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showInkAnnotation="0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A9F3DA47-7D0D-4A7D-8648-C80C1230B3BE}" xr6:coauthVersionLast="45" xr6:coauthVersionMax="45" xr10:uidLastSave="{00000000-0000-0000-0000-000000000000}"/>
  <bookViews>
    <workbookView xWindow="-120" yWindow="-120" windowWidth="20730" windowHeight="11160" tabRatio="646" xr2:uid="{00000000-000D-0000-FFFF-FFFF00000000}"/>
  </bookViews>
  <sheets>
    <sheet name="Dashboard 2" sheetId="30" r:id="rId1"/>
    <sheet name="Sparklines" sheetId="23" r:id="rId2"/>
    <sheet name="Orders" sheetId="1" r:id="rId3"/>
    <sheet name="People" sheetId="2" r:id="rId4"/>
    <sheet name="Returns" sheetId="3" r:id="rId5"/>
    <sheet name="Sales trend" sheetId="4" r:id="rId6"/>
    <sheet name="Sales by State" sheetId="26" r:id="rId7"/>
    <sheet name="Sales by Manager" sheetId="8" r:id="rId8"/>
    <sheet name="Segment" sheetId="9" r:id="rId9"/>
    <sheet name="Sales by Category" sheetId="7" r:id="rId10"/>
  </sheets>
  <definedNames>
    <definedName name="_xlchart.v5.0" hidden="1">'Sales by State'!$E$3</definedName>
    <definedName name="_xlchart.v5.1" hidden="1">'Sales by State'!$E$4:$E$234</definedName>
    <definedName name="_xlchart.v5.10" hidden="1">'Sales by State'!$E$4:$E$234</definedName>
    <definedName name="_xlchart.v5.11" hidden="1">'Sales by State'!$F$3</definedName>
    <definedName name="_xlchart.v5.12" hidden="1">'Sales by State'!$F$4:$F$234</definedName>
    <definedName name="_xlchart.v5.13" hidden="1">'Sales by State'!$E$3</definedName>
    <definedName name="_xlchart.v5.14" hidden="1">'Sales by State'!$E$4:$E$234</definedName>
    <definedName name="_xlchart.v5.15" hidden="1">'Sales by State'!$F$3</definedName>
    <definedName name="_xlchart.v5.16" hidden="1">'Sales by State'!$F$4:$F$234</definedName>
    <definedName name="_xlchart.v5.17" hidden="1">'Sales by State'!$E$3</definedName>
    <definedName name="_xlchart.v5.18" hidden="1">'Sales by State'!$E$4:$E$234</definedName>
    <definedName name="_xlchart.v5.19" hidden="1">'Sales by State'!$F$3</definedName>
    <definedName name="_xlchart.v5.2" hidden="1">'Sales by State'!$F$3</definedName>
    <definedName name="_xlchart.v5.20" hidden="1">'Sales by State'!$F$4:$F$234</definedName>
    <definedName name="_xlchart.v5.21" hidden="1">'Sales by State'!$E$3</definedName>
    <definedName name="_xlchart.v5.22" hidden="1">'Sales by State'!$E$4:$E$234</definedName>
    <definedName name="_xlchart.v5.23" hidden="1">'Sales by State'!$F$3</definedName>
    <definedName name="_xlchart.v5.24" hidden="1">'Sales by State'!$F$4:$F$234</definedName>
    <definedName name="_xlchart.v5.3" hidden="1">'Sales by State'!$F$4:$F$234</definedName>
    <definedName name="_xlchart.v5.4" hidden="1">Orders!$K$1</definedName>
    <definedName name="_xlchart.v5.5" hidden="1">Orders!$K$2:$K$9994</definedName>
    <definedName name="_xlchart.v5.6" hidden="1">Orders!$K$9994</definedName>
    <definedName name="_xlchart.v5.7" hidden="1">Orders!$K$9995</definedName>
    <definedName name="_xlchart.v5.8" hidden="1">Orders!$R$2:$R$9995</definedName>
    <definedName name="_xlchart.v5.9" hidden="1">'Sales by State'!$E$3</definedName>
    <definedName name="_xlcn.WorksheetConnection_Data1" hidden="1">Data[]</definedName>
    <definedName name="Orders">Orders!$A$1:$U$9995</definedName>
    <definedName name="People">People!$A$1:$B$5</definedName>
    <definedName name="Returns">Returns!$A$1:$A$801</definedName>
  </definedNames>
  <calcPr calcId="181029" calcMode="manual"/>
  <pivotCaches>
    <pivotCache cacheId="12" r:id="rId11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FCE2AD5D-F65C-4FA6-A056-5C36A1767C68}">
      <x15:dataModel>
        <x15:modelTables>
          <x15:modelTable id="Data" name="Data" connection="WorksheetConnection_Data"/>
        </x15:modelTables>
      </x15:dataModel>
    </ext>
  </extLst>
</workbook>
</file>

<file path=xl/calcChain.xml><?xml version="1.0" encoding="utf-8"?>
<calcChain xmlns="http://schemas.openxmlformats.org/spreadsheetml/2006/main">
  <c r="F6" i="26" l="1"/>
  <c r="F10" i="26"/>
  <c r="F14" i="26"/>
  <c r="F18" i="26"/>
  <c r="F22" i="26"/>
  <c r="F5" i="26"/>
  <c r="F28" i="26"/>
  <c r="F32" i="26"/>
  <c r="F40" i="26"/>
  <c r="F48" i="26"/>
  <c r="F60" i="26"/>
  <c r="F80" i="26"/>
  <c r="F96" i="26"/>
  <c r="F112" i="26"/>
  <c r="F132" i="26"/>
  <c r="F152" i="26"/>
  <c r="F168" i="26"/>
  <c r="F188" i="26"/>
  <c r="F208" i="26"/>
  <c r="F220" i="26"/>
  <c r="F7" i="26"/>
  <c r="F11" i="26"/>
  <c r="F15" i="26"/>
  <c r="F19" i="26"/>
  <c r="F23" i="26"/>
  <c r="F25" i="26"/>
  <c r="F29" i="26"/>
  <c r="F33" i="26"/>
  <c r="F37" i="26"/>
  <c r="F41" i="26"/>
  <c r="F45" i="26"/>
  <c r="F49" i="26"/>
  <c r="F53" i="26"/>
  <c r="F57" i="26"/>
  <c r="F61" i="26"/>
  <c r="F65" i="26"/>
  <c r="F69" i="26"/>
  <c r="F73" i="26"/>
  <c r="F77" i="26"/>
  <c r="F81" i="26"/>
  <c r="F85" i="26"/>
  <c r="F89" i="26"/>
  <c r="F93" i="26"/>
  <c r="F97" i="26"/>
  <c r="F101" i="26"/>
  <c r="F105" i="26"/>
  <c r="F109" i="26"/>
  <c r="F113" i="26"/>
  <c r="F117" i="26"/>
  <c r="F121" i="26"/>
  <c r="F125" i="26"/>
  <c r="F129" i="26"/>
  <c r="F133" i="26"/>
  <c r="F137" i="26"/>
  <c r="F141" i="26"/>
  <c r="F145" i="26"/>
  <c r="F149" i="26"/>
  <c r="F153" i="26"/>
  <c r="F157" i="26"/>
  <c r="F161" i="26"/>
  <c r="F165" i="26"/>
  <c r="F169" i="26"/>
  <c r="F173" i="26"/>
  <c r="F177" i="26"/>
  <c r="F181" i="26"/>
  <c r="F185" i="26"/>
  <c r="F189" i="26"/>
  <c r="F193" i="26"/>
  <c r="F197" i="26"/>
  <c r="F201" i="26"/>
  <c r="F205" i="26"/>
  <c r="F209" i="26"/>
  <c r="F213" i="26"/>
  <c r="F217" i="26"/>
  <c r="F221" i="26"/>
  <c r="F225" i="26"/>
  <c r="F229" i="26"/>
  <c r="F233" i="26"/>
  <c r="F13" i="26"/>
  <c r="F21" i="26"/>
  <c r="F27" i="26"/>
  <c r="F35" i="26"/>
  <c r="F39" i="26"/>
  <c r="F47" i="26"/>
  <c r="F51" i="26"/>
  <c r="F59" i="26"/>
  <c r="F67" i="26"/>
  <c r="F75" i="26"/>
  <c r="F83" i="26"/>
  <c r="F91" i="26"/>
  <c r="F99" i="26"/>
  <c r="F107" i="26"/>
  <c r="F115" i="26"/>
  <c r="F127" i="26"/>
  <c r="F135" i="26"/>
  <c r="F139" i="26"/>
  <c r="F147" i="26"/>
  <c r="F155" i="26"/>
  <c r="F163" i="26"/>
  <c r="F171" i="26"/>
  <c r="F179" i="26"/>
  <c r="F187" i="26"/>
  <c r="F195" i="26"/>
  <c r="F203" i="26"/>
  <c r="F211" i="26"/>
  <c r="F215" i="26"/>
  <c r="F223" i="26"/>
  <c r="F36" i="26"/>
  <c r="F52" i="26"/>
  <c r="F68" i="26"/>
  <c r="F72" i="26"/>
  <c r="F84" i="26"/>
  <c r="F92" i="26"/>
  <c r="F104" i="26"/>
  <c r="F116" i="26"/>
  <c r="F124" i="26"/>
  <c r="F136" i="26"/>
  <c r="F144" i="26"/>
  <c r="F160" i="26"/>
  <c r="F176" i="26"/>
  <c r="F180" i="26"/>
  <c r="F196" i="26"/>
  <c r="F204" i="26"/>
  <c r="F216" i="26"/>
  <c r="F228" i="26"/>
  <c r="F8" i="26"/>
  <c r="F12" i="26"/>
  <c r="F16" i="26"/>
  <c r="F20" i="26"/>
  <c r="F24" i="26"/>
  <c r="F26" i="26"/>
  <c r="F30" i="26"/>
  <c r="F34" i="26"/>
  <c r="F38" i="26"/>
  <c r="F42" i="26"/>
  <c r="F46" i="26"/>
  <c r="F50" i="26"/>
  <c r="F54" i="26"/>
  <c r="F58" i="26"/>
  <c r="F62" i="26"/>
  <c r="F66" i="26"/>
  <c r="F70" i="26"/>
  <c r="F74" i="26"/>
  <c r="F78" i="26"/>
  <c r="F82" i="26"/>
  <c r="F86" i="26"/>
  <c r="F90" i="26"/>
  <c r="F94" i="26"/>
  <c r="F98" i="26"/>
  <c r="F102" i="26"/>
  <c r="F106" i="26"/>
  <c r="F110" i="26"/>
  <c r="F114" i="26"/>
  <c r="F118" i="26"/>
  <c r="F122" i="26"/>
  <c r="F126" i="26"/>
  <c r="F130" i="26"/>
  <c r="F134" i="26"/>
  <c r="F138" i="26"/>
  <c r="F142" i="26"/>
  <c r="F146" i="26"/>
  <c r="F150" i="26"/>
  <c r="F154" i="26"/>
  <c r="F158" i="26"/>
  <c r="F162" i="26"/>
  <c r="F166" i="26"/>
  <c r="F170" i="26"/>
  <c r="F174" i="26"/>
  <c r="F178" i="26"/>
  <c r="F182" i="26"/>
  <c r="F186" i="26"/>
  <c r="F190" i="26"/>
  <c r="F194" i="26"/>
  <c r="F198" i="26"/>
  <c r="F202" i="26"/>
  <c r="F206" i="26"/>
  <c r="F210" i="26"/>
  <c r="F214" i="26"/>
  <c r="F218" i="26"/>
  <c r="F222" i="26"/>
  <c r="F226" i="26"/>
  <c r="F230" i="26"/>
  <c r="F234" i="26"/>
  <c r="F9" i="26"/>
  <c r="F17" i="26"/>
  <c r="F4" i="26"/>
  <c r="F31" i="26"/>
  <c r="F43" i="26"/>
  <c r="F55" i="26"/>
  <c r="F63" i="26"/>
  <c r="F71" i="26"/>
  <c r="F79" i="26"/>
  <c r="F87" i="26"/>
  <c r="F95" i="26"/>
  <c r="F103" i="26"/>
  <c r="F111" i="26"/>
  <c r="F119" i="26"/>
  <c r="F123" i="26"/>
  <c r="F131" i="26"/>
  <c r="F143" i="26"/>
  <c r="F151" i="26"/>
  <c r="F159" i="26"/>
  <c r="F167" i="26"/>
  <c r="F175" i="26"/>
  <c r="F183" i="26"/>
  <c r="F191" i="26"/>
  <c r="F199" i="26"/>
  <c r="F207" i="26"/>
  <c r="F219" i="26"/>
  <c r="F227" i="26"/>
  <c r="F231" i="26"/>
  <c r="F44" i="26"/>
  <c r="F56" i="26"/>
  <c r="F64" i="26"/>
  <c r="F76" i="26"/>
  <c r="F88" i="26"/>
  <c r="F100" i="26"/>
  <c r="F108" i="26"/>
  <c r="F120" i="26"/>
  <c r="F128" i="26"/>
  <c r="F140" i="26"/>
  <c r="F148" i="26"/>
  <c r="F156" i="26"/>
  <c r="F164" i="26"/>
  <c r="F172" i="26"/>
  <c r="F184" i="26"/>
  <c r="F192" i="26"/>
  <c r="F200" i="26"/>
  <c r="F212" i="26"/>
  <c r="F224" i="26"/>
  <c r="F232" i="26"/>
  <c r="V2" i="1" l="1"/>
  <c r="W2" i="1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V4116" i="1"/>
  <c r="W4116" i="1"/>
  <c r="V4117" i="1"/>
  <c r="W4117" i="1"/>
  <c r="V4118" i="1"/>
  <c r="W4118" i="1"/>
  <c r="V4119" i="1"/>
  <c r="W4119" i="1"/>
  <c r="V4120" i="1"/>
  <c r="W4120" i="1"/>
  <c r="V4121" i="1"/>
  <c r="W4121" i="1"/>
  <c r="V4122" i="1"/>
  <c r="W4122" i="1"/>
  <c r="V4123" i="1"/>
  <c r="W4123" i="1"/>
  <c r="V4124" i="1"/>
  <c r="W4124" i="1"/>
  <c r="V4125" i="1"/>
  <c r="W4125" i="1"/>
  <c r="V4126" i="1"/>
  <c r="W4126" i="1"/>
  <c r="V4127" i="1"/>
  <c r="W4127" i="1"/>
  <c r="V4128" i="1"/>
  <c r="W4128" i="1"/>
  <c r="V4129" i="1"/>
  <c r="W4129" i="1"/>
  <c r="V4130" i="1"/>
  <c r="W4130" i="1"/>
  <c r="V4131" i="1"/>
  <c r="W4131" i="1"/>
  <c r="V4132" i="1"/>
  <c r="W4132" i="1"/>
  <c r="V4133" i="1"/>
  <c r="W4133" i="1"/>
  <c r="V4134" i="1"/>
  <c r="W4134" i="1"/>
  <c r="V4135" i="1"/>
  <c r="W4135" i="1"/>
  <c r="V4136" i="1"/>
  <c r="W4136" i="1"/>
  <c r="V4137" i="1"/>
  <c r="W4137" i="1"/>
  <c r="V4138" i="1"/>
  <c r="W4138" i="1"/>
  <c r="V4139" i="1"/>
  <c r="W4139" i="1"/>
  <c r="V4140" i="1"/>
  <c r="W4140" i="1"/>
  <c r="V4141" i="1"/>
  <c r="W4141" i="1"/>
  <c r="V4142" i="1"/>
  <c r="W4142" i="1"/>
  <c r="V4143" i="1"/>
  <c r="W4143" i="1"/>
  <c r="V4144" i="1"/>
  <c r="W4144" i="1"/>
  <c r="V4145" i="1"/>
  <c r="W4145" i="1"/>
  <c r="V4146" i="1"/>
  <c r="W4146" i="1"/>
  <c r="V4147" i="1"/>
  <c r="W4147" i="1"/>
  <c r="V4148" i="1"/>
  <c r="W4148" i="1"/>
  <c r="V4149" i="1"/>
  <c r="W4149" i="1"/>
  <c r="V4150" i="1"/>
  <c r="W4150" i="1"/>
  <c r="V4151" i="1"/>
  <c r="W4151" i="1"/>
  <c r="V4152" i="1"/>
  <c r="W4152" i="1"/>
  <c r="V4153" i="1"/>
  <c r="W4153" i="1"/>
  <c r="V4154" i="1"/>
  <c r="W4154" i="1"/>
  <c r="V4155" i="1"/>
  <c r="W4155" i="1"/>
  <c r="V4156" i="1"/>
  <c r="W4156" i="1"/>
  <c r="V4157" i="1"/>
  <c r="W4157" i="1"/>
  <c r="V4158" i="1"/>
  <c r="W4158" i="1"/>
  <c r="V4159" i="1"/>
  <c r="W4159" i="1"/>
  <c r="V4160" i="1"/>
  <c r="W4160" i="1"/>
  <c r="V4161" i="1"/>
  <c r="W4161" i="1"/>
  <c r="V4162" i="1"/>
  <c r="W4162" i="1"/>
  <c r="V4163" i="1"/>
  <c r="W4163" i="1"/>
  <c r="V4164" i="1"/>
  <c r="W4164" i="1"/>
  <c r="V4165" i="1"/>
  <c r="W4165" i="1"/>
  <c r="V4166" i="1"/>
  <c r="W4166" i="1"/>
  <c r="V4167" i="1"/>
  <c r="W4167" i="1"/>
  <c r="V4168" i="1"/>
  <c r="W4168" i="1"/>
  <c r="V4169" i="1"/>
  <c r="W4169" i="1"/>
  <c r="V4170" i="1"/>
  <c r="W4170" i="1"/>
  <c r="V4171" i="1"/>
  <c r="W4171" i="1"/>
  <c r="V4172" i="1"/>
  <c r="W4172" i="1"/>
  <c r="V4173" i="1"/>
  <c r="W4173" i="1"/>
  <c r="V4174" i="1"/>
  <c r="W4174" i="1"/>
  <c r="V4175" i="1"/>
  <c r="W4175" i="1"/>
  <c r="V4176" i="1"/>
  <c r="W4176" i="1"/>
  <c r="V4177" i="1"/>
  <c r="W4177" i="1"/>
  <c r="V4178" i="1"/>
  <c r="W4178" i="1"/>
  <c r="V4179" i="1"/>
  <c r="W4179" i="1"/>
  <c r="V4180" i="1"/>
  <c r="W4180" i="1"/>
  <c r="V4181" i="1"/>
  <c r="W4181" i="1"/>
  <c r="V4182" i="1"/>
  <c r="W4182" i="1"/>
  <c r="V4183" i="1"/>
  <c r="W4183" i="1"/>
  <c r="V4184" i="1"/>
  <c r="W4184" i="1"/>
  <c r="V4185" i="1"/>
  <c r="W4185" i="1"/>
  <c r="V4186" i="1"/>
  <c r="W4186" i="1"/>
  <c r="V4187" i="1"/>
  <c r="W4187" i="1"/>
  <c r="V4188" i="1"/>
  <c r="W4188" i="1"/>
  <c r="V4189" i="1"/>
  <c r="W4189" i="1"/>
  <c r="V4190" i="1"/>
  <c r="W4190" i="1"/>
  <c r="V4191" i="1"/>
  <c r="W4191" i="1"/>
  <c r="V4192" i="1"/>
  <c r="W4192" i="1"/>
  <c r="V4193" i="1"/>
  <c r="W4193" i="1"/>
  <c r="V4194" i="1"/>
  <c r="W4194" i="1"/>
  <c r="V4195" i="1"/>
  <c r="W4195" i="1"/>
  <c r="V4196" i="1"/>
  <c r="W4196" i="1"/>
  <c r="V4197" i="1"/>
  <c r="W4197" i="1"/>
  <c r="V4198" i="1"/>
  <c r="W4198" i="1"/>
  <c r="V4199" i="1"/>
  <c r="W4199" i="1"/>
  <c r="V4200" i="1"/>
  <c r="W4200" i="1"/>
  <c r="V4201" i="1"/>
  <c r="W4201" i="1"/>
  <c r="V4202" i="1"/>
  <c r="W4202" i="1"/>
  <c r="V4203" i="1"/>
  <c r="W4203" i="1"/>
  <c r="V4204" i="1"/>
  <c r="W4204" i="1"/>
  <c r="V4205" i="1"/>
  <c r="W4205" i="1"/>
  <c r="V4206" i="1"/>
  <c r="W4206" i="1"/>
  <c r="V4207" i="1"/>
  <c r="W4207" i="1"/>
  <c r="V4208" i="1"/>
  <c r="W4208" i="1"/>
  <c r="V4209" i="1"/>
  <c r="W4209" i="1"/>
  <c r="V4210" i="1"/>
  <c r="W4210" i="1"/>
  <c r="V4211" i="1"/>
  <c r="W4211" i="1"/>
  <c r="V4212" i="1"/>
  <c r="W4212" i="1"/>
  <c r="V4213" i="1"/>
  <c r="W4213" i="1"/>
  <c r="V4214" i="1"/>
  <c r="W4214" i="1"/>
  <c r="V4215" i="1"/>
  <c r="W4215" i="1"/>
  <c r="V4216" i="1"/>
  <c r="W4216" i="1"/>
  <c r="V4217" i="1"/>
  <c r="W4217" i="1"/>
  <c r="V4218" i="1"/>
  <c r="W4218" i="1"/>
  <c r="V4219" i="1"/>
  <c r="W4219" i="1"/>
  <c r="V4220" i="1"/>
  <c r="W4220" i="1"/>
  <c r="V4221" i="1"/>
  <c r="W4221" i="1"/>
  <c r="V4222" i="1"/>
  <c r="W4222" i="1"/>
  <c r="V4223" i="1"/>
  <c r="W4223" i="1"/>
  <c r="V4224" i="1"/>
  <c r="W4224" i="1"/>
  <c r="V4225" i="1"/>
  <c r="W4225" i="1"/>
  <c r="V4226" i="1"/>
  <c r="W4226" i="1"/>
  <c r="V4227" i="1"/>
  <c r="W4227" i="1"/>
  <c r="V4228" i="1"/>
  <c r="W4228" i="1"/>
  <c r="V4229" i="1"/>
  <c r="W4229" i="1"/>
  <c r="V4230" i="1"/>
  <c r="W4230" i="1"/>
  <c r="V4231" i="1"/>
  <c r="W4231" i="1"/>
  <c r="V4232" i="1"/>
  <c r="W4232" i="1"/>
  <c r="V4233" i="1"/>
  <c r="W4233" i="1"/>
  <c r="V4234" i="1"/>
  <c r="W4234" i="1"/>
  <c r="V4235" i="1"/>
  <c r="W4235" i="1"/>
  <c r="V4236" i="1"/>
  <c r="W4236" i="1"/>
  <c r="V4237" i="1"/>
  <c r="W4237" i="1"/>
  <c r="V4238" i="1"/>
  <c r="W4238" i="1"/>
  <c r="V4239" i="1"/>
  <c r="W4239" i="1"/>
  <c r="V4240" i="1"/>
  <c r="W4240" i="1"/>
  <c r="V4241" i="1"/>
  <c r="W4241" i="1"/>
  <c r="V4242" i="1"/>
  <c r="W4242" i="1"/>
  <c r="V4243" i="1"/>
  <c r="W4243" i="1"/>
  <c r="V4244" i="1"/>
  <c r="W4244" i="1"/>
  <c r="V4245" i="1"/>
  <c r="W4245" i="1"/>
  <c r="V4246" i="1"/>
  <c r="W4246" i="1"/>
  <c r="V4247" i="1"/>
  <c r="W4247" i="1"/>
  <c r="V4248" i="1"/>
  <c r="W4248" i="1"/>
  <c r="V4249" i="1"/>
  <c r="W4249" i="1"/>
  <c r="V4250" i="1"/>
  <c r="W4250" i="1"/>
  <c r="V4251" i="1"/>
  <c r="W4251" i="1"/>
  <c r="V4252" i="1"/>
  <c r="W4252" i="1"/>
  <c r="V4253" i="1"/>
  <c r="W4253" i="1"/>
  <c r="V4254" i="1"/>
  <c r="W4254" i="1"/>
  <c r="V4255" i="1"/>
  <c r="W4255" i="1"/>
  <c r="V4256" i="1"/>
  <c r="W4256" i="1"/>
  <c r="V4257" i="1"/>
  <c r="W4257" i="1"/>
  <c r="V4258" i="1"/>
  <c r="W4258" i="1"/>
  <c r="V4259" i="1"/>
  <c r="W4259" i="1"/>
  <c r="V4260" i="1"/>
  <c r="W4260" i="1"/>
  <c r="V4261" i="1"/>
  <c r="W4261" i="1"/>
  <c r="V4262" i="1"/>
  <c r="W4262" i="1"/>
  <c r="V4263" i="1"/>
  <c r="W4263" i="1"/>
  <c r="V4264" i="1"/>
  <c r="W4264" i="1"/>
  <c r="V4265" i="1"/>
  <c r="W4265" i="1"/>
  <c r="V4266" i="1"/>
  <c r="W4266" i="1"/>
  <c r="V4267" i="1"/>
  <c r="W4267" i="1"/>
  <c r="V4268" i="1"/>
  <c r="W4268" i="1"/>
  <c r="V4269" i="1"/>
  <c r="W4269" i="1"/>
  <c r="V4270" i="1"/>
  <c r="W4270" i="1"/>
  <c r="V4271" i="1"/>
  <c r="W4271" i="1"/>
  <c r="V4272" i="1"/>
  <c r="W4272" i="1"/>
  <c r="V4273" i="1"/>
  <c r="W4273" i="1"/>
  <c r="V4274" i="1"/>
  <c r="W4274" i="1"/>
  <c r="V4275" i="1"/>
  <c r="W4275" i="1"/>
  <c r="V4276" i="1"/>
  <c r="W4276" i="1"/>
  <c r="V4277" i="1"/>
  <c r="W4277" i="1"/>
  <c r="V4278" i="1"/>
  <c r="W4278" i="1"/>
  <c r="V4279" i="1"/>
  <c r="W4279" i="1"/>
  <c r="V4280" i="1"/>
  <c r="W4280" i="1"/>
  <c r="V4281" i="1"/>
  <c r="W4281" i="1"/>
  <c r="V4282" i="1"/>
  <c r="W4282" i="1"/>
  <c r="V4283" i="1"/>
  <c r="W4283" i="1"/>
  <c r="V4284" i="1"/>
  <c r="W4284" i="1"/>
  <c r="V4285" i="1"/>
  <c r="W4285" i="1"/>
  <c r="V4286" i="1"/>
  <c r="W4286" i="1"/>
  <c r="V4287" i="1"/>
  <c r="W4287" i="1"/>
  <c r="V4288" i="1"/>
  <c r="W4288" i="1"/>
  <c r="V4289" i="1"/>
  <c r="W4289" i="1"/>
  <c r="V4290" i="1"/>
  <c r="W4290" i="1"/>
  <c r="V4291" i="1"/>
  <c r="W4291" i="1"/>
  <c r="V4292" i="1"/>
  <c r="W4292" i="1"/>
  <c r="V4293" i="1"/>
  <c r="W4293" i="1"/>
  <c r="V4294" i="1"/>
  <c r="W4294" i="1"/>
  <c r="V4295" i="1"/>
  <c r="W4295" i="1"/>
  <c r="V4296" i="1"/>
  <c r="W4296" i="1"/>
  <c r="V4297" i="1"/>
  <c r="W4297" i="1"/>
  <c r="V4298" i="1"/>
  <c r="W4298" i="1"/>
  <c r="V4299" i="1"/>
  <c r="W4299" i="1"/>
  <c r="V4300" i="1"/>
  <c r="W4300" i="1"/>
  <c r="V4301" i="1"/>
  <c r="W4301" i="1"/>
  <c r="V4302" i="1"/>
  <c r="W4302" i="1"/>
  <c r="V4303" i="1"/>
  <c r="W4303" i="1"/>
  <c r="V4304" i="1"/>
  <c r="W4304" i="1"/>
  <c r="V4305" i="1"/>
  <c r="W4305" i="1"/>
  <c r="V4306" i="1"/>
  <c r="W4306" i="1"/>
  <c r="V4307" i="1"/>
  <c r="W4307" i="1"/>
  <c r="V4308" i="1"/>
  <c r="W4308" i="1"/>
  <c r="V4309" i="1"/>
  <c r="W4309" i="1"/>
  <c r="V4310" i="1"/>
  <c r="W4310" i="1"/>
  <c r="V4311" i="1"/>
  <c r="W4311" i="1"/>
  <c r="V4312" i="1"/>
  <c r="W4312" i="1"/>
  <c r="V4313" i="1"/>
  <c r="W4313" i="1"/>
  <c r="V4314" i="1"/>
  <c r="W4314" i="1"/>
  <c r="V4315" i="1"/>
  <c r="W4315" i="1"/>
  <c r="V4316" i="1"/>
  <c r="W4316" i="1"/>
  <c r="V4317" i="1"/>
  <c r="W4317" i="1"/>
  <c r="V4318" i="1"/>
  <c r="W4318" i="1"/>
  <c r="V4319" i="1"/>
  <c r="W4319" i="1"/>
  <c r="V4320" i="1"/>
  <c r="W4320" i="1"/>
  <c r="V4321" i="1"/>
  <c r="W4321" i="1"/>
  <c r="V4322" i="1"/>
  <c r="W4322" i="1"/>
  <c r="V4323" i="1"/>
  <c r="W4323" i="1"/>
  <c r="V4324" i="1"/>
  <c r="W4324" i="1"/>
  <c r="V4325" i="1"/>
  <c r="W4325" i="1"/>
  <c r="V4326" i="1"/>
  <c r="W4326" i="1"/>
  <c r="V4327" i="1"/>
  <c r="W4327" i="1"/>
  <c r="V4328" i="1"/>
  <c r="W4328" i="1"/>
  <c r="V4329" i="1"/>
  <c r="W4329" i="1"/>
  <c r="V4330" i="1"/>
  <c r="W4330" i="1"/>
  <c r="V4331" i="1"/>
  <c r="W4331" i="1"/>
  <c r="V4332" i="1"/>
  <c r="W4332" i="1"/>
  <c r="V4333" i="1"/>
  <c r="W4333" i="1"/>
  <c r="V4334" i="1"/>
  <c r="W4334" i="1"/>
  <c r="V4335" i="1"/>
  <c r="W4335" i="1"/>
  <c r="V4336" i="1"/>
  <c r="W4336" i="1"/>
  <c r="V4337" i="1"/>
  <c r="W4337" i="1"/>
  <c r="V4338" i="1"/>
  <c r="W4338" i="1"/>
  <c r="V4339" i="1"/>
  <c r="W4339" i="1"/>
  <c r="V4340" i="1"/>
  <c r="W4340" i="1"/>
  <c r="V4341" i="1"/>
  <c r="W4341" i="1"/>
  <c r="V4342" i="1"/>
  <c r="W4342" i="1"/>
  <c r="V4343" i="1"/>
  <c r="W4343" i="1"/>
  <c r="V4344" i="1"/>
  <c r="W4344" i="1"/>
  <c r="V4345" i="1"/>
  <c r="W4345" i="1"/>
  <c r="V4346" i="1"/>
  <c r="W4346" i="1"/>
  <c r="V4347" i="1"/>
  <c r="W4347" i="1"/>
  <c r="V4348" i="1"/>
  <c r="W4348" i="1"/>
  <c r="V4349" i="1"/>
  <c r="W4349" i="1"/>
  <c r="V4350" i="1"/>
  <c r="W4350" i="1"/>
  <c r="V4351" i="1"/>
  <c r="W4351" i="1"/>
  <c r="V4352" i="1"/>
  <c r="W4352" i="1"/>
  <c r="V4353" i="1"/>
  <c r="W4353" i="1"/>
  <c r="V4354" i="1"/>
  <c r="W4354" i="1"/>
  <c r="V4355" i="1"/>
  <c r="W4355" i="1"/>
  <c r="V4356" i="1"/>
  <c r="W4356" i="1"/>
  <c r="V4357" i="1"/>
  <c r="W4357" i="1"/>
  <c r="V4358" i="1"/>
  <c r="W4358" i="1"/>
  <c r="V4359" i="1"/>
  <c r="W4359" i="1"/>
  <c r="V4360" i="1"/>
  <c r="W4360" i="1"/>
  <c r="V4361" i="1"/>
  <c r="W4361" i="1"/>
  <c r="V4362" i="1"/>
  <c r="W4362" i="1"/>
  <c r="V4363" i="1"/>
  <c r="W4363" i="1"/>
  <c r="V4364" i="1"/>
  <c r="W4364" i="1"/>
  <c r="V4365" i="1"/>
  <c r="W4365" i="1"/>
  <c r="V4366" i="1"/>
  <c r="W4366" i="1"/>
  <c r="V4367" i="1"/>
  <c r="W4367" i="1"/>
  <c r="V4368" i="1"/>
  <c r="W4368" i="1"/>
  <c r="V4369" i="1"/>
  <c r="W4369" i="1"/>
  <c r="V4370" i="1"/>
  <c r="W4370" i="1"/>
  <c r="V4371" i="1"/>
  <c r="W4371" i="1"/>
  <c r="V4372" i="1"/>
  <c r="W4372" i="1"/>
  <c r="V4373" i="1"/>
  <c r="W4373" i="1"/>
  <c r="V4374" i="1"/>
  <c r="W4374" i="1"/>
  <c r="V4375" i="1"/>
  <c r="W4375" i="1"/>
  <c r="V4376" i="1"/>
  <c r="W4376" i="1"/>
  <c r="V4377" i="1"/>
  <c r="W4377" i="1"/>
  <c r="V4378" i="1"/>
  <c r="W4378" i="1"/>
  <c r="V4379" i="1"/>
  <c r="W4379" i="1"/>
  <c r="V4380" i="1"/>
  <c r="W4380" i="1"/>
  <c r="V4381" i="1"/>
  <c r="W4381" i="1"/>
  <c r="V4382" i="1"/>
  <c r="W4382" i="1"/>
  <c r="V4383" i="1"/>
  <c r="W4383" i="1"/>
  <c r="V4384" i="1"/>
  <c r="W4384" i="1"/>
  <c r="V4385" i="1"/>
  <c r="W4385" i="1"/>
  <c r="V4386" i="1"/>
  <c r="W4386" i="1"/>
  <c r="V4387" i="1"/>
  <c r="W4387" i="1"/>
  <c r="V4388" i="1"/>
  <c r="W4388" i="1"/>
  <c r="V4389" i="1"/>
  <c r="W4389" i="1"/>
  <c r="V4390" i="1"/>
  <c r="W4390" i="1"/>
  <c r="V4391" i="1"/>
  <c r="W4391" i="1"/>
  <c r="V4392" i="1"/>
  <c r="W4392" i="1"/>
  <c r="V4393" i="1"/>
  <c r="W4393" i="1"/>
  <c r="V4394" i="1"/>
  <c r="W4394" i="1"/>
  <c r="V4395" i="1"/>
  <c r="W4395" i="1"/>
  <c r="V4396" i="1"/>
  <c r="W4396" i="1"/>
  <c r="V4397" i="1"/>
  <c r="W4397" i="1"/>
  <c r="V4398" i="1"/>
  <c r="W4398" i="1"/>
  <c r="V4399" i="1"/>
  <c r="W4399" i="1"/>
  <c r="V4400" i="1"/>
  <c r="W4400" i="1"/>
  <c r="V4401" i="1"/>
  <c r="W4401" i="1"/>
  <c r="V4402" i="1"/>
  <c r="W4402" i="1"/>
  <c r="V4403" i="1"/>
  <c r="W4403" i="1"/>
  <c r="V4404" i="1"/>
  <c r="W4404" i="1"/>
  <c r="V4405" i="1"/>
  <c r="W4405" i="1"/>
  <c r="V4406" i="1"/>
  <c r="W4406" i="1"/>
  <c r="V4407" i="1"/>
  <c r="W4407" i="1"/>
  <c r="V4408" i="1"/>
  <c r="W4408" i="1"/>
  <c r="V4409" i="1"/>
  <c r="W4409" i="1"/>
  <c r="V4410" i="1"/>
  <c r="W4410" i="1"/>
  <c r="V4411" i="1"/>
  <c r="W4411" i="1"/>
  <c r="V4412" i="1"/>
  <c r="W4412" i="1"/>
  <c r="V4413" i="1"/>
  <c r="W4413" i="1"/>
  <c r="V4414" i="1"/>
  <c r="W4414" i="1"/>
  <c r="V4415" i="1"/>
  <c r="W4415" i="1"/>
  <c r="V4416" i="1"/>
  <c r="W4416" i="1"/>
  <c r="V4417" i="1"/>
  <c r="W4417" i="1"/>
  <c r="V4418" i="1"/>
  <c r="W4418" i="1"/>
  <c r="V4419" i="1"/>
  <c r="W4419" i="1"/>
  <c r="V4420" i="1"/>
  <c r="W4420" i="1"/>
  <c r="V4421" i="1"/>
  <c r="W4421" i="1"/>
  <c r="V4422" i="1"/>
  <c r="W4422" i="1"/>
  <c r="V4423" i="1"/>
  <c r="W4423" i="1"/>
  <c r="V4424" i="1"/>
  <c r="W4424" i="1"/>
  <c r="V4425" i="1"/>
  <c r="W4425" i="1"/>
  <c r="V4426" i="1"/>
  <c r="W4426" i="1"/>
  <c r="V4427" i="1"/>
  <c r="W4427" i="1"/>
  <c r="V4428" i="1"/>
  <c r="W4428" i="1"/>
  <c r="V4429" i="1"/>
  <c r="W4429" i="1"/>
  <c r="V4430" i="1"/>
  <c r="W4430" i="1"/>
  <c r="V4431" i="1"/>
  <c r="W4431" i="1"/>
  <c r="V4432" i="1"/>
  <c r="W4432" i="1"/>
  <c r="V4433" i="1"/>
  <c r="W4433" i="1"/>
  <c r="V4434" i="1"/>
  <c r="W4434" i="1"/>
  <c r="V4435" i="1"/>
  <c r="W4435" i="1"/>
  <c r="V4436" i="1"/>
  <c r="W4436" i="1"/>
  <c r="V4437" i="1"/>
  <c r="W4437" i="1"/>
  <c r="V4438" i="1"/>
  <c r="W4438" i="1"/>
  <c r="V4439" i="1"/>
  <c r="W4439" i="1"/>
  <c r="V4440" i="1"/>
  <c r="W4440" i="1"/>
  <c r="V4441" i="1"/>
  <c r="W4441" i="1"/>
  <c r="V4442" i="1"/>
  <c r="W4442" i="1"/>
  <c r="V4443" i="1"/>
  <c r="W4443" i="1"/>
  <c r="V4444" i="1"/>
  <c r="W4444" i="1"/>
  <c r="V4445" i="1"/>
  <c r="W4445" i="1"/>
  <c r="V4446" i="1"/>
  <c r="W4446" i="1"/>
  <c r="V4447" i="1"/>
  <c r="W4447" i="1"/>
  <c r="V4448" i="1"/>
  <c r="W4448" i="1"/>
  <c r="V4449" i="1"/>
  <c r="W4449" i="1"/>
  <c r="V4450" i="1"/>
  <c r="W4450" i="1"/>
  <c r="V4451" i="1"/>
  <c r="W4451" i="1"/>
  <c r="V4452" i="1"/>
  <c r="W4452" i="1"/>
  <c r="V4453" i="1"/>
  <c r="W4453" i="1"/>
  <c r="V4454" i="1"/>
  <c r="W4454" i="1"/>
  <c r="V4455" i="1"/>
  <c r="W4455" i="1"/>
  <c r="V4456" i="1"/>
  <c r="W4456" i="1"/>
  <c r="V4457" i="1"/>
  <c r="W4457" i="1"/>
  <c r="V4458" i="1"/>
  <c r="W4458" i="1"/>
  <c r="V4459" i="1"/>
  <c r="W4459" i="1"/>
  <c r="V4460" i="1"/>
  <c r="W4460" i="1"/>
  <c r="V4461" i="1"/>
  <c r="W4461" i="1"/>
  <c r="V4462" i="1"/>
  <c r="W4462" i="1"/>
  <c r="V4463" i="1"/>
  <c r="W4463" i="1"/>
  <c r="V4464" i="1"/>
  <c r="W4464" i="1"/>
  <c r="V4465" i="1"/>
  <c r="W4465" i="1"/>
  <c r="V4466" i="1"/>
  <c r="W4466" i="1"/>
  <c r="V4467" i="1"/>
  <c r="W4467" i="1"/>
  <c r="V4468" i="1"/>
  <c r="W4468" i="1"/>
  <c r="V4469" i="1"/>
  <c r="W4469" i="1"/>
  <c r="V4470" i="1"/>
  <c r="W4470" i="1"/>
  <c r="V4471" i="1"/>
  <c r="W4471" i="1"/>
  <c r="V4472" i="1"/>
  <c r="W4472" i="1"/>
  <c r="V4473" i="1"/>
  <c r="W4473" i="1"/>
  <c r="V4474" i="1"/>
  <c r="W4474" i="1"/>
  <c r="V4475" i="1"/>
  <c r="W4475" i="1"/>
  <c r="V4476" i="1"/>
  <c r="W4476" i="1"/>
  <c r="V4477" i="1"/>
  <c r="W4477" i="1"/>
  <c r="V4478" i="1"/>
  <c r="W4478" i="1"/>
  <c r="V4479" i="1"/>
  <c r="W4479" i="1"/>
  <c r="V4480" i="1"/>
  <c r="W4480" i="1"/>
  <c r="V4481" i="1"/>
  <c r="W4481" i="1"/>
  <c r="V4482" i="1"/>
  <c r="W4482" i="1"/>
  <c r="V4483" i="1"/>
  <c r="W4483" i="1"/>
  <c r="V4484" i="1"/>
  <c r="W4484" i="1"/>
  <c r="V4485" i="1"/>
  <c r="W4485" i="1"/>
  <c r="V4486" i="1"/>
  <c r="W4486" i="1"/>
  <c r="V4487" i="1"/>
  <c r="W4487" i="1"/>
  <c r="V4488" i="1"/>
  <c r="W4488" i="1"/>
  <c r="V4489" i="1"/>
  <c r="W4489" i="1"/>
  <c r="V4490" i="1"/>
  <c r="W4490" i="1"/>
  <c r="V4491" i="1"/>
  <c r="W4491" i="1"/>
  <c r="V4492" i="1"/>
  <c r="W4492" i="1"/>
  <c r="V4493" i="1"/>
  <c r="W4493" i="1"/>
  <c r="V4494" i="1"/>
  <c r="W4494" i="1"/>
  <c r="V4495" i="1"/>
  <c r="W4495" i="1"/>
  <c r="V4496" i="1"/>
  <c r="W4496" i="1"/>
  <c r="V4497" i="1"/>
  <c r="W4497" i="1"/>
  <c r="V4498" i="1"/>
  <c r="W4498" i="1"/>
  <c r="V4499" i="1"/>
  <c r="W4499" i="1"/>
  <c r="V4500" i="1"/>
  <c r="W4500" i="1"/>
  <c r="V4501" i="1"/>
  <c r="W4501" i="1"/>
  <c r="V4502" i="1"/>
  <c r="W4502" i="1"/>
  <c r="V4503" i="1"/>
  <c r="W4503" i="1"/>
  <c r="V4504" i="1"/>
  <c r="W4504" i="1"/>
  <c r="V4505" i="1"/>
  <c r="W4505" i="1"/>
  <c r="V4506" i="1"/>
  <c r="W4506" i="1"/>
  <c r="V4507" i="1"/>
  <c r="W4507" i="1"/>
  <c r="V4508" i="1"/>
  <c r="W4508" i="1"/>
  <c r="V4509" i="1"/>
  <c r="W4509" i="1"/>
  <c r="V4510" i="1"/>
  <c r="W4510" i="1"/>
  <c r="V4511" i="1"/>
  <c r="W4511" i="1"/>
  <c r="V4512" i="1"/>
  <c r="W4512" i="1"/>
  <c r="V4513" i="1"/>
  <c r="W4513" i="1"/>
  <c r="V4514" i="1"/>
  <c r="W4514" i="1"/>
  <c r="V4515" i="1"/>
  <c r="W4515" i="1"/>
  <c r="V4516" i="1"/>
  <c r="W4516" i="1"/>
  <c r="V4517" i="1"/>
  <c r="W4517" i="1"/>
  <c r="V4518" i="1"/>
  <c r="W4518" i="1"/>
  <c r="V4519" i="1"/>
  <c r="W4519" i="1"/>
  <c r="V4520" i="1"/>
  <c r="W4520" i="1"/>
  <c r="V4521" i="1"/>
  <c r="W4521" i="1"/>
  <c r="V4522" i="1"/>
  <c r="W4522" i="1"/>
  <c r="V4523" i="1"/>
  <c r="W4523" i="1"/>
  <c r="V4524" i="1"/>
  <c r="W4524" i="1"/>
  <c r="V4525" i="1"/>
  <c r="W4525" i="1"/>
  <c r="V4526" i="1"/>
  <c r="W4526" i="1"/>
  <c r="V4527" i="1"/>
  <c r="W4527" i="1"/>
  <c r="V4528" i="1"/>
  <c r="W4528" i="1"/>
  <c r="V4529" i="1"/>
  <c r="W4529" i="1"/>
  <c r="V4530" i="1"/>
  <c r="W4530" i="1"/>
  <c r="V4531" i="1"/>
  <c r="W4531" i="1"/>
  <c r="V4532" i="1"/>
  <c r="W4532" i="1"/>
  <c r="V4533" i="1"/>
  <c r="W4533" i="1"/>
  <c r="V4534" i="1"/>
  <c r="W4534" i="1"/>
  <c r="V4535" i="1"/>
  <c r="W4535" i="1"/>
  <c r="V4536" i="1"/>
  <c r="W4536" i="1"/>
  <c r="V4537" i="1"/>
  <c r="W4537" i="1"/>
  <c r="V4538" i="1"/>
  <c r="W4538" i="1"/>
  <c r="V4539" i="1"/>
  <c r="W4539" i="1"/>
  <c r="V4540" i="1"/>
  <c r="W4540" i="1"/>
  <c r="V4541" i="1"/>
  <c r="W4541" i="1"/>
  <c r="V4542" i="1"/>
  <c r="W4542" i="1"/>
  <c r="V4543" i="1"/>
  <c r="W4543" i="1"/>
  <c r="V4544" i="1"/>
  <c r="W4544" i="1"/>
  <c r="V4545" i="1"/>
  <c r="W4545" i="1"/>
  <c r="V4546" i="1"/>
  <c r="W4546" i="1"/>
  <c r="V4547" i="1"/>
  <c r="W4547" i="1"/>
  <c r="V4548" i="1"/>
  <c r="W4548" i="1"/>
  <c r="V4549" i="1"/>
  <c r="W4549" i="1"/>
  <c r="V4550" i="1"/>
  <c r="W4550" i="1"/>
  <c r="V4551" i="1"/>
  <c r="W4551" i="1"/>
  <c r="V4552" i="1"/>
  <c r="W4552" i="1"/>
  <c r="V4553" i="1"/>
  <c r="W4553" i="1"/>
  <c r="V4554" i="1"/>
  <c r="W4554" i="1"/>
  <c r="V4555" i="1"/>
  <c r="W4555" i="1"/>
  <c r="V4556" i="1"/>
  <c r="W4556" i="1"/>
  <c r="V4557" i="1"/>
  <c r="W4557" i="1"/>
  <c r="V4558" i="1"/>
  <c r="W4558" i="1"/>
  <c r="V4559" i="1"/>
  <c r="W4559" i="1"/>
  <c r="V4560" i="1"/>
  <c r="W4560" i="1"/>
  <c r="V4561" i="1"/>
  <c r="W4561" i="1"/>
  <c r="V4562" i="1"/>
  <c r="W4562" i="1"/>
  <c r="V4563" i="1"/>
  <c r="W4563" i="1"/>
  <c r="V4564" i="1"/>
  <c r="W4564" i="1"/>
  <c r="V4565" i="1"/>
  <c r="W4565" i="1"/>
  <c r="V4566" i="1"/>
  <c r="W4566" i="1"/>
  <c r="V4567" i="1"/>
  <c r="W4567" i="1"/>
  <c r="V4568" i="1"/>
  <c r="W4568" i="1"/>
  <c r="V4569" i="1"/>
  <c r="W4569" i="1"/>
  <c r="V4570" i="1"/>
  <c r="W4570" i="1"/>
  <c r="V4571" i="1"/>
  <c r="W4571" i="1"/>
  <c r="V4572" i="1"/>
  <c r="W4572" i="1"/>
  <c r="V4573" i="1"/>
  <c r="W4573" i="1"/>
  <c r="V4574" i="1"/>
  <c r="W4574" i="1"/>
  <c r="V4575" i="1"/>
  <c r="W4575" i="1"/>
  <c r="V4576" i="1"/>
  <c r="W4576" i="1"/>
  <c r="V4577" i="1"/>
  <c r="W4577" i="1"/>
  <c r="V4578" i="1"/>
  <c r="W4578" i="1"/>
  <c r="V4579" i="1"/>
  <c r="W4579" i="1"/>
  <c r="V4580" i="1"/>
  <c r="W4580" i="1"/>
  <c r="V4581" i="1"/>
  <c r="W4581" i="1"/>
  <c r="V4582" i="1"/>
  <c r="W4582" i="1"/>
  <c r="V4583" i="1"/>
  <c r="W4583" i="1"/>
  <c r="V4584" i="1"/>
  <c r="W4584" i="1"/>
  <c r="V4585" i="1"/>
  <c r="W4585" i="1"/>
  <c r="V4586" i="1"/>
  <c r="W4586" i="1"/>
  <c r="V4587" i="1"/>
  <c r="W4587" i="1"/>
  <c r="V4588" i="1"/>
  <c r="W4588" i="1"/>
  <c r="V4589" i="1"/>
  <c r="W4589" i="1"/>
  <c r="V4590" i="1"/>
  <c r="W4590" i="1"/>
  <c r="V4591" i="1"/>
  <c r="W4591" i="1"/>
  <c r="V4592" i="1"/>
  <c r="W4592" i="1"/>
  <c r="V4593" i="1"/>
  <c r="W4593" i="1"/>
  <c r="V4594" i="1"/>
  <c r="W4594" i="1"/>
  <c r="V4595" i="1"/>
  <c r="W4595" i="1"/>
  <c r="V4596" i="1"/>
  <c r="W4596" i="1"/>
  <c r="V4597" i="1"/>
  <c r="W4597" i="1"/>
  <c r="V4598" i="1"/>
  <c r="W4598" i="1"/>
  <c r="V4599" i="1"/>
  <c r="W4599" i="1"/>
  <c r="V4600" i="1"/>
  <c r="W4600" i="1"/>
  <c r="V4601" i="1"/>
  <c r="W4601" i="1"/>
  <c r="V4602" i="1"/>
  <c r="W4602" i="1"/>
  <c r="V4603" i="1"/>
  <c r="W4603" i="1"/>
  <c r="V4604" i="1"/>
  <c r="W4604" i="1"/>
  <c r="V4605" i="1"/>
  <c r="W4605" i="1"/>
  <c r="V4606" i="1"/>
  <c r="W4606" i="1"/>
  <c r="V4607" i="1"/>
  <c r="W4607" i="1"/>
  <c r="V4608" i="1"/>
  <c r="W4608" i="1"/>
  <c r="V4609" i="1"/>
  <c r="W4609" i="1"/>
  <c r="V4610" i="1"/>
  <c r="W4610" i="1"/>
  <c r="V4611" i="1"/>
  <c r="W4611" i="1"/>
  <c r="V4612" i="1"/>
  <c r="W4612" i="1"/>
  <c r="V4613" i="1"/>
  <c r="W4613" i="1"/>
  <c r="V4614" i="1"/>
  <c r="W4614" i="1"/>
  <c r="V4615" i="1"/>
  <c r="W4615" i="1"/>
  <c r="V4616" i="1"/>
  <c r="W4616" i="1"/>
  <c r="V4617" i="1"/>
  <c r="W4617" i="1"/>
  <c r="V4618" i="1"/>
  <c r="W4618" i="1"/>
  <c r="V4619" i="1"/>
  <c r="W4619" i="1"/>
  <c r="V4620" i="1"/>
  <c r="W4620" i="1"/>
  <c r="V4621" i="1"/>
  <c r="W4621" i="1"/>
  <c r="V4622" i="1"/>
  <c r="W4622" i="1"/>
  <c r="V4623" i="1"/>
  <c r="W4623" i="1"/>
  <c r="V4624" i="1"/>
  <c r="W4624" i="1"/>
  <c r="V4625" i="1"/>
  <c r="W4625" i="1"/>
  <c r="V4626" i="1"/>
  <c r="W4626" i="1"/>
  <c r="V4627" i="1"/>
  <c r="W4627" i="1"/>
  <c r="V4628" i="1"/>
  <c r="W4628" i="1"/>
  <c r="V4629" i="1"/>
  <c r="W4629" i="1"/>
  <c r="V4630" i="1"/>
  <c r="W4630" i="1"/>
  <c r="V4631" i="1"/>
  <c r="W4631" i="1"/>
  <c r="V4632" i="1"/>
  <c r="W4632" i="1"/>
  <c r="V4633" i="1"/>
  <c r="W4633" i="1"/>
  <c r="V4634" i="1"/>
  <c r="W4634" i="1"/>
  <c r="V4635" i="1"/>
  <c r="W4635" i="1"/>
  <c r="V4636" i="1"/>
  <c r="W4636" i="1"/>
  <c r="V4637" i="1"/>
  <c r="W4637" i="1"/>
  <c r="V4638" i="1"/>
  <c r="W4638" i="1"/>
  <c r="V4639" i="1"/>
  <c r="W4639" i="1"/>
  <c r="V4640" i="1"/>
  <c r="W4640" i="1"/>
  <c r="V4641" i="1"/>
  <c r="W4641" i="1"/>
  <c r="V4642" i="1"/>
  <c r="W4642" i="1"/>
  <c r="V4643" i="1"/>
  <c r="W4643" i="1"/>
  <c r="V4644" i="1"/>
  <c r="W4644" i="1"/>
  <c r="V4645" i="1"/>
  <c r="W4645" i="1"/>
  <c r="V4646" i="1"/>
  <c r="W4646" i="1"/>
  <c r="V4647" i="1"/>
  <c r="W4647" i="1"/>
  <c r="V4648" i="1"/>
  <c r="W4648" i="1"/>
  <c r="V4649" i="1"/>
  <c r="W4649" i="1"/>
  <c r="V4650" i="1"/>
  <c r="W4650" i="1"/>
  <c r="V4651" i="1"/>
  <c r="W4651" i="1"/>
  <c r="V4652" i="1"/>
  <c r="W4652" i="1"/>
  <c r="V4653" i="1"/>
  <c r="W4653" i="1"/>
  <c r="V4654" i="1"/>
  <c r="W4654" i="1"/>
  <c r="V4655" i="1"/>
  <c r="W4655" i="1"/>
  <c r="V4656" i="1"/>
  <c r="W4656" i="1"/>
  <c r="V4657" i="1"/>
  <c r="W4657" i="1"/>
  <c r="V4658" i="1"/>
  <c r="W4658" i="1"/>
  <c r="V4659" i="1"/>
  <c r="W4659" i="1"/>
  <c r="V4660" i="1"/>
  <c r="W4660" i="1"/>
  <c r="V4661" i="1"/>
  <c r="W4661" i="1"/>
  <c r="V4662" i="1"/>
  <c r="W4662" i="1"/>
  <c r="V4663" i="1"/>
  <c r="W4663" i="1"/>
  <c r="V4664" i="1"/>
  <c r="W4664" i="1"/>
  <c r="V4665" i="1"/>
  <c r="W4665" i="1"/>
  <c r="V4666" i="1"/>
  <c r="W4666" i="1"/>
  <c r="V4667" i="1"/>
  <c r="W4667" i="1"/>
  <c r="V4668" i="1"/>
  <c r="W4668" i="1"/>
  <c r="V4669" i="1"/>
  <c r="W4669" i="1"/>
  <c r="V4670" i="1"/>
  <c r="W4670" i="1"/>
  <c r="V4671" i="1"/>
  <c r="W4671" i="1"/>
  <c r="V4672" i="1"/>
  <c r="W4672" i="1"/>
  <c r="V4673" i="1"/>
  <c r="W4673" i="1"/>
  <c r="V4674" i="1"/>
  <c r="W4674" i="1"/>
  <c r="V4675" i="1"/>
  <c r="W4675" i="1"/>
  <c r="V4676" i="1"/>
  <c r="W4676" i="1"/>
  <c r="V4677" i="1"/>
  <c r="W4677" i="1"/>
  <c r="V4678" i="1"/>
  <c r="W4678" i="1"/>
  <c r="V4679" i="1"/>
  <c r="W4679" i="1"/>
  <c r="V4680" i="1"/>
  <c r="W4680" i="1"/>
  <c r="V4681" i="1"/>
  <c r="W4681" i="1"/>
  <c r="V4682" i="1"/>
  <c r="W4682" i="1"/>
  <c r="V4683" i="1"/>
  <c r="W4683" i="1"/>
  <c r="V4684" i="1"/>
  <c r="W4684" i="1"/>
  <c r="V4685" i="1"/>
  <c r="W4685" i="1"/>
  <c r="V4686" i="1"/>
  <c r="W4686" i="1"/>
  <c r="V4687" i="1"/>
  <c r="W4687" i="1"/>
  <c r="V4688" i="1"/>
  <c r="W4688" i="1"/>
  <c r="V4689" i="1"/>
  <c r="W4689" i="1"/>
  <c r="V4690" i="1"/>
  <c r="W4690" i="1"/>
  <c r="V4691" i="1"/>
  <c r="W4691" i="1"/>
  <c r="V4692" i="1"/>
  <c r="W4692" i="1"/>
  <c r="V4693" i="1"/>
  <c r="W4693" i="1"/>
  <c r="V4694" i="1"/>
  <c r="W4694" i="1"/>
  <c r="V4695" i="1"/>
  <c r="W4695" i="1"/>
  <c r="V4696" i="1"/>
  <c r="W4696" i="1"/>
  <c r="V4697" i="1"/>
  <c r="W4697" i="1"/>
  <c r="V4698" i="1"/>
  <c r="W4698" i="1"/>
  <c r="V4699" i="1"/>
  <c r="W4699" i="1"/>
  <c r="V4700" i="1"/>
  <c r="W4700" i="1"/>
  <c r="V4701" i="1"/>
  <c r="W4701" i="1"/>
  <c r="V4702" i="1"/>
  <c r="W4702" i="1"/>
  <c r="V4703" i="1"/>
  <c r="W4703" i="1"/>
  <c r="V4704" i="1"/>
  <c r="W4704" i="1"/>
  <c r="V4705" i="1"/>
  <c r="W4705" i="1"/>
  <c r="V4706" i="1"/>
  <c r="W4706" i="1"/>
  <c r="V4707" i="1"/>
  <c r="W4707" i="1"/>
  <c r="V4708" i="1"/>
  <c r="W4708" i="1"/>
  <c r="V4709" i="1"/>
  <c r="W4709" i="1"/>
  <c r="V4710" i="1"/>
  <c r="W4710" i="1"/>
  <c r="V4711" i="1"/>
  <c r="W4711" i="1"/>
  <c r="V4712" i="1"/>
  <c r="W4712" i="1"/>
  <c r="V4713" i="1"/>
  <c r="W4713" i="1"/>
  <c r="V4714" i="1"/>
  <c r="W4714" i="1"/>
  <c r="V4715" i="1"/>
  <c r="W4715" i="1"/>
  <c r="V4716" i="1"/>
  <c r="W4716" i="1"/>
  <c r="V4717" i="1"/>
  <c r="W4717" i="1"/>
  <c r="V4718" i="1"/>
  <c r="W4718" i="1"/>
  <c r="V4719" i="1"/>
  <c r="W4719" i="1"/>
  <c r="V4720" i="1"/>
  <c r="W4720" i="1"/>
  <c r="V4721" i="1"/>
  <c r="W4721" i="1"/>
  <c r="V4722" i="1"/>
  <c r="W4722" i="1"/>
  <c r="V4723" i="1"/>
  <c r="W4723" i="1"/>
  <c r="V4724" i="1"/>
  <c r="W4724" i="1"/>
  <c r="V4725" i="1"/>
  <c r="W4725" i="1"/>
  <c r="V4726" i="1"/>
  <c r="W4726" i="1"/>
  <c r="V4727" i="1"/>
  <c r="W4727" i="1"/>
  <c r="V4728" i="1"/>
  <c r="W4728" i="1"/>
  <c r="V4729" i="1"/>
  <c r="W4729" i="1"/>
  <c r="V4730" i="1"/>
  <c r="W4730" i="1"/>
  <c r="V4731" i="1"/>
  <c r="W4731" i="1"/>
  <c r="V4732" i="1"/>
  <c r="W4732" i="1"/>
  <c r="V4733" i="1"/>
  <c r="W4733" i="1"/>
  <c r="V4734" i="1"/>
  <c r="W4734" i="1"/>
  <c r="V4735" i="1"/>
  <c r="W4735" i="1"/>
  <c r="V4736" i="1"/>
  <c r="W4736" i="1"/>
  <c r="V4737" i="1"/>
  <c r="W4737" i="1"/>
  <c r="V4738" i="1"/>
  <c r="W4738" i="1"/>
  <c r="V4739" i="1"/>
  <c r="W4739" i="1"/>
  <c r="V4740" i="1"/>
  <c r="W4740" i="1"/>
  <c r="V4741" i="1"/>
  <c r="W4741" i="1"/>
  <c r="V4742" i="1"/>
  <c r="W4742" i="1"/>
  <c r="V4743" i="1"/>
  <c r="W4743" i="1"/>
  <c r="V4744" i="1"/>
  <c r="W4744" i="1"/>
  <c r="V4745" i="1"/>
  <c r="W4745" i="1"/>
  <c r="V4746" i="1"/>
  <c r="W4746" i="1"/>
  <c r="V4747" i="1"/>
  <c r="W4747" i="1"/>
  <c r="V4748" i="1"/>
  <c r="W4748" i="1"/>
  <c r="V4749" i="1"/>
  <c r="W4749" i="1"/>
  <c r="V4750" i="1"/>
  <c r="W4750" i="1"/>
  <c r="V4751" i="1"/>
  <c r="W4751" i="1"/>
  <c r="V4752" i="1"/>
  <c r="W4752" i="1"/>
  <c r="V4753" i="1"/>
  <c r="W4753" i="1"/>
  <c r="V4754" i="1"/>
  <c r="W4754" i="1"/>
  <c r="V4755" i="1"/>
  <c r="W4755" i="1"/>
  <c r="V4756" i="1"/>
  <c r="W4756" i="1"/>
  <c r="V4757" i="1"/>
  <c r="W4757" i="1"/>
  <c r="V4758" i="1"/>
  <c r="W4758" i="1"/>
  <c r="V4759" i="1"/>
  <c r="W4759" i="1"/>
  <c r="V4760" i="1"/>
  <c r="W4760" i="1"/>
  <c r="V4761" i="1"/>
  <c r="W4761" i="1"/>
  <c r="V4762" i="1"/>
  <c r="W4762" i="1"/>
  <c r="V4763" i="1"/>
  <c r="W4763" i="1"/>
  <c r="V4764" i="1"/>
  <c r="W4764" i="1"/>
  <c r="V4765" i="1"/>
  <c r="W4765" i="1"/>
  <c r="V4766" i="1"/>
  <c r="W4766" i="1"/>
  <c r="V4767" i="1"/>
  <c r="W4767" i="1"/>
  <c r="V4768" i="1"/>
  <c r="W4768" i="1"/>
  <c r="V4769" i="1"/>
  <c r="W4769" i="1"/>
  <c r="V4770" i="1"/>
  <c r="W4770" i="1"/>
  <c r="V4771" i="1"/>
  <c r="W4771" i="1"/>
  <c r="V4772" i="1"/>
  <c r="W4772" i="1"/>
  <c r="V4773" i="1"/>
  <c r="W4773" i="1"/>
  <c r="V4774" i="1"/>
  <c r="W4774" i="1"/>
  <c r="V4775" i="1"/>
  <c r="W4775" i="1"/>
  <c r="V4776" i="1"/>
  <c r="W4776" i="1"/>
  <c r="V4777" i="1"/>
  <c r="W4777" i="1"/>
  <c r="V4778" i="1"/>
  <c r="W4778" i="1"/>
  <c r="V4779" i="1"/>
  <c r="W4779" i="1"/>
  <c r="V4780" i="1"/>
  <c r="W4780" i="1"/>
  <c r="V4781" i="1"/>
  <c r="W4781" i="1"/>
  <c r="V4782" i="1"/>
  <c r="W4782" i="1"/>
  <c r="V4783" i="1"/>
  <c r="W4783" i="1"/>
  <c r="V4784" i="1"/>
  <c r="W4784" i="1"/>
  <c r="V4785" i="1"/>
  <c r="W4785" i="1"/>
  <c r="V4786" i="1"/>
  <c r="W4786" i="1"/>
  <c r="V4787" i="1"/>
  <c r="W4787" i="1"/>
  <c r="V4788" i="1"/>
  <c r="W4788" i="1"/>
  <c r="V4789" i="1"/>
  <c r="W4789" i="1"/>
  <c r="V4790" i="1"/>
  <c r="W4790" i="1"/>
  <c r="V4791" i="1"/>
  <c r="W4791" i="1"/>
  <c r="V4792" i="1"/>
  <c r="W4792" i="1"/>
  <c r="V4793" i="1"/>
  <c r="W4793" i="1"/>
  <c r="V4794" i="1"/>
  <c r="W4794" i="1"/>
  <c r="V4795" i="1"/>
  <c r="W4795" i="1"/>
  <c r="V4796" i="1"/>
  <c r="W4796" i="1"/>
  <c r="V4797" i="1"/>
  <c r="W4797" i="1"/>
  <c r="V4798" i="1"/>
  <c r="W4798" i="1"/>
  <c r="V4799" i="1"/>
  <c r="W4799" i="1"/>
  <c r="V4800" i="1"/>
  <c r="W4800" i="1"/>
  <c r="V4801" i="1"/>
  <c r="W4801" i="1"/>
  <c r="V4802" i="1"/>
  <c r="W4802" i="1"/>
  <c r="V4803" i="1"/>
  <c r="W4803" i="1"/>
  <c r="V4804" i="1"/>
  <c r="W4804" i="1"/>
  <c r="V4805" i="1"/>
  <c r="W4805" i="1"/>
  <c r="V4806" i="1"/>
  <c r="W4806" i="1"/>
  <c r="V4807" i="1"/>
  <c r="W4807" i="1"/>
  <c r="V4808" i="1"/>
  <c r="W4808" i="1"/>
  <c r="V4809" i="1"/>
  <c r="W4809" i="1"/>
  <c r="V4810" i="1"/>
  <c r="W4810" i="1"/>
  <c r="V4811" i="1"/>
  <c r="W4811" i="1"/>
  <c r="V4812" i="1"/>
  <c r="W4812" i="1"/>
  <c r="V4813" i="1"/>
  <c r="W4813" i="1"/>
  <c r="V4814" i="1"/>
  <c r="W4814" i="1"/>
  <c r="V4815" i="1"/>
  <c r="W4815" i="1"/>
  <c r="V4816" i="1"/>
  <c r="W4816" i="1"/>
  <c r="V4817" i="1"/>
  <c r="W4817" i="1"/>
  <c r="V4818" i="1"/>
  <c r="W4818" i="1"/>
  <c r="V4819" i="1"/>
  <c r="W4819" i="1"/>
  <c r="V4820" i="1"/>
  <c r="W4820" i="1"/>
  <c r="V4821" i="1"/>
  <c r="W4821" i="1"/>
  <c r="V4822" i="1"/>
  <c r="W4822" i="1"/>
  <c r="V4823" i="1"/>
  <c r="W4823" i="1"/>
  <c r="V4824" i="1"/>
  <c r="W4824" i="1"/>
  <c r="V4825" i="1"/>
  <c r="W4825" i="1"/>
  <c r="V4826" i="1"/>
  <c r="W4826" i="1"/>
  <c r="V4827" i="1"/>
  <c r="W4827" i="1"/>
  <c r="V4828" i="1"/>
  <c r="W4828" i="1"/>
  <c r="V4829" i="1"/>
  <c r="W4829" i="1"/>
  <c r="V4830" i="1"/>
  <c r="W4830" i="1"/>
  <c r="V4831" i="1"/>
  <c r="W4831" i="1"/>
  <c r="V4832" i="1"/>
  <c r="W4832" i="1"/>
  <c r="V4833" i="1"/>
  <c r="W4833" i="1"/>
  <c r="V4834" i="1"/>
  <c r="W4834" i="1"/>
  <c r="V4835" i="1"/>
  <c r="W4835" i="1"/>
  <c r="V4836" i="1"/>
  <c r="W4836" i="1"/>
  <c r="V4837" i="1"/>
  <c r="W4837" i="1"/>
  <c r="V4838" i="1"/>
  <c r="W4838" i="1"/>
  <c r="V4839" i="1"/>
  <c r="W4839" i="1"/>
  <c r="V4840" i="1"/>
  <c r="W4840" i="1"/>
  <c r="V4841" i="1"/>
  <c r="W4841" i="1"/>
  <c r="V4842" i="1"/>
  <c r="W4842" i="1"/>
  <c r="V4843" i="1"/>
  <c r="W4843" i="1"/>
  <c r="V4844" i="1"/>
  <c r="W4844" i="1"/>
  <c r="V4845" i="1"/>
  <c r="W4845" i="1"/>
  <c r="V4846" i="1"/>
  <c r="W4846" i="1"/>
  <c r="V4847" i="1"/>
  <c r="W4847" i="1"/>
  <c r="V4848" i="1"/>
  <c r="W4848" i="1"/>
  <c r="V4849" i="1"/>
  <c r="W4849" i="1"/>
  <c r="V4850" i="1"/>
  <c r="W4850" i="1"/>
  <c r="V4851" i="1"/>
  <c r="W4851" i="1"/>
  <c r="V4852" i="1"/>
  <c r="W4852" i="1"/>
  <c r="V4853" i="1"/>
  <c r="W4853" i="1"/>
  <c r="V4854" i="1"/>
  <c r="W4854" i="1"/>
  <c r="V4855" i="1"/>
  <c r="W4855" i="1"/>
  <c r="V4856" i="1"/>
  <c r="W4856" i="1"/>
  <c r="V4857" i="1"/>
  <c r="W4857" i="1"/>
  <c r="V4858" i="1"/>
  <c r="W4858" i="1"/>
  <c r="V4859" i="1"/>
  <c r="W4859" i="1"/>
  <c r="V4860" i="1"/>
  <c r="W4860" i="1"/>
  <c r="V4861" i="1"/>
  <c r="W4861" i="1"/>
  <c r="V4862" i="1"/>
  <c r="W4862" i="1"/>
  <c r="V4863" i="1"/>
  <c r="W4863" i="1"/>
  <c r="V4864" i="1"/>
  <c r="W4864" i="1"/>
  <c r="V4865" i="1"/>
  <c r="W4865" i="1"/>
  <c r="V4866" i="1"/>
  <c r="W4866" i="1"/>
  <c r="V4867" i="1"/>
  <c r="W4867" i="1"/>
  <c r="V4868" i="1"/>
  <c r="W4868" i="1"/>
  <c r="V4869" i="1"/>
  <c r="W4869" i="1"/>
  <c r="V4870" i="1"/>
  <c r="W4870" i="1"/>
  <c r="V4871" i="1"/>
  <c r="W4871" i="1"/>
  <c r="V4872" i="1"/>
  <c r="W4872" i="1"/>
  <c r="V4873" i="1"/>
  <c r="W4873" i="1"/>
  <c r="V4874" i="1"/>
  <c r="W4874" i="1"/>
  <c r="V4875" i="1"/>
  <c r="W4875" i="1"/>
  <c r="V4876" i="1"/>
  <c r="W4876" i="1"/>
  <c r="V4877" i="1"/>
  <c r="W4877" i="1"/>
  <c r="V4878" i="1"/>
  <c r="W4878" i="1"/>
  <c r="V4879" i="1"/>
  <c r="W4879" i="1"/>
  <c r="V4880" i="1"/>
  <c r="W4880" i="1"/>
  <c r="V4881" i="1"/>
  <c r="W4881" i="1"/>
  <c r="V4882" i="1"/>
  <c r="W4882" i="1"/>
  <c r="V4883" i="1"/>
  <c r="W4883" i="1"/>
  <c r="V4884" i="1"/>
  <c r="W4884" i="1"/>
  <c r="V4885" i="1"/>
  <c r="W4885" i="1"/>
  <c r="V4886" i="1"/>
  <c r="W4886" i="1"/>
  <c r="V4887" i="1"/>
  <c r="W4887" i="1"/>
  <c r="V4888" i="1"/>
  <c r="W4888" i="1"/>
  <c r="V4889" i="1"/>
  <c r="W4889" i="1"/>
  <c r="V4890" i="1"/>
  <c r="W4890" i="1"/>
  <c r="V4891" i="1"/>
  <c r="W4891" i="1"/>
  <c r="V4892" i="1"/>
  <c r="W4892" i="1"/>
  <c r="V4893" i="1"/>
  <c r="W4893" i="1"/>
  <c r="V4894" i="1"/>
  <c r="W4894" i="1"/>
  <c r="V4895" i="1"/>
  <c r="W4895" i="1"/>
  <c r="V4896" i="1"/>
  <c r="W4896" i="1"/>
  <c r="V4897" i="1"/>
  <c r="W4897" i="1"/>
  <c r="V4898" i="1"/>
  <c r="W4898" i="1"/>
  <c r="V4899" i="1"/>
  <c r="W4899" i="1"/>
  <c r="V4900" i="1"/>
  <c r="W4900" i="1"/>
  <c r="V4901" i="1"/>
  <c r="W4901" i="1"/>
  <c r="V4902" i="1"/>
  <c r="W4902" i="1"/>
  <c r="V4903" i="1"/>
  <c r="W4903" i="1"/>
  <c r="V4904" i="1"/>
  <c r="W4904" i="1"/>
  <c r="V4905" i="1"/>
  <c r="W4905" i="1"/>
  <c r="V4906" i="1"/>
  <c r="W4906" i="1"/>
  <c r="V4907" i="1"/>
  <c r="W4907" i="1"/>
  <c r="V4908" i="1"/>
  <c r="W4908" i="1"/>
  <c r="V4909" i="1"/>
  <c r="W4909" i="1"/>
  <c r="V4910" i="1"/>
  <c r="W4910" i="1"/>
  <c r="V4911" i="1"/>
  <c r="W4911" i="1"/>
  <c r="V4912" i="1"/>
  <c r="W4912" i="1"/>
  <c r="V4913" i="1"/>
  <c r="W4913" i="1"/>
  <c r="V4914" i="1"/>
  <c r="W4914" i="1"/>
  <c r="V4915" i="1"/>
  <c r="W4915" i="1"/>
  <c r="V4916" i="1"/>
  <c r="W4916" i="1"/>
  <c r="V4917" i="1"/>
  <c r="W4917" i="1"/>
  <c r="V4918" i="1"/>
  <c r="W4918" i="1"/>
  <c r="V4919" i="1"/>
  <c r="W4919" i="1"/>
  <c r="V4920" i="1"/>
  <c r="W4920" i="1"/>
  <c r="V4921" i="1"/>
  <c r="W4921" i="1"/>
  <c r="V4922" i="1"/>
  <c r="W4922" i="1"/>
  <c r="V4923" i="1"/>
  <c r="W4923" i="1"/>
  <c r="V4924" i="1"/>
  <c r="W4924" i="1"/>
  <c r="V4925" i="1"/>
  <c r="W4925" i="1"/>
  <c r="V4926" i="1"/>
  <c r="W4926" i="1"/>
  <c r="V4927" i="1"/>
  <c r="W4927" i="1"/>
  <c r="V4928" i="1"/>
  <c r="W4928" i="1"/>
  <c r="V4929" i="1"/>
  <c r="W4929" i="1"/>
  <c r="V4930" i="1"/>
  <c r="W4930" i="1"/>
  <c r="V4931" i="1"/>
  <c r="W4931" i="1"/>
  <c r="V4932" i="1"/>
  <c r="W4932" i="1"/>
  <c r="V4933" i="1"/>
  <c r="W4933" i="1"/>
  <c r="V4934" i="1"/>
  <c r="W4934" i="1"/>
  <c r="V4935" i="1"/>
  <c r="W4935" i="1"/>
  <c r="V4936" i="1"/>
  <c r="W4936" i="1"/>
  <c r="V4937" i="1"/>
  <c r="W4937" i="1"/>
  <c r="V4938" i="1"/>
  <c r="W4938" i="1"/>
  <c r="V4939" i="1"/>
  <c r="W4939" i="1"/>
  <c r="V4940" i="1"/>
  <c r="W4940" i="1"/>
  <c r="V4941" i="1"/>
  <c r="W4941" i="1"/>
  <c r="V4942" i="1"/>
  <c r="W4942" i="1"/>
  <c r="V4943" i="1"/>
  <c r="W4943" i="1"/>
  <c r="V4944" i="1"/>
  <c r="W4944" i="1"/>
  <c r="V4945" i="1"/>
  <c r="W4945" i="1"/>
  <c r="V4946" i="1"/>
  <c r="W4946" i="1"/>
  <c r="V4947" i="1"/>
  <c r="W4947" i="1"/>
  <c r="V4948" i="1"/>
  <c r="W4948" i="1"/>
  <c r="V4949" i="1"/>
  <c r="W4949" i="1"/>
  <c r="V4950" i="1"/>
  <c r="W4950" i="1"/>
  <c r="V4951" i="1"/>
  <c r="W4951" i="1"/>
  <c r="V4952" i="1"/>
  <c r="W4952" i="1"/>
  <c r="V4953" i="1"/>
  <c r="W4953" i="1"/>
  <c r="V4954" i="1"/>
  <c r="W4954" i="1"/>
  <c r="V4955" i="1"/>
  <c r="W4955" i="1"/>
  <c r="V4956" i="1"/>
  <c r="W4956" i="1"/>
  <c r="V4957" i="1"/>
  <c r="W4957" i="1"/>
  <c r="V4958" i="1"/>
  <c r="W4958" i="1"/>
  <c r="V4959" i="1"/>
  <c r="W4959" i="1"/>
  <c r="V4960" i="1"/>
  <c r="W4960" i="1"/>
  <c r="V4961" i="1"/>
  <c r="W4961" i="1"/>
  <c r="V4962" i="1"/>
  <c r="W4962" i="1"/>
  <c r="V4963" i="1"/>
  <c r="W4963" i="1"/>
  <c r="V4964" i="1"/>
  <c r="W4964" i="1"/>
  <c r="V4965" i="1"/>
  <c r="W4965" i="1"/>
  <c r="V4966" i="1"/>
  <c r="W4966" i="1"/>
  <c r="V4967" i="1"/>
  <c r="W4967" i="1"/>
  <c r="V4968" i="1"/>
  <c r="W4968" i="1"/>
  <c r="V4969" i="1"/>
  <c r="W4969" i="1"/>
  <c r="V4970" i="1"/>
  <c r="W4970" i="1"/>
  <c r="V4971" i="1"/>
  <c r="W4971" i="1"/>
  <c r="V4972" i="1"/>
  <c r="W4972" i="1"/>
  <c r="V4973" i="1"/>
  <c r="W4973" i="1"/>
  <c r="V4974" i="1"/>
  <c r="W4974" i="1"/>
  <c r="V4975" i="1"/>
  <c r="W4975" i="1"/>
  <c r="V4976" i="1"/>
  <c r="W4976" i="1"/>
  <c r="V4977" i="1"/>
  <c r="W4977" i="1"/>
  <c r="V4978" i="1"/>
  <c r="W4978" i="1"/>
  <c r="V4979" i="1"/>
  <c r="W4979" i="1"/>
  <c r="V4980" i="1"/>
  <c r="W4980" i="1"/>
  <c r="V4981" i="1"/>
  <c r="W4981" i="1"/>
  <c r="V4982" i="1"/>
  <c r="W4982" i="1"/>
  <c r="V4983" i="1"/>
  <c r="W4983" i="1"/>
  <c r="V4984" i="1"/>
  <c r="W4984" i="1"/>
  <c r="V4985" i="1"/>
  <c r="W4985" i="1"/>
  <c r="V4986" i="1"/>
  <c r="W4986" i="1"/>
  <c r="V4987" i="1"/>
  <c r="W4987" i="1"/>
  <c r="V4988" i="1"/>
  <c r="W4988" i="1"/>
  <c r="V4989" i="1"/>
  <c r="W4989" i="1"/>
  <c r="V4990" i="1"/>
  <c r="W4990" i="1"/>
  <c r="V4991" i="1"/>
  <c r="W4991" i="1"/>
  <c r="V4992" i="1"/>
  <c r="W4992" i="1"/>
  <c r="V4993" i="1"/>
  <c r="W4993" i="1"/>
  <c r="V4994" i="1"/>
  <c r="W4994" i="1"/>
  <c r="V4995" i="1"/>
  <c r="W4995" i="1"/>
  <c r="V4996" i="1"/>
  <c r="W4996" i="1"/>
  <c r="V4997" i="1"/>
  <c r="W4997" i="1"/>
  <c r="V4998" i="1"/>
  <c r="W4998" i="1"/>
  <c r="V4999" i="1"/>
  <c r="W4999" i="1"/>
  <c r="V5000" i="1"/>
  <c r="W5000" i="1"/>
  <c r="V5001" i="1"/>
  <c r="W5001" i="1"/>
  <c r="V5002" i="1"/>
  <c r="W5002" i="1"/>
  <c r="V5003" i="1"/>
  <c r="W5003" i="1"/>
  <c r="V5004" i="1"/>
  <c r="W5004" i="1"/>
  <c r="V5005" i="1"/>
  <c r="W5005" i="1"/>
  <c r="V5006" i="1"/>
  <c r="W5006" i="1"/>
  <c r="V5007" i="1"/>
  <c r="W5007" i="1"/>
  <c r="V5008" i="1"/>
  <c r="W5008" i="1"/>
  <c r="V5009" i="1"/>
  <c r="W5009" i="1"/>
  <c r="V5010" i="1"/>
  <c r="W5010" i="1"/>
  <c r="V5011" i="1"/>
  <c r="W5011" i="1"/>
  <c r="V5012" i="1"/>
  <c r="W5012" i="1"/>
  <c r="V5013" i="1"/>
  <c r="W5013" i="1"/>
  <c r="V5014" i="1"/>
  <c r="W5014" i="1"/>
  <c r="V5015" i="1"/>
  <c r="W5015" i="1"/>
  <c r="V5016" i="1"/>
  <c r="W5016" i="1"/>
  <c r="V5017" i="1"/>
  <c r="W5017" i="1"/>
  <c r="V5018" i="1"/>
  <c r="W5018" i="1"/>
  <c r="V5019" i="1"/>
  <c r="W5019" i="1"/>
  <c r="V5020" i="1"/>
  <c r="W5020" i="1"/>
  <c r="V5021" i="1"/>
  <c r="W5021" i="1"/>
  <c r="V5022" i="1"/>
  <c r="W5022" i="1"/>
  <c r="V5023" i="1"/>
  <c r="W5023" i="1"/>
  <c r="V5024" i="1"/>
  <c r="W5024" i="1"/>
  <c r="V5025" i="1"/>
  <c r="W5025" i="1"/>
  <c r="V5026" i="1"/>
  <c r="W5026" i="1"/>
  <c r="V5027" i="1"/>
  <c r="W5027" i="1"/>
  <c r="V5028" i="1"/>
  <c r="W5028" i="1"/>
  <c r="V5029" i="1"/>
  <c r="W5029" i="1"/>
  <c r="V5030" i="1"/>
  <c r="W5030" i="1"/>
  <c r="V5031" i="1"/>
  <c r="W5031" i="1"/>
  <c r="V5032" i="1"/>
  <c r="W5032" i="1"/>
  <c r="V5033" i="1"/>
  <c r="W5033" i="1"/>
  <c r="V5034" i="1"/>
  <c r="W5034" i="1"/>
  <c r="V5035" i="1"/>
  <c r="W5035" i="1"/>
  <c r="V5036" i="1"/>
  <c r="W5036" i="1"/>
  <c r="V5037" i="1"/>
  <c r="W5037" i="1"/>
  <c r="V5038" i="1"/>
  <c r="W5038" i="1"/>
  <c r="V5039" i="1"/>
  <c r="W5039" i="1"/>
  <c r="V5040" i="1"/>
  <c r="W5040" i="1"/>
  <c r="V5041" i="1"/>
  <c r="W5041" i="1"/>
  <c r="V5042" i="1"/>
  <c r="W5042" i="1"/>
  <c r="V5043" i="1"/>
  <c r="W5043" i="1"/>
  <c r="V5044" i="1"/>
  <c r="W5044" i="1"/>
  <c r="V5045" i="1"/>
  <c r="W5045" i="1"/>
  <c r="V5046" i="1"/>
  <c r="W5046" i="1"/>
  <c r="V5047" i="1"/>
  <c r="W5047" i="1"/>
  <c r="V5048" i="1"/>
  <c r="W5048" i="1"/>
  <c r="V5049" i="1"/>
  <c r="W5049" i="1"/>
  <c r="V5050" i="1"/>
  <c r="W5050" i="1"/>
  <c r="V5051" i="1"/>
  <c r="W5051" i="1"/>
  <c r="V5052" i="1"/>
  <c r="W5052" i="1"/>
  <c r="V5053" i="1"/>
  <c r="W5053" i="1"/>
  <c r="V5054" i="1"/>
  <c r="W5054" i="1"/>
  <c r="V5055" i="1"/>
  <c r="W5055" i="1"/>
  <c r="V5056" i="1"/>
  <c r="W5056" i="1"/>
  <c r="V5057" i="1"/>
  <c r="W5057" i="1"/>
  <c r="V5058" i="1"/>
  <c r="W5058" i="1"/>
  <c r="V5059" i="1"/>
  <c r="W5059" i="1"/>
  <c r="V5060" i="1"/>
  <c r="W5060" i="1"/>
  <c r="V5061" i="1"/>
  <c r="W5061" i="1"/>
  <c r="V5062" i="1"/>
  <c r="W5062" i="1"/>
  <c r="V5063" i="1"/>
  <c r="W5063" i="1"/>
  <c r="V5064" i="1"/>
  <c r="W5064" i="1"/>
  <c r="V5065" i="1"/>
  <c r="W5065" i="1"/>
  <c r="V5066" i="1"/>
  <c r="W5066" i="1"/>
  <c r="V5067" i="1"/>
  <c r="W5067" i="1"/>
  <c r="V5068" i="1"/>
  <c r="W5068" i="1"/>
  <c r="V5069" i="1"/>
  <c r="W5069" i="1"/>
  <c r="V5070" i="1"/>
  <c r="W5070" i="1"/>
  <c r="V5071" i="1"/>
  <c r="W5071" i="1"/>
  <c r="V5072" i="1"/>
  <c r="W5072" i="1"/>
  <c r="V5073" i="1"/>
  <c r="W5073" i="1"/>
  <c r="V5074" i="1"/>
  <c r="W5074" i="1"/>
  <c r="V5075" i="1"/>
  <c r="W5075" i="1"/>
  <c r="V5076" i="1"/>
  <c r="W5076" i="1"/>
  <c r="V5077" i="1"/>
  <c r="W5077" i="1"/>
  <c r="V5078" i="1"/>
  <c r="W5078" i="1"/>
  <c r="V5079" i="1"/>
  <c r="W5079" i="1"/>
  <c r="V5080" i="1"/>
  <c r="W5080" i="1"/>
  <c r="V5081" i="1"/>
  <c r="W5081" i="1"/>
  <c r="V5082" i="1"/>
  <c r="W5082" i="1"/>
  <c r="V5083" i="1"/>
  <c r="W5083" i="1"/>
  <c r="V5084" i="1"/>
  <c r="W5084" i="1"/>
  <c r="V5085" i="1"/>
  <c r="W5085" i="1"/>
  <c r="V5086" i="1"/>
  <c r="W5086" i="1"/>
  <c r="V5087" i="1"/>
  <c r="W5087" i="1"/>
  <c r="V5088" i="1"/>
  <c r="W5088" i="1"/>
  <c r="V5089" i="1"/>
  <c r="W5089" i="1"/>
  <c r="V5090" i="1"/>
  <c r="W5090" i="1"/>
  <c r="V5091" i="1"/>
  <c r="W5091" i="1"/>
  <c r="V5092" i="1"/>
  <c r="W5092" i="1"/>
  <c r="V5093" i="1"/>
  <c r="W5093" i="1"/>
  <c r="V5094" i="1"/>
  <c r="W5094" i="1"/>
  <c r="V5095" i="1"/>
  <c r="W5095" i="1"/>
  <c r="V5096" i="1"/>
  <c r="W5096" i="1"/>
  <c r="V5097" i="1"/>
  <c r="W5097" i="1"/>
  <c r="V5098" i="1"/>
  <c r="W5098" i="1"/>
  <c r="V5099" i="1"/>
  <c r="W5099" i="1"/>
  <c r="V5100" i="1"/>
  <c r="W5100" i="1"/>
  <c r="V5101" i="1"/>
  <c r="W5101" i="1"/>
  <c r="V5102" i="1"/>
  <c r="W5102" i="1"/>
  <c r="V5103" i="1"/>
  <c r="W5103" i="1"/>
  <c r="V5104" i="1"/>
  <c r="W5104" i="1"/>
  <c r="V5105" i="1"/>
  <c r="W5105" i="1"/>
  <c r="V5106" i="1"/>
  <c r="W5106" i="1"/>
  <c r="V5107" i="1"/>
  <c r="W5107" i="1"/>
  <c r="V5108" i="1"/>
  <c r="W5108" i="1"/>
  <c r="V5109" i="1"/>
  <c r="W5109" i="1"/>
  <c r="V5110" i="1"/>
  <c r="W5110" i="1"/>
  <c r="V5111" i="1"/>
  <c r="W5111" i="1"/>
  <c r="V5112" i="1"/>
  <c r="W5112" i="1"/>
  <c r="V5113" i="1"/>
  <c r="W5113" i="1"/>
  <c r="V5114" i="1"/>
  <c r="W5114" i="1"/>
  <c r="V5115" i="1"/>
  <c r="W5115" i="1"/>
  <c r="V5116" i="1"/>
  <c r="W5116" i="1"/>
  <c r="V5117" i="1"/>
  <c r="W5117" i="1"/>
  <c r="V5118" i="1"/>
  <c r="W5118" i="1"/>
  <c r="V5119" i="1"/>
  <c r="W5119" i="1"/>
  <c r="V5120" i="1"/>
  <c r="W5120" i="1"/>
  <c r="V5121" i="1"/>
  <c r="W5121" i="1"/>
  <c r="V5122" i="1"/>
  <c r="W5122" i="1"/>
  <c r="V5123" i="1"/>
  <c r="W5123" i="1"/>
  <c r="V5124" i="1"/>
  <c r="W5124" i="1"/>
  <c r="V5125" i="1"/>
  <c r="W5125" i="1"/>
  <c r="V5126" i="1"/>
  <c r="W5126" i="1"/>
  <c r="V5127" i="1"/>
  <c r="W5127" i="1"/>
  <c r="V5128" i="1"/>
  <c r="W5128" i="1"/>
  <c r="V5129" i="1"/>
  <c r="W5129" i="1"/>
  <c r="V5130" i="1"/>
  <c r="W5130" i="1"/>
  <c r="V5131" i="1"/>
  <c r="W5131" i="1"/>
  <c r="V5132" i="1"/>
  <c r="W5132" i="1"/>
  <c r="V5133" i="1"/>
  <c r="W5133" i="1"/>
  <c r="V5134" i="1"/>
  <c r="W5134" i="1"/>
  <c r="V5135" i="1"/>
  <c r="W5135" i="1"/>
  <c r="V5136" i="1"/>
  <c r="W5136" i="1"/>
  <c r="V5137" i="1"/>
  <c r="W5137" i="1"/>
  <c r="V5138" i="1"/>
  <c r="W5138" i="1"/>
  <c r="V5139" i="1"/>
  <c r="W5139" i="1"/>
  <c r="V5140" i="1"/>
  <c r="W5140" i="1"/>
  <c r="V5141" i="1"/>
  <c r="W5141" i="1"/>
  <c r="V5142" i="1"/>
  <c r="W5142" i="1"/>
  <c r="V5143" i="1"/>
  <c r="W5143" i="1"/>
  <c r="V5144" i="1"/>
  <c r="W5144" i="1"/>
  <c r="V5145" i="1"/>
  <c r="W5145" i="1"/>
  <c r="V5146" i="1"/>
  <c r="W5146" i="1"/>
  <c r="V5147" i="1"/>
  <c r="W5147" i="1"/>
  <c r="V5148" i="1"/>
  <c r="W5148" i="1"/>
  <c r="V5149" i="1"/>
  <c r="W5149" i="1"/>
  <c r="V5150" i="1"/>
  <c r="W5150" i="1"/>
  <c r="V5151" i="1"/>
  <c r="W5151" i="1"/>
  <c r="V5152" i="1"/>
  <c r="W5152" i="1"/>
  <c r="V5153" i="1"/>
  <c r="W5153" i="1"/>
  <c r="V5154" i="1"/>
  <c r="W5154" i="1"/>
  <c r="V5155" i="1"/>
  <c r="W5155" i="1"/>
  <c r="V5156" i="1"/>
  <c r="W5156" i="1"/>
  <c r="V5157" i="1"/>
  <c r="W5157" i="1"/>
  <c r="V5158" i="1"/>
  <c r="W5158" i="1"/>
  <c r="V5159" i="1"/>
  <c r="W5159" i="1"/>
  <c r="V5160" i="1"/>
  <c r="W5160" i="1"/>
  <c r="V5161" i="1"/>
  <c r="W5161" i="1"/>
  <c r="V5162" i="1"/>
  <c r="W5162" i="1"/>
  <c r="V5163" i="1"/>
  <c r="W5163" i="1"/>
  <c r="V5164" i="1"/>
  <c r="W5164" i="1"/>
  <c r="V5165" i="1"/>
  <c r="W5165" i="1"/>
  <c r="V5166" i="1"/>
  <c r="W5166" i="1"/>
  <c r="V5167" i="1"/>
  <c r="W5167" i="1"/>
  <c r="V5168" i="1"/>
  <c r="W5168" i="1"/>
  <c r="V5169" i="1"/>
  <c r="W5169" i="1"/>
  <c r="V5170" i="1"/>
  <c r="W5170" i="1"/>
  <c r="V5171" i="1"/>
  <c r="W5171" i="1"/>
  <c r="V5172" i="1"/>
  <c r="W5172" i="1"/>
  <c r="V5173" i="1"/>
  <c r="W5173" i="1"/>
  <c r="V5174" i="1"/>
  <c r="W5174" i="1"/>
  <c r="V5175" i="1"/>
  <c r="W5175" i="1"/>
  <c r="V5176" i="1"/>
  <c r="W5176" i="1"/>
  <c r="V5177" i="1"/>
  <c r="W5177" i="1"/>
  <c r="V5178" i="1"/>
  <c r="W5178" i="1"/>
  <c r="V5179" i="1"/>
  <c r="W5179" i="1"/>
  <c r="V5180" i="1"/>
  <c r="W5180" i="1"/>
  <c r="V5181" i="1"/>
  <c r="W5181" i="1"/>
  <c r="V5182" i="1"/>
  <c r="W5182" i="1"/>
  <c r="V5183" i="1"/>
  <c r="W5183" i="1"/>
  <c r="V5184" i="1"/>
  <c r="W5184" i="1"/>
  <c r="V5185" i="1"/>
  <c r="W5185" i="1"/>
  <c r="V5186" i="1"/>
  <c r="W5186" i="1"/>
  <c r="V5187" i="1"/>
  <c r="W5187" i="1"/>
  <c r="V5188" i="1"/>
  <c r="W5188" i="1"/>
  <c r="V5189" i="1"/>
  <c r="W5189" i="1"/>
  <c r="V5190" i="1"/>
  <c r="W5190" i="1"/>
  <c r="V5191" i="1"/>
  <c r="W5191" i="1"/>
  <c r="V5192" i="1"/>
  <c r="W5192" i="1"/>
  <c r="V5193" i="1"/>
  <c r="W5193" i="1"/>
  <c r="V5194" i="1"/>
  <c r="W5194" i="1"/>
  <c r="V5195" i="1"/>
  <c r="W5195" i="1"/>
  <c r="V5196" i="1"/>
  <c r="W5196" i="1"/>
  <c r="V5197" i="1"/>
  <c r="W5197" i="1"/>
  <c r="V5198" i="1"/>
  <c r="W5198" i="1"/>
  <c r="V5199" i="1"/>
  <c r="W5199" i="1"/>
  <c r="V5200" i="1"/>
  <c r="W5200" i="1"/>
  <c r="V5201" i="1"/>
  <c r="W5201" i="1"/>
  <c r="V5202" i="1"/>
  <c r="W5202" i="1"/>
  <c r="V5203" i="1"/>
  <c r="W5203" i="1"/>
  <c r="V5204" i="1"/>
  <c r="W5204" i="1"/>
  <c r="V5205" i="1"/>
  <c r="W5205" i="1"/>
  <c r="V5206" i="1"/>
  <c r="W5206" i="1"/>
  <c r="V5207" i="1"/>
  <c r="W5207" i="1"/>
  <c r="V5208" i="1"/>
  <c r="W5208" i="1"/>
  <c r="V5209" i="1"/>
  <c r="W5209" i="1"/>
  <c r="V5210" i="1"/>
  <c r="W5210" i="1"/>
  <c r="V5211" i="1"/>
  <c r="W5211" i="1"/>
  <c r="V5212" i="1"/>
  <c r="W5212" i="1"/>
  <c r="V5213" i="1"/>
  <c r="W5213" i="1"/>
  <c r="V5214" i="1"/>
  <c r="W5214" i="1"/>
  <c r="V5215" i="1"/>
  <c r="W5215" i="1"/>
  <c r="V5216" i="1"/>
  <c r="W5216" i="1"/>
  <c r="V5217" i="1"/>
  <c r="W5217" i="1"/>
  <c r="V5218" i="1"/>
  <c r="W5218" i="1"/>
  <c r="V5219" i="1"/>
  <c r="W5219" i="1"/>
  <c r="V5220" i="1"/>
  <c r="W5220" i="1"/>
  <c r="V5221" i="1"/>
  <c r="W5221" i="1"/>
  <c r="V5222" i="1"/>
  <c r="W5222" i="1"/>
  <c r="V5223" i="1"/>
  <c r="W5223" i="1"/>
  <c r="V5224" i="1"/>
  <c r="W5224" i="1"/>
  <c r="V5225" i="1"/>
  <c r="W5225" i="1"/>
  <c r="V5226" i="1"/>
  <c r="W5226" i="1"/>
  <c r="V5227" i="1"/>
  <c r="W5227" i="1"/>
  <c r="V5228" i="1"/>
  <c r="W5228" i="1"/>
  <c r="V5229" i="1"/>
  <c r="W5229" i="1"/>
  <c r="V5230" i="1"/>
  <c r="W5230" i="1"/>
  <c r="V5231" i="1"/>
  <c r="W5231" i="1"/>
  <c r="V5232" i="1"/>
  <c r="W5232" i="1"/>
  <c r="V5233" i="1"/>
  <c r="W5233" i="1"/>
  <c r="V5234" i="1"/>
  <c r="W5234" i="1"/>
  <c r="V5235" i="1"/>
  <c r="W5235" i="1"/>
  <c r="V5236" i="1"/>
  <c r="W5236" i="1"/>
  <c r="V5237" i="1"/>
  <c r="W5237" i="1"/>
  <c r="V5238" i="1"/>
  <c r="W5238" i="1"/>
  <c r="V5239" i="1"/>
  <c r="W5239" i="1"/>
  <c r="V5240" i="1"/>
  <c r="W5240" i="1"/>
  <c r="V5241" i="1"/>
  <c r="W5241" i="1"/>
  <c r="V5242" i="1"/>
  <c r="W5242" i="1"/>
  <c r="V5243" i="1"/>
  <c r="W5243" i="1"/>
  <c r="V5244" i="1"/>
  <c r="W5244" i="1"/>
  <c r="V5245" i="1"/>
  <c r="W5245" i="1"/>
  <c r="V5246" i="1"/>
  <c r="W5246" i="1"/>
  <c r="V5247" i="1"/>
  <c r="W5247" i="1"/>
  <c r="V5248" i="1"/>
  <c r="W5248" i="1"/>
  <c r="V5249" i="1"/>
  <c r="W5249" i="1"/>
  <c r="V5250" i="1"/>
  <c r="W5250" i="1"/>
  <c r="V5251" i="1"/>
  <c r="W5251" i="1"/>
  <c r="V5252" i="1"/>
  <c r="W5252" i="1"/>
  <c r="V5253" i="1"/>
  <c r="W5253" i="1"/>
  <c r="V5254" i="1"/>
  <c r="W5254" i="1"/>
  <c r="V5255" i="1"/>
  <c r="W5255" i="1"/>
  <c r="V5256" i="1"/>
  <c r="W5256" i="1"/>
  <c r="V5257" i="1"/>
  <c r="W5257" i="1"/>
  <c r="V5258" i="1"/>
  <c r="W5258" i="1"/>
  <c r="V5259" i="1"/>
  <c r="W5259" i="1"/>
  <c r="V5260" i="1"/>
  <c r="W5260" i="1"/>
  <c r="V5261" i="1"/>
  <c r="W5261" i="1"/>
  <c r="V5262" i="1"/>
  <c r="W5262" i="1"/>
  <c r="V5263" i="1"/>
  <c r="W5263" i="1"/>
  <c r="V5264" i="1"/>
  <c r="W5264" i="1"/>
  <c r="V5265" i="1"/>
  <c r="W5265" i="1"/>
  <c r="V5266" i="1"/>
  <c r="W5266" i="1"/>
  <c r="V5267" i="1"/>
  <c r="W5267" i="1"/>
  <c r="V5268" i="1"/>
  <c r="W5268" i="1"/>
  <c r="V5269" i="1"/>
  <c r="W5269" i="1"/>
  <c r="V5270" i="1"/>
  <c r="W5270" i="1"/>
  <c r="V5271" i="1"/>
  <c r="W5271" i="1"/>
  <c r="V5272" i="1"/>
  <c r="W5272" i="1"/>
  <c r="V5273" i="1"/>
  <c r="W5273" i="1"/>
  <c r="V5274" i="1"/>
  <c r="W5274" i="1"/>
  <c r="V5275" i="1"/>
  <c r="W5275" i="1"/>
  <c r="V5276" i="1"/>
  <c r="W5276" i="1"/>
  <c r="V5277" i="1"/>
  <c r="W5277" i="1"/>
  <c r="V5278" i="1"/>
  <c r="W5278" i="1"/>
  <c r="V5279" i="1"/>
  <c r="W5279" i="1"/>
  <c r="V5280" i="1"/>
  <c r="W5280" i="1"/>
  <c r="V5281" i="1"/>
  <c r="W5281" i="1"/>
  <c r="V5282" i="1"/>
  <c r="W5282" i="1"/>
  <c r="V5283" i="1"/>
  <c r="W5283" i="1"/>
  <c r="V5284" i="1"/>
  <c r="W5284" i="1"/>
  <c r="V5285" i="1"/>
  <c r="W5285" i="1"/>
  <c r="V5286" i="1"/>
  <c r="W5286" i="1"/>
  <c r="V5287" i="1"/>
  <c r="W5287" i="1"/>
  <c r="V5288" i="1"/>
  <c r="W5288" i="1"/>
  <c r="V5289" i="1"/>
  <c r="W5289" i="1"/>
  <c r="V5290" i="1"/>
  <c r="W5290" i="1"/>
  <c r="V5291" i="1"/>
  <c r="W5291" i="1"/>
  <c r="V5292" i="1"/>
  <c r="W5292" i="1"/>
  <c r="V5293" i="1"/>
  <c r="W5293" i="1"/>
  <c r="V5294" i="1"/>
  <c r="W5294" i="1"/>
  <c r="V5295" i="1"/>
  <c r="W5295" i="1"/>
  <c r="V5296" i="1"/>
  <c r="W5296" i="1"/>
  <c r="V5297" i="1"/>
  <c r="W5297" i="1"/>
  <c r="V5298" i="1"/>
  <c r="W5298" i="1"/>
  <c r="V5299" i="1"/>
  <c r="W5299" i="1"/>
  <c r="V5300" i="1"/>
  <c r="W5300" i="1"/>
  <c r="V5301" i="1"/>
  <c r="W5301" i="1"/>
  <c r="V5302" i="1"/>
  <c r="W5302" i="1"/>
  <c r="V5303" i="1"/>
  <c r="W5303" i="1"/>
  <c r="V5304" i="1"/>
  <c r="W5304" i="1"/>
  <c r="V5305" i="1"/>
  <c r="W5305" i="1"/>
  <c r="V5306" i="1"/>
  <c r="W5306" i="1"/>
  <c r="V5307" i="1"/>
  <c r="W5307" i="1"/>
  <c r="V5308" i="1"/>
  <c r="W5308" i="1"/>
  <c r="V5309" i="1"/>
  <c r="W5309" i="1"/>
  <c r="V5310" i="1"/>
  <c r="W5310" i="1"/>
  <c r="V5311" i="1"/>
  <c r="W5311" i="1"/>
  <c r="V5312" i="1"/>
  <c r="W5312" i="1"/>
  <c r="V5313" i="1"/>
  <c r="W5313" i="1"/>
  <c r="V5314" i="1"/>
  <c r="W5314" i="1"/>
  <c r="V5315" i="1"/>
  <c r="W5315" i="1"/>
  <c r="V5316" i="1"/>
  <c r="W5316" i="1"/>
  <c r="V5317" i="1"/>
  <c r="W5317" i="1"/>
  <c r="V5318" i="1"/>
  <c r="W5318" i="1"/>
  <c r="V5319" i="1"/>
  <c r="W5319" i="1"/>
  <c r="V5320" i="1"/>
  <c r="W5320" i="1"/>
  <c r="V5321" i="1"/>
  <c r="W5321" i="1"/>
  <c r="V5322" i="1"/>
  <c r="W5322" i="1"/>
  <c r="V5323" i="1"/>
  <c r="W5323" i="1"/>
  <c r="V5324" i="1"/>
  <c r="W5324" i="1"/>
  <c r="V5325" i="1"/>
  <c r="W5325" i="1"/>
  <c r="V5326" i="1"/>
  <c r="W5326" i="1"/>
  <c r="V5327" i="1"/>
  <c r="W5327" i="1"/>
  <c r="V5328" i="1"/>
  <c r="W5328" i="1"/>
  <c r="V5329" i="1"/>
  <c r="W5329" i="1"/>
  <c r="V5330" i="1"/>
  <c r="W5330" i="1"/>
  <c r="V5331" i="1"/>
  <c r="W5331" i="1"/>
  <c r="V5332" i="1"/>
  <c r="W5332" i="1"/>
  <c r="V5333" i="1"/>
  <c r="W5333" i="1"/>
  <c r="V5334" i="1"/>
  <c r="W5334" i="1"/>
  <c r="V5335" i="1"/>
  <c r="W5335" i="1"/>
  <c r="V5336" i="1"/>
  <c r="W5336" i="1"/>
  <c r="V5337" i="1"/>
  <c r="W5337" i="1"/>
  <c r="V5338" i="1"/>
  <c r="W5338" i="1"/>
  <c r="V5339" i="1"/>
  <c r="W5339" i="1"/>
  <c r="V5340" i="1"/>
  <c r="W5340" i="1"/>
  <c r="V5341" i="1"/>
  <c r="W5341" i="1"/>
  <c r="V5342" i="1"/>
  <c r="W5342" i="1"/>
  <c r="V5343" i="1"/>
  <c r="W5343" i="1"/>
  <c r="V5344" i="1"/>
  <c r="W5344" i="1"/>
  <c r="V5345" i="1"/>
  <c r="W5345" i="1"/>
  <c r="V5346" i="1"/>
  <c r="W5346" i="1"/>
  <c r="V5347" i="1"/>
  <c r="W5347" i="1"/>
  <c r="V5348" i="1"/>
  <c r="W5348" i="1"/>
  <c r="V5349" i="1"/>
  <c r="W5349" i="1"/>
  <c r="V5350" i="1"/>
  <c r="W5350" i="1"/>
  <c r="V5351" i="1"/>
  <c r="W5351" i="1"/>
  <c r="V5352" i="1"/>
  <c r="W5352" i="1"/>
  <c r="V5353" i="1"/>
  <c r="W5353" i="1"/>
  <c r="V5354" i="1"/>
  <c r="W5354" i="1"/>
  <c r="V5355" i="1"/>
  <c r="W5355" i="1"/>
  <c r="V5356" i="1"/>
  <c r="W5356" i="1"/>
  <c r="V5357" i="1"/>
  <c r="W5357" i="1"/>
  <c r="V5358" i="1"/>
  <c r="W5358" i="1"/>
  <c r="V5359" i="1"/>
  <c r="W5359" i="1"/>
  <c r="V5360" i="1"/>
  <c r="W5360" i="1"/>
  <c r="V5361" i="1"/>
  <c r="W5361" i="1"/>
  <c r="V5362" i="1"/>
  <c r="W5362" i="1"/>
  <c r="V5363" i="1"/>
  <c r="W5363" i="1"/>
  <c r="V5364" i="1"/>
  <c r="W5364" i="1"/>
  <c r="V5365" i="1"/>
  <c r="W5365" i="1"/>
  <c r="V5366" i="1"/>
  <c r="W5366" i="1"/>
  <c r="V5367" i="1"/>
  <c r="W5367" i="1"/>
  <c r="V5368" i="1"/>
  <c r="W5368" i="1"/>
  <c r="V5369" i="1"/>
  <c r="W5369" i="1"/>
  <c r="V5370" i="1"/>
  <c r="W5370" i="1"/>
  <c r="V5371" i="1"/>
  <c r="W5371" i="1"/>
  <c r="V5372" i="1"/>
  <c r="W5372" i="1"/>
  <c r="V5373" i="1"/>
  <c r="W5373" i="1"/>
  <c r="V5374" i="1"/>
  <c r="W5374" i="1"/>
  <c r="V5375" i="1"/>
  <c r="W5375" i="1"/>
  <c r="V5376" i="1"/>
  <c r="W5376" i="1"/>
  <c r="V5377" i="1"/>
  <c r="W5377" i="1"/>
  <c r="V5378" i="1"/>
  <c r="W5378" i="1"/>
  <c r="V5379" i="1"/>
  <c r="W5379" i="1"/>
  <c r="V5380" i="1"/>
  <c r="W5380" i="1"/>
  <c r="V5381" i="1"/>
  <c r="W5381" i="1"/>
  <c r="V5382" i="1"/>
  <c r="W5382" i="1"/>
  <c r="V5383" i="1"/>
  <c r="W5383" i="1"/>
  <c r="V5384" i="1"/>
  <c r="W5384" i="1"/>
  <c r="V5385" i="1"/>
  <c r="W5385" i="1"/>
  <c r="V5386" i="1"/>
  <c r="W5386" i="1"/>
  <c r="V5387" i="1"/>
  <c r="W5387" i="1"/>
  <c r="V5388" i="1"/>
  <c r="W5388" i="1"/>
  <c r="V5389" i="1"/>
  <c r="W5389" i="1"/>
  <c r="V5390" i="1"/>
  <c r="W5390" i="1"/>
  <c r="V5391" i="1"/>
  <c r="W5391" i="1"/>
  <c r="V5392" i="1"/>
  <c r="W5392" i="1"/>
  <c r="V5393" i="1"/>
  <c r="W5393" i="1"/>
  <c r="V5394" i="1"/>
  <c r="W5394" i="1"/>
  <c r="V5395" i="1"/>
  <c r="W5395" i="1"/>
  <c r="V5396" i="1"/>
  <c r="W5396" i="1"/>
  <c r="V5397" i="1"/>
  <c r="W5397" i="1"/>
  <c r="V5398" i="1"/>
  <c r="W5398" i="1"/>
  <c r="V5399" i="1"/>
  <c r="W5399" i="1"/>
  <c r="V5400" i="1"/>
  <c r="W5400" i="1"/>
  <c r="V5401" i="1"/>
  <c r="W5401" i="1"/>
  <c r="V5402" i="1"/>
  <c r="W5402" i="1"/>
  <c r="V5403" i="1"/>
  <c r="W5403" i="1"/>
  <c r="V5404" i="1"/>
  <c r="W5404" i="1"/>
  <c r="V5405" i="1"/>
  <c r="W5405" i="1"/>
  <c r="V5406" i="1"/>
  <c r="W5406" i="1"/>
  <c r="V5407" i="1"/>
  <c r="W5407" i="1"/>
  <c r="V5408" i="1"/>
  <c r="W5408" i="1"/>
  <c r="V5409" i="1"/>
  <c r="W5409" i="1"/>
  <c r="V5410" i="1"/>
  <c r="W5410" i="1"/>
  <c r="V5411" i="1"/>
  <c r="W5411" i="1"/>
  <c r="V5412" i="1"/>
  <c r="W5412" i="1"/>
  <c r="V5413" i="1"/>
  <c r="W5413" i="1"/>
  <c r="V5414" i="1"/>
  <c r="W5414" i="1"/>
  <c r="V5415" i="1"/>
  <c r="W5415" i="1"/>
  <c r="V5416" i="1"/>
  <c r="W5416" i="1"/>
  <c r="V5417" i="1"/>
  <c r="W5417" i="1"/>
  <c r="V5418" i="1"/>
  <c r="W5418" i="1"/>
  <c r="V5419" i="1"/>
  <c r="W5419" i="1"/>
  <c r="V5420" i="1"/>
  <c r="W5420" i="1"/>
  <c r="V5421" i="1"/>
  <c r="W5421" i="1"/>
  <c r="V5422" i="1"/>
  <c r="W5422" i="1"/>
  <c r="V5423" i="1"/>
  <c r="W5423" i="1"/>
  <c r="V5424" i="1"/>
  <c r="W5424" i="1"/>
  <c r="V5425" i="1"/>
  <c r="W5425" i="1"/>
  <c r="V5426" i="1"/>
  <c r="W5426" i="1"/>
  <c r="V5427" i="1"/>
  <c r="W5427" i="1"/>
  <c r="V5428" i="1"/>
  <c r="W5428" i="1"/>
  <c r="V5429" i="1"/>
  <c r="W5429" i="1"/>
  <c r="V5430" i="1"/>
  <c r="W5430" i="1"/>
  <c r="V5431" i="1"/>
  <c r="W5431" i="1"/>
  <c r="V5432" i="1"/>
  <c r="W5432" i="1"/>
  <c r="V5433" i="1"/>
  <c r="W5433" i="1"/>
  <c r="V5434" i="1"/>
  <c r="W5434" i="1"/>
  <c r="V5435" i="1"/>
  <c r="W5435" i="1"/>
  <c r="V5436" i="1"/>
  <c r="W5436" i="1"/>
  <c r="V5437" i="1"/>
  <c r="W5437" i="1"/>
  <c r="V5438" i="1"/>
  <c r="W5438" i="1"/>
  <c r="V5439" i="1"/>
  <c r="W5439" i="1"/>
  <c r="V5440" i="1"/>
  <c r="W5440" i="1"/>
  <c r="V5441" i="1"/>
  <c r="W5441" i="1"/>
  <c r="V5442" i="1"/>
  <c r="W5442" i="1"/>
  <c r="V5443" i="1"/>
  <c r="W5443" i="1"/>
  <c r="V5444" i="1"/>
  <c r="W5444" i="1"/>
  <c r="V5445" i="1"/>
  <c r="W5445" i="1"/>
  <c r="V5446" i="1"/>
  <c r="W5446" i="1"/>
  <c r="V5447" i="1"/>
  <c r="W5447" i="1"/>
  <c r="V5448" i="1"/>
  <c r="W5448" i="1"/>
  <c r="V5449" i="1"/>
  <c r="W5449" i="1"/>
  <c r="V5450" i="1"/>
  <c r="W5450" i="1"/>
  <c r="V5451" i="1"/>
  <c r="W5451" i="1"/>
  <c r="V5452" i="1"/>
  <c r="W5452" i="1"/>
  <c r="V5453" i="1"/>
  <c r="W5453" i="1"/>
  <c r="V5454" i="1"/>
  <c r="W5454" i="1"/>
  <c r="V5455" i="1"/>
  <c r="W5455" i="1"/>
  <c r="V5456" i="1"/>
  <c r="W5456" i="1"/>
  <c r="V5457" i="1"/>
  <c r="W5457" i="1"/>
  <c r="V5458" i="1"/>
  <c r="W5458" i="1"/>
  <c r="V5459" i="1"/>
  <c r="W5459" i="1"/>
  <c r="V5460" i="1"/>
  <c r="W5460" i="1"/>
  <c r="V5461" i="1"/>
  <c r="W5461" i="1"/>
  <c r="V5462" i="1"/>
  <c r="W5462" i="1"/>
  <c r="V5463" i="1"/>
  <c r="W5463" i="1"/>
  <c r="V5464" i="1"/>
  <c r="W5464" i="1"/>
  <c r="V5465" i="1"/>
  <c r="W5465" i="1"/>
  <c r="V5466" i="1"/>
  <c r="W5466" i="1"/>
  <c r="V5467" i="1"/>
  <c r="W5467" i="1"/>
  <c r="V5468" i="1"/>
  <c r="W5468" i="1"/>
  <c r="V5469" i="1"/>
  <c r="W5469" i="1"/>
  <c r="V5470" i="1"/>
  <c r="W5470" i="1"/>
  <c r="V5471" i="1"/>
  <c r="W5471" i="1"/>
  <c r="V5472" i="1"/>
  <c r="W5472" i="1"/>
  <c r="V5473" i="1"/>
  <c r="W5473" i="1"/>
  <c r="V5474" i="1"/>
  <c r="W5474" i="1"/>
  <c r="V5475" i="1"/>
  <c r="W5475" i="1"/>
  <c r="V5476" i="1"/>
  <c r="W5476" i="1"/>
  <c r="V5477" i="1"/>
  <c r="W5477" i="1"/>
  <c r="V5478" i="1"/>
  <c r="W5478" i="1"/>
  <c r="V5479" i="1"/>
  <c r="W5479" i="1"/>
  <c r="V5480" i="1"/>
  <c r="W5480" i="1"/>
  <c r="V5481" i="1"/>
  <c r="W5481" i="1"/>
  <c r="V5482" i="1"/>
  <c r="W5482" i="1"/>
  <c r="V5483" i="1"/>
  <c r="W5483" i="1"/>
  <c r="V5484" i="1"/>
  <c r="W5484" i="1"/>
  <c r="V5485" i="1"/>
  <c r="W5485" i="1"/>
  <c r="V5486" i="1"/>
  <c r="W5486" i="1"/>
  <c r="V5487" i="1"/>
  <c r="W5487" i="1"/>
  <c r="V5488" i="1"/>
  <c r="W5488" i="1"/>
  <c r="V5489" i="1"/>
  <c r="W5489" i="1"/>
  <c r="V5490" i="1"/>
  <c r="W5490" i="1"/>
  <c r="V5491" i="1"/>
  <c r="W5491" i="1"/>
  <c r="V5492" i="1"/>
  <c r="W5492" i="1"/>
  <c r="V5493" i="1"/>
  <c r="W5493" i="1"/>
  <c r="V5494" i="1"/>
  <c r="W5494" i="1"/>
  <c r="V5495" i="1"/>
  <c r="W5495" i="1"/>
  <c r="V5496" i="1"/>
  <c r="W5496" i="1"/>
  <c r="V5497" i="1"/>
  <c r="W5497" i="1"/>
  <c r="V5498" i="1"/>
  <c r="W5498" i="1"/>
  <c r="V5499" i="1"/>
  <c r="W5499" i="1"/>
  <c r="V5500" i="1"/>
  <c r="W5500" i="1"/>
  <c r="V5501" i="1"/>
  <c r="W5501" i="1"/>
  <c r="V5502" i="1"/>
  <c r="W5502" i="1"/>
  <c r="V5503" i="1"/>
  <c r="W5503" i="1"/>
  <c r="V5504" i="1"/>
  <c r="W5504" i="1"/>
  <c r="V5505" i="1"/>
  <c r="W5505" i="1"/>
  <c r="V5506" i="1"/>
  <c r="W5506" i="1"/>
  <c r="V5507" i="1"/>
  <c r="W5507" i="1"/>
  <c r="V5508" i="1"/>
  <c r="W5508" i="1"/>
  <c r="V5509" i="1"/>
  <c r="W5509" i="1"/>
  <c r="V5510" i="1"/>
  <c r="W5510" i="1"/>
  <c r="V5511" i="1"/>
  <c r="W5511" i="1"/>
  <c r="V5512" i="1"/>
  <c r="W5512" i="1"/>
  <c r="V5513" i="1"/>
  <c r="W5513" i="1"/>
  <c r="V5514" i="1"/>
  <c r="W5514" i="1"/>
  <c r="V5515" i="1"/>
  <c r="W5515" i="1"/>
  <c r="V5516" i="1"/>
  <c r="W5516" i="1"/>
  <c r="V5517" i="1"/>
  <c r="W5517" i="1"/>
  <c r="V5518" i="1"/>
  <c r="W5518" i="1"/>
  <c r="V5519" i="1"/>
  <c r="W5519" i="1"/>
  <c r="V5520" i="1"/>
  <c r="W5520" i="1"/>
  <c r="V5521" i="1"/>
  <c r="W5521" i="1"/>
  <c r="V5522" i="1"/>
  <c r="W5522" i="1"/>
  <c r="V5523" i="1"/>
  <c r="W5523" i="1"/>
  <c r="V5524" i="1"/>
  <c r="W5524" i="1"/>
  <c r="V5525" i="1"/>
  <c r="W5525" i="1"/>
  <c r="V5526" i="1"/>
  <c r="W5526" i="1"/>
  <c r="V5527" i="1"/>
  <c r="W5527" i="1"/>
  <c r="V5528" i="1"/>
  <c r="W5528" i="1"/>
  <c r="V5529" i="1"/>
  <c r="W5529" i="1"/>
  <c r="V5530" i="1"/>
  <c r="W5530" i="1"/>
  <c r="V5531" i="1"/>
  <c r="W5531" i="1"/>
  <c r="V5532" i="1"/>
  <c r="W5532" i="1"/>
  <c r="V5533" i="1"/>
  <c r="W5533" i="1"/>
  <c r="V5534" i="1"/>
  <c r="W5534" i="1"/>
  <c r="V5535" i="1"/>
  <c r="W5535" i="1"/>
  <c r="V5536" i="1"/>
  <c r="W5536" i="1"/>
  <c r="V5537" i="1"/>
  <c r="W5537" i="1"/>
  <c r="V5538" i="1"/>
  <c r="W5538" i="1"/>
  <c r="V5539" i="1"/>
  <c r="W5539" i="1"/>
  <c r="V5540" i="1"/>
  <c r="W5540" i="1"/>
  <c r="V5541" i="1"/>
  <c r="W5541" i="1"/>
  <c r="V5542" i="1"/>
  <c r="W5542" i="1"/>
  <c r="V5543" i="1"/>
  <c r="W5543" i="1"/>
  <c r="V5544" i="1"/>
  <c r="W5544" i="1"/>
  <c r="V5545" i="1"/>
  <c r="W5545" i="1"/>
  <c r="V5546" i="1"/>
  <c r="W5546" i="1"/>
  <c r="V5547" i="1"/>
  <c r="W5547" i="1"/>
  <c r="V5548" i="1"/>
  <c r="W5548" i="1"/>
  <c r="V5549" i="1"/>
  <c r="W5549" i="1"/>
  <c r="V5550" i="1"/>
  <c r="W5550" i="1"/>
  <c r="V5551" i="1"/>
  <c r="W5551" i="1"/>
  <c r="V5552" i="1"/>
  <c r="W5552" i="1"/>
  <c r="V5553" i="1"/>
  <c r="W5553" i="1"/>
  <c r="V5554" i="1"/>
  <c r="W5554" i="1"/>
  <c r="V5555" i="1"/>
  <c r="W5555" i="1"/>
  <c r="V5556" i="1"/>
  <c r="W5556" i="1"/>
  <c r="V5557" i="1"/>
  <c r="W5557" i="1"/>
  <c r="V5558" i="1"/>
  <c r="W5558" i="1"/>
  <c r="V5559" i="1"/>
  <c r="W5559" i="1"/>
  <c r="V5560" i="1"/>
  <c r="W5560" i="1"/>
  <c r="V5561" i="1"/>
  <c r="W5561" i="1"/>
  <c r="V5562" i="1"/>
  <c r="W5562" i="1"/>
  <c r="V5563" i="1"/>
  <c r="W5563" i="1"/>
  <c r="V5564" i="1"/>
  <c r="W5564" i="1"/>
  <c r="V5565" i="1"/>
  <c r="W5565" i="1"/>
  <c r="V5566" i="1"/>
  <c r="W5566" i="1"/>
  <c r="V5567" i="1"/>
  <c r="W5567" i="1"/>
  <c r="V5568" i="1"/>
  <c r="W5568" i="1"/>
  <c r="V5569" i="1"/>
  <c r="W5569" i="1"/>
  <c r="V5570" i="1"/>
  <c r="W5570" i="1"/>
  <c r="V5571" i="1"/>
  <c r="W5571" i="1"/>
  <c r="V5572" i="1"/>
  <c r="W5572" i="1"/>
  <c r="V5573" i="1"/>
  <c r="W5573" i="1"/>
  <c r="V5574" i="1"/>
  <c r="W5574" i="1"/>
  <c r="V5575" i="1"/>
  <c r="W5575" i="1"/>
  <c r="V5576" i="1"/>
  <c r="W5576" i="1"/>
  <c r="V5577" i="1"/>
  <c r="W5577" i="1"/>
  <c r="V5578" i="1"/>
  <c r="W5578" i="1"/>
  <c r="V5579" i="1"/>
  <c r="W5579" i="1"/>
  <c r="V5580" i="1"/>
  <c r="W5580" i="1"/>
  <c r="V5581" i="1"/>
  <c r="W5581" i="1"/>
  <c r="V5582" i="1"/>
  <c r="W5582" i="1"/>
  <c r="V5583" i="1"/>
  <c r="W5583" i="1"/>
  <c r="V5584" i="1"/>
  <c r="W5584" i="1"/>
  <c r="V5585" i="1"/>
  <c r="W5585" i="1"/>
  <c r="V5586" i="1"/>
  <c r="W5586" i="1"/>
  <c r="V5587" i="1"/>
  <c r="W5587" i="1"/>
  <c r="V5588" i="1"/>
  <c r="W5588" i="1"/>
  <c r="V5589" i="1"/>
  <c r="W5589" i="1"/>
  <c r="V5590" i="1"/>
  <c r="W5590" i="1"/>
  <c r="V5591" i="1"/>
  <c r="W5591" i="1"/>
  <c r="V5592" i="1"/>
  <c r="W5592" i="1"/>
  <c r="V5593" i="1"/>
  <c r="W5593" i="1"/>
  <c r="V5594" i="1"/>
  <c r="W5594" i="1"/>
  <c r="V5595" i="1"/>
  <c r="W5595" i="1"/>
  <c r="V5596" i="1"/>
  <c r="W5596" i="1"/>
  <c r="V5597" i="1"/>
  <c r="W5597" i="1"/>
  <c r="V5598" i="1"/>
  <c r="W5598" i="1"/>
  <c r="V5599" i="1"/>
  <c r="W5599" i="1"/>
  <c r="V5600" i="1"/>
  <c r="W5600" i="1"/>
  <c r="V5601" i="1"/>
  <c r="W5601" i="1"/>
  <c r="V5602" i="1"/>
  <c r="W5602" i="1"/>
  <c r="V5603" i="1"/>
  <c r="W5603" i="1"/>
  <c r="V5604" i="1"/>
  <c r="W5604" i="1"/>
  <c r="V5605" i="1"/>
  <c r="W5605" i="1"/>
  <c r="V5606" i="1"/>
  <c r="W5606" i="1"/>
  <c r="V5607" i="1"/>
  <c r="W5607" i="1"/>
  <c r="V5608" i="1"/>
  <c r="W5608" i="1"/>
  <c r="V5609" i="1"/>
  <c r="W5609" i="1"/>
  <c r="V5610" i="1"/>
  <c r="W5610" i="1"/>
  <c r="V5611" i="1"/>
  <c r="W5611" i="1"/>
  <c r="V5612" i="1"/>
  <c r="W5612" i="1"/>
  <c r="V5613" i="1"/>
  <c r="W5613" i="1"/>
  <c r="V5614" i="1"/>
  <c r="W5614" i="1"/>
  <c r="V5615" i="1"/>
  <c r="W5615" i="1"/>
  <c r="V5616" i="1"/>
  <c r="W5616" i="1"/>
  <c r="V5617" i="1"/>
  <c r="W5617" i="1"/>
  <c r="V5618" i="1"/>
  <c r="W5618" i="1"/>
  <c r="V5619" i="1"/>
  <c r="W5619" i="1"/>
  <c r="V5620" i="1"/>
  <c r="W5620" i="1"/>
  <c r="V5621" i="1"/>
  <c r="W5621" i="1"/>
  <c r="V5622" i="1"/>
  <c r="W5622" i="1"/>
  <c r="V5623" i="1"/>
  <c r="W5623" i="1"/>
  <c r="V5624" i="1"/>
  <c r="W5624" i="1"/>
  <c r="V5625" i="1"/>
  <c r="W5625" i="1"/>
  <c r="V5626" i="1"/>
  <c r="W5626" i="1"/>
  <c r="V5627" i="1"/>
  <c r="W5627" i="1"/>
  <c r="V5628" i="1"/>
  <c r="W5628" i="1"/>
  <c r="V5629" i="1"/>
  <c r="W5629" i="1"/>
  <c r="V5630" i="1"/>
  <c r="W5630" i="1"/>
  <c r="V5631" i="1"/>
  <c r="W5631" i="1"/>
  <c r="V5632" i="1"/>
  <c r="W5632" i="1"/>
  <c r="V5633" i="1"/>
  <c r="W5633" i="1"/>
  <c r="V5634" i="1"/>
  <c r="W5634" i="1"/>
  <c r="V5635" i="1"/>
  <c r="W5635" i="1"/>
  <c r="V5636" i="1"/>
  <c r="W5636" i="1"/>
  <c r="V5637" i="1"/>
  <c r="W5637" i="1"/>
  <c r="V5638" i="1"/>
  <c r="W5638" i="1"/>
  <c r="V5639" i="1"/>
  <c r="W5639" i="1"/>
  <c r="V5640" i="1"/>
  <c r="W5640" i="1"/>
  <c r="V5641" i="1"/>
  <c r="W5641" i="1"/>
  <c r="V5642" i="1"/>
  <c r="W5642" i="1"/>
  <c r="V5643" i="1"/>
  <c r="W5643" i="1"/>
  <c r="V5644" i="1"/>
  <c r="W5644" i="1"/>
  <c r="V5645" i="1"/>
  <c r="W5645" i="1"/>
  <c r="V5646" i="1"/>
  <c r="W5646" i="1"/>
  <c r="V5647" i="1"/>
  <c r="W5647" i="1"/>
  <c r="V5648" i="1"/>
  <c r="W5648" i="1"/>
  <c r="V5649" i="1"/>
  <c r="W5649" i="1"/>
  <c r="V5650" i="1"/>
  <c r="W5650" i="1"/>
  <c r="V5651" i="1"/>
  <c r="W5651" i="1"/>
  <c r="V5652" i="1"/>
  <c r="W5652" i="1"/>
  <c r="V5653" i="1"/>
  <c r="W5653" i="1"/>
  <c r="V5654" i="1"/>
  <c r="W5654" i="1"/>
  <c r="V5655" i="1"/>
  <c r="W5655" i="1"/>
  <c r="V5656" i="1"/>
  <c r="W5656" i="1"/>
  <c r="V5657" i="1"/>
  <c r="W5657" i="1"/>
  <c r="V5658" i="1"/>
  <c r="W5658" i="1"/>
  <c r="V5659" i="1"/>
  <c r="W5659" i="1"/>
  <c r="V5660" i="1"/>
  <c r="W5660" i="1"/>
  <c r="V5661" i="1"/>
  <c r="W5661" i="1"/>
  <c r="V5662" i="1"/>
  <c r="W5662" i="1"/>
  <c r="V5663" i="1"/>
  <c r="W5663" i="1"/>
  <c r="V5664" i="1"/>
  <c r="W5664" i="1"/>
  <c r="V5665" i="1"/>
  <c r="W5665" i="1"/>
  <c r="V5666" i="1"/>
  <c r="W5666" i="1"/>
  <c r="V5667" i="1"/>
  <c r="W5667" i="1"/>
  <c r="V5668" i="1"/>
  <c r="W5668" i="1"/>
  <c r="V5669" i="1"/>
  <c r="W5669" i="1"/>
  <c r="V5670" i="1"/>
  <c r="W5670" i="1"/>
  <c r="V5671" i="1"/>
  <c r="W5671" i="1"/>
  <c r="V5672" i="1"/>
  <c r="W5672" i="1"/>
  <c r="V5673" i="1"/>
  <c r="W5673" i="1"/>
  <c r="V5674" i="1"/>
  <c r="W5674" i="1"/>
  <c r="V5675" i="1"/>
  <c r="W5675" i="1"/>
  <c r="V5676" i="1"/>
  <c r="W5676" i="1"/>
  <c r="V5677" i="1"/>
  <c r="W5677" i="1"/>
  <c r="V5678" i="1"/>
  <c r="W5678" i="1"/>
  <c r="V5679" i="1"/>
  <c r="W5679" i="1"/>
  <c r="V5680" i="1"/>
  <c r="W5680" i="1"/>
  <c r="V5681" i="1"/>
  <c r="W5681" i="1"/>
  <c r="V5682" i="1"/>
  <c r="W5682" i="1"/>
  <c r="V5683" i="1"/>
  <c r="W5683" i="1"/>
  <c r="V5684" i="1"/>
  <c r="W5684" i="1"/>
  <c r="V5685" i="1"/>
  <c r="W5685" i="1"/>
  <c r="V5686" i="1"/>
  <c r="W5686" i="1"/>
  <c r="V5687" i="1"/>
  <c r="W5687" i="1"/>
  <c r="V5688" i="1"/>
  <c r="W5688" i="1"/>
  <c r="V5689" i="1"/>
  <c r="W5689" i="1"/>
  <c r="V5690" i="1"/>
  <c r="W5690" i="1"/>
  <c r="V5691" i="1"/>
  <c r="W5691" i="1"/>
  <c r="V5692" i="1"/>
  <c r="W5692" i="1"/>
  <c r="V5693" i="1"/>
  <c r="W5693" i="1"/>
  <c r="V5694" i="1"/>
  <c r="W5694" i="1"/>
  <c r="V5695" i="1"/>
  <c r="W5695" i="1"/>
  <c r="V5696" i="1"/>
  <c r="W5696" i="1"/>
  <c r="V5697" i="1"/>
  <c r="W5697" i="1"/>
  <c r="V5698" i="1"/>
  <c r="W5698" i="1"/>
  <c r="V5699" i="1"/>
  <c r="W5699" i="1"/>
  <c r="V5700" i="1"/>
  <c r="W5700" i="1"/>
  <c r="V5701" i="1"/>
  <c r="W5701" i="1"/>
  <c r="V5702" i="1"/>
  <c r="W5702" i="1"/>
  <c r="V5703" i="1"/>
  <c r="W5703" i="1"/>
  <c r="V5704" i="1"/>
  <c r="W5704" i="1"/>
  <c r="V5705" i="1"/>
  <c r="W5705" i="1"/>
  <c r="V5706" i="1"/>
  <c r="W5706" i="1"/>
  <c r="V5707" i="1"/>
  <c r="W5707" i="1"/>
  <c r="V5708" i="1"/>
  <c r="W5708" i="1"/>
  <c r="V5709" i="1"/>
  <c r="W5709" i="1"/>
  <c r="V5710" i="1"/>
  <c r="W5710" i="1"/>
  <c r="V5711" i="1"/>
  <c r="W5711" i="1"/>
  <c r="V5712" i="1"/>
  <c r="W5712" i="1"/>
  <c r="V5713" i="1"/>
  <c r="W5713" i="1"/>
  <c r="V5714" i="1"/>
  <c r="W5714" i="1"/>
  <c r="V5715" i="1"/>
  <c r="W5715" i="1"/>
  <c r="V5716" i="1"/>
  <c r="W5716" i="1"/>
  <c r="V5717" i="1"/>
  <c r="W5717" i="1"/>
  <c r="V5718" i="1"/>
  <c r="W5718" i="1"/>
  <c r="V5719" i="1"/>
  <c r="W5719" i="1"/>
  <c r="V5720" i="1"/>
  <c r="W5720" i="1"/>
  <c r="V5721" i="1"/>
  <c r="W5721" i="1"/>
  <c r="V5722" i="1"/>
  <c r="W5722" i="1"/>
  <c r="V5723" i="1"/>
  <c r="W5723" i="1"/>
  <c r="V5724" i="1"/>
  <c r="W5724" i="1"/>
  <c r="V5725" i="1"/>
  <c r="W5725" i="1"/>
  <c r="V5726" i="1"/>
  <c r="W5726" i="1"/>
  <c r="V5727" i="1"/>
  <c r="W5727" i="1"/>
  <c r="V5728" i="1"/>
  <c r="W5728" i="1"/>
  <c r="V5729" i="1"/>
  <c r="W5729" i="1"/>
  <c r="V5730" i="1"/>
  <c r="W5730" i="1"/>
  <c r="V5731" i="1"/>
  <c r="W5731" i="1"/>
  <c r="V5732" i="1"/>
  <c r="W5732" i="1"/>
  <c r="V5733" i="1"/>
  <c r="W5733" i="1"/>
  <c r="V5734" i="1"/>
  <c r="W5734" i="1"/>
  <c r="V5735" i="1"/>
  <c r="W5735" i="1"/>
  <c r="V5736" i="1"/>
  <c r="W5736" i="1"/>
  <c r="V5737" i="1"/>
  <c r="W5737" i="1"/>
  <c r="V5738" i="1"/>
  <c r="W5738" i="1"/>
  <c r="V5739" i="1"/>
  <c r="W5739" i="1"/>
  <c r="V5740" i="1"/>
  <c r="W5740" i="1"/>
  <c r="V5741" i="1"/>
  <c r="W5741" i="1"/>
  <c r="V5742" i="1"/>
  <c r="W5742" i="1"/>
  <c r="V5743" i="1"/>
  <c r="W5743" i="1"/>
  <c r="V5744" i="1"/>
  <c r="W5744" i="1"/>
  <c r="V5745" i="1"/>
  <c r="W5745" i="1"/>
  <c r="V5746" i="1"/>
  <c r="W5746" i="1"/>
  <c r="V5747" i="1"/>
  <c r="W5747" i="1"/>
  <c r="V5748" i="1"/>
  <c r="W5748" i="1"/>
  <c r="V5749" i="1"/>
  <c r="W5749" i="1"/>
  <c r="V5750" i="1"/>
  <c r="W5750" i="1"/>
  <c r="V5751" i="1"/>
  <c r="W5751" i="1"/>
  <c r="V5752" i="1"/>
  <c r="W5752" i="1"/>
  <c r="V5753" i="1"/>
  <c r="W5753" i="1"/>
  <c r="V5754" i="1"/>
  <c r="W5754" i="1"/>
  <c r="V5755" i="1"/>
  <c r="W5755" i="1"/>
  <c r="V5756" i="1"/>
  <c r="W5756" i="1"/>
  <c r="V5757" i="1"/>
  <c r="W5757" i="1"/>
  <c r="V5758" i="1"/>
  <c r="W5758" i="1"/>
  <c r="V5759" i="1"/>
  <c r="W5759" i="1"/>
  <c r="V5760" i="1"/>
  <c r="W5760" i="1"/>
  <c r="V5761" i="1"/>
  <c r="W5761" i="1"/>
  <c r="V5762" i="1"/>
  <c r="W5762" i="1"/>
  <c r="V5763" i="1"/>
  <c r="W5763" i="1"/>
  <c r="V5764" i="1"/>
  <c r="W5764" i="1"/>
  <c r="V5765" i="1"/>
  <c r="W5765" i="1"/>
  <c r="V5766" i="1"/>
  <c r="W5766" i="1"/>
  <c r="V5767" i="1"/>
  <c r="W5767" i="1"/>
  <c r="V5768" i="1"/>
  <c r="W5768" i="1"/>
  <c r="V5769" i="1"/>
  <c r="W5769" i="1"/>
  <c r="V5770" i="1"/>
  <c r="W5770" i="1"/>
  <c r="V5771" i="1"/>
  <c r="W5771" i="1"/>
  <c r="V5772" i="1"/>
  <c r="W5772" i="1"/>
  <c r="V5773" i="1"/>
  <c r="W5773" i="1"/>
  <c r="V5774" i="1"/>
  <c r="W5774" i="1"/>
  <c r="V5775" i="1"/>
  <c r="W5775" i="1"/>
  <c r="V5776" i="1"/>
  <c r="W5776" i="1"/>
  <c r="V5777" i="1"/>
  <c r="W5777" i="1"/>
  <c r="V5778" i="1"/>
  <c r="W5778" i="1"/>
  <c r="V5779" i="1"/>
  <c r="W5779" i="1"/>
  <c r="V5780" i="1"/>
  <c r="W5780" i="1"/>
  <c r="V5781" i="1"/>
  <c r="W5781" i="1"/>
  <c r="V5782" i="1"/>
  <c r="W5782" i="1"/>
  <c r="V5783" i="1"/>
  <c r="W5783" i="1"/>
  <c r="V5784" i="1"/>
  <c r="W5784" i="1"/>
  <c r="V5785" i="1"/>
  <c r="W5785" i="1"/>
  <c r="V5786" i="1"/>
  <c r="W5786" i="1"/>
  <c r="V5787" i="1"/>
  <c r="W5787" i="1"/>
  <c r="V5788" i="1"/>
  <c r="W5788" i="1"/>
  <c r="V5789" i="1"/>
  <c r="W5789" i="1"/>
  <c r="V5790" i="1"/>
  <c r="W5790" i="1"/>
  <c r="V5791" i="1"/>
  <c r="W5791" i="1"/>
  <c r="V5792" i="1"/>
  <c r="W5792" i="1"/>
  <c r="V5793" i="1"/>
  <c r="W5793" i="1"/>
  <c r="V5794" i="1"/>
  <c r="W5794" i="1"/>
  <c r="V5795" i="1"/>
  <c r="W5795" i="1"/>
  <c r="V5796" i="1"/>
  <c r="W5796" i="1"/>
  <c r="V5797" i="1"/>
  <c r="W5797" i="1"/>
  <c r="V5798" i="1"/>
  <c r="W5798" i="1"/>
  <c r="V5799" i="1"/>
  <c r="W5799" i="1"/>
  <c r="V5800" i="1"/>
  <c r="W5800" i="1"/>
  <c r="V5801" i="1"/>
  <c r="W5801" i="1"/>
  <c r="V5802" i="1"/>
  <c r="W5802" i="1"/>
  <c r="V5803" i="1"/>
  <c r="W5803" i="1"/>
  <c r="V5804" i="1"/>
  <c r="W5804" i="1"/>
  <c r="V5805" i="1"/>
  <c r="W5805" i="1"/>
  <c r="V5806" i="1"/>
  <c r="W5806" i="1"/>
  <c r="V5807" i="1"/>
  <c r="W5807" i="1"/>
  <c r="V5808" i="1"/>
  <c r="W5808" i="1"/>
  <c r="V5809" i="1"/>
  <c r="W5809" i="1"/>
  <c r="V5810" i="1"/>
  <c r="W5810" i="1"/>
  <c r="V5811" i="1"/>
  <c r="W5811" i="1"/>
  <c r="V5812" i="1"/>
  <c r="W5812" i="1"/>
  <c r="V5813" i="1"/>
  <c r="W5813" i="1"/>
  <c r="V5814" i="1"/>
  <c r="W5814" i="1"/>
  <c r="V5815" i="1"/>
  <c r="W5815" i="1"/>
  <c r="V5816" i="1"/>
  <c r="W5816" i="1"/>
  <c r="V5817" i="1"/>
  <c r="W5817" i="1"/>
  <c r="V5818" i="1"/>
  <c r="W5818" i="1"/>
  <c r="V5819" i="1"/>
  <c r="W5819" i="1"/>
  <c r="V5820" i="1"/>
  <c r="W5820" i="1"/>
  <c r="V5821" i="1"/>
  <c r="W5821" i="1"/>
  <c r="V5822" i="1"/>
  <c r="W5822" i="1"/>
  <c r="V5823" i="1"/>
  <c r="W5823" i="1"/>
  <c r="V5824" i="1"/>
  <c r="W5824" i="1"/>
  <c r="V5825" i="1"/>
  <c r="W5825" i="1"/>
  <c r="V5826" i="1"/>
  <c r="W5826" i="1"/>
  <c r="V5827" i="1"/>
  <c r="W5827" i="1"/>
  <c r="V5828" i="1"/>
  <c r="W5828" i="1"/>
  <c r="V5829" i="1"/>
  <c r="W5829" i="1"/>
  <c r="V5830" i="1"/>
  <c r="W5830" i="1"/>
  <c r="V5831" i="1"/>
  <c r="W5831" i="1"/>
  <c r="V5832" i="1"/>
  <c r="W5832" i="1"/>
  <c r="V5833" i="1"/>
  <c r="W5833" i="1"/>
  <c r="V5834" i="1"/>
  <c r="W5834" i="1"/>
  <c r="V5835" i="1"/>
  <c r="W5835" i="1"/>
  <c r="V5836" i="1"/>
  <c r="W5836" i="1"/>
  <c r="V5837" i="1"/>
  <c r="W5837" i="1"/>
  <c r="V5838" i="1"/>
  <c r="W5838" i="1"/>
  <c r="V5839" i="1"/>
  <c r="W5839" i="1"/>
  <c r="V5840" i="1"/>
  <c r="W5840" i="1"/>
  <c r="V5841" i="1"/>
  <c r="W5841" i="1"/>
  <c r="V5842" i="1"/>
  <c r="W5842" i="1"/>
  <c r="V5843" i="1"/>
  <c r="W5843" i="1"/>
  <c r="V5844" i="1"/>
  <c r="W5844" i="1"/>
  <c r="V5845" i="1"/>
  <c r="W5845" i="1"/>
  <c r="V5846" i="1"/>
  <c r="W5846" i="1"/>
  <c r="V5847" i="1"/>
  <c r="W5847" i="1"/>
  <c r="V5848" i="1"/>
  <c r="W5848" i="1"/>
  <c r="V5849" i="1"/>
  <c r="W5849" i="1"/>
  <c r="V5850" i="1"/>
  <c r="W5850" i="1"/>
  <c r="V5851" i="1"/>
  <c r="W5851" i="1"/>
  <c r="V5852" i="1"/>
  <c r="W5852" i="1"/>
  <c r="V5853" i="1"/>
  <c r="W5853" i="1"/>
  <c r="V5854" i="1"/>
  <c r="W5854" i="1"/>
  <c r="V5855" i="1"/>
  <c r="W5855" i="1"/>
  <c r="V5856" i="1"/>
  <c r="W5856" i="1"/>
  <c r="V5857" i="1"/>
  <c r="W5857" i="1"/>
  <c r="V5858" i="1"/>
  <c r="W5858" i="1"/>
  <c r="V5859" i="1"/>
  <c r="W5859" i="1"/>
  <c r="V5860" i="1"/>
  <c r="W5860" i="1"/>
  <c r="V5861" i="1"/>
  <c r="W5861" i="1"/>
  <c r="V5862" i="1"/>
  <c r="W5862" i="1"/>
  <c r="V5863" i="1"/>
  <c r="W5863" i="1"/>
  <c r="V5864" i="1"/>
  <c r="W5864" i="1"/>
  <c r="V5865" i="1"/>
  <c r="W5865" i="1"/>
  <c r="V5866" i="1"/>
  <c r="W5866" i="1"/>
  <c r="V5867" i="1"/>
  <c r="W5867" i="1"/>
  <c r="V5868" i="1"/>
  <c r="W5868" i="1"/>
  <c r="V5869" i="1"/>
  <c r="W5869" i="1"/>
  <c r="V5870" i="1"/>
  <c r="W5870" i="1"/>
  <c r="V5871" i="1"/>
  <c r="W5871" i="1"/>
  <c r="V5872" i="1"/>
  <c r="W5872" i="1"/>
  <c r="V5873" i="1"/>
  <c r="W5873" i="1"/>
  <c r="V5874" i="1"/>
  <c r="W5874" i="1"/>
  <c r="V5875" i="1"/>
  <c r="W5875" i="1"/>
  <c r="V5876" i="1"/>
  <c r="W5876" i="1"/>
  <c r="V5877" i="1"/>
  <c r="W5877" i="1"/>
  <c r="V5878" i="1"/>
  <c r="W5878" i="1"/>
  <c r="V5879" i="1"/>
  <c r="W5879" i="1"/>
  <c r="V5880" i="1"/>
  <c r="W5880" i="1"/>
  <c r="V5881" i="1"/>
  <c r="W5881" i="1"/>
  <c r="V5882" i="1"/>
  <c r="W5882" i="1"/>
  <c r="V5883" i="1"/>
  <c r="W5883" i="1"/>
  <c r="V5884" i="1"/>
  <c r="W5884" i="1"/>
  <c r="V5885" i="1"/>
  <c r="W5885" i="1"/>
  <c r="V5886" i="1"/>
  <c r="W5886" i="1"/>
  <c r="V5887" i="1"/>
  <c r="W5887" i="1"/>
  <c r="V5888" i="1"/>
  <c r="W5888" i="1"/>
  <c r="V5889" i="1"/>
  <c r="W5889" i="1"/>
  <c r="V5890" i="1"/>
  <c r="W5890" i="1"/>
  <c r="V5891" i="1"/>
  <c r="W5891" i="1"/>
  <c r="V5892" i="1"/>
  <c r="W5892" i="1"/>
  <c r="V5893" i="1"/>
  <c r="W5893" i="1"/>
  <c r="V5894" i="1"/>
  <c r="W5894" i="1"/>
  <c r="V5895" i="1"/>
  <c r="W5895" i="1"/>
  <c r="V5896" i="1"/>
  <c r="W5896" i="1"/>
  <c r="V5897" i="1"/>
  <c r="W5897" i="1"/>
  <c r="V5898" i="1"/>
  <c r="W5898" i="1"/>
  <c r="V5899" i="1"/>
  <c r="W5899" i="1"/>
  <c r="V5900" i="1"/>
  <c r="W5900" i="1"/>
  <c r="V5901" i="1"/>
  <c r="W5901" i="1"/>
  <c r="V5902" i="1"/>
  <c r="W5902" i="1"/>
  <c r="V5903" i="1"/>
  <c r="W5903" i="1"/>
  <c r="V5904" i="1"/>
  <c r="W5904" i="1"/>
  <c r="V5905" i="1"/>
  <c r="W5905" i="1"/>
  <c r="V5906" i="1"/>
  <c r="W5906" i="1"/>
  <c r="V5907" i="1"/>
  <c r="W5907" i="1"/>
  <c r="V5908" i="1"/>
  <c r="W5908" i="1"/>
  <c r="V5909" i="1"/>
  <c r="W5909" i="1"/>
  <c r="V5910" i="1"/>
  <c r="W5910" i="1"/>
  <c r="V5911" i="1"/>
  <c r="W5911" i="1"/>
  <c r="V5912" i="1"/>
  <c r="W5912" i="1"/>
  <c r="V5913" i="1"/>
  <c r="W5913" i="1"/>
  <c r="V5914" i="1"/>
  <c r="W5914" i="1"/>
  <c r="V5915" i="1"/>
  <c r="W5915" i="1"/>
  <c r="V5916" i="1"/>
  <c r="W5916" i="1"/>
  <c r="V5917" i="1"/>
  <c r="W5917" i="1"/>
  <c r="V5918" i="1"/>
  <c r="W5918" i="1"/>
  <c r="V5919" i="1"/>
  <c r="W5919" i="1"/>
  <c r="V5920" i="1"/>
  <c r="W5920" i="1"/>
  <c r="V5921" i="1"/>
  <c r="W5921" i="1"/>
  <c r="V5922" i="1"/>
  <c r="W5922" i="1"/>
  <c r="V5923" i="1"/>
  <c r="W5923" i="1"/>
  <c r="V5924" i="1"/>
  <c r="W5924" i="1"/>
  <c r="V5925" i="1"/>
  <c r="W5925" i="1"/>
  <c r="V5926" i="1"/>
  <c r="W5926" i="1"/>
  <c r="V5927" i="1"/>
  <c r="W5927" i="1"/>
  <c r="V5928" i="1"/>
  <c r="W5928" i="1"/>
  <c r="V5929" i="1"/>
  <c r="W5929" i="1"/>
  <c r="V5930" i="1"/>
  <c r="W5930" i="1"/>
  <c r="V5931" i="1"/>
  <c r="W5931" i="1"/>
  <c r="V5932" i="1"/>
  <c r="W5932" i="1"/>
  <c r="V5933" i="1"/>
  <c r="W5933" i="1"/>
  <c r="V5934" i="1"/>
  <c r="W5934" i="1"/>
  <c r="V5935" i="1"/>
  <c r="W5935" i="1"/>
  <c r="V5936" i="1"/>
  <c r="W5936" i="1"/>
  <c r="V5937" i="1"/>
  <c r="W5937" i="1"/>
  <c r="V5938" i="1"/>
  <c r="W5938" i="1"/>
  <c r="V5939" i="1"/>
  <c r="W5939" i="1"/>
  <c r="V5940" i="1"/>
  <c r="W5940" i="1"/>
  <c r="V5941" i="1"/>
  <c r="W5941" i="1"/>
  <c r="V5942" i="1"/>
  <c r="W5942" i="1"/>
  <c r="V5943" i="1"/>
  <c r="W5943" i="1"/>
  <c r="V5944" i="1"/>
  <c r="W5944" i="1"/>
  <c r="V5945" i="1"/>
  <c r="W5945" i="1"/>
  <c r="V5946" i="1"/>
  <c r="W5946" i="1"/>
  <c r="V5947" i="1"/>
  <c r="W5947" i="1"/>
  <c r="V5948" i="1"/>
  <c r="W5948" i="1"/>
  <c r="V5949" i="1"/>
  <c r="W5949" i="1"/>
  <c r="V5950" i="1"/>
  <c r="W5950" i="1"/>
  <c r="V5951" i="1"/>
  <c r="W5951" i="1"/>
  <c r="V5952" i="1"/>
  <c r="W5952" i="1"/>
  <c r="V5953" i="1"/>
  <c r="W5953" i="1"/>
  <c r="V5954" i="1"/>
  <c r="W5954" i="1"/>
  <c r="V5955" i="1"/>
  <c r="W5955" i="1"/>
  <c r="V5956" i="1"/>
  <c r="W5956" i="1"/>
  <c r="V5957" i="1"/>
  <c r="W5957" i="1"/>
  <c r="V5958" i="1"/>
  <c r="W5958" i="1"/>
  <c r="V5959" i="1"/>
  <c r="W5959" i="1"/>
  <c r="V5960" i="1"/>
  <c r="W5960" i="1"/>
  <c r="V5961" i="1"/>
  <c r="W5961" i="1"/>
  <c r="V5962" i="1"/>
  <c r="W5962" i="1"/>
  <c r="V5963" i="1"/>
  <c r="W5963" i="1"/>
  <c r="V5964" i="1"/>
  <c r="W5964" i="1"/>
  <c r="V5965" i="1"/>
  <c r="W5965" i="1"/>
  <c r="V5966" i="1"/>
  <c r="W5966" i="1"/>
  <c r="V5967" i="1"/>
  <c r="W5967" i="1"/>
  <c r="V5968" i="1"/>
  <c r="W5968" i="1"/>
  <c r="V5969" i="1"/>
  <c r="W5969" i="1"/>
  <c r="V5970" i="1"/>
  <c r="W5970" i="1"/>
  <c r="V5971" i="1"/>
  <c r="W5971" i="1"/>
  <c r="V5972" i="1"/>
  <c r="W5972" i="1"/>
  <c r="V5973" i="1"/>
  <c r="W5973" i="1"/>
  <c r="V5974" i="1"/>
  <c r="W5974" i="1"/>
  <c r="V5975" i="1"/>
  <c r="W5975" i="1"/>
  <c r="V5976" i="1"/>
  <c r="W5976" i="1"/>
  <c r="V5977" i="1"/>
  <c r="W5977" i="1"/>
  <c r="V5978" i="1"/>
  <c r="W5978" i="1"/>
  <c r="V5979" i="1"/>
  <c r="W5979" i="1"/>
  <c r="V5980" i="1"/>
  <c r="W5980" i="1"/>
  <c r="V5981" i="1"/>
  <c r="W5981" i="1"/>
  <c r="V5982" i="1"/>
  <c r="W5982" i="1"/>
  <c r="V5983" i="1"/>
  <c r="W5983" i="1"/>
  <c r="V5984" i="1"/>
  <c r="W5984" i="1"/>
  <c r="V5985" i="1"/>
  <c r="W5985" i="1"/>
  <c r="V5986" i="1"/>
  <c r="W5986" i="1"/>
  <c r="V5987" i="1"/>
  <c r="W5987" i="1"/>
  <c r="V5988" i="1"/>
  <c r="W5988" i="1"/>
  <c r="V5989" i="1"/>
  <c r="W5989" i="1"/>
  <c r="V5990" i="1"/>
  <c r="W5990" i="1"/>
  <c r="V5991" i="1"/>
  <c r="W5991" i="1"/>
  <c r="V5992" i="1"/>
  <c r="W5992" i="1"/>
  <c r="V5993" i="1"/>
  <c r="W5993" i="1"/>
  <c r="V5994" i="1"/>
  <c r="W5994" i="1"/>
  <c r="V5995" i="1"/>
  <c r="W5995" i="1"/>
  <c r="V5996" i="1"/>
  <c r="W5996" i="1"/>
  <c r="V5997" i="1"/>
  <c r="W5997" i="1"/>
  <c r="V5998" i="1"/>
  <c r="W5998" i="1"/>
  <c r="V5999" i="1"/>
  <c r="W5999" i="1"/>
  <c r="V6000" i="1"/>
  <c r="W6000" i="1"/>
  <c r="V6001" i="1"/>
  <c r="W6001" i="1"/>
  <c r="V6002" i="1"/>
  <c r="W6002" i="1"/>
  <c r="V6003" i="1"/>
  <c r="W6003" i="1"/>
  <c r="V6004" i="1"/>
  <c r="W6004" i="1"/>
  <c r="V6005" i="1"/>
  <c r="W6005" i="1"/>
  <c r="V6006" i="1"/>
  <c r="W6006" i="1"/>
  <c r="V6007" i="1"/>
  <c r="W6007" i="1"/>
  <c r="V6008" i="1"/>
  <c r="W6008" i="1"/>
  <c r="V6009" i="1"/>
  <c r="W6009" i="1"/>
  <c r="V6010" i="1"/>
  <c r="W6010" i="1"/>
  <c r="V6011" i="1"/>
  <c r="W6011" i="1"/>
  <c r="V6012" i="1"/>
  <c r="W6012" i="1"/>
  <c r="V6013" i="1"/>
  <c r="W6013" i="1"/>
  <c r="V6014" i="1"/>
  <c r="W6014" i="1"/>
  <c r="V6015" i="1"/>
  <c r="W6015" i="1"/>
  <c r="V6016" i="1"/>
  <c r="W6016" i="1"/>
  <c r="V6017" i="1"/>
  <c r="W6017" i="1"/>
  <c r="V6018" i="1"/>
  <c r="W6018" i="1"/>
  <c r="V6019" i="1"/>
  <c r="W6019" i="1"/>
  <c r="V6020" i="1"/>
  <c r="W6020" i="1"/>
  <c r="V6021" i="1"/>
  <c r="W6021" i="1"/>
  <c r="V6022" i="1"/>
  <c r="W6022" i="1"/>
  <c r="V6023" i="1"/>
  <c r="W6023" i="1"/>
  <c r="V6024" i="1"/>
  <c r="W6024" i="1"/>
  <c r="V6025" i="1"/>
  <c r="W6025" i="1"/>
  <c r="V6026" i="1"/>
  <c r="W6026" i="1"/>
  <c r="V6027" i="1"/>
  <c r="W6027" i="1"/>
  <c r="V6028" i="1"/>
  <c r="W6028" i="1"/>
  <c r="V6029" i="1"/>
  <c r="W6029" i="1"/>
  <c r="V6030" i="1"/>
  <c r="W6030" i="1"/>
  <c r="V6031" i="1"/>
  <c r="W6031" i="1"/>
  <c r="V6032" i="1"/>
  <c r="W6032" i="1"/>
  <c r="V6033" i="1"/>
  <c r="W6033" i="1"/>
  <c r="V6034" i="1"/>
  <c r="W6034" i="1"/>
  <c r="V6035" i="1"/>
  <c r="W6035" i="1"/>
  <c r="V6036" i="1"/>
  <c r="W6036" i="1"/>
  <c r="V6037" i="1"/>
  <c r="W6037" i="1"/>
  <c r="V6038" i="1"/>
  <c r="W6038" i="1"/>
  <c r="V6039" i="1"/>
  <c r="W6039" i="1"/>
  <c r="V6040" i="1"/>
  <c r="W6040" i="1"/>
  <c r="V6041" i="1"/>
  <c r="W6041" i="1"/>
  <c r="V6042" i="1"/>
  <c r="W6042" i="1"/>
  <c r="V6043" i="1"/>
  <c r="W6043" i="1"/>
  <c r="V6044" i="1"/>
  <c r="W6044" i="1"/>
  <c r="V6045" i="1"/>
  <c r="W6045" i="1"/>
  <c r="V6046" i="1"/>
  <c r="W6046" i="1"/>
  <c r="V6047" i="1"/>
  <c r="W6047" i="1"/>
  <c r="V6048" i="1"/>
  <c r="W6048" i="1"/>
  <c r="V6049" i="1"/>
  <c r="W6049" i="1"/>
  <c r="V6050" i="1"/>
  <c r="W6050" i="1"/>
  <c r="V6051" i="1"/>
  <c r="W6051" i="1"/>
  <c r="V6052" i="1"/>
  <c r="W6052" i="1"/>
  <c r="V6053" i="1"/>
  <c r="W6053" i="1"/>
  <c r="V6054" i="1"/>
  <c r="W6054" i="1"/>
  <c r="V6055" i="1"/>
  <c r="W6055" i="1"/>
  <c r="V6056" i="1"/>
  <c r="W6056" i="1"/>
  <c r="V6057" i="1"/>
  <c r="W6057" i="1"/>
  <c r="V6058" i="1"/>
  <c r="W6058" i="1"/>
  <c r="V6059" i="1"/>
  <c r="W6059" i="1"/>
  <c r="V6060" i="1"/>
  <c r="W6060" i="1"/>
  <c r="V6061" i="1"/>
  <c r="W6061" i="1"/>
  <c r="V6062" i="1"/>
  <c r="W6062" i="1"/>
  <c r="V6063" i="1"/>
  <c r="W6063" i="1"/>
  <c r="V6064" i="1"/>
  <c r="W6064" i="1"/>
  <c r="V6065" i="1"/>
  <c r="W6065" i="1"/>
  <c r="V6066" i="1"/>
  <c r="W6066" i="1"/>
  <c r="V6067" i="1"/>
  <c r="W6067" i="1"/>
  <c r="V6068" i="1"/>
  <c r="W6068" i="1"/>
  <c r="V6069" i="1"/>
  <c r="W6069" i="1"/>
  <c r="V6070" i="1"/>
  <c r="W6070" i="1"/>
  <c r="V6071" i="1"/>
  <c r="W6071" i="1"/>
  <c r="V6072" i="1"/>
  <c r="W6072" i="1"/>
  <c r="V6073" i="1"/>
  <c r="W6073" i="1"/>
  <c r="V6074" i="1"/>
  <c r="W6074" i="1"/>
  <c r="V6075" i="1"/>
  <c r="W6075" i="1"/>
  <c r="V6076" i="1"/>
  <c r="W6076" i="1"/>
  <c r="V6077" i="1"/>
  <c r="W6077" i="1"/>
  <c r="V6078" i="1"/>
  <c r="W6078" i="1"/>
  <c r="V6079" i="1"/>
  <c r="W6079" i="1"/>
  <c r="V6080" i="1"/>
  <c r="W6080" i="1"/>
  <c r="V6081" i="1"/>
  <c r="W6081" i="1"/>
  <c r="V6082" i="1"/>
  <c r="W6082" i="1"/>
  <c r="V6083" i="1"/>
  <c r="W6083" i="1"/>
  <c r="V6084" i="1"/>
  <c r="W6084" i="1"/>
  <c r="V6085" i="1"/>
  <c r="W6085" i="1"/>
  <c r="V6086" i="1"/>
  <c r="W6086" i="1"/>
  <c r="V6087" i="1"/>
  <c r="W6087" i="1"/>
  <c r="V6088" i="1"/>
  <c r="W6088" i="1"/>
  <c r="V6089" i="1"/>
  <c r="W6089" i="1"/>
  <c r="V6090" i="1"/>
  <c r="W6090" i="1"/>
  <c r="V6091" i="1"/>
  <c r="W6091" i="1"/>
  <c r="V6092" i="1"/>
  <c r="W6092" i="1"/>
  <c r="V6093" i="1"/>
  <c r="W6093" i="1"/>
  <c r="V6094" i="1"/>
  <c r="W6094" i="1"/>
  <c r="V6095" i="1"/>
  <c r="W6095" i="1"/>
  <c r="V6096" i="1"/>
  <c r="W6096" i="1"/>
  <c r="V6097" i="1"/>
  <c r="W6097" i="1"/>
  <c r="V6098" i="1"/>
  <c r="W6098" i="1"/>
  <c r="V6099" i="1"/>
  <c r="W6099" i="1"/>
  <c r="V6100" i="1"/>
  <c r="W6100" i="1"/>
  <c r="V6101" i="1"/>
  <c r="W6101" i="1"/>
  <c r="V6102" i="1"/>
  <c r="W6102" i="1"/>
  <c r="V6103" i="1"/>
  <c r="W6103" i="1"/>
  <c r="V6104" i="1"/>
  <c r="W6104" i="1"/>
  <c r="V6105" i="1"/>
  <c r="W6105" i="1"/>
  <c r="V6106" i="1"/>
  <c r="W6106" i="1"/>
  <c r="V6107" i="1"/>
  <c r="W6107" i="1"/>
  <c r="V6108" i="1"/>
  <c r="W6108" i="1"/>
  <c r="V6109" i="1"/>
  <c r="W6109" i="1"/>
  <c r="V6110" i="1"/>
  <c r="W6110" i="1"/>
  <c r="V6111" i="1"/>
  <c r="W6111" i="1"/>
  <c r="V6112" i="1"/>
  <c r="W6112" i="1"/>
  <c r="V6113" i="1"/>
  <c r="W6113" i="1"/>
  <c r="V6114" i="1"/>
  <c r="W6114" i="1"/>
  <c r="V6115" i="1"/>
  <c r="W6115" i="1"/>
  <c r="V6116" i="1"/>
  <c r="W6116" i="1"/>
  <c r="V6117" i="1"/>
  <c r="W6117" i="1"/>
  <c r="V6118" i="1"/>
  <c r="W6118" i="1"/>
  <c r="V6119" i="1"/>
  <c r="W6119" i="1"/>
  <c r="V6120" i="1"/>
  <c r="W6120" i="1"/>
  <c r="V6121" i="1"/>
  <c r="W6121" i="1"/>
  <c r="V6122" i="1"/>
  <c r="W6122" i="1"/>
  <c r="V6123" i="1"/>
  <c r="W6123" i="1"/>
  <c r="V6124" i="1"/>
  <c r="W6124" i="1"/>
  <c r="V6125" i="1"/>
  <c r="W6125" i="1"/>
  <c r="V6126" i="1"/>
  <c r="W6126" i="1"/>
  <c r="V6127" i="1"/>
  <c r="W6127" i="1"/>
  <c r="V6128" i="1"/>
  <c r="W6128" i="1"/>
  <c r="V6129" i="1"/>
  <c r="W6129" i="1"/>
  <c r="V6130" i="1"/>
  <c r="W6130" i="1"/>
  <c r="V6131" i="1"/>
  <c r="W6131" i="1"/>
  <c r="V6132" i="1"/>
  <c r="W6132" i="1"/>
  <c r="V6133" i="1"/>
  <c r="W6133" i="1"/>
  <c r="V6134" i="1"/>
  <c r="W6134" i="1"/>
  <c r="V6135" i="1"/>
  <c r="W6135" i="1"/>
  <c r="V6136" i="1"/>
  <c r="W6136" i="1"/>
  <c r="V6137" i="1"/>
  <c r="W6137" i="1"/>
  <c r="V6138" i="1"/>
  <c r="W6138" i="1"/>
  <c r="V6139" i="1"/>
  <c r="W6139" i="1"/>
  <c r="V6140" i="1"/>
  <c r="W6140" i="1"/>
  <c r="V6141" i="1"/>
  <c r="W6141" i="1"/>
  <c r="V6142" i="1"/>
  <c r="W6142" i="1"/>
  <c r="V6143" i="1"/>
  <c r="W6143" i="1"/>
  <c r="V6144" i="1"/>
  <c r="W6144" i="1"/>
  <c r="V6145" i="1"/>
  <c r="W6145" i="1"/>
  <c r="V6146" i="1"/>
  <c r="W6146" i="1"/>
  <c r="V6147" i="1"/>
  <c r="W6147" i="1"/>
  <c r="V6148" i="1"/>
  <c r="W6148" i="1"/>
  <c r="V6149" i="1"/>
  <c r="W6149" i="1"/>
  <c r="V6150" i="1"/>
  <c r="W6150" i="1"/>
  <c r="V6151" i="1"/>
  <c r="W6151" i="1"/>
  <c r="V6152" i="1"/>
  <c r="W6152" i="1"/>
  <c r="V6153" i="1"/>
  <c r="W6153" i="1"/>
  <c r="V6154" i="1"/>
  <c r="W6154" i="1"/>
  <c r="V6155" i="1"/>
  <c r="W6155" i="1"/>
  <c r="V6156" i="1"/>
  <c r="W6156" i="1"/>
  <c r="V6157" i="1"/>
  <c r="W6157" i="1"/>
  <c r="V6158" i="1"/>
  <c r="W6158" i="1"/>
  <c r="V6159" i="1"/>
  <c r="W6159" i="1"/>
  <c r="V6160" i="1"/>
  <c r="W6160" i="1"/>
  <c r="V6161" i="1"/>
  <c r="W6161" i="1"/>
  <c r="V6162" i="1"/>
  <c r="W6162" i="1"/>
  <c r="V6163" i="1"/>
  <c r="W6163" i="1"/>
  <c r="V6164" i="1"/>
  <c r="W6164" i="1"/>
  <c r="V6165" i="1"/>
  <c r="W6165" i="1"/>
  <c r="V6166" i="1"/>
  <c r="W6166" i="1"/>
  <c r="V6167" i="1"/>
  <c r="W6167" i="1"/>
  <c r="V6168" i="1"/>
  <c r="W6168" i="1"/>
  <c r="V6169" i="1"/>
  <c r="W6169" i="1"/>
  <c r="V6170" i="1"/>
  <c r="W6170" i="1"/>
  <c r="V6171" i="1"/>
  <c r="W6171" i="1"/>
  <c r="V6172" i="1"/>
  <c r="W6172" i="1"/>
  <c r="V6173" i="1"/>
  <c r="W6173" i="1"/>
  <c r="V6174" i="1"/>
  <c r="W6174" i="1"/>
  <c r="V6175" i="1"/>
  <c r="W6175" i="1"/>
  <c r="V6176" i="1"/>
  <c r="W6176" i="1"/>
  <c r="V6177" i="1"/>
  <c r="W6177" i="1"/>
  <c r="V6178" i="1"/>
  <c r="W6178" i="1"/>
  <c r="V6179" i="1"/>
  <c r="W6179" i="1"/>
  <c r="V6180" i="1"/>
  <c r="W6180" i="1"/>
  <c r="V6181" i="1"/>
  <c r="W6181" i="1"/>
  <c r="V6182" i="1"/>
  <c r="W6182" i="1"/>
  <c r="V6183" i="1"/>
  <c r="W6183" i="1"/>
  <c r="V6184" i="1"/>
  <c r="W6184" i="1"/>
  <c r="V6185" i="1"/>
  <c r="W6185" i="1"/>
  <c r="V6186" i="1"/>
  <c r="W6186" i="1"/>
  <c r="V6187" i="1"/>
  <c r="W6187" i="1"/>
  <c r="V6188" i="1"/>
  <c r="W6188" i="1"/>
  <c r="V6189" i="1"/>
  <c r="W6189" i="1"/>
  <c r="V6190" i="1"/>
  <c r="W6190" i="1"/>
  <c r="V6191" i="1"/>
  <c r="W6191" i="1"/>
  <c r="V6192" i="1"/>
  <c r="W6192" i="1"/>
  <c r="V6193" i="1"/>
  <c r="W6193" i="1"/>
  <c r="V6194" i="1"/>
  <c r="W6194" i="1"/>
  <c r="V6195" i="1"/>
  <c r="W6195" i="1"/>
  <c r="V6196" i="1"/>
  <c r="W6196" i="1"/>
  <c r="V6197" i="1"/>
  <c r="W6197" i="1"/>
  <c r="V6198" i="1"/>
  <c r="W6198" i="1"/>
  <c r="V6199" i="1"/>
  <c r="W6199" i="1"/>
  <c r="V6200" i="1"/>
  <c r="W6200" i="1"/>
  <c r="V6201" i="1"/>
  <c r="W6201" i="1"/>
  <c r="V6202" i="1"/>
  <c r="W6202" i="1"/>
  <c r="V6203" i="1"/>
  <c r="W6203" i="1"/>
  <c r="V6204" i="1"/>
  <c r="W6204" i="1"/>
  <c r="V6205" i="1"/>
  <c r="W6205" i="1"/>
  <c r="V6206" i="1"/>
  <c r="W6206" i="1"/>
  <c r="V6207" i="1"/>
  <c r="W6207" i="1"/>
  <c r="V6208" i="1"/>
  <c r="W6208" i="1"/>
  <c r="V6209" i="1"/>
  <c r="W6209" i="1"/>
  <c r="V6210" i="1"/>
  <c r="W6210" i="1"/>
  <c r="V6211" i="1"/>
  <c r="W6211" i="1"/>
  <c r="V6212" i="1"/>
  <c r="W6212" i="1"/>
  <c r="V6213" i="1"/>
  <c r="W6213" i="1"/>
  <c r="V6214" i="1"/>
  <c r="W6214" i="1"/>
  <c r="V6215" i="1"/>
  <c r="W6215" i="1"/>
  <c r="V6216" i="1"/>
  <c r="W6216" i="1"/>
  <c r="V6217" i="1"/>
  <c r="W6217" i="1"/>
  <c r="V6218" i="1"/>
  <c r="W6218" i="1"/>
  <c r="V6219" i="1"/>
  <c r="W6219" i="1"/>
  <c r="V6220" i="1"/>
  <c r="W6220" i="1"/>
  <c r="V6221" i="1"/>
  <c r="W6221" i="1"/>
  <c r="V6222" i="1"/>
  <c r="W6222" i="1"/>
  <c r="V6223" i="1"/>
  <c r="W6223" i="1"/>
  <c r="V6224" i="1"/>
  <c r="W6224" i="1"/>
  <c r="V6225" i="1"/>
  <c r="W6225" i="1"/>
  <c r="V6226" i="1"/>
  <c r="W6226" i="1"/>
  <c r="V6227" i="1"/>
  <c r="W6227" i="1"/>
  <c r="V6228" i="1"/>
  <c r="W6228" i="1"/>
  <c r="V6229" i="1"/>
  <c r="W6229" i="1"/>
  <c r="V6230" i="1"/>
  <c r="W6230" i="1"/>
  <c r="V6231" i="1"/>
  <c r="W6231" i="1"/>
  <c r="V6232" i="1"/>
  <c r="W6232" i="1"/>
  <c r="V6233" i="1"/>
  <c r="W6233" i="1"/>
  <c r="V6234" i="1"/>
  <c r="W6234" i="1"/>
  <c r="V6235" i="1"/>
  <c r="W6235" i="1"/>
  <c r="V6236" i="1"/>
  <c r="W6236" i="1"/>
  <c r="V6237" i="1"/>
  <c r="W6237" i="1"/>
  <c r="V6238" i="1"/>
  <c r="W6238" i="1"/>
  <c r="V6239" i="1"/>
  <c r="W6239" i="1"/>
  <c r="V6240" i="1"/>
  <c r="W6240" i="1"/>
  <c r="V6241" i="1"/>
  <c r="W6241" i="1"/>
  <c r="V6242" i="1"/>
  <c r="W6242" i="1"/>
  <c r="V6243" i="1"/>
  <c r="W6243" i="1"/>
  <c r="V6244" i="1"/>
  <c r="W6244" i="1"/>
  <c r="V6245" i="1"/>
  <c r="W6245" i="1"/>
  <c r="V6246" i="1"/>
  <c r="W6246" i="1"/>
  <c r="V6247" i="1"/>
  <c r="W6247" i="1"/>
  <c r="V6248" i="1"/>
  <c r="W6248" i="1"/>
  <c r="V6249" i="1"/>
  <c r="W6249" i="1"/>
  <c r="V6250" i="1"/>
  <c r="W6250" i="1"/>
  <c r="V6251" i="1"/>
  <c r="W6251" i="1"/>
  <c r="V6252" i="1"/>
  <c r="W6252" i="1"/>
  <c r="V6253" i="1"/>
  <c r="W6253" i="1"/>
  <c r="V6254" i="1"/>
  <c r="W6254" i="1"/>
  <c r="V6255" i="1"/>
  <c r="W6255" i="1"/>
  <c r="V6256" i="1"/>
  <c r="W6256" i="1"/>
  <c r="V6257" i="1"/>
  <c r="W6257" i="1"/>
  <c r="V6258" i="1"/>
  <c r="W6258" i="1"/>
  <c r="V6259" i="1"/>
  <c r="W6259" i="1"/>
  <c r="V6260" i="1"/>
  <c r="W6260" i="1"/>
  <c r="V6261" i="1"/>
  <c r="W6261" i="1"/>
  <c r="V6262" i="1"/>
  <c r="W6262" i="1"/>
  <c r="V6263" i="1"/>
  <c r="W6263" i="1"/>
  <c r="V6264" i="1"/>
  <c r="W6264" i="1"/>
  <c r="V6265" i="1"/>
  <c r="W6265" i="1"/>
  <c r="V6266" i="1"/>
  <c r="W6266" i="1"/>
  <c r="V6267" i="1"/>
  <c r="W6267" i="1"/>
  <c r="V6268" i="1"/>
  <c r="W6268" i="1"/>
  <c r="V6269" i="1"/>
  <c r="W6269" i="1"/>
  <c r="V6270" i="1"/>
  <c r="W6270" i="1"/>
  <c r="V6271" i="1"/>
  <c r="W6271" i="1"/>
  <c r="V6272" i="1"/>
  <c r="W6272" i="1"/>
  <c r="V6273" i="1"/>
  <c r="W6273" i="1"/>
  <c r="V6274" i="1"/>
  <c r="W6274" i="1"/>
  <c r="V6275" i="1"/>
  <c r="W6275" i="1"/>
  <c r="V6276" i="1"/>
  <c r="W6276" i="1"/>
  <c r="V6277" i="1"/>
  <c r="W6277" i="1"/>
  <c r="V6278" i="1"/>
  <c r="W6278" i="1"/>
  <c r="V6279" i="1"/>
  <c r="W6279" i="1"/>
  <c r="V6280" i="1"/>
  <c r="W6280" i="1"/>
  <c r="V6281" i="1"/>
  <c r="W6281" i="1"/>
  <c r="V6282" i="1"/>
  <c r="W6282" i="1"/>
  <c r="V6283" i="1"/>
  <c r="W6283" i="1"/>
  <c r="V6284" i="1"/>
  <c r="W6284" i="1"/>
  <c r="V6285" i="1"/>
  <c r="W6285" i="1"/>
  <c r="V6286" i="1"/>
  <c r="W6286" i="1"/>
  <c r="V6287" i="1"/>
  <c r="W6287" i="1"/>
  <c r="V6288" i="1"/>
  <c r="W6288" i="1"/>
  <c r="V6289" i="1"/>
  <c r="W6289" i="1"/>
  <c r="V6290" i="1"/>
  <c r="W6290" i="1"/>
  <c r="V6291" i="1"/>
  <c r="W6291" i="1"/>
  <c r="V6292" i="1"/>
  <c r="W6292" i="1"/>
  <c r="V6293" i="1"/>
  <c r="W6293" i="1"/>
  <c r="V6294" i="1"/>
  <c r="W6294" i="1"/>
  <c r="V6295" i="1"/>
  <c r="W6295" i="1"/>
  <c r="V6296" i="1"/>
  <c r="W6296" i="1"/>
  <c r="V6297" i="1"/>
  <c r="W6297" i="1"/>
  <c r="V6298" i="1"/>
  <c r="W6298" i="1"/>
  <c r="V6299" i="1"/>
  <c r="W6299" i="1"/>
  <c r="V6300" i="1"/>
  <c r="W6300" i="1"/>
  <c r="V6301" i="1"/>
  <c r="W6301" i="1"/>
  <c r="V6302" i="1"/>
  <c r="W6302" i="1"/>
  <c r="V6303" i="1"/>
  <c r="W6303" i="1"/>
  <c r="V6304" i="1"/>
  <c r="W6304" i="1"/>
  <c r="V6305" i="1"/>
  <c r="W6305" i="1"/>
  <c r="V6306" i="1"/>
  <c r="W6306" i="1"/>
  <c r="V6307" i="1"/>
  <c r="W6307" i="1"/>
  <c r="V6308" i="1"/>
  <c r="W6308" i="1"/>
  <c r="V6309" i="1"/>
  <c r="W6309" i="1"/>
  <c r="V6310" i="1"/>
  <c r="W6310" i="1"/>
  <c r="V6311" i="1"/>
  <c r="W6311" i="1"/>
  <c r="V6312" i="1"/>
  <c r="W6312" i="1"/>
  <c r="V6313" i="1"/>
  <c r="W6313" i="1"/>
  <c r="V6314" i="1"/>
  <c r="W6314" i="1"/>
  <c r="V6315" i="1"/>
  <c r="W6315" i="1"/>
  <c r="V6316" i="1"/>
  <c r="W6316" i="1"/>
  <c r="V6317" i="1"/>
  <c r="W6317" i="1"/>
  <c r="V6318" i="1"/>
  <c r="W6318" i="1"/>
  <c r="V6319" i="1"/>
  <c r="W6319" i="1"/>
  <c r="V6320" i="1"/>
  <c r="W6320" i="1"/>
  <c r="V6321" i="1"/>
  <c r="W6321" i="1"/>
  <c r="V6322" i="1"/>
  <c r="W6322" i="1"/>
  <c r="V6323" i="1"/>
  <c r="W6323" i="1"/>
  <c r="V6324" i="1"/>
  <c r="W6324" i="1"/>
  <c r="V6325" i="1"/>
  <c r="W6325" i="1"/>
  <c r="V6326" i="1"/>
  <c r="W6326" i="1"/>
  <c r="V6327" i="1"/>
  <c r="W6327" i="1"/>
  <c r="V6328" i="1"/>
  <c r="W6328" i="1"/>
  <c r="V6329" i="1"/>
  <c r="W6329" i="1"/>
  <c r="V6330" i="1"/>
  <c r="W6330" i="1"/>
  <c r="V6331" i="1"/>
  <c r="W6331" i="1"/>
  <c r="V6332" i="1"/>
  <c r="W6332" i="1"/>
  <c r="V6333" i="1"/>
  <c r="W6333" i="1"/>
  <c r="V6334" i="1"/>
  <c r="W6334" i="1"/>
  <c r="V6335" i="1"/>
  <c r="W6335" i="1"/>
  <c r="V6336" i="1"/>
  <c r="W6336" i="1"/>
  <c r="V6337" i="1"/>
  <c r="W6337" i="1"/>
  <c r="V6338" i="1"/>
  <c r="W6338" i="1"/>
  <c r="V6339" i="1"/>
  <c r="W6339" i="1"/>
  <c r="V6340" i="1"/>
  <c r="W6340" i="1"/>
  <c r="V6341" i="1"/>
  <c r="W6341" i="1"/>
  <c r="V6342" i="1"/>
  <c r="W6342" i="1"/>
  <c r="V6343" i="1"/>
  <c r="W6343" i="1"/>
  <c r="V6344" i="1"/>
  <c r="W6344" i="1"/>
  <c r="V6345" i="1"/>
  <c r="W6345" i="1"/>
  <c r="V6346" i="1"/>
  <c r="W6346" i="1"/>
  <c r="V6347" i="1"/>
  <c r="W6347" i="1"/>
  <c r="V6348" i="1"/>
  <c r="W6348" i="1"/>
  <c r="V6349" i="1"/>
  <c r="W6349" i="1"/>
  <c r="V6350" i="1"/>
  <c r="W6350" i="1"/>
  <c r="V6351" i="1"/>
  <c r="W6351" i="1"/>
  <c r="V6352" i="1"/>
  <c r="W6352" i="1"/>
  <c r="V6353" i="1"/>
  <c r="W6353" i="1"/>
  <c r="V6354" i="1"/>
  <c r="W6354" i="1"/>
  <c r="V6355" i="1"/>
  <c r="W6355" i="1"/>
  <c r="V6356" i="1"/>
  <c r="W6356" i="1"/>
  <c r="V6357" i="1"/>
  <c r="W6357" i="1"/>
  <c r="V6358" i="1"/>
  <c r="W6358" i="1"/>
  <c r="V6359" i="1"/>
  <c r="W6359" i="1"/>
  <c r="V6360" i="1"/>
  <c r="W6360" i="1"/>
  <c r="V6361" i="1"/>
  <c r="W6361" i="1"/>
  <c r="V6362" i="1"/>
  <c r="W6362" i="1"/>
  <c r="V6363" i="1"/>
  <c r="W6363" i="1"/>
  <c r="V6364" i="1"/>
  <c r="W6364" i="1"/>
  <c r="V6365" i="1"/>
  <c r="W6365" i="1"/>
  <c r="V6366" i="1"/>
  <c r="W6366" i="1"/>
  <c r="V6367" i="1"/>
  <c r="W6367" i="1"/>
  <c r="V6368" i="1"/>
  <c r="W6368" i="1"/>
  <c r="V6369" i="1"/>
  <c r="W6369" i="1"/>
  <c r="V6370" i="1"/>
  <c r="W6370" i="1"/>
  <c r="V6371" i="1"/>
  <c r="W6371" i="1"/>
  <c r="V6372" i="1"/>
  <c r="W6372" i="1"/>
  <c r="V6373" i="1"/>
  <c r="W6373" i="1"/>
  <c r="V6374" i="1"/>
  <c r="W6374" i="1"/>
  <c r="V6375" i="1"/>
  <c r="W6375" i="1"/>
  <c r="V6376" i="1"/>
  <c r="W6376" i="1"/>
  <c r="V6377" i="1"/>
  <c r="W6377" i="1"/>
  <c r="V6378" i="1"/>
  <c r="W6378" i="1"/>
  <c r="V6379" i="1"/>
  <c r="W6379" i="1"/>
  <c r="V6380" i="1"/>
  <c r="W6380" i="1"/>
  <c r="V6381" i="1"/>
  <c r="W6381" i="1"/>
  <c r="V6382" i="1"/>
  <c r="W6382" i="1"/>
  <c r="V6383" i="1"/>
  <c r="W6383" i="1"/>
  <c r="V6384" i="1"/>
  <c r="W6384" i="1"/>
  <c r="V6385" i="1"/>
  <c r="W6385" i="1"/>
  <c r="V6386" i="1"/>
  <c r="W6386" i="1"/>
  <c r="V6387" i="1"/>
  <c r="W6387" i="1"/>
  <c r="V6388" i="1"/>
  <c r="W6388" i="1"/>
  <c r="V6389" i="1"/>
  <c r="W6389" i="1"/>
  <c r="V6390" i="1"/>
  <c r="W6390" i="1"/>
  <c r="V6391" i="1"/>
  <c r="W6391" i="1"/>
  <c r="V6392" i="1"/>
  <c r="W6392" i="1"/>
  <c r="V6393" i="1"/>
  <c r="W6393" i="1"/>
  <c r="V6394" i="1"/>
  <c r="W6394" i="1"/>
  <c r="V6395" i="1"/>
  <c r="W6395" i="1"/>
  <c r="V6396" i="1"/>
  <c r="W6396" i="1"/>
  <c r="V6397" i="1"/>
  <c r="W6397" i="1"/>
  <c r="V6398" i="1"/>
  <c r="W6398" i="1"/>
  <c r="V6399" i="1"/>
  <c r="W6399" i="1"/>
  <c r="V6400" i="1"/>
  <c r="W6400" i="1"/>
  <c r="V6401" i="1"/>
  <c r="W6401" i="1"/>
  <c r="V6402" i="1"/>
  <c r="W6402" i="1"/>
  <c r="V6403" i="1"/>
  <c r="W6403" i="1"/>
  <c r="V6404" i="1"/>
  <c r="W6404" i="1"/>
  <c r="V6405" i="1"/>
  <c r="W6405" i="1"/>
  <c r="V6406" i="1"/>
  <c r="W6406" i="1"/>
  <c r="V6407" i="1"/>
  <c r="W6407" i="1"/>
  <c r="V6408" i="1"/>
  <c r="W6408" i="1"/>
  <c r="V6409" i="1"/>
  <c r="W6409" i="1"/>
  <c r="V6410" i="1"/>
  <c r="W6410" i="1"/>
  <c r="V6411" i="1"/>
  <c r="W6411" i="1"/>
  <c r="V6412" i="1"/>
  <c r="W6412" i="1"/>
  <c r="V6413" i="1"/>
  <c r="W6413" i="1"/>
  <c r="V6414" i="1"/>
  <c r="W6414" i="1"/>
  <c r="V6415" i="1"/>
  <c r="W6415" i="1"/>
  <c r="V6416" i="1"/>
  <c r="W6416" i="1"/>
  <c r="V6417" i="1"/>
  <c r="W6417" i="1"/>
  <c r="V6418" i="1"/>
  <c r="W6418" i="1"/>
  <c r="V6419" i="1"/>
  <c r="W6419" i="1"/>
  <c r="V6420" i="1"/>
  <c r="W6420" i="1"/>
  <c r="V6421" i="1"/>
  <c r="W6421" i="1"/>
  <c r="V6422" i="1"/>
  <c r="W6422" i="1"/>
  <c r="V6423" i="1"/>
  <c r="W6423" i="1"/>
  <c r="V6424" i="1"/>
  <c r="W6424" i="1"/>
  <c r="V6425" i="1"/>
  <c r="W6425" i="1"/>
  <c r="V6426" i="1"/>
  <c r="W6426" i="1"/>
  <c r="V6427" i="1"/>
  <c r="W6427" i="1"/>
  <c r="V6428" i="1"/>
  <c r="W6428" i="1"/>
  <c r="V6429" i="1"/>
  <c r="W6429" i="1"/>
  <c r="V6430" i="1"/>
  <c r="W6430" i="1"/>
  <c r="V6431" i="1"/>
  <c r="W6431" i="1"/>
  <c r="V6432" i="1"/>
  <c r="W6432" i="1"/>
  <c r="V6433" i="1"/>
  <c r="W6433" i="1"/>
  <c r="V6434" i="1"/>
  <c r="W6434" i="1"/>
  <c r="V6435" i="1"/>
  <c r="W6435" i="1"/>
  <c r="V6436" i="1"/>
  <c r="W6436" i="1"/>
  <c r="V6437" i="1"/>
  <c r="W6437" i="1"/>
  <c r="V6438" i="1"/>
  <c r="W6438" i="1"/>
  <c r="V6439" i="1"/>
  <c r="W6439" i="1"/>
  <c r="V6440" i="1"/>
  <c r="W6440" i="1"/>
  <c r="V6441" i="1"/>
  <c r="W6441" i="1"/>
  <c r="V6442" i="1"/>
  <c r="W6442" i="1"/>
  <c r="V6443" i="1"/>
  <c r="W6443" i="1"/>
  <c r="V6444" i="1"/>
  <c r="W6444" i="1"/>
  <c r="V6445" i="1"/>
  <c r="W6445" i="1"/>
  <c r="V6446" i="1"/>
  <c r="W6446" i="1"/>
  <c r="V6447" i="1"/>
  <c r="W6447" i="1"/>
  <c r="V6448" i="1"/>
  <c r="W6448" i="1"/>
  <c r="V6449" i="1"/>
  <c r="W6449" i="1"/>
  <c r="V6450" i="1"/>
  <c r="W6450" i="1"/>
  <c r="V6451" i="1"/>
  <c r="W6451" i="1"/>
  <c r="V6452" i="1"/>
  <c r="W6452" i="1"/>
  <c r="V6453" i="1"/>
  <c r="W6453" i="1"/>
  <c r="V6454" i="1"/>
  <c r="W6454" i="1"/>
  <c r="V6455" i="1"/>
  <c r="W6455" i="1"/>
  <c r="V6456" i="1"/>
  <c r="W6456" i="1"/>
  <c r="V6457" i="1"/>
  <c r="W6457" i="1"/>
  <c r="V6458" i="1"/>
  <c r="W6458" i="1"/>
  <c r="V6459" i="1"/>
  <c r="W6459" i="1"/>
  <c r="V6460" i="1"/>
  <c r="W6460" i="1"/>
  <c r="V6461" i="1"/>
  <c r="W6461" i="1"/>
  <c r="V6462" i="1"/>
  <c r="W6462" i="1"/>
  <c r="V6463" i="1"/>
  <c r="W6463" i="1"/>
  <c r="V6464" i="1"/>
  <c r="W6464" i="1"/>
  <c r="V6465" i="1"/>
  <c r="W6465" i="1"/>
  <c r="V6466" i="1"/>
  <c r="W6466" i="1"/>
  <c r="V6467" i="1"/>
  <c r="W6467" i="1"/>
  <c r="V6468" i="1"/>
  <c r="W6468" i="1"/>
  <c r="V6469" i="1"/>
  <c r="W6469" i="1"/>
  <c r="V6470" i="1"/>
  <c r="W6470" i="1"/>
  <c r="V6471" i="1"/>
  <c r="W6471" i="1"/>
  <c r="V6472" i="1"/>
  <c r="W6472" i="1"/>
  <c r="V6473" i="1"/>
  <c r="W6473" i="1"/>
  <c r="V6474" i="1"/>
  <c r="W6474" i="1"/>
  <c r="V6475" i="1"/>
  <c r="W6475" i="1"/>
  <c r="V6476" i="1"/>
  <c r="W6476" i="1"/>
  <c r="V6477" i="1"/>
  <c r="W6477" i="1"/>
  <c r="V6478" i="1"/>
  <c r="W6478" i="1"/>
  <c r="V6479" i="1"/>
  <c r="W6479" i="1"/>
  <c r="V6480" i="1"/>
  <c r="W6480" i="1"/>
  <c r="V6481" i="1"/>
  <c r="W6481" i="1"/>
  <c r="V6482" i="1"/>
  <c r="W6482" i="1"/>
  <c r="V6483" i="1"/>
  <c r="W6483" i="1"/>
  <c r="V6484" i="1"/>
  <c r="W6484" i="1"/>
  <c r="V6485" i="1"/>
  <c r="W6485" i="1"/>
  <c r="V6486" i="1"/>
  <c r="W6486" i="1"/>
  <c r="V6487" i="1"/>
  <c r="W6487" i="1"/>
  <c r="V6488" i="1"/>
  <c r="W6488" i="1"/>
  <c r="V6489" i="1"/>
  <c r="W6489" i="1"/>
  <c r="V6490" i="1"/>
  <c r="W6490" i="1"/>
  <c r="V6491" i="1"/>
  <c r="W6491" i="1"/>
  <c r="V6492" i="1"/>
  <c r="W6492" i="1"/>
  <c r="V6493" i="1"/>
  <c r="W6493" i="1"/>
  <c r="V6494" i="1"/>
  <c r="W6494" i="1"/>
  <c r="V6495" i="1"/>
  <c r="W6495" i="1"/>
  <c r="V6496" i="1"/>
  <c r="W6496" i="1"/>
  <c r="V6497" i="1"/>
  <c r="W6497" i="1"/>
  <c r="V6498" i="1"/>
  <c r="W6498" i="1"/>
  <c r="V6499" i="1"/>
  <c r="W6499" i="1"/>
  <c r="V6500" i="1"/>
  <c r="W6500" i="1"/>
  <c r="V6501" i="1"/>
  <c r="W6501" i="1"/>
  <c r="V6502" i="1"/>
  <c r="W6502" i="1"/>
  <c r="V6503" i="1"/>
  <c r="W6503" i="1"/>
  <c r="V6504" i="1"/>
  <c r="W6504" i="1"/>
  <c r="V6505" i="1"/>
  <c r="W6505" i="1"/>
  <c r="V6506" i="1"/>
  <c r="W6506" i="1"/>
  <c r="V6507" i="1"/>
  <c r="W6507" i="1"/>
  <c r="V6508" i="1"/>
  <c r="W6508" i="1"/>
  <c r="V6509" i="1"/>
  <c r="W6509" i="1"/>
  <c r="V6510" i="1"/>
  <c r="W6510" i="1"/>
  <c r="V6511" i="1"/>
  <c r="W6511" i="1"/>
  <c r="V6512" i="1"/>
  <c r="W6512" i="1"/>
  <c r="V6513" i="1"/>
  <c r="W6513" i="1"/>
  <c r="V6514" i="1"/>
  <c r="W6514" i="1"/>
  <c r="V6515" i="1"/>
  <c r="W6515" i="1"/>
  <c r="V6516" i="1"/>
  <c r="W6516" i="1"/>
  <c r="V6517" i="1"/>
  <c r="W6517" i="1"/>
  <c r="V6518" i="1"/>
  <c r="W6518" i="1"/>
  <c r="V6519" i="1"/>
  <c r="W6519" i="1"/>
  <c r="V6520" i="1"/>
  <c r="W6520" i="1"/>
  <c r="V6521" i="1"/>
  <c r="W6521" i="1"/>
  <c r="V6522" i="1"/>
  <c r="W6522" i="1"/>
  <c r="V6523" i="1"/>
  <c r="W6523" i="1"/>
  <c r="V6524" i="1"/>
  <c r="W6524" i="1"/>
  <c r="V6525" i="1"/>
  <c r="W6525" i="1"/>
  <c r="V6526" i="1"/>
  <c r="W6526" i="1"/>
  <c r="V6527" i="1"/>
  <c r="W6527" i="1"/>
  <c r="V6528" i="1"/>
  <c r="W6528" i="1"/>
  <c r="V6529" i="1"/>
  <c r="W6529" i="1"/>
  <c r="V6530" i="1"/>
  <c r="W6530" i="1"/>
  <c r="V6531" i="1"/>
  <c r="W6531" i="1"/>
  <c r="V6532" i="1"/>
  <c r="W6532" i="1"/>
  <c r="V6533" i="1"/>
  <c r="W6533" i="1"/>
  <c r="V6534" i="1"/>
  <c r="W6534" i="1"/>
  <c r="V6535" i="1"/>
  <c r="W6535" i="1"/>
  <c r="V6536" i="1"/>
  <c r="W6536" i="1"/>
  <c r="V6537" i="1"/>
  <c r="W6537" i="1"/>
  <c r="V6538" i="1"/>
  <c r="W6538" i="1"/>
  <c r="V6539" i="1"/>
  <c r="W6539" i="1"/>
  <c r="V6540" i="1"/>
  <c r="W6540" i="1"/>
  <c r="V6541" i="1"/>
  <c r="W6541" i="1"/>
  <c r="V6542" i="1"/>
  <c r="W6542" i="1"/>
  <c r="V6543" i="1"/>
  <c r="W6543" i="1"/>
  <c r="V6544" i="1"/>
  <c r="W6544" i="1"/>
  <c r="V6545" i="1"/>
  <c r="W6545" i="1"/>
  <c r="V6546" i="1"/>
  <c r="W6546" i="1"/>
  <c r="V6547" i="1"/>
  <c r="W6547" i="1"/>
  <c r="V6548" i="1"/>
  <c r="W6548" i="1"/>
  <c r="V6549" i="1"/>
  <c r="W6549" i="1"/>
  <c r="V6550" i="1"/>
  <c r="W6550" i="1"/>
  <c r="V6551" i="1"/>
  <c r="W6551" i="1"/>
  <c r="V6552" i="1"/>
  <c r="W6552" i="1"/>
  <c r="V6553" i="1"/>
  <c r="W6553" i="1"/>
  <c r="V6554" i="1"/>
  <c r="W6554" i="1"/>
  <c r="V6555" i="1"/>
  <c r="W6555" i="1"/>
  <c r="V6556" i="1"/>
  <c r="W6556" i="1"/>
  <c r="V6557" i="1"/>
  <c r="W6557" i="1"/>
  <c r="V6558" i="1"/>
  <c r="W6558" i="1"/>
  <c r="V6559" i="1"/>
  <c r="W6559" i="1"/>
  <c r="V6560" i="1"/>
  <c r="W6560" i="1"/>
  <c r="V6561" i="1"/>
  <c r="W6561" i="1"/>
  <c r="V6562" i="1"/>
  <c r="W6562" i="1"/>
  <c r="V6563" i="1"/>
  <c r="W6563" i="1"/>
  <c r="V6564" i="1"/>
  <c r="W6564" i="1"/>
  <c r="V6565" i="1"/>
  <c r="W6565" i="1"/>
  <c r="V6566" i="1"/>
  <c r="W6566" i="1"/>
  <c r="V6567" i="1"/>
  <c r="W6567" i="1"/>
  <c r="V6568" i="1"/>
  <c r="W6568" i="1"/>
  <c r="V6569" i="1"/>
  <c r="W6569" i="1"/>
  <c r="V6570" i="1"/>
  <c r="W6570" i="1"/>
  <c r="V6571" i="1"/>
  <c r="W6571" i="1"/>
  <c r="V6572" i="1"/>
  <c r="W6572" i="1"/>
  <c r="V6573" i="1"/>
  <c r="W6573" i="1"/>
  <c r="V6574" i="1"/>
  <c r="W6574" i="1"/>
  <c r="V6575" i="1"/>
  <c r="W6575" i="1"/>
  <c r="V6576" i="1"/>
  <c r="W6576" i="1"/>
  <c r="V6577" i="1"/>
  <c r="W6577" i="1"/>
  <c r="V6578" i="1"/>
  <c r="W6578" i="1"/>
  <c r="V6579" i="1"/>
  <c r="W6579" i="1"/>
  <c r="V6580" i="1"/>
  <c r="W6580" i="1"/>
  <c r="V6581" i="1"/>
  <c r="W6581" i="1"/>
  <c r="V6582" i="1"/>
  <c r="W6582" i="1"/>
  <c r="V6583" i="1"/>
  <c r="W6583" i="1"/>
  <c r="V6584" i="1"/>
  <c r="W6584" i="1"/>
  <c r="V6585" i="1"/>
  <c r="W6585" i="1"/>
  <c r="V6586" i="1"/>
  <c r="W6586" i="1"/>
  <c r="V6587" i="1"/>
  <c r="W6587" i="1"/>
  <c r="V6588" i="1"/>
  <c r="W6588" i="1"/>
  <c r="V6589" i="1"/>
  <c r="W6589" i="1"/>
  <c r="V6590" i="1"/>
  <c r="W6590" i="1"/>
  <c r="V6591" i="1"/>
  <c r="W6591" i="1"/>
  <c r="V6592" i="1"/>
  <c r="W6592" i="1"/>
  <c r="V6593" i="1"/>
  <c r="W6593" i="1"/>
  <c r="V6594" i="1"/>
  <c r="W6594" i="1"/>
  <c r="V6595" i="1"/>
  <c r="W6595" i="1"/>
  <c r="V6596" i="1"/>
  <c r="W6596" i="1"/>
  <c r="V6597" i="1"/>
  <c r="W6597" i="1"/>
  <c r="V6598" i="1"/>
  <c r="W6598" i="1"/>
  <c r="V6599" i="1"/>
  <c r="W6599" i="1"/>
  <c r="V6600" i="1"/>
  <c r="W6600" i="1"/>
  <c r="V6601" i="1"/>
  <c r="W6601" i="1"/>
  <c r="V6602" i="1"/>
  <c r="W6602" i="1"/>
  <c r="V6603" i="1"/>
  <c r="W6603" i="1"/>
  <c r="V6604" i="1"/>
  <c r="W6604" i="1"/>
  <c r="V6605" i="1"/>
  <c r="W6605" i="1"/>
  <c r="V6606" i="1"/>
  <c r="W6606" i="1"/>
  <c r="V6607" i="1"/>
  <c r="W6607" i="1"/>
  <c r="V6608" i="1"/>
  <c r="W6608" i="1"/>
  <c r="V6609" i="1"/>
  <c r="W6609" i="1"/>
  <c r="V6610" i="1"/>
  <c r="W6610" i="1"/>
  <c r="V6611" i="1"/>
  <c r="W6611" i="1"/>
  <c r="V6612" i="1"/>
  <c r="W6612" i="1"/>
  <c r="V6613" i="1"/>
  <c r="W6613" i="1"/>
  <c r="V6614" i="1"/>
  <c r="W6614" i="1"/>
  <c r="V6615" i="1"/>
  <c r="W6615" i="1"/>
  <c r="V6616" i="1"/>
  <c r="W6616" i="1"/>
  <c r="V6617" i="1"/>
  <c r="W6617" i="1"/>
  <c r="V6618" i="1"/>
  <c r="W6618" i="1"/>
  <c r="V6619" i="1"/>
  <c r="W6619" i="1"/>
  <c r="V6620" i="1"/>
  <c r="W6620" i="1"/>
  <c r="V6621" i="1"/>
  <c r="W6621" i="1"/>
  <c r="V6622" i="1"/>
  <c r="W6622" i="1"/>
  <c r="V6623" i="1"/>
  <c r="W6623" i="1"/>
  <c r="V6624" i="1"/>
  <c r="W6624" i="1"/>
  <c r="V6625" i="1"/>
  <c r="W6625" i="1"/>
  <c r="V6626" i="1"/>
  <c r="W6626" i="1"/>
  <c r="V6627" i="1"/>
  <c r="W6627" i="1"/>
  <c r="V6628" i="1"/>
  <c r="W6628" i="1"/>
  <c r="V6629" i="1"/>
  <c r="W6629" i="1"/>
  <c r="V6630" i="1"/>
  <c r="W6630" i="1"/>
  <c r="V6631" i="1"/>
  <c r="W6631" i="1"/>
  <c r="V6632" i="1"/>
  <c r="W6632" i="1"/>
  <c r="V6633" i="1"/>
  <c r="W6633" i="1"/>
  <c r="V6634" i="1"/>
  <c r="W6634" i="1"/>
  <c r="V6635" i="1"/>
  <c r="W6635" i="1"/>
  <c r="V6636" i="1"/>
  <c r="W6636" i="1"/>
  <c r="V6637" i="1"/>
  <c r="W6637" i="1"/>
  <c r="V6638" i="1"/>
  <c r="W6638" i="1"/>
  <c r="V6639" i="1"/>
  <c r="W6639" i="1"/>
  <c r="V6640" i="1"/>
  <c r="W6640" i="1"/>
  <c r="V6641" i="1"/>
  <c r="W6641" i="1"/>
  <c r="V6642" i="1"/>
  <c r="W6642" i="1"/>
  <c r="V6643" i="1"/>
  <c r="W6643" i="1"/>
  <c r="V6644" i="1"/>
  <c r="W6644" i="1"/>
  <c r="V6645" i="1"/>
  <c r="W6645" i="1"/>
  <c r="V6646" i="1"/>
  <c r="W6646" i="1"/>
  <c r="V6647" i="1"/>
  <c r="W6647" i="1"/>
  <c r="V6648" i="1"/>
  <c r="W6648" i="1"/>
  <c r="V6649" i="1"/>
  <c r="W6649" i="1"/>
  <c r="V6650" i="1"/>
  <c r="W6650" i="1"/>
  <c r="V6651" i="1"/>
  <c r="W6651" i="1"/>
  <c r="V6652" i="1"/>
  <c r="W6652" i="1"/>
  <c r="V6653" i="1"/>
  <c r="W6653" i="1"/>
  <c r="V6654" i="1"/>
  <c r="W6654" i="1"/>
  <c r="V6655" i="1"/>
  <c r="W6655" i="1"/>
  <c r="V6656" i="1"/>
  <c r="W6656" i="1"/>
  <c r="V6657" i="1"/>
  <c r="W6657" i="1"/>
  <c r="V6658" i="1"/>
  <c r="W6658" i="1"/>
  <c r="V6659" i="1"/>
  <c r="W6659" i="1"/>
  <c r="V6660" i="1"/>
  <c r="W6660" i="1"/>
  <c r="V6661" i="1"/>
  <c r="W6661" i="1"/>
  <c r="V6662" i="1"/>
  <c r="W6662" i="1"/>
  <c r="V6663" i="1"/>
  <c r="W6663" i="1"/>
  <c r="V6664" i="1"/>
  <c r="W6664" i="1"/>
  <c r="V6665" i="1"/>
  <c r="W6665" i="1"/>
  <c r="V6666" i="1"/>
  <c r="W6666" i="1"/>
  <c r="V6667" i="1"/>
  <c r="W6667" i="1"/>
  <c r="V6668" i="1"/>
  <c r="W6668" i="1"/>
  <c r="V6669" i="1"/>
  <c r="W6669" i="1"/>
  <c r="V6670" i="1"/>
  <c r="W6670" i="1"/>
  <c r="V6671" i="1"/>
  <c r="W6671" i="1"/>
  <c r="V6672" i="1"/>
  <c r="W6672" i="1"/>
  <c r="V6673" i="1"/>
  <c r="W6673" i="1"/>
  <c r="V6674" i="1"/>
  <c r="W6674" i="1"/>
  <c r="V6675" i="1"/>
  <c r="W6675" i="1"/>
  <c r="V6676" i="1"/>
  <c r="W6676" i="1"/>
  <c r="V6677" i="1"/>
  <c r="W6677" i="1"/>
  <c r="V6678" i="1"/>
  <c r="W6678" i="1"/>
  <c r="V6679" i="1"/>
  <c r="W6679" i="1"/>
  <c r="V6680" i="1"/>
  <c r="W6680" i="1"/>
  <c r="V6681" i="1"/>
  <c r="W6681" i="1"/>
  <c r="V6682" i="1"/>
  <c r="W6682" i="1"/>
  <c r="V6683" i="1"/>
  <c r="W6683" i="1"/>
  <c r="V6684" i="1"/>
  <c r="W6684" i="1"/>
  <c r="V6685" i="1"/>
  <c r="W6685" i="1"/>
  <c r="V6686" i="1"/>
  <c r="W6686" i="1"/>
  <c r="V6687" i="1"/>
  <c r="W6687" i="1"/>
  <c r="V6688" i="1"/>
  <c r="W6688" i="1"/>
  <c r="V6689" i="1"/>
  <c r="W6689" i="1"/>
  <c r="V6690" i="1"/>
  <c r="W6690" i="1"/>
  <c r="V6691" i="1"/>
  <c r="W6691" i="1"/>
  <c r="V6692" i="1"/>
  <c r="W6692" i="1"/>
  <c r="V6693" i="1"/>
  <c r="W6693" i="1"/>
  <c r="V6694" i="1"/>
  <c r="W6694" i="1"/>
  <c r="V6695" i="1"/>
  <c r="W6695" i="1"/>
  <c r="V6696" i="1"/>
  <c r="W6696" i="1"/>
  <c r="V6697" i="1"/>
  <c r="W6697" i="1"/>
  <c r="V6698" i="1"/>
  <c r="W6698" i="1"/>
  <c r="V6699" i="1"/>
  <c r="W6699" i="1"/>
  <c r="V6700" i="1"/>
  <c r="W6700" i="1"/>
  <c r="V6701" i="1"/>
  <c r="W6701" i="1"/>
  <c r="V6702" i="1"/>
  <c r="W6702" i="1"/>
  <c r="V6703" i="1"/>
  <c r="W6703" i="1"/>
  <c r="V6704" i="1"/>
  <c r="W6704" i="1"/>
  <c r="V6705" i="1"/>
  <c r="W6705" i="1"/>
  <c r="V6706" i="1"/>
  <c r="W6706" i="1"/>
  <c r="V6707" i="1"/>
  <c r="W6707" i="1"/>
  <c r="V6708" i="1"/>
  <c r="W6708" i="1"/>
  <c r="V6709" i="1"/>
  <c r="W6709" i="1"/>
  <c r="V6710" i="1"/>
  <c r="W6710" i="1"/>
  <c r="V6711" i="1"/>
  <c r="W6711" i="1"/>
  <c r="V6712" i="1"/>
  <c r="W6712" i="1"/>
  <c r="V6713" i="1"/>
  <c r="W6713" i="1"/>
  <c r="V6714" i="1"/>
  <c r="W6714" i="1"/>
  <c r="V6715" i="1"/>
  <c r="W6715" i="1"/>
  <c r="V6716" i="1"/>
  <c r="W6716" i="1"/>
  <c r="V6717" i="1"/>
  <c r="W6717" i="1"/>
  <c r="V6718" i="1"/>
  <c r="W6718" i="1"/>
  <c r="V6719" i="1"/>
  <c r="W6719" i="1"/>
  <c r="V6720" i="1"/>
  <c r="W6720" i="1"/>
  <c r="V6721" i="1"/>
  <c r="W6721" i="1"/>
  <c r="V6722" i="1"/>
  <c r="W6722" i="1"/>
  <c r="V6723" i="1"/>
  <c r="W6723" i="1"/>
  <c r="V6724" i="1"/>
  <c r="W6724" i="1"/>
  <c r="V6725" i="1"/>
  <c r="W6725" i="1"/>
  <c r="V6726" i="1"/>
  <c r="W6726" i="1"/>
  <c r="V6727" i="1"/>
  <c r="W6727" i="1"/>
  <c r="V6728" i="1"/>
  <c r="W6728" i="1"/>
  <c r="V6729" i="1"/>
  <c r="W6729" i="1"/>
  <c r="V6730" i="1"/>
  <c r="W6730" i="1"/>
  <c r="V6731" i="1"/>
  <c r="W6731" i="1"/>
  <c r="V6732" i="1"/>
  <c r="W6732" i="1"/>
  <c r="V6733" i="1"/>
  <c r="W6733" i="1"/>
  <c r="V6734" i="1"/>
  <c r="W6734" i="1"/>
  <c r="V6735" i="1"/>
  <c r="W6735" i="1"/>
  <c r="V6736" i="1"/>
  <c r="W6736" i="1"/>
  <c r="V6737" i="1"/>
  <c r="W6737" i="1"/>
  <c r="V6738" i="1"/>
  <c r="W6738" i="1"/>
  <c r="V6739" i="1"/>
  <c r="W6739" i="1"/>
  <c r="V6740" i="1"/>
  <c r="W6740" i="1"/>
  <c r="V6741" i="1"/>
  <c r="W6741" i="1"/>
  <c r="V6742" i="1"/>
  <c r="W6742" i="1"/>
  <c r="V6743" i="1"/>
  <c r="W6743" i="1"/>
  <c r="V6744" i="1"/>
  <c r="W6744" i="1"/>
  <c r="V6745" i="1"/>
  <c r="W6745" i="1"/>
  <c r="V6746" i="1"/>
  <c r="W6746" i="1"/>
  <c r="V6747" i="1"/>
  <c r="W6747" i="1"/>
  <c r="V6748" i="1"/>
  <c r="W6748" i="1"/>
  <c r="V6749" i="1"/>
  <c r="W6749" i="1"/>
  <c r="V6750" i="1"/>
  <c r="W6750" i="1"/>
  <c r="V6751" i="1"/>
  <c r="W6751" i="1"/>
  <c r="V6752" i="1"/>
  <c r="W6752" i="1"/>
  <c r="V6753" i="1"/>
  <c r="W6753" i="1"/>
  <c r="V6754" i="1"/>
  <c r="W6754" i="1"/>
  <c r="V6755" i="1"/>
  <c r="W6755" i="1"/>
  <c r="V6756" i="1"/>
  <c r="W6756" i="1"/>
  <c r="V6757" i="1"/>
  <c r="W6757" i="1"/>
  <c r="V6758" i="1"/>
  <c r="W6758" i="1"/>
  <c r="V6759" i="1"/>
  <c r="W6759" i="1"/>
  <c r="V6760" i="1"/>
  <c r="W6760" i="1"/>
  <c r="V6761" i="1"/>
  <c r="W6761" i="1"/>
  <c r="V6762" i="1"/>
  <c r="W6762" i="1"/>
  <c r="V6763" i="1"/>
  <c r="W6763" i="1"/>
  <c r="V6764" i="1"/>
  <c r="W6764" i="1"/>
  <c r="V6765" i="1"/>
  <c r="W6765" i="1"/>
  <c r="V6766" i="1"/>
  <c r="W6766" i="1"/>
  <c r="V6767" i="1"/>
  <c r="W6767" i="1"/>
  <c r="V6768" i="1"/>
  <c r="W6768" i="1"/>
  <c r="V6769" i="1"/>
  <c r="W6769" i="1"/>
  <c r="V6770" i="1"/>
  <c r="W6770" i="1"/>
  <c r="V6771" i="1"/>
  <c r="W6771" i="1"/>
  <c r="V6772" i="1"/>
  <c r="W6772" i="1"/>
  <c r="V6773" i="1"/>
  <c r="W6773" i="1"/>
  <c r="V6774" i="1"/>
  <c r="W6774" i="1"/>
  <c r="V6775" i="1"/>
  <c r="W6775" i="1"/>
  <c r="V6776" i="1"/>
  <c r="W6776" i="1"/>
  <c r="V6777" i="1"/>
  <c r="W6777" i="1"/>
  <c r="V6778" i="1"/>
  <c r="W6778" i="1"/>
  <c r="V6779" i="1"/>
  <c r="W6779" i="1"/>
  <c r="V6780" i="1"/>
  <c r="W6780" i="1"/>
  <c r="V6781" i="1"/>
  <c r="W6781" i="1"/>
  <c r="V6782" i="1"/>
  <c r="W6782" i="1"/>
  <c r="V6783" i="1"/>
  <c r="W6783" i="1"/>
  <c r="V6784" i="1"/>
  <c r="W6784" i="1"/>
  <c r="V6785" i="1"/>
  <c r="W6785" i="1"/>
  <c r="V6786" i="1"/>
  <c r="W6786" i="1"/>
  <c r="V6787" i="1"/>
  <c r="W6787" i="1"/>
  <c r="V6788" i="1"/>
  <c r="W6788" i="1"/>
  <c r="V6789" i="1"/>
  <c r="W6789" i="1"/>
  <c r="V6790" i="1"/>
  <c r="W6790" i="1"/>
  <c r="V6791" i="1"/>
  <c r="W6791" i="1"/>
  <c r="V6792" i="1"/>
  <c r="W6792" i="1"/>
  <c r="V6793" i="1"/>
  <c r="W6793" i="1"/>
  <c r="V6794" i="1"/>
  <c r="W6794" i="1"/>
  <c r="V6795" i="1"/>
  <c r="W6795" i="1"/>
  <c r="V6796" i="1"/>
  <c r="W6796" i="1"/>
  <c r="V6797" i="1"/>
  <c r="W6797" i="1"/>
  <c r="V6798" i="1"/>
  <c r="W6798" i="1"/>
  <c r="V6799" i="1"/>
  <c r="W6799" i="1"/>
  <c r="V6800" i="1"/>
  <c r="W6800" i="1"/>
  <c r="V6801" i="1"/>
  <c r="W6801" i="1"/>
  <c r="V6802" i="1"/>
  <c r="W6802" i="1"/>
  <c r="V6803" i="1"/>
  <c r="W6803" i="1"/>
  <c r="V6804" i="1"/>
  <c r="W6804" i="1"/>
  <c r="V6805" i="1"/>
  <c r="W6805" i="1"/>
  <c r="V6806" i="1"/>
  <c r="W6806" i="1"/>
  <c r="V6807" i="1"/>
  <c r="W6807" i="1"/>
  <c r="V6808" i="1"/>
  <c r="W6808" i="1"/>
  <c r="V6809" i="1"/>
  <c r="W6809" i="1"/>
  <c r="V6810" i="1"/>
  <c r="W6810" i="1"/>
  <c r="V6811" i="1"/>
  <c r="W6811" i="1"/>
  <c r="V6812" i="1"/>
  <c r="W6812" i="1"/>
  <c r="V6813" i="1"/>
  <c r="W6813" i="1"/>
  <c r="V6814" i="1"/>
  <c r="W6814" i="1"/>
  <c r="V6815" i="1"/>
  <c r="W6815" i="1"/>
  <c r="V6816" i="1"/>
  <c r="W6816" i="1"/>
  <c r="V6817" i="1"/>
  <c r="W6817" i="1"/>
  <c r="V6818" i="1"/>
  <c r="W6818" i="1"/>
  <c r="V6819" i="1"/>
  <c r="W6819" i="1"/>
  <c r="V6820" i="1"/>
  <c r="W6820" i="1"/>
  <c r="V6821" i="1"/>
  <c r="W6821" i="1"/>
  <c r="V6822" i="1"/>
  <c r="W6822" i="1"/>
  <c r="V6823" i="1"/>
  <c r="W6823" i="1"/>
  <c r="V6824" i="1"/>
  <c r="W6824" i="1"/>
  <c r="V6825" i="1"/>
  <c r="W6825" i="1"/>
  <c r="V6826" i="1"/>
  <c r="W6826" i="1"/>
  <c r="V6827" i="1"/>
  <c r="W6827" i="1"/>
  <c r="V6828" i="1"/>
  <c r="W6828" i="1"/>
  <c r="V6829" i="1"/>
  <c r="W6829" i="1"/>
  <c r="V6830" i="1"/>
  <c r="W6830" i="1"/>
  <c r="V6831" i="1"/>
  <c r="W6831" i="1"/>
  <c r="V6832" i="1"/>
  <c r="W6832" i="1"/>
  <c r="V6833" i="1"/>
  <c r="W6833" i="1"/>
  <c r="V6834" i="1"/>
  <c r="W6834" i="1"/>
  <c r="V6835" i="1"/>
  <c r="W6835" i="1"/>
  <c r="V6836" i="1"/>
  <c r="W6836" i="1"/>
  <c r="V6837" i="1"/>
  <c r="W6837" i="1"/>
  <c r="V6838" i="1"/>
  <c r="W6838" i="1"/>
  <c r="V6839" i="1"/>
  <c r="W6839" i="1"/>
  <c r="V6840" i="1"/>
  <c r="W6840" i="1"/>
  <c r="V6841" i="1"/>
  <c r="W6841" i="1"/>
  <c r="V6842" i="1"/>
  <c r="W6842" i="1"/>
  <c r="V6843" i="1"/>
  <c r="W6843" i="1"/>
  <c r="V6844" i="1"/>
  <c r="W6844" i="1"/>
  <c r="V6845" i="1"/>
  <c r="W6845" i="1"/>
  <c r="V6846" i="1"/>
  <c r="W6846" i="1"/>
  <c r="V6847" i="1"/>
  <c r="W6847" i="1"/>
  <c r="V6848" i="1"/>
  <c r="W6848" i="1"/>
  <c r="V6849" i="1"/>
  <c r="W6849" i="1"/>
  <c r="V6850" i="1"/>
  <c r="W6850" i="1"/>
  <c r="V6851" i="1"/>
  <c r="W6851" i="1"/>
  <c r="V6852" i="1"/>
  <c r="W6852" i="1"/>
  <c r="V6853" i="1"/>
  <c r="W6853" i="1"/>
  <c r="V6854" i="1"/>
  <c r="W6854" i="1"/>
  <c r="V6855" i="1"/>
  <c r="W6855" i="1"/>
  <c r="V6856" i="1"/>
  <c r="W6856" i="1"/>
  <c r="V6857" i="1"/>
  <c r="W6857" i="1"/>
  <c r="V6858" i="1"/>
  <c r="W6858" i="1"/>
  <c r="V6859" i="1"/>
  <c r="W6859" i="1"/>
  <c r="V6860" i="1"/>
  <c r="W6860" i="1"/>
  <c r="V6861" i="1"/>
  <c r="W6861" i="1"/>
  <c r="V6862" i="1"/>
  <c r="W6862" i="1"/>
  <c r="V6863" i="1"/>
  <c r="W6863" i="1"/>
  <c r="V6864" i="1"/>
  <c r="W6864" i="1"/>
  <c r="V6865" i="1"/>
  <c r="W6865" i="1"/>
  <c r="V6866" i="1"/>
  <c r="W6866" i="1"/>
  <c r="V6867" i="1"/>
  <c r="W6867" i="1"/>
  <c r="V6868" i="1"/>
  <c r="W6868" i="1"/>
  <c r="V6869" i="1"/>
  <c r="W6869" i="1"/>
  <c r="V6870" i="1"/>
  <c r="W6870" i="1"/>
  <c r="V6871" i="1"/>
  <c r="W6871" i="1"/>
  <c r="V6872" i="1"/>
  <c r="W6872" i="1"/>
  <c r="V6873" i="1"/>
  <c r="W6873" i="1"/>
  <c r="V6874" i="1"/>
  <c r="W6874" i="1"/>
  <c r="V6875" i="1"/>
  <c r="W6875" i="1"/>
  <c r="V6876" i="1"/>
  <c r="W6876" i="1"/>
  <c r="V6877" i="1"/>
  <c r="W6877" i="1"/>
  <c r="V6878" i="1"/>
  <c r="W6878" i="1"/>
  <c r="V6879" i="1"/>
  <c r="W6879" i="1"/>
  <c r="V6880" i="1"/>
  <c r="W6880" i="1"/>
  <c r="V6881" i="1"/>
  <c r="W6881" i="1"/>
  <c r="V6882" i="1"/>
  <c r="W6882" i="1"/>
  <c r="V6883" i="1"/>
  <c r="W6883" i="1"/>
  <c r="V6884" i="1"/>
  <c r="W6884" i="1"/>
  <c r="V6885" i="1"/>
  <c r="W6885" i="1"/>
  <c r="V6886" i="1"/>
  <c r="W6886" i="1"/>
  <c r="V6887" i="1"/>
  <c r="W6887" i="1"/>
  <c r="V6888" i="1"/>
  <c r="W6888" i="1"/>
  <c r="V6889" i="1"/>
  <c r="W6889" i="1"/>
  <c r="V6890" i="1"/>
  <c r="W6890" i="1"/>
  <c r="V6891" i="1"/>
  <c r="W6891" i="1"/>
  <c r="V6892" i="1"/>
  <c r="W6892" i="1"/>
  <c r="V6893" i="1"/>
  <c r="W6893" i="1"/>
  <c r="V6894" i="1"/>
  <c r="W6894" i="1"/>
  <c r="V6895" i="1"/>
  <c r="W6895" i="1"/>
  <c r="V6896" i="1"/>
  <c r="W6896" i="1"/>
  <c r="V6897" i="1"/>
  <c r="W6897" i="1"/>
  <c r="V6898" i="1"/>
  <c r="W6898" i="1"/>
  <c r="V6899" i="1"/>
  <c r="W6899" i="1"/>
  <c r="V6900" i="1"/>
  <c r="W6900" i="1"/>
  <c r="V6901" i="1"/>
  <c r="W6901" i="1"/>
  <c r="V6902" i="1"/>
  <c r="W6902" i="1"/>
  <c r="V6903" i="1"/>
  <c r="W6903" i="1"/>
  <c r="V6904" i="1"/>
  <c r="W6904" i="1"/>
  <c r="V6905" i="1"/>
  <c r="W6905" i="1"/>
  <c r="V6906" i="1"/>
  <c r="W6906" i="1"/>
  <c r="V6907" i="1"/>
  <c r="W6907" i="1"/>
  <c r="V6908" i="1"/>
  <c r="W6908" i="1"/>
  <c r="V6909" i="1"/>
  <c r="W6909" i="1"/>
  <c r="V6910" i="1"/>
  <c r="W6910" i="1"/>
  <c r="V6911" i="1"/>
  <c r="W6911" i="1"/>
  <c r="V6912" i="1"/>
  <c r="W6912" i="1"/>
  <c r="V6913" i="1"/>
  <c r="W6913" i="1"/>
  <c r="V6914" i="1"/>
  <c r="W6914" i="1"/>
  <c r="V6915" i="1"/>
  <c r="W6915" i="1"/>
  <c r="V6916" i="1"/>
  <c r="W6916" i="1"/>
  <c r="V6917" i="1"/>
  <c r="W6917" i="1"/>
  <c r="V6918" i="1"/>
  <c r="W6918" i="1"/>
  <c r="V6919" i="1"/>
  <c r="W6919" i="1"/>
  <c r="V6920" i="1"/>
  <c r="W6920" i="1"/>
  <c r="V6921" i="1"/>
  <c r="W6921" i="1"/>
  <c r="V6922" i="1"/>
  <c r="W6922" i="1"/>
  <c r="V6923" i="1"/>
  <c r="W6923" i="1"/>
  <c r="V6924" i="1"/>
  <c r="W6924" i="1"/>
  <c r="V6925" i="1"/>
  <c r="W6925" i="1"/>
  <c r="V6926" i="1"/>
  <c r="W6926" i="1"/>
  <c r="V6927" i="1"/>
  <c r="W6927" i="1"/>
  <c r="V6928" i="1"/>
  <c r="W6928" i="1"/>
  <c r="V6929" i="1"/>
  <c r="W6929" i="1"/>
  <c r="V6930" i="1"/>
  <c r="W6930" i="1"/>
  <c r="V6931" i="1"/>
  <c r="W6931" i="1"/>
  <c r="V6932" i="1"/>
  <c r="W6932" i="1"/>
  <c r="V6933" i="1"/>
  <c r="W6933" i="1"/>
  <c r="V6934" i="1"/>
  <c r="W6934" i="1"/>
  <c r="V6935" i="1"/>
  <c r="W6935" i="1"/>
  <c r="V6936" i="1"/>
  <c r="W6936" i="1"/>
  <c r="V6937" i="1"/>
  <c r="W6937" i="1"/>
  <c r="V6938" i="1"/>
  <c r="W6938" i="1"/>
  <c r="V6939" i="1"/>
  <c r="W6939" i="1"/>
  <c r="V6940" i="1"/>
  <c r="W6940" i="1"/>
  <c r="V6941" i="1"/>
  <c r="W6941" i="1"/>
  <c r="V6942" i="1"/>
  <c r="W6942" i="1"/>
  <c r="V6943" i="1"/>
  <c r="W6943" i="1"/>
  <c r="V6944" i="1"/>
  <c r="W6944" i="1"/>
  <c r="V6945" i="1"/>
  <c r="W6945" i="1"/>
  <c r="V6946" i="1"/>
  <c r="W6946" i="1"/>
  <c r="V6947" i="1"/>
  <c r="W6947" i="1"/>
  <c r="V6948" i="1"/>
  <c r="W6948" i="1"/>
  <c r="V6949" i="1"/>
  <c r="W6949" i="1"/>
  <c r="V6950" i="1"/>
  <c r="W6950" i="1"/>
  <c r="V6951" i="1"/>
  <c r="W6951" i="1"/>
  <c r="V6952" i="1"/>
  <c r="W6952" i="1"/>
  <c r="V6953" i="1"/>
  <c r="W6953" i="1"/>
  <c r="V6954" i="1"/>
  <c r="W6954" i="1"/>
  <c r="V6955" i="1"/>
  <c r="W6955" i="1"/>
  <c r="V6956" i="1"/>
  <c r="W6956" i="1"/>
  <c r="V6957" i="1"/>
  <c r="W6957" i="1"/>
  <c r="V6958" i="1"/>
  <c r="W6958" i="1"/>
  <c r="V6959" i="1"/>
  <c r="W6959" i="1"/>
  <c r="V6960" i="1"/>
  <c r="W6960" i="1"/>
  <c r="V6961" i="1"/>
  <c r="W6961" i="1"/>
  <c r="V6962" i="1"/>
  <c r="W6962" i="1"/>
  <c r="V6963" i="1"/>
  <c r="W6963" i="1"/>
  <c r="V6964" i="1"/>
  <c r="W6964" i="1"/>
  <c r="V6965" i="1"/>
  <c r="W6965" i="1"/>
  <c r="V6966" i="1"/>
  <c r="W6966" i="1"/>
  <c r="V6967" i="1"/>
  <c r="W6967" i="1"/>
  <c r="V6968" i="1"/>
  <c r="W6968" i="1"/>
  <c r="V6969" i="1"/>
  <c r="W6969" i="1"/>
  <c r="V6970" i="1"/>
  <c r="W6970" i="1"/>
  <c r="V6971" i="1"/>
  <c r="W6971" i="1"/>
  <c r="V6972" i="1"/>
  <c r="W6972" i="1"/>
  <c r="V6973" i="1"/>
  <c r="W6973" i="1"/>
  <c r="V6974" i="1"/>
  <c r="W6974" i="1"/>
  <c r="V6975" i="1"/>
  <c r="W6975" i="1"/>
  <c r="V6976" i="1"/>
  <c r="W6976" i="1"/>
  <c r="V6977" i="1"/>
  <c r="W6977" i="1"/>
  <c r="V6978" i="1"/>
  <c r="W6978" i="1"/>
  <c r="V6979" i="1"/>
  <c r="W6979" i="1"/>
  <c r="V6980" i="1"/>
  <c r="W6980" i="1"/>
  <c r="V6981" i="1"/>
  <c r="W6981" i="1"/>
  <c r="V6982" i="1"/>
  <c r="W6982" i="1"/>
  <c r="V6983" i="1"/>
  <c r="W6983" i="1"/>
  <c r="V6984" i="1"/>
  <c r="W6984" i="1"/>
  <c r="V6985" i="1"/>
  <c r="W6985" i="1"/>
  <c r="V6986" i="1"/>
  <c r="W6986" i="1"/>
  <c r="V6987" i="1"/>
  <c r="W6987" i="1"/>
  <c r="V6988" i="1"/>
  <c r="W6988" i="1"/>
  <c r="V6989" i="1"/>
  <c r="W6989" i="1"/>
  <c r="V6990" i="1"/>
  <c r="W6990" i="1"/>
  <c r="V6991" i="1"/>
  <c r="W6991" i="1"/>
  <c r="V6992" i="1"/>
  <c r="W6992" i="1"/>
  <c r="V6993" i="1"/>
  <c r="W6993" i="1"/>
  <c r="V6994" i="1"/>
  <c r="W6994" i="1"/>
  <c r="V6995" i="1"/>
  <c r="W6995" i="1"/>
  <c r="V6996" i="1"/>
  <c r="W6996" i="1"/>
  <c r="V6997" i="1"/>
  <c r="W6997" i="1"/>
  <c r="V6998" i="1"/>
  <c r="W6998" i="1"/>
  <c r="V6999" i="1"/>
  <c r="W6999" i="1"/>
  <c r="V7000" i="1"/>
  <c r="W7000" i="1"/>
  <c r="V7001" i="1"/>
  <c r="W7001" i="1"/>
  <c r="V7002" i="1"/>
  <c r="W7002" i="1"/>
  <c r="V7003" i="1"/>
  <c r="W7003" i="1"/>
  <c r="V7004" i="1"/>
  <c r="W7004" i="1"/>
  <c r="V7005" i="1"/>
  <c r="W7005" i="1"/>
  <c r="V7006" i="1"/>
  <c r="W7006" i="1"/>
  <c r="V7007" i="1"/>
  <c r="W7007" i="1"/>
  <c r="V7008" i="1"/>
  <c r="W7008" i="1"/>
  <c r="V7009" i="1"/>
  <c r="W7009" i="1"/>
  <c r="V7010" i="1"/>
  <c r="W7010" i="1"/>
  <c r="V7011" i="1"/>
  <c r="W7011" i="1"/>
  <c r="V7012" i="1"/>
  <c r="W7012" i="1"/>
  <c r="V7013" i="1"/>
  <c r="W7013" i="1"/>
  <c r="V7014" i="1"/>
  <c r="W7014" i="1"/>
  <c r="V7015" i="1"/>
  <c r="W7015" i="1"/>
  <c r="V7016" i="1"/>
  <c r="W7016" i="1"/>
  <c r="V7017" i="1"/>
  <c r="W7017" i="1"/>
  <c r="V7018" i="1"/>
  <c r="W7018" i="1"/>
  <c r="V7019" i="1"/>
  <c r="W7019" i="1"/>
  <c r="V7020" i="1"/>
  <c r="W7020" i="1"/>
  <c r="V7021" i="1"/>
  <c r="W7021" i="1"/>
  <c r="V7022" i="1"/>
  <c r="W7022" i="1"/>
  <c r="V7023" i="1"/>
  <c r="W7023" i="1"/>
  <c r="V7024" i="1"/>
  <c r="W7024" i="1"/>
  <c r="V7025" i="1"/>
  <c r="W7025" i="1"/>
  <c r="V7026" i="1"/>
  <c r="W7026" i="1"/>
  <c r="V7027" i="1"/>
  <c r="W7027" i="1"/>
  <c r="V7028" i="1"/>
  <c r="W7028" i="1"/>
  <c r="V7029" i="1"/>
  <c r="W7029" i="1"/>
  <c r="V7030" i="1"/>
  <c r="W7030" i="1"/>
  <c r="V7031" i="1"/>
  <c r="W7031" i="1"/>
  <c r="V7032" i="1"/>
  <c r="W7032" i="1"/>
  <c r="V7033" i="1"/>
  <c r="W7033" i="1"/>
  <c r="V7034" i="1"/>
  <c r="W7034" i="1"/>
  <c r="V7035" i="1"/>
  <c r="W7035" i="1"/>
  <c r="V7036" i="1"/>
  <c r="W7036" i="1"/>
  <c r="V7037" i="1"/>
  <c r="W7037" i="1"/>
  <c r="V7038" i="1"/>
  <c r="W7038" i="1"/>
  <c r="V7039" i="1"/>
  <c r="W7039" i="1"/>
  <c r="V7040" i="1"/>
  <c r="W7040" i="1"/>
  <c r="V7041" i="1"/>
  <c r="W7041" i="1"/>
  <c r="V7042" i="1"/>
  <c r="W7042" i="1"/>
  <c r="V7043" i="1"/>
  <c r="W7043" i="1"/>
  <c r="V7044" i="1"/>
  <c r="W7044" i="1"/>
  <c r="V7045" i="1"/>
  <c r="W7045" i="1"/>
  <c r="V7046" i="1"/>
  <c r="W7046" i="1"/>
  <c r="V7047" i="1"/>
  <c r="W7047" i="1"/>
  <c r="V7048" i="1"/>
  <c r="W7048" i="1"/>
  <c r="V7049" i="1"/>
  <c r="W7049" i="1"/>
  <c r="V7050" i="1"/>
  <c r="W7050" i="1"/>
  <c r="V7051" i="1"/>
  <c r="W7051" i="1"/>
  <c r="V7052" i="1"/>
  <c r="W7052" i="1"/>
  <c r="V7053" i="1"/>
  <c r="W7053" i="1"/>
  <c r="V7054" i="1"/>
  <c r="W7054" i="1"/>
  <c r="V7055" i="1"/>
  <c r="W7055" i="1"/>
  <c r="V7056" i="1"/>
  <c r="W7056" i="1"/>
  <c r="V7057" i="1"/>
  <c r="W7057" i="1"/>
  <c r="V7058" i="1"/>
  <c r="W7058" i="1"/>
  <c r="V7059" i="1"/>
  <c r="W7059" i="1"/>
  <c r="V7060" i="1"/>
  <c r="W7060" i="1"/>
  <c r="V7061" i="1"/>
  <c r="W7061" i="1"/>
  <c r="V7062" i="1"/>
  <c r="W7062" i="1"/>
  <c r="V7063" i="1"/>
  <c r="W7063" i="1"/>
  <c r="V7064" i="1"/>
  <c r="W7064" i="1"/>
  <c r="V7065" i="1"/>
  <c r="W7065" i="1"/>
  <c r="V7066" i="1"/>
  <c r="W7066" i="1"/>
  <c r="V7067" i="1"/>
  <c r="W7067" i="1"/>
  <c r="V7068" i="1"/>
  <c r="W7068" i="1"/>
  <c r="V7069" i="1"/>
  <c r="W7069" i="1"/>
  <c r="V7070" i="1"/>
  <c r="W7070" i="1"/>
  <c r="V7071" i="1"/>
  <c r="W7071" i="1"/>
  <c r="V7072" i="1"/>
  <c r="W7072" i="1"/>
  <c r="V7073" i="1"/>
  <c r="W7073" i="1"/>
  <c r="V7074" i="1"/>
  <c r="W7074" i="1"/>
  <c r="V7075" i="1"/>
  <c r="W7075" i="1"/>
  <c r="V7076" i="1"/>
  <c r="W7076" i="1"/>
  <c r="V7077" i="1"/>
  <c r="W7077" i="1"/>
  <c r="V7078" i="1"/>
  <c r="W7078" i="1"/>
  <c r="V7079" i="1"/>
  <c r="W7079" i="1"/>
  <c r="V7080" i="1"/>
  <c r="W7080" i="1"/>
  <c r="V7081" i="1"/>
  <c r="W7081" i="1"/>
  <c r="V7082" i="1"/>
  <c r="W7082" i="1"/>
  <c r="V7083" i="1"/>
  <c r="W7083" i="1"/>
  <c r="V7084" i="1"/>
  <c r="W7084" i="1"/>
  <c r="V7085" i="1"/>
  <c r="W7085" i="1"/>
  <c r="V7086" i="1"/>
  <c r="W7086" i="1"/>
  <c r="V7087" i="1"/>
  <c r="W7087" i="1"/>
  <c r="V7088" i="1"/>
  <c r="W7088" i="1"/>
  <c r="V7089" i="1"/>
  <c r="W7089" i="1"/>
  <c r="V7090" i="1"/>
  <c r="W7090" i="1"/>
  <c r="V7091" i="1"/>
  <c r="W7091" i="1"/>
  <c r="V7092" i="1"/>
  <c r="W7092" i="1"/>
  <c r="V7093" i="1"/>
  <c r="W7093" i="1"/>
  <c r="V7094" i="1"/>
  <c r="W7094" i="1"/>
  <c r="V7095" i="1"/>
  <c r="W7095" i="1"/>
  <c r="V7096" i="1"/>
  <c r="W7096" i="1"/>
  <c r="V7097" i="1"/>
  <c r="W7097" i="1"/>
  <c r="V7098" i="1"/>
  <c r="W7098" i="1"/>
  <c r="V7099" i="1"/>
  <c r="W7099" i="1"/>
  <c r="V7100" i="1"/>
  <c r="W7100" i="1"/>
  <c r="V7101" i="1"/>
  <c r="W7101" i="1"/>
  <c r="V7102" i="1"/>
  <c r="W7102" i="1"/>
  <c r="V7103" i="1"/>
  <c r="W7103" i="1"/>
  <c r="V7104" i="1"/>
  <c r="W7104" i="1"/>
  <c r="V7105" i="1"/>
  <c r="W7105" i="1"/>
  <c r="V7106" i="1"/>
  <c r="W7106" i="1"/>
  <c r="V7107" i="1"/>
  <c r="W7107" i="1"/>
  <c r="V7108" i="1"/>
  <c r="W7108" i="1"/>
  <c r="V7109" i="1"/>
  <c r="W7109" i="1"/>
  <c r="V7110" i="1"/>
  <c r="W7110" i="1"/>
  <c r="V7111" i="1"/>
  <c r="W7111" i="1"/>
  <c r="V7112" i="1"/>
  <c r="W7112" i="1"/>
  <c r="V7113" i="1"/>
  <c r="W7113" i="1"/>
  <c r="V7114" i="1"/>
  <c r="W7114" i="1"/>
  <c r="V7115" i="1"/>
  <c r="W7115" i="1"/>
  <c r="V7116" i="1"/>
  <c r="W7116" i="1"/>
  <c r="V7117" i="1"/>
  <c r="W7117" i="1"/>
  <c r="V7118" i="1"/>
  <c r="W7118" i="1"/>
  <c r="V7119" i="1"/>
  <c r="W7119" i="1"/>
  <c r="V7120" i="1"/>
  <c r="W7120" i="1"/>
  <c r="V7121" i="1"/>
  <c r="W7121" i="1"/>
  <c r="V7122" i="1"/>
  <c r="W7122" i="1"/>
  <c r="V7123" i="1"/>
  <c r="W7123" i="1"/>
  <c r="V7124" i="1"/>
  <c r="W7124" i="1"/>
  <c r="V7125" i="1"/>
  <c r="W7125" i="1"/>
  <c r="V7126" i="1"/>
  <c r="W7126" i="1"/>
  <c r="V7127" i="1"/>
  <c r="W7127" i="1"/>
  <c r="V7128" i="1"/>
  <c r="W7128" i="1"/>
  <c r="V7129" i="1"/>
  <c r="W7129" i="1"/>
  <c r="V7130" i="1"/>
  <c r="W7130" i="1"/>
  <c r="V7131" i="1"/>
  <c r="W7131" i="1"/>
  <c r="V7132" i="1"/>
  <c r="W7132" i="1"/>
  <c r="V7133" i="1"/>
  <c r="W7133" i="1"/>
  <c r="V7134" i="1"/>
  <c r="W7134" i="1"/>
  <c r="V7135" i="1"/>
  <c r="W7135" i="1"/>
  <c r="V7136" i="1"/>
  <c r="W7136" i="1"/>
  <c r="V7137" i="1"/>
  <c r="W7137" i="1"/>
  <c r="V7138" i="1"/>
  <c r="W7138" i="1"/>
  <c r="V7139" i="1"/>
  <c r="W7139" i="1"/>
  <c r="V7140" i="1"/>
  <c r="W7140" i="1"/>
  <c r="V7141" i="1"/>
  <c r="W7141" i="1"/>
  <c r="V7142" i="1"/>
  <c r="W7142" i="1"/>
  <c r="V7143" i="1"/>
  <c r="W7143" i="1"/>
  <c r="V7144" i="1"/>
  <c r="W7144" i="1"/>
  <c r="V7145" i="1"/>
  <c r="W7145" i="1"/>
  <c r="V7146" i="1"/>
  <c r="W7146" i="1"/>
  <c r="V7147" i="1"/>
  <c r="W7147" i="1"/>
  <c r="V7148" i="1"/>
  <c r="W7148" i="1"/>
  <c r="V7149" i="1"/>
  <c r="W7149" i="1"/>
  <c r="V7150" i="1"/>
  <c r="W7150" i="1"/>
  <c r="V7151" i="1"/>
  <c r="W7151" i="1"/>
  <c r="V7152" i="1"/>
  <c r="W7152" i="1"/>
  <c r="V7153" i="1"/>
  <c r="W7153" i="1"/>
  <c r="V7154" i="1"/>
  <c r="W7154" i="1"/>
  <c r="V7155" i="1"/>
  <c r="W7155" i="1"/>
  <c r="V7156" i="1"/>
  <c r="W7156" i="1"/>
  <c r="V7157" i="1"/>
  <c r="W7157" i="1"/>
  <c r="V7158" i="1"/>
  <c r="W7158" i="1"/>
  <c r="V7159" i="1"/>
  <c r="W7159" i="1"/>
  <c r="V7160" i="1"/>
  <c r="W7160" i="1"/>
  <c r="V7161" i="1"/>
  <c r="W7161" i="1"/>
  <c r="V7162" i="1"/>
  <c r="W7162" i="1"/>
  <c r="V7163" i="1"/>
  <c r="W7163" i="1"/>
  <c r="V7164" i="1"/>
  <c r="W7164" i="1"/>
  <c r="V7165" i="1"/>
  <c r="W7165" i="1"/>
  <c r="V7166" i="1"/>
  <c r="W7166" i="1"/>
  <c r="V7167" i="1"/>
  <c r="W7167" i="1"/>
  <c r="V7168" i="1"/>
  <c r="W7168" i="1"/>
  <c r="V7169" i="1"/>
  <c r="W7169" i="1"/>
  <c r="V7170" i="1"/>
  <c r="W7170" i="1"/>
  <c r="V7171" i="1"/>
  <c r="W7171" i="1"/>
  <c r="V7172" i="1"/>
  <c r="W7172" i="1"/>
  <c r="V7173" i="1"/>
  <c r="W7173" i="1"/>
  <c r="V7174" i="1"/>
  <c r="W7174" i="1"/>
  <c r="V7175" i="1"/>
  <c r="W7175" i="1"/>
  <c r="V7176" i="1"/>
  <c r="W7176" i="1"/>
  <c r="V7177" i="1"/>
  <c r="W7177" i="1"/>
  <c r="V7178" i="1"/>
  <c r="W7178" i="1"/>
  <c r="V7179" i="1"/>
  <c r="W7179" i="1"/>
  <c r="V7180" i="1"/>
  <c r="W7180" i="1"/>
  <c r="V7181" i="1"/>
  <c r="W7181" i="1"/>
  <c r="V7182" i="1"/>
  <c r="W7182" i="1"/>
  <c r="V7183" i="1"/>
  <c r="W7183" i="1"/>
  <c r="V7184" i="1"/>
  <c r="W7184" i="1"/>
  <c r="V7185" i="1"/>
  <c r="W7185" i="1"/>
  <c r="V7186" i="1"/>
  <c r="W7186" i="1"/>
  <c r="V7187" i="1"/>
  <c r="W7187" i="1"/>
  <c r="V7188" i="1"/>
  <c r="W7188" i="1"/>
  <c r="V7189" i="1"/>
  <c r="W7189" i="1"/>
  <c r="V7190" i="1"/>
  <c r="W7190" i="1"/>
  <c r="V7191" i="1"/>
  <c r="W7191" i="1"/>
  <c r="V7192" i="1"/>
  <c r="W7192" i="1"/>
  <c r="V7193" i="1"/>
  <c r="W7193" i="1"/>
  <c r="V7194" i="1"/>
  <c r="W7194" i="1"/>
  <c r="V7195" i="1"/>
  <c r="W7195" i="1"/>
  <c r="V7196" i="1"/>
  <c r="W7196" i="1"/>
  <c r="V7197" i="1"/>
  <c r="W7197" i="1"/>
  <c r="V7198" i="1"/>
  <c r="W7198" i="1"/>
  <c r="V7199" i="1"/>
  <c r="W7199" i="1"/>
  <c r="V7200" i="1"/>
  <c r="W7200" i="1"/>
  <c r="V7201" i="1"/>
  <c r="W7201" i="1"/>
  <c r="V7202" i="1"/>
  <c r="W7202" i="1"/>
  <c r="V7203" i="1"/>
  <c r="W7203" i="1"/>
  <c r="V7204" i="1"/>
  <c r="W7204" i="1"/>
  <c r="V7205" i="1"/>
  <c r="W7205" i="1"/>
  <c r="V7206" i="1"/>
  <c r="W7206" i="1"/>
  <c r="V7207" i="1"/>
  <c r="W7207" i="1"/>
  <c r="V7208" i="1"/>
  <c r="W7208" i="1"/>
  <c r="V7209" i="1"/>
  <c r="W7209" i="1"/>
  <c r="V7210" i="1"/>
  <c r="W7210" i="1"/>
  <c r="V7211" i="1"/>
  <c r="W7211" i="1"/>
  <c r="V7212" i="1"/>
  <c r="W7212" i="1"/>
  <c r="V7213" i="1"/>
  <c r="W7213" i="1"/>
  <c r="V7214" i="1"/>
  <c r="W7214" i="1"/>
  <c r="V7215" i="1"/>
  <c r="W7215" i="1"/>
  <c r="V7216" i="1"/>
  <c r="W7216" i="1"/>
  <c r="V7217" i="1"/>
  <c r="W7217" i="1"/>
  <c r="V7218" i="1"/>
  <c r="W7218" i="1"/>
  <c r="V7219" i="1"/>
  <c r="W7219" i="1"/>
  <c r="V7220" i="1"/>
  <c r="W7220" i="1"/>
  <c r="V7221" i="1"/>
  <c r="W7221" i="1"/>
  <c r="V7222" i="1"/>
  <c r="W7222" i="1"/>
  <c r="V7223" i="1"/>
  <c r="W7223" i="1"/>
  <c r="V7224" i="1"/>
  <c r="W7224" i="1"/>
  <c r="V7225" i="1"/>
  <c r="W7225" i="1"/>
  <c r="V7226" i="1"/>
  <c r="W7226" i="1"/>
  <c r="V7227" i="1"/>
  <c r="W7227" i="1"/>
  <c r="V7228" i="1"/>
  <c r="W7228" i="1"/>
  <c r="V7229" i="1"/>
  <c r="W7229" i="1"/>
  <c r="V7230" i="1"/>
  <c r="W7230" i="1"/>
  <c r="V7231" i="1"/>
  <c r="W7231" i="1"/>
  <c r="V7232" i="1"/>
  <c r="W7232" i="1"/>
  <c r="V7233" i="1"/>
  <c r="W7233" i="1"/>
  <c r="V7234" i="1"/>
  <c r="W7234" i="1"/>
  <c r="V7235" i="1"/>
  <c r="W7235" i="1"/>
  <c r="V7236" i="1"/>
  <c r="W7236" i="1"/>
  <c r="V7237" i="1"/>
  <c r="W7237" i="1"/>
  <c r="V7238" i="1"/>
  <c r="W7238" i="1"/>
  <c r="V7239" i="1"/>
  <c r="W7239" i="1"/>
  <c r="V7240" i="1"/>
  <c r="W7240" i="1"/>
  <c r="V7241" i="1"/>
  <c r="W7241" i="1"/>
  <c r="V7242" i="1"/>
  <c r="W7242" i="1"/>
  <c r="V7243" i="1"/>
  <c r="W7243" i="1"/>
  <c r="V7244" i="1"/>
  <c r="W7244" i="1"/>
  <c r="V7245" i="1"/>
  <c r="W7245" i="1"/>
  <c r="V7246" i="1"/>
  <c r="W7246" i="1"/>
  <c r="V7247" i="1"/>
  <c r="W7247" i="1"/>
  <c r="V7248" i="1"/>
  <c r="W7248" i="1"/>
  <c r="V7249" i="1"/>
  <c r="W7249" i="1"/>
  <c r="V7250" i="1"/>
  <c r="W7250" i="1"/>
  <c r="V7251" i="1"/>
  <c r="W7251" i="1"/>
  <c r="V7252" i="1"/>
  <c r="W7252" i="1"/>
  <c r="V7253" i="1"/>
  <c r="W7253" i="1"/>
  <c r="V7254" i="1"/>
  <c r="W7254" i="1"/>
  <c r="V7255" i="1"/>
  <c r="W7255" i="1"/>
  <c r="V7256" i="1"/>
  <c r="W7256" i="1"/>
  <c r="V7257" i="1"/>
  <c r="W7257" i="1"/>
  <c r="V7258" i="1"/>
  <c r="W7258" i="1"/>
  <c r="V7259" i="1"/>
  <c r="W7259" i="1"/>
  <c r="V7260" i="1"/>
  <c r="W7260" i="1"/>
  <c r="V7261" i="1"/>
  <c r="W7261" i="1"/>
  <c r="V7262" i="1"/>
  <c r="W7262" i="1"/>
  <c r="V7263" i="1"/>
  <c r="W7263" i="1"/>
  <c r="V7264" i="1"/>
  <c r="W7264" i="1"/>
  <c r="V7265" i="1"/>
  <c r="W7265" i="1"/>
  <c r="V7266" i="1"/>
  <c r="W7266" i="1"/>
  <c r="V7267" i="1"/>
  <c r="W7267" i="1"/>
  <c r="V7268" i="1"/>
  <c r="W7268" i="1"/>
  <c r="V7269" i="1"/>
  <c r="W7269" i="1"/>
  <c r="V7270" i="1"/>
  <c r="W7270" i="1"/>
  <c r="V7271" i="1"/>
  <c r="W7271" i="1"/>
  <c r="V7272" i="1"/>
  <c r="W7272" i="1"/>
  <c r="V7273" i="1"/>
  <c r="W7273" i="1"/>
  <c r="V7274" i="1"/>
  <c r="W7274" i="1"/>
  <c r="V7275" i="1"/>
  <c r="W7275" i="1"/>
  <c r="V7276" i="1"/>
  <c r="W7276" i="1"/>
  <c r="V7277" i="1"/>
  <c r="W7277" i="1"/>
  <c r="V7278" i="1"/>
  <c r="W7278" i="1"/>
  <c r="V7279" i="1"/>
  <c r="W7279" i="1"/>
  <c r="V7280" i="1"/>
  <c r="W7280" i="1"/>
  <c r="V7281" i="1"/>
  <c r="W7281" i="1"/>
  <c r="V7282" i="1"/>
  <c r="W7282" i="1"/>
  <c r="V7283" i="1"/>
  <c r="W7283" i="1"/>
  <c r="V7284" i="1"/>
  <c r="W7284" i="1"/>
  <c r="V7285" i="1"/>
  <c r="W7285" i="1"/>
  <c r="V7286" i="1"/>
  <c r="W7286" i="1"/>
  <c r="V7287" i="1"/>
  <c r="W7287" i="1"/>
  <c r="V7288" i="1"/>
  <c r="W7288" i="1"/>
  <c r="V7289" i="1"/>
  <c r="W7289" i="1"/>
  <c r="V7290" i="1"/>
  <c r="W7290" i="1"/>
  <c r="V7291" i="1"/>
  <c r="W7291" i="1"/>
  <c r="V7292" i="1"/>
  <c r="W7292" i="1"/>
  <c r="V7293" i="1"/>
  <c r="W7293" i="1"/>
  <c r="V7294" i="1"/>
  <c r="W7294" i="1"/>
  <c r="V7295" i="1"/>
  <c r="W7295" i="1"/>
  <c r="V7296" i="1"/>
  <c r="W7296" i="1"/>
  <c r="V7297" i="1"/>
  <c r="W7297" i="1"/>
  <c r="V7298" i="1"/>
  <c r="W7298" i="1"/>
  <c r="V7299" i="1"/>
  <c r="W7299" i="1"/>
  <c r="V7300" i="1"/>
  <c r="W7300" i="1"/>
  <c r="V7301" i="1"/>
  <c r="W7301" i="1"/>
  <c r="V7302" i="1"/>
  <c r="W7302" i="1"/>
  <c r="V7303" i="1"/>
  <c r="W7303" i="1"/>
  <c r="V7304" i="1"/>
  <c r="W7304" i="1"/>
  <c r="V7305" i="1"/>
  <c r="W7305" i="1"/>
  <c r="V7306" i="1"/>
  <c r="W7306" i="1"/>
  <c r="V7307" i="1"/>
  <c r="W7307" i="1"/>
  <c r="V7308" i="1"/>
  <c r="W7308" i="1"/>
  <c r="V7309" i="1"/>
  <c r="W7309" i="1"/>
  <c r="V7310" i="1"/>
  <c r="W7310" i="1"/>
  <c r="V7311" i="1"/>
  <c r="W7311" i="1"/>
  <c r="V7312" i="1"/>
  <c r="W7312" i="1"/>
  <c r="V7313" i="1"/>
  <c r="W7313" i="1"/>
  <c r="V7314" i="1"/>
  <c r="W7314" i="1"/>
  <c r="V7315" i="1"/>
  <c r="W7315" i="1"/>
  <c r="V7316" i="1"/>
  <c r="W7316" i="1"/>
  <c r="V7317" i="1"/>
  <c r="W7317" i="1"/>
  <c r="V7318" i="1"/>
  <c r="W7318" i="1"/>
  <c r="V7319" i="1"/>
  <c r="W7319" i="1"/>
  <c r="V7320" i="1"/>
  <c r="W7320" i="1"/>
  <c r="V7321" i="1"/>
  <c r="W7321" i="1"/>
  <c r="V7322" i="1"/>
  <c r="W7322" i="1"/>
  <c r="V7323" i="1"/>
  <c r="W7323" i="1"/>
  <c r="V7324" i="1"/>
  <c r="W7324" i="1"/>
  <c r="V7325" i="1"/>
  <c r="W7325" i="1"/>
  <c r="V7326" i="1"/>
  <c r="W7326" i="1"/>
  <c r="V7327" i="1"/>
  <c r="W7327" i="1"/>
  <c r="V7328" i="1"/>
  <c r="W7328" i="1"/>
  <c r="V7329" i="1"/>
  <c r="W7329" i="1"/>
  <c r="V7330" i="1"/>
  <c r="W7330" i="1"/>
  <c r="V7331" i="1"/>
  <c r="W7331" i="1"/>
  <c r="V7332" i="1"/>
  <c r="W7332" i="1"/>
  <c r="V7333" i="1"/>
  <c r="W7333" i="1"/>
  <c r="V7334" i="1"/>
  <c r="W7334" i="1"/>
  <c r="V7335" i="1"/>
  <c r="W7335" i="1"/>
  <c r="V7336" i="1"/>
  <c r="W7336" i="1"/>
  <c r="V7337" i="1"/>
  <c r="W7337" i="1"/>
  <c r="V7338" i="1"/>
  <c r="W7338" i="1"/>
  <c r="V7339" i="1"/>
  <c r="W7339" i="1"/>
  <c r="V7340" i="1"/>
  <c r="W7340" i="1"/>
  <c r="V7341" i="1"/>
  <c r="W7341" i="1"/>
  <c r="V7342" i="1"/>
  <c r="W7342" i="1"/>
  <c r="V7343" i="1"/>
  <c r="W7343" i="1"/>
  <c r="V7344" i="1"/>
  <c r="W7344" i="1"/>
  <c r="V7345" i="1"/>
  <c r="W7345" i="1"/>
  <c r="V7346" i="1"/>
  <c r="W7346" i="1"/>
  <c r="V7347" i="1"/>
  <c r="W7347" i="1"/>
  <c r="V7348" i="1"/>
  <c r="W7348" i="1"/>
  <c r="V7349" i="1"/>
  <c r="W7349" i="1"/>
  <c r="V7350" i="1"/>
  <c r="W7350" i="1"/>
  <c r="V7351" i="1"/>
  <c r="W7351" i="1"/>
  <c r="V7352" i="1"/>
  <c r="W7352" i="1"/>
  <c r="V7353" i="1"/>
  <c r="W7353" i="1"/>
  <c r="V7354" i="1"/>
  <c r="W7354" i="1"/>
  <c r="V7355" i="1"/>
  <c r="W7355" i="1"/>
  <c r="V7356" i="1"/>
  <c r="W7356" i="1"/>
  <c r="V7357" i="1"/>
  <c r="W7357" i="1"/>
  <c r="V7358" i="1"/>
  <c r="W7358" i="1"/>
  <c r="V7359" i="1"/>
  <c r="W7359" i="1"/>
  <c r="V7360" i="1"/>
  <c r="W7360" i="1"/>
  <c r="V7361" i="1"/>
  <c r="W7361" i="1"/>
  <c r="V7362" i="1"/>
  <c r="W7362" i="1"/>
  <c r="V7363" i="1"/>
  <c r="W7363" i="1"/>
  <c r="V7364" i="1"/>
  <c r="W7364" i="1"/>
  <c r="V7365" i="1"/>
  <c r="W7365" i="1"/>
  <c r="V7366" i="1"/>
  <c r="W7366" i="1"/>
  <c r="V7367" i="1"/>
  <c r="W7367" i="1"/>
  <c r="V7368" i="1"/>
  <c r="W7368" i="1"/>
  <c r="V7369" i="1"/>
  <c r="W7369" i="1"/>
  <c r="V7370" i="1"/>
  <c r="W7370" i="1"/>
  <c r="V7371" i="1"/>
  <c r="W7371" i="1"/>
  <c r="V7372" i="1"/>
  <c r="W7372" i="1"/>
  <c r="V7373" i="1"/>
  <c r="W7373" i="1"/>
  <c r="V7374" i="1"/>
  <c r="W7374" i="1"/>
  <c r="V7375" i="1"/>
  <c r="W7375" i="1"/>
  <c r="V7376" i="1"/>
  <c r="W7376" i="1"/>
  <c r="V7377" i="1"/>
  <c r="W7377" i="1"/>
  <c r="V7378" i="1"/>
  <c r="W7378" i="1"/>
  <c r="V7379" i="1"/>
  <c r="W7379" i="1"/>
  <c r="V7380" i="1"/>
  <c r="W7380" i="1"/>
  <c r="V7381" i="1"/>
  <c r="W7381" i="1"/>
  <c r="V7382" i="1"/>
  <c r="W7382" i="1"/>
  <c r="V7383" i="1"/>
  <c r="W7383" i="1"/>
  <c r="V7384" i="1"/>
  <c r="W7384" i="1"/>
  <c r="V7385" i="1"/>
  <c r="W7385" i="1"/>
  <c r="V7386" i="1"/>
  <c r="W7386" i="1"/>
  <c r="V7387" i="1"/>
  <c r="W7387" i="1"/>
  <c r="V7388" i="1"/>
  <c r="W7388" i="1"/>
  <c r="V7389" i="1"/>
  <c r="W7389" i="1"/>
  <c r="V7390" i="1"/>
  <c r="W7390" i="1"/>
  <c r="V7391" i="1"/>
  <c r="W7391" i="1"/>
  <c r="V7392" i="1"/>
  <c r="W7392" i="1"/>
  <c r="V7393" i="1"/>
  <c r="W7393" i="1"/>
  <c r="V7394" i="1"/>
  <c r="W7394" i="1"/>
  <c r="V7395" i="1"/>
  <c r="W7395" i="1"/>
  <c r="V7396" i="1"/>
  <c r="W7396" i="1"/>
  <c r="V7397" i="1"/>
  <c r="W7397" i="1"/>
  <c r="V7398" i="1"/>
  <c r="W7398" i="1"/>
  <c r="V7399" i="1"/>
  <c r="W7399" i="1"/>
  <c r="V7400" i="1"/>
  <c r="W7400" i="1"/>
  <c r="V7401" i="1"/>
  <c r="W7401" i="1"/>
  <c r="V7402" i="1"/>
  <c r="W7402" i="1"/>
  <c r="V7403" i="1"/>
  <c r="W7403" i="1"/>
  <c r="V7404" i="1"/>
  <c r="W7404" i="1"/>
  <c r="V7405" i="1"/>
  <c r="W7405" i="1"/>
  <c r="V7406" i="1"/>
  <c r="W7406" i="1"/>
  <c r="V7407" i="1"/>
  <c r="W7407" i="1"/>
  <c r="V7408" i="1"/>
  <c r="W7408" i="1"/>
  <c r="V7409" i="1"/>
  <c r="W7409" i="1"/>
  <c r="V7410" i="1"/>
  <c r="W7410" i="1"/>
  <c r="V7411" i="1"/>
  <c r="W7411" i="1"/>
  <c r="V7412" i="1"/>
  <c r="W7412" i="1"/>
  <c r="V7413" i="1"/>
  <c r="W7413" i="1"/>
  <c r="V7414" i="1"/>
  <c r="W7414" i="1"/>
  <c r="V7415" i="1"/>
  <c r="W7415" i="1"/>
  <c r="V7416" i="1"/>
  <c r="W7416" i="1"/>
  <c r="V7417" i="1"/>
  <c r="W7417" i="1"/>
  <c r="V7418" i="1"/>
  <c r="W7418" i="1"/>
  <c r="V7419" i="1"/>
  <c r="W7419" i="1"/>
  <c r="V7420" i="1"/>
  <c r="W7420" i="1"/>
  <c r="V7421" i="1"/>
  <c r="W7421" i="1"/>
  <c r="V7422" i="1"/>
  <c r="W7422" i="1"/>
  <c r="V7423" i="1"/>
  <c r="W7423" i="1"/>
  <c r="V7424" i="1"/>
  <c r="W7424" i="1"/>
  <c r="V7425" i="1"/>
  <c r="W7425" i="1"/>
  <c r="V7426" i="1"/>
  <c r="W7426" i="1"/>
  <c r="V7427" i="1"/>
  <c r="W7427" i="1"/>
  <c r="V7428" i="1"/>
  <c r="W7428" i="1"/>
  <c r="V7429" i="1"/>
  <c r="W7429" i="1"/>
  <c r="V7430" i="1"/>
  <c r="W7430" i="1"/>
  <c r="V7431" i="1"/>
  <c r="W7431" i="1"/>
  <c r="V7432" i="1"/>
  <c r="W7432" i="1"/>
  <c r="V7433" i="1"/>
  <c r="W7433" i="1"/>
  <c r="V7434" i="1"/>
  <c r="W7434" i="1"/>
  <c r="V7435" i="1"/>
  <c r="W7435" i="1"/>
  <c r="V7436" i="1"/>
  <c r="W7436" i="1"/>
  <c r="V7437" i="1"/>
  <c r="W7437" i="1"/>
  <c r="V7438" i="1"/>
  <c r="W7438" i="1"/>
  <c r="V7439" i="1"/>
  <c r="W7439" i="1"/>
  <c r="V7440" i="1"/>
  <c r="W7440" i="1"/>
  <c r="V7441" i="1"/>
  <c r="W7441" i="1"/>
  <c r="V7442" i="1"/>
  <c r="W7442" i="1"/>
  <c r="V7443" i="1"/>
  <c r="W7443" i="1"/>
  <c r="V7444" i="1"/>
  <c r="W7444" i="1"/>
  <c r="V7445" i="1"/>
  <c r="W7445" i="1"/>
  <c r="V7446" i="1"/>
  <c r="W7446" i="1"/>
  <c r="V7447" i="1"/>
  <c r="W7447" i="1"/>
  <c r="V7448" i="1"/>
  <c r="W7448" i="1"/>
  <c r="V7449" i="1"/>
  <c r="W7449" i="1"/>
  <c r="V7450" i="1"/>
  <c r="W7450" i="1"/>
  <c r="V7451" i="1"/>
  <c r="W7451" i="1"/>
  <c r="V7452" i="1"/>
  <c r="W7452" i="1"/>
  <c r="V7453" i="1"/>
  <c r="W7453" i="1"/>
  <c r="V7454" i="1"/>
  <c r="W7454" i="1"/>
  <c r="V7455" i="1"/>
  <c r="W7455" i="1"/>
  <c r="V7456" i="1"/>
  <c r="W7456" i="1"/>
  <c r="V7457" i="1"/>
  <c r="W7457" i="1"/>
  <c r="V7458" i="1"/>
  <c r="W7458" i="1"/>
  <c r="V7459" i="1"/>
  <c r="W7459" i="1"/>
  <c r="V7460" i="1"/>
  <c r="W7460" i="1"/>
  <c r="V7461" i="1"/>
  <c r="W7461" i="1"/>
  <c r="V7462" i="1"/>
  <c r="W7462" i="1"/>
  <c r="V7463" i="1"/>
  <c r="W7463" i="1"/>
  <c r="V7464" i="1"/>
  <c r="W7464" i="1"/>
  <c r="V7465" i="1"/>
  <c r="W7465" i="1"/>
  <c r="V7466" i="1"/>
  <c r="W7466" i="1"/>
  <c r="V7467" i="1"/>
  <c r="W7467" i="1"/>
  <c r="V7468" i="1"/>
  <c r="W7468" i="1"/>
  <c r="V7469" i="1"/>
  <c r="W7469" i="1"/>
  <c r="V7470" i="1"/>
  <c r="W7470" i="1"/>
  <c r="V7471" i="1"/>
  <c r="W7471" i="1"/>
  <c r="V7472" i="1"/>
  <c r="W7472" i="1"/>
  <c r="V7473" i="1"/>
  <c r="W7473" i="1"/>
  <c r="V7474" i="1"/>
  <c r="W7474" i="1"/>
  <c r="V7475" i="1"/>
  <c r="W7475" i="1"/>
  <c r="V7476" i="1"/>
  <c r="W7476" i="1"/>
  <c r="V7477" i="1"/>
  <c r="W7477" i="1"/>
  <c r="V7478" i="1"/>
  <c r="W7478" i="1"/>
  <c r="V7479" i="1"/>
  <c r="W7479" i="1"/>
  <c r="V7480" i="1"/>
  <c r="W7480" i="1"/>
  <c r="V7481" i="1"/>
  <c r="W7481" i="1"/>
  <c r="V7482" i="1"/>
  <c r="W7482" i="1"/>
  <c r="V7483" i="1"/>
  <c r="W7483" i="1"/>
  <c r="V7484" i="1"/>
  <c r="W7484" i="1"/>
  <c r="V7485" i="1"/>
  <c r="W7485" i="1"/>
  <c r="V7486" i="1"/>
  <c r="W7486" i="1"/>
  <c r="V7487" i="1"/>
  <c r="W7487" i="1"/>
  <c r="V7488" i="1"/>
  <c r="W7488" i="1"/>
  <c r="V7489" i="1"/>
  <c r="W7489" i="1"/>
  <c r="V7490" i="1"/>
  <c r="W7490" i="1"/>
  <c r="V7491" i="1"/>
  <c r="W7491" i="1"/>
  <c r="V7492" i="1"/>
  <c r="W7492" i="1"/>
  <c r="V7493" i="1"/>
  <c r="W7493" i="1"/>
  <c r="V7494" i="1"/>
  <c r="W7494" i="1"/>
  <c r="V7495" i="1"/>
  <c r="W7495" i="1"/>
  <c r="V7496" i="1"/>
  <c r="W7496" i="1"/>
  <c r="V7497" i="1"/>
  <c r="W7497" i="1"/>
  <c r="V7498" i="1"/>
  <c r="W7498" i="1"/>
  <c r="V7499" i="1"/>
  <c r="W7499" i="1"/>
  <c r="V7500" i="1"/>
  <c r="W7500" i="1"/>
  <c r="V7501" i="1"/>
  <c r="W7501" i="1"/>
  <c r="V7502" i="1"/>
  <c r="W7502" i="1"/>
  <c r="V7503" i="1"/>
  <c r="W7503" i="1"/>
  <c r="V7504" i="1"/>
  <c r="W7504" i="1"/>
  <c r="V7505" i="1"/>
  <c r="W7505" i="1"/>
  <c r="V7506" i="1"/>
  <c r="W7506" i="1"/>
  <c r="V7507" i="1"/>
  <c r="W7507" i="1"/>
  <c r="V7508" i="1"/>
  <c r="W7508" i="1"/>
  <c r="V7509" i="1"/>
  <c r="W7509" i="1"/>
  <c r="V7510" i="1"/>
  <c r="W7510" i="1"/>
  <c r="V7511" i="1"/>
  <c r="W7511" i="1"/>
  <c r="V7512" i="1"/>
  <c r="W7512" i="1"/>
  <c r="V7513" i="1"/>
  <c r="W7513" i="1"/>
  <c r="V7514" i="1"/>
  <c r="W7514" i="1"/>
  <c r="V7515" i="1"/>
  <c r="W7515" i="1"/>
  <c r="V7516" i="1"/>
  <c r="W7516" i="1"/>
  <c r="V7517" i="1"/>
  <c r="W7517" i="1"/>
  <c r="V7518" i="1"/>
  <c r="W7518" i="1"/>
  <c r="V7519" i="1"/>
  <c r="W7519" i="1"/>
  <c r="V7520" i="1"/>
  <c r="W7520" i="1"/>
  <c r="V7521" i="1"/>
  <c r="W7521" i="1"/>
  <c r="V7522" i="1"/>
  <c r="W7522" i="1"/>
  <c r="V7523" i="1"/>
  <c r="W7523" i="1"/>
  <c r="V7524" i="1"/>
  <c r="W7524" i="1"/>
  <c r="V7525" i="1"/>
  <c r="W7525" i="1"/>
  <c r="V7526" i="1"/>
  <c r="W7526" i="1"/>
  <c r="V7527" i="1"/>
  <c r="W7527" i="1"/>
  <c r="V7528" i="1"/>
  <c r="W7528" i="1"/>
  <c r="V7529" i="1"/>
  <c r="W7529" i="1"/>
  <c r="V7530" i="1"/>
  <c r="W7530" i="1"/>
  <c r="V7531" i="1"/>
  <c r="W7531" i="1"/>
  <c r="V7532" i="1"/>
  <c r="W7532" i="1"/>
  <c r="V7533" i="1"/>
  <c r="W7533" i="1"/>
  <c r="V7534" i="1"/>
  <c r="W7534" i="1"/>
  <c r="V7535" i="1"/>
  <c r="W7535" i="1"/>
  <c r="V7536" i="1"/>
  <c r="W7536" i="1"/>
  <c r="V7537" i="1"/>
  <c r="W7537" i="1"/>
  <c r="V7538" i="1"/>
  <c r="W7538" i="1"/>
  <c r="V7539" i="1"/>
  <c r="W7539" i="1"/>
  <c r="V7540" i="1"/>
  <c r="W7540" i="1"/>
  <c r="V7541" i="1"/>
  <c r="W7541" i="1"/>
  <c r="V7542" i="1"/>
  <c r="W7542" i="1"/>
  <c r="V7543" i="1"/>
  <c r="W7543" i="1"/>
  <c r="V7544" i="1"/>
  <c r="W7544" i="1"/>
  <c r="V7545" i="1"/>
  <c r="W7545" i="1"/>
  <c r="V7546" i="1"/>
  <c r="W7546" i="1"/>
  <c r="V7547" i="1"/>
  <c r="W7547" i="1"/>
  <c r="V7548" i="1"/>
  <c r="W7548" i="1"/>
  <c r="V7549" i="1"/>
  <c r="W7549" i="1"/>
  <c r="V7550" i="1"/>
  <c r="W7550" i="1"/>
  <c r="V7551" i="1"/>
  <c r="W7551" i="1"/>
  <c r="V7552" i="1"/>
  <c r="W7552" i="1"/>
  <c r="V7553" i="1"/>
  <c r="W7553" i="1"/>
  <c r="V7554" i="1"/>
  <c r="W7554" i="1"/>
  <c r="V7555" i="1"/>
  <c r="W7555" i="1"/>
  <c r="V7556" i="1"/>
  <c r="W7556" i="1"/>
  <c r="V7557" i="1"/>
  <c r="W7557" i="1"/>
  <c r="V7558" i="1"/>
  <c r="W7558" i="1"/>
  <c r="V7559" i="1"/>
  <c r="W7559" i="1"/>
  <c r="V7560" i="1"/>
  <c r="W7560" i="1"/>
  <c r="V7561" i="1"/>
  <c r="W7561" i="1"/>
  <c r="V7562" i="1"/>
  <c r="W7562" i="1"/>
  <c r="V7563" i="1"/>
  <c r="W7563" i="1"/>
  <c r="V7564" i="1"/>
  <c r="W7564" i="1"/>
  <c r="V7565" i="1"/>
  <c r="W7565" i="1"/>
  <c r="V7566" i="1"/>
  <c r="W7566" i="1"/>
  <c r="V7567" i="1"/>
  <c r="W7567" i="1"/>
  <c r="V7568" i="1"/>
  <c r="W7568" i="1"/>
  <c r="V7569" i="1"/>
  <c r="W7569" i="1"/>
  <c r="V7570" i="1"/>
  <c r="W7570" i="1"/>
  <c r="V7571" i="1"/>
  <c r="W7571" i="1"/>
  <c r="V7572" i="1"/>
  <c r="W7572" i="1"/>
  <c r="V7573" i="1"/>
  <c r="W7573" i="1"/>
  <c r="V7574" i="1"/>
  <c r="W7574" i="1"/>
  <c r="V7575" i="1"/>
  <c r="W7575" i="1"/>
  <c r="V7576" i="1"/>
  <c r="W7576" i="1"/>
  <c r="V7577" i="1"/>
  <c r="W7577" i="1"/>
  <c r="V7578" i="1"/>
  <c r="W7578" i="1"/>
  <c r="V7579" i="1"/>
  <c r="W7579" i="1"/>
  <c r="V7580" i="1"/>
  <c r="W7580" i="1"/>
  <c r="V7581" i="1"/>
  <c r="W7581" i="1"/>
  <c r="V7582" i="1"/>
  <c r="W7582" i="1"/>
  <c r="V7583" i="1"/>
  <c r="W7583" i="1"/>
  <c r="V7584" i="1"/>
  <c r="W7584" i="1"/>
  <c r="V7585" i="1"/>
  <c r="W7585" i="1"/>
  <c r="V7586" i="1"/>
  <c r="W7586" i="1"/>
  <c r="V7587" i="1"/>
  <c r="W7587" i="1"/>
  <c r="V7588" i="1"/>
  <c r="W7588" i="1"/>
  <c r="V7589" i="1"/>
  <c r="W7589" i="1"/>
  <c r="V7590" i="1"/>
  <c r="W7590" i="1"/>
  <c r="V7591" i="1"/>
  <c r="W7591" i="1"/>
  <c r="V7592" i="1"/>
  <c r="W7592" i="1"/>
  <c r="V7593" i="1"/>
  <c r="W7593" i="1"/>
  <c r="V7594" i="1"/>
  <c r="W7594" i="1"/>
  <c r="V7595" i="1"/>
  <c r="W7595" i="1"/>
  <c r="V7596" i="1"/>
  <c r="W7596" i="1"/>
  <c r="V7597" i="1"/>
  <c r="W7597" i="1"/>
  <c r="V7598" i="1"/>
  <c r="W7598" i="1"/>
  <c r="V7599" i="1"/>
  <c r="W7599" i="1"/>
  <c r="V7600" i="1"/>
  <c r="W7600" i="1"/>
  <c r="V7601" i="1"/>
  <c r="W7601" i="1"/>
  <c r="V7602" i="1"/>
  <c r="W7602" i="1"/>
  <c r="V7603" i="1"/>
  <c r="W7603" i="1"/>
  <c r="V7604" i="1"/>
  <c r="W7604" i="1"/>
  <c r="V7605" i="1"/>
  <c r="W7605" i="1"/>
  <c r="V7606" i="1"/>
  <c r="W7606" i="1"/>
  <c r="V7607" i="1"/>
  <c r="W7607" i="1"/>
  <c r="V7608" i="1"/>
  <c r="W7608" i="1"/>
  <c r="V7609" i="1"/>
  <c r="W7609" i="1"/>
  <c r="V7610" i="1"/>
  <c r="W7610" i="1"/>
  <c r="V7611" i="1"/>
  <c r="W7611" i="1"/>
  <c r="V7612" i="1"/>
  <c r="W7612" i="1"/>
  <c r="V7613" i="1"/>
  <c r="W7613" i="1"/>
  <c r="V7614" i="1"/>
  <c r="W7614" i="1"/>
  <c r="V7615" i="1"/>
  <c r="W7615" i="1"/>
  <c r="V7616" i="1"/>
  <c r="W7616" i="1"/>
  <c r="V7617" i="1"/>
  <c r="W7617" i="1"/>
  <c r="V7618" i="1"/>
  <c r="W7618" i="1"/>
  <c r="V7619" i="1"/>
  <c r="W7619" i="1"/>
  <c r="V7620" i="1"/>
  <c r="W7620" i="1"/>
  <c r="V7621" i="1"/>
  <c r="W7621" i="1"/>
  <c r="V7622" i="1"/>
  <c r="W7622" i="1"/>
  <c r="V7623" i="1"/>
  <c r="W7623" i="1"/>
  <c r="V7624" i="1"/>
  <c r="W7624" i="1"/>
  <c r="V7625" i="1"/>
  <c r="W7625" i="1"/>
  <c r="V7626" i="1"/>
  <c r="W7626" i="1"/>
  <c r="V7627" i="1"/>
  <c r="W7627" i="1"/>
  <c r="V7628" i="1"/>
  <c r="W7628" i="1"/>
  <c r="V7629" i="1"/>
  <c r="W7629" i="1"/>
  <c r="V7630" i="1"/>
  <c r="W7630" i="1"/>
  <c r="V7631" i="1"/>
  <c r="W7631" i="1"/>
  <c r="V7632" i="1"/>
  <c r="W7632" i="1"/>
  <c r="V7633" i="1"/>
  <c r="W7633" i="1"/>
  <c r="V7634" i="1"/>
  <c r="W7634" i="1"/>
  <c r="V7635" i="1"/>
  <c r="W7635" i="1"/>
  <c r="V7636" i="1"/>
  <c r="W7636" i="1"/>
  <c r="V7637" i="1"/>
  <c r="W7637" i="1"/>
  <c r="V7638" i="1"/>
  <c r="W7638" i="1"/>
  <c r="V7639" i="1"/>
  <c r="W7639" i="1"/>
  <c r="V7640" i="1"/>
  <c r="W7640" i="1"/>
  <c r="V7641" i="1"/>
  <c r="W7641" i="1"/>
  <c r="V7642" i="1"/>
  <c r="W7642" i="1"/>
  <c r="V7643" i="1"/>
  <c r="W7643" i="1"/>
  <c r="V7644" i="1"/>
  <c r="W7644" i="1"/>
  <c r="V7645" i="1"/>
  <c r="W7645" i="1"/>
  <c r="V7646" i="1"/>
  <c r="W7646" i="1"/>
  <c r="V7647" i="1"/>
  <c r="W7647" i="1"/>
  <c r="V7648" i="1"/>
  <c r="W7648" i="1"/>
  <c r="V7649" i="1"/>
  <c r="W7649" i="1"/>
  <c r="V7650" i="1"/>
  <c r="W7650" i="1"/>
  <c r="V7651" i="1"/>
  <c r="W7651" i="1"/>
  <c r="V7652" i="1"/>
  <c r="W7652" i="1"/>
  <c r="V7653" i="1"/>
  <c r="W7653" i="1"/>
  <c r="V7654" i="1"/>
  <c r="W7654" i="1"/>
  <c r="V7655" i="1"/>
  <c r="W7655" i="1"/>
  <c r="V7656" i="1"/>
  <c r="W7656" i="1"/>
  <c r="V7657" i="1"/>
  <c r="W7657" i="1"/>
  <c r="V7658" i="1"/>
  <c r="W7658" i="1"/>
  <c r="V7659" i="1"/>
  <c r="W7659" i="1"/>
  <c r="V7660" i="1"/>
  <c r="W7660" i="1"/>
  <c r="V7661" i="1"/>
  <c r="W7661" i="1"/>
  <c r="V7662" i="1"/>
  <c r="W7662" i="1"/>
  <c r="V7663" i="1"/>
  <c r="W7663" i="1"/>
  <c r="V7664" i="1"/>
  <c r="W7664" i="1"/>
  <c r="V7665" i="1"/>
  <c r="W7665" i="1"/>
  <c r="V7666" i="1"/>
  <c r="W7666" i="1"/>
  <c r="V7667" i="1"/>
  <c r="W7667" i="1"/>
  <c r="V7668" i="1"/>
  <c r="W7668" i="1"/>
  <c r="V7669" i="1"/>
  <c r="W7669" i="1"/>
  <c r="V7670" i="1"/>
  <c r="W7670" i="1"/>
  <c r="V7671" i="1"/>
  <c r="W7671" i="1"/>
  <c r="V7672" i="1"/>
  <c r="W7672" i="1"/>
  <c r="V7673" i="1"/>
  <c r="W7673" i="1"/>
  <c r="V7674" i="1"/>
  <c r="W7674" i="1"/>
  <c r="V7675" i="1"/>
  <c r="W7675" i="1"/>
  <c r="V7676" i="1"/>
  <c r="W7676" i="1"/>
  <c r="V7677" i="1"/>
  <c r="W7677" i="1"/>
  <c r="V7678" i="1"/>
  <c r="W7678" i="1"/>
  <c r="V7679" i="1"/>
  <c r="W7679" i="1"/>
  <c r="V7680" i="1"/>
  <c r="W7680" i="1"/>
  <c r="V7681" i="1"/>
  <c r="W7681" i="1"/>
  <c r="V7682" i="1"/>
  <c r="W7682" i="1"/>
  <c r="V7683" i="1"/>
  <c r="W7683" i="1"/>
  <c r="V7684" i="1"/>
  <c r="W7684" i="1"/>
  <c r="V7685" i="1"/>
  <c r="W7685" i="1"/>
  <c r="V7686" i="1"/>
  <c r="W7686" i="1"/>
  <c r="V7687" i="1"/>
  <c r="W7687" i="1"/>
  <c r="V7688" i="1"/>
  <c r="W7688" i="1"/>
  <c r="V7689" i="1"/>
  <c r="W7689" i="1"/>
  <c r="V7690" i="1"/>
  <c r="W7690" i="1"/>
  <c r="V7691" i="1"/>
  <c r="W7691" i="1"/>
  <c r="V7692" i="1"/>
  <c r="W7692" i="1"/>
  <c r="V7693" i="1"/>
  <c r="W7693" i="1"/>
  <c r="V7694" i="1"/>
  <c r="W7694" i="1"/>
  <c r="V7695" i="1"/>
  <c r="W7695" i="1"/>
  <c r="V7696" i="1"/>
  <c r="W7696" i="1"/>
  <c r="V7697" i="1"/>
  <c r="W7697" i="1"/>
  <c r="V7698" i="1"/>
  <c r="W7698" i="1"/>
  <c r="V7699" i="1"/>
  <c r="W7699" i="1"/>
  <c r="V7700" i="1"/>
  <c r="W7700" i="1"/>
  <c r="V7701" i="1"/>
  <c r="W7701" i="1"/>
  <c r="V7702" i="1"/>
  <c r="W7702" i="1"/>
  <c r="V7703" i="1"/>
  <c r="W7703" i="1"/>
  <c r="V7704" i="1"/>
  <c r="W7704" i="1"/>
  <c r="V7705" i="1"/>
  <c r="W7705" i="1"/>
  <c r="V7706" i="1"/>
  <c r="W7706" i="1"/>
  <c r="V7707" i="1"/>
  <c r="W7707" i="1"/>
  <c r="V7708" i="1"/>
  <c r="W7708" i="1"/>
  <c r="V7709" i="1"/>
  <c r="W7709" i="1"/>
  <c r="V7710" i="1"/>
  <c r="W7710" i="1"/>
  <c r="V7711" i="1"/>
  <c r="W7711" i="1"/>
  <c r="V7712" i="1"/>
  <c r="W7712" i="1"/>
  <c r="V7713" i="1"/>
  <c r="W7713" i="1"/>
  <c r="V7714" i="1"/>
  <c r="W7714" i="1"/>
  <c r="V7715" i="1"/>
  <c r="W7715" i="1"/>
  <c r="V7716" i="1"/>
  <c r="W7716" i="1"/>
  <c r="V7717" i="1"/>
  <c r="W7717" i="1"/>
  <c r="V7718" i="1"/>
  <c r="W7718" i="1"/>
  <c r="V7719" i="1"/>
  <c r="W7719" i="1"/>
  <c r="V7720" i="1"/>
  <c r="W7720" i="1"/>
  <c r="V7721" i="1"/>
  <c r="W7721" i="1"/>
  <c r="V7722" i="1"/>
  <c r="W7722" i="1"/>
  <c r="V7723" i="1"/>
  <c r="W7723" i="1"/>
  <c r="V7724" i="1"/>
  <c r="W7724" i="1"/>
  <c r="V7725" i="1"/>
  <c r="W7725" i="1"/>
  <c r="V7726" i="1"/>
  <c r="W7726" i="1"/>
  <c r="V7727" i="1"/>
  <c r="W7727" i="1"/>
  <c r="V7728" i="1"/>
  <c r="W7728" i="1"/>
  <c r="V7729" i="1"/>
  <c r="W7729" i="1"/>
  <c r="V7730" i="1"/>
  <c r="W7730" i="1"/>
  <c r="V7731" i="1"/>
  <c r="W7731" i="1"/>
  <c r="V7732" i="1"/>
  <c r="W7732" i="1"/>
  <c r="V7733" i="1"/>
  <c r="W7733" i="1"/>
  <c r="V7734" i="1"/>
  <c r="W7734" i="1"/>
  <c r="V7735" i="1"/>
  <c r="W7735" i="1"/>
  <c r="V7736" i="1"/>
  <c r="W7736" i="1"/>
  <c r="V7737" i="1"/>
  <c r="W7737" i="1"/>
  <c r="V7738" i="1"/>
  <c r="W7738" i="1"/>
  <c r="V7739" i="1"/>
  <c r="W7739" i="1"/>
  <c r="V7740" i="1"/>
  <c r="W7740" i="1"/>
  <c r="V7741" i="1"/>
  <c r="W7741" i="1"/>
  <c r="V7742" i="1"/>
  <c r="W7742" i="1"/>
  <c r="V7743" i="1"/>
  <c r="W7743" i="1"/>
  <c r="V7744" i="1"/>
  <c r="W7744" i="1"/>
  <c r="V7745" i="1"/>
  <c r="W7745" i="1"/>
  <c r="V7746" i="1"/>
  <c r="W7746" i="1"/>
  <c r="V7747" i="1"/>
  <c r="W7747" i="1"/>
  <c r="V7748" i="1"/>
  <c r="W7748" i="1"/>
  <c r="V7749" i="1"/>
  <c r="W7749" i="1"/>
  <c r="V7750" i="1"/>
  <c r="W7750" i="1"/>
  <c r="V7751" i="1"/>
  <c r="W7751" i="1"/>
  <c r="V7752" i="1"/>
  <c r="W7752" i="1"/>
  <c r="V7753" i="1"/>
  <c r="W7753" i="1"/>
  <c r="V7754" i="1"/>
  <c r="W7754" i="1"/>
  <c r="V7755" i="1"/>
  <c r="W7755" i="1"/>
  <c r="V7756" i="1"/>
  <c r="W7756" i="1"/>
  <c r="V7757" i="1"/>
  <c r="W7757" i="1"/>
  <c r="V7758" i="1"/>
  <c r="W7758" i="1"/>
  <c r="V7759" i="1"/>
  <c r="W7759" i="1"/>
  <c r="V7760" i="1"/>
  <c r="W7760" i="1"/>
  <c r="V7761" i="1"/>
  <c r="W7761" i="1"/>
  <c r="V7762" i="1"/>
  <c r="W7762" i="1"/>
  <c r="V7763" i="1"/>
  <c r="W7763" i="1"/>
  <c r="V7764" i="1"/>
  <c r="W7764" i="1"/>
  <c r="V7765" i="1"/>
  <c r="W7765" i="1"/>
  <c r="V7766" i="1"/>
  <c r="W7766" i="1"/>
  <c r="V7767" i="1"/>
  <c r="W7767" i="1"/>
  <c r="V7768" i="1"/>
  <c r="W7768" i="1"/>
  <c r="V7769" i="1"/>
  <c r="W7769" i="1"/>
  <c r="V7770" i="1"/>
  <c r="W7770" i="1"/>
  <c r="V7771" i="1"/>
  <c r="W7771" i="1"/>
  <c r="V7772" i="1"/>
  <c r="W7772" i="1"/>
  <c r="V7773" i="1"/>
  <c r="W7773" i="1"/>
  <c r="V7774" i="1"/>
  <c r="W7774" i="1"/>
  <c r="V7775" i="1"/>
  <c r="W7775" i="1"/>
  <c r="V7776" i="1"/>
  <c r="W7776" i="1"/>
  <c r="V7777" i="1"/>
  <c r="W7777" i="1"/>
  <c r="V7778" i="1"/>
  <c r="W7778" i="1"/>
  <c r="V7779" i="1"/>
  <c r="W7779" i="1"/>
  <c r="V7780" i="1"/>
  <c r="W7780" i="1"/>
  <c r="V7781" i="1"/>
  <c r="W7781" i="1"/>
  <c r="V7782" i="1"/>
  <c r="W7782" i="1"/>
  <c r="V7783" i="1"/>
  <c r="W7783" i="1"/>
  <c r="V7784" i="1"/>
  <c r="W7784" i="1"/>
  <c r="V7785" i="1"/>
  <c r="W7785" i="1"/>
  <c r="V7786" i="1"/>
  <c r="W7786" i="1"/>
  <c r="V7787" i="1"/>
  <c r="W7787" i="1"/>
  <c r="V7788" i="1"/>
  <c r="W7788" i="1"/>
  <c r="V7789" i="1"/>
  <c r="W7789" i="1"/>
  <c r="V7790" i="1"/>
  <c r="W7790" i="1"/>
  <c r="V7791" i="1"/>
  <c r="W7791" i="1"/>
  <c r="V7792" i="1"/>
  <c r="W7792" i="1"/>
  <c r="V7793" i="1"/>
  <c r="W7793" i="1"/>
  <c r="V7794" i="1"/>
  <c r="W7794" i="1"/>
  <c r="V7795" i="1"/>
  <c r="W7795" i="1"/>
  <c r="V7796" i="1"/>
  <c r="W7796" i="1"/>
  <c r="V7797" i="1"/>
  <c r="W7797" i="1"/>
  <c r="V7798" i="1"/>
  <c r="W7798" i="1"/>
  <c r="V7799" i="1"/>
  <c r="W7799" i="1"/>
  <c r="V7800" i="1"/>
  <c r="W7800" i="1"/>
  <c r="V7801" i="1"/>
  <c r="W7801" i="1"/>
  <c r="V7802" i="1"/>
  <c r="W7802" i="1"/>
  <c r="V7803" i="1"/>
  <c r="W7803" i="1"/>
  <c r="V7804" i="1"/>
  <c r="W7804" i="1"/>
  <c r="V7805" i="1"/>
  <c r="W7805" i="1"/>
  <c r="V7806" i="1"/>
  <c r="W7806" i="1"/>
  <c r="V7807" i="1"/>
  <c r="W7807" i="1"/>
  <c r="V7808" i="1"/>
  <c r="W7808" i="1"/>
  <c r="V7809" i="1"/>
  <c r="W7809" i="1"/>
  <c r="V7810" i="1"/>
  <c r="W7810" i="1"/>
  <c r="V7811" i="1"/>
  <c r="W7811" i="1"/>
  <c r="V7812" i="1"/>
  <c r="W7812" i="1"/>
  <c r="V7813" i="1"/>
  <c r="W7813" i="1"/>
  <c r="V7814" i="1"/>
  <c r="W7814" i="1"/>
  <c r="V7815" i="1"/>
  <c r="W7815" i="1"/>
  <c r="V7816" i="1"/>
  <c r="W7816" i="1"/>
  <c r="V7817" i="1"/>
  <c r="W7817" i="1"/>
  <c r="V7818" i="1"/>
  <c r="W7818" i="1"/>
  <c r="V7819" i="1"/>
  <c r="W7819" i="1"/>
  <c r="V7820" i="1"/>
  <c r="W7820" i="1"/>
  <c r="V7821" i="1"/>
  <c r="W7821" i="1"/>
  <c r="V7822" i="1"/>
  <c r="W7822" i="1"/>
  <c r="V7823" i="1"/>
  <c r="W7823" i="1"/>
  <c r="V7824" i="1"/>
  <c r="W7824" i="1"/>
  <c r="V7825" i="1"/>
  <c r="W7825" i="1"/>
  <c r="V7826" i="1"/>
  <c r="W7826" i="1"/>
  <c r="V7827" i="1"/>
  <c r="W7827" i="1"/>
  <c r="V7828" i="1"/>
  <c r="W7828" i="1"/>
  <c r="V7829" i="1"/>
  <c r="W7829" i="1"/>
  <c r="V7830" i="1"/>
  <c r="W7830" i="1"/>
  <c r="V7831" i="1"/>
  <c r="W7831" i="1"/>
  <c r="V7832" i="1"/>
  <c r="W7832" i="1"/>
  <c r="V7833" i="1"/>
  <c r="W7833" i="1"/>
  <c r="V7834" i="1"/>
  <c r="W7834" i="1"/>
  <c r="V7835" i="1"/>
  <c r="W7835" i="1"/>
  <c r="V7836" i="1"/>
  <c r="W7836" i="1"/>
  <c r="V7837" i="1"/>
  <c r="W7837" i="1"/>
  <c r="V7838" i="1"/>
  <c r="W7838" i="1"/>
  <c r="V7839" i="1"/>
  <c r="W7839" i="1"/>
  <c r="V7840" i="1"/>
  <c r="W7840" i="1"/>
  <c r="V7841" i="1"/>
  <c r="W7841" i="1"/>
  <c r="V7842" i="1"/>
  <c r="W7842" i="1"/>
  <c r="V7843" i="1"/>
  <c r="W7843" i="1"/>
  <c r="V7844" i="1"/>
  <c r="W7844" i="1"/>
  <c r="V7845" i="1"/>
  <c r="W7845" i="1"/>
  <c r="V7846" i="1"/>
  <c r="W7846" i="1"/>
  <c r="V7847" i="1"/>
  <c r="W7847" i="1"/>
  <c r="V7848" i="1"/>
  <c r="W7848" i="1"/>
  <c r="V7849" i="1"/>
  <c r="W7849" i="1"/>
  <c r="V7850" i="1"/>
  <c r="W7850" i="1"/>
  <c r="V7851" i="1"/>
  <c r="W7851" i="1"/>
  <c r="V7852" i="1"/>
  <c r="W7852" i="1"/>
  <c r="V7853" i="1"/>
  <c r="W7853" i="1"/>
  <c r="V7854" i="1"/>
  <c r="W7854" i="1"/>
  <c r="V7855" i="1"/>
  <c r="W7855" i="1"/>
  <c r="V7856" i="1"/>
  <c r="W7856" i="1"/>
  <c r="V7857" i="1"/>
  <c r="W7857" i="1"/>
  <c r="V7858" i="1"/>
  <c r="W7858" i="1"/>
  <c r="V7859" i="1"/>
  <c r="W7859" i="1"/>
  <c r="V7860" i="1"/>
  <c r="W7860" i="1"/>
  <c r="V7861" i="1"/>
  <c r="W7861" i="1"/>
  <c r="V7862" i="1"/>
  <c r="W7862" i="1"/>
  <c r="V7863" i="1"/>
  <c r="W7863" i="1"/>
  <c r="V7864" i="1"/>
  <c r="W7864" i="1"/>
  <c r="V7865" i="1"/>
  <c r="W7865" i="1"/>
  <c r="V7866" i="1"/>
  <c r="W7866" i="1"/>
  <c r="V7867" i="1"/>
  <c r="W7867" i="1"/>
  <c r="V7868" i="1"/>
  <c r="W7868" i="1"/>
  <c r="V7869" i="1"/>
  <c r="W7869" i="1"/>
  <c r="V7870" i="1"/>
  <c r="W7870" i="1"/>
  <c r="V7871" i="1"/>
  <c r="W7871" i="1"/>
  <c r="V7872" i="1"/>
  <c r="W7872" i="1"/>
  <c r="V7873" i="1"/>
  <c r="W7873" i="1"/>
  <c r="V7874" i="1"/>
  <c r="W7874" i="1"/>
  <c r="V7875" i="1"/>
  <c r="W7875" i="1"/>
  <c r="V7876" i="1"/>
  <c r="W7876" i="1"/>
  <c r="V7877" i="1"/>
  <c r="W7877" i="1"/>
  <c r="V7878" i="1"/>
  <c r="W7878" i="1"/>
  <c r="V7879" i="1"/>
  <c r="W7879" i="1"/>
  <c r="V7880" i="1"/>
  <c r="W7880" i="1"/>
  <c r="V7881" i="1"/>
  <c r="W7881" i="1"/>
  <c r="V7882" i="1"/>
  <c r="W7882" i="1"/>
  <c r="V7883" i="1"/>
  <c r="W7883" i="1"/>
  <c r="V7884" i="1"/>
  <c r="W7884" i="1"/>
  <c r="V7885" i="1"/>
  <c r="W7885" i="1"/>
  <c r="V7886" i="1"/>
  <c r="W7886" i="1"/>
  <c r="V7887" i="1"/>
  <c r="W7887" i="1"/>
  <c r="V7888" i="1"/>
  <c r="W7888" i="1"/>
  <c r="V7889" i="1"/>
  <c r="W7889" i="1"/>
  <c r="V7890" i="1"/>
  <c r="W7890" i="1"/>
  <c r="V7891" i="1"/>
  <c r="W7891" i="1"/>
  <c r="V7892" i="1"/>
  <c r="W7892" i="1"/>
  <c r="V7893" i="1"/>
  <c r="W7893" i="1"/>
  <c r="V7894" i="1"/>
  <c r="W7894" i="1"/>
  <c r="V7895" i="1"/>
  <c r="W7895" i="1"/>
  <c r="V7896" i="1"/>
  <c r="W7896" i="1"/>
  <c r="V7897" i="1"/>
  <c r="W7897" i="1"/>
  <c r="V7898" i="1"/>
  <c r="W7898" i="1"/>
  <c r="V7899" i="1"/>
  <c r="W7899" i="1"/>
  <c r="V7900" i="1"/>
  <c r="W7900" i="1"/>
  <c r="V7901" i="1"/>
  <c r="W7901" i="1"/>
  <c r="V7902" i="1"/>
  <c r="W7902" i="1"/>
  <c r="V7903" i="1"/>
  <c r="W7903" i="1"/>
  <c r="V7904" i="1"/>
  <c r="W7904" i="1"/>
  <c r="V7905" i="1"/>
  <c r="W7905" i="1"/>
  <c r="V7906" i="1"/>
  <c r="W7906" i="1"/>
  <c r="V7907" i="1"/>
  <c r="W7907" i="1"/>
  <c r="V7908" i="1"/>
  <c r="W7908" i="1"/>
  <c r="V7909" i="1"/>
  <c r="W7909" i="1"/>
  <c r="V7910" i="1"/>
  <c r="W7910" i="1"/>
  <c r="V7911" i="1"/>
  <c r="W7911" i="1"/>
  <c r="V7912" i="1"/>
  <c r="W7912" i="1"/>
  <c r="V7913" i="1"/>
  <c r="W7913" i="1"/>
  <c r="V7914" i="1"/>
  <c r="W7914" i="1"/>
  <c r="V7915" i="1"/>
  <c r="W7915" i="1"/>
  <c r="V7916" i="1"/>
  <c r="W7916" i="1"/>
  <c r="V7917" i="1"/>
  <c r="W7917" i="1"/>
  <c r="V7918" i="1"/>
  <c r="W7918" i="1"/>
  <c r="V7919" i="1"/>
  <c r="W7919" i="1"/>
  <c r="V7920" i="1"/>
  <c r="W7920" i="1"/>
  <c r="V7921" i="1"/>
  <c r="W7921" i="1"/>
  <c r="V7922" i="1"/>
  <c r="W7922" i="1"/>
  <c r="V7923" i="1"/>
  <c r="W7923" i="1"/>
  <c r="V7924" i="1"/>
  <c r="W7924" i="1"/>
  <c r="V7925" i="1"/>
  <c r="W7925" i="1"/>
  <c r="V7926" i="1"/>
  <c r="W7926" i="1"/>
  <c r="V7927" i="1"/>
  <c r="W7927" i="1"/>
  <c r="V7928" i="1"/>
  <c r="W7928" i="1"/>
  <c r="V7929" i="1"/>
  <c r="W7929" i="1"/>
  <c r="V7930" i="1"/>
  <c r="W7930" i="1"/>
  <c r="V7931" i="1"/>
  <c r="W7931" i="1"/>
  <c r="V7932" i="1"/>
  <c r="W7932" i="1"/>
  <c r="V7933" i="1"/>
  <c r="W7933" i="1"/>
  <c r="V7934" i="1"/>
  <c r="W7934" i="1"/>
  <c r="V7935" i="1"/>
  <c r="W7935" i="1"/>
  <c r="V7936" i="1"/>
  <c r="W7936" i="1"/>
  <c r="V7937" i="1"/>
  <c r="W7937" i="1"/>
  <c r="V7938" i="1"/>
  <c r="W7938" i="1"/>
  <c r="V7939" i="1"/>
  <c r="W7939" i="1"/>
  <c r="V7940" i="1"/>
  <c r="W7940" i="1"/>
  <c r="V7941" i="1"/>
  <c r="W7941" i="1"/>
  <c r="V7942" i="1"/>
  <c r="W7942" i="1"/>
  <c r="V7943" i="1"/>
  <c r="W7943" i="1"/>
  <c r="V7944" i="1"/>
  <c r="W7944" i="1"/>
  <c r="V7945" i="1"/>
  <c r="W7945" i="1"/>
  <c r="V7946" i="1"/>
  <c r="W7946" i="1"/>
  <c r="V7947" i="1"/>
  <c r="W7947" i="1"/>
  <c r="V7948" i="1"/>
  <c r="W7948" i="1"/>
  <c r="V7949" i="1"/>
  <c r="W7949" i="1"/>
  <c r="V7950" i="1"/>
  <c r="W7950" i="1"/>
  <c r="V7951" i="1"/>
  <c r="W7951" i="1"/>
  <c r="V7952" i="1"/>
  <c r="W7952" i="1"/>
  <c r="V7953" i="1"/>
  <c r="W7953" i="1"/>
  <c r="V7954" i="1"/>
  <c r="W7954" i="1"/>
  <c r="V7955" i="1"/>
  <c r="W7955" i="1"/>
  <c r="V7956" i="1"/>
  <c r="W7956" i="1"/>
  <c r="V7957" i="1"/>
  <c r="W7957" i="1"/>
  <c r="V7958" i="1"/>
  <c r="W7958" i="1"/>
  <c r="V7959" i="1"/>
  <c r="W7959" i="1"/>
  <c r="V7960" i="1"/>
  <c r="W7960" i="1"/>
  <c r="V7961" i="1"/>
  <c r="W7961" i="1"/>
  <c r="V7962" i="1"/>
  <c r="W7962" i="1"/>
  <c r="V7963" i="1"/>
  <c r="W7963" i="1"/>
  <c r="V7964" i="1"/>
  <c r="W7964" i="1"/>
  <c r="V7965" i="1"/>
  <c r="W7965" i="1"/>
  <c r="V7966" i="1"/>
  <c r="W7966" i="1"/>
  <c r="V7967" i="1"/>
  <c r="W7967" i="1"/>
  <c r="V7968" i="1"/>
  <c r="W7968" i="1"/>
  <c r="V7969" i="1"/>
  <c r="W7969" i="1"/>
  <c r="V7970" i="1"/>
  <c r="W7970" i="1"/>
  <c r="V7971" i="1"/>
  <c r="W7971" i="1"/>
  <c r="V7972" i="1"/>
  <c r="W7972" i="1"/>
  <c r="V7973" i="1"/>
  <c r="W7973" i="1"/>
  <c r="V7974" i="1"/>
  <c r="W7974" i="1"/>
  <c r="V7975" i="1"/>
  <c r="W7975" i="1"/>
  <c r="V7976" i="1"/>
  <c r="W7976" i="1"/>
  <c r="V7977" i="1"/>
  <c r="W7977" i="1"/>
  <c r="V7978" i="1"/>
  <c r="W7978" i="1"/>
  <c r="V7979" i="1"/>
  <c r="W7979" i="1"/>
  <c r="V7980" i="1"/>
  <c r="W7980" i="1"/>
  <c r="V7981" i="1"/>
  <c r="W7981" i="1"/>
  <c r="V7982" i="1"/>
  <c r="W7982" i="1"/>
  <c r="V7983" i="1"/>
  <c r="W7983" i="1"/>
  <c r="V7984" i="1"/>
  <c r="W7984" i="1"/>
  <c r="V7985" i="1"/>
  <c r="W7985" i="1"/>
  <c r="V7986" i="1"/>
  <c r="W7986" i="1"/>
  <c r="V7987" i="1"/>
  <c r="W7987" i="1"/>
  <c r="V7988" i="1"/>
  <c r="W7988" i="1"/>
  <c r="V7989" i="1"/>
  <c r="W7989" i="1"/>
  <c r="V7990" i="1"/>
  <c r="W7990" i="1"/>
  <c r="V7991" i="1"/>
  <c r="W7991" i="1"/>
  <c r="V7992" i="1"/>
  <c r="W7992" i="1"/>
  <c r="V7993" i="1"/>
  <c r="W7993" i="1"/>
  <c r="V7994" i="1"/>
  <c r="W7994" i="1"/>
  <c r="V7995" i="1"/>
  <c r="W7995" i="1"/>
  <c r="V7996" i="1"/>
  <c r="W7996" i="1"/>
  <c r="V7997" i="1"/>
  <c r="W7997" i="1"/>
  <c r="V7998" i="1"/>
  <c r="W7998" i="1"/>
  <c r="V7999" i="1"/>
  <c r="W7999" i="1"/>
  <c r="V8000" i="1"/>
  <c r="W8000" i="1"/>
  <c r="V8001" i="1"/>
  <c r="W8001" i="1"/>
  <c r="V8002" i="1"/>
  <c r="W8002" i="1"/>
  <c r="V8003" i="1"/>
  <c r="W8003" i="1"/>
  <c r="V8004" i="1"/>
  <c r="W8004" i="1"/>
  <c r="V8005" i="1"/>
  <c r="W8005" i="1"/>
  <c r="V8006" i="1"/>
  <c r="W8006" i="1"/>
  <c r="V8007" i="1"/>
  <c r="W8007" i="1"/>
  <c r="V8008" i="1"/>
  <c r="W8008" i="1"/>
  <c r="V8009" i="1"/>
  <c r="W8009" i="1"/>
  <c r="V8010" i="1"/>
  <c r="W8010" i="1"/>
  <c r="V8011" i="1"/>
  <c r="W8011" i="1"/>
  <c r="V8012" i="1"/>
  <c r="W8012" i="1"/>
  <c r="V8013" i="1"/>
  <c r="W8013" i="1"/>
  <c r="V8014" i="1"/>
  <c r="W8014" i="1"/>
  <c r="V8015" i="1"/>
  <c r="W8015" i="1"/>
  <c r="V8016" i="1"/>
  <c r="W8016" i="1"/>
  <c r="V8017" i="1"/>
  <c r="W8017" i="1"/>
  <c r="V8018" i="1"/>
  <c r="W8018" i="1"/>
  <c r="V8019" i="1"/>
  <c r="W8019" i="1"/>
  <c r="V8020" i="1"/>
  <c r="W8020" i="1"/>
  <c r="V8021" i="1"/>
  <c r="W8021" i="1"/>
  <c r="V8022" i="1"/>
  <c r="W8022" i="1"/>
  <c r="V8023" i="1"/>
  <c r="W8023" i="1"/>
  <c r="V8024" i="1"/>
  <c r="W8024" i="1"/>
  <c r="V8025" i="1"/>
  <c r="W8025" i="1"/>
  <c r="V8026" i="1"/>
  <c r="W8026" i="1"/>
  <c r="V8027" i="1"/>
  <c r="W8027" i="1"/>
  <c r="V8028" i="1"/>
  <c r="W8028" i="1"/>
  <c r="V8029" i="1"/>
  <c r="W8029" i="1"/>
  <c r="V8030" i="1"/>
  <c r="W8030" i="1"/>
  <c r="V8031" i="1"/>
  <c r="W8031" i="1"/>
  <c r="V8032" i="1"/>
  <c r="W8032" i="1"/>
  <c r="V8033" i="1"/>
  <c r="W8033" i="1"/>
  <c r="V8034" i="1"/>
  <c r="W8034" i="1"/>
  <c r="V8035" i="1"/>
  <c r="W8035" i="1"/>
  <c r="V8036" i="1"/>
  <c r="W8036" i="1"/>
  <c r="V8037" i="1"/>
  <c r="W8037" i="1"/>
  <c r="V8038" i="1"/>
  <c r="W8038" i="1"/>
  <c r="V8039" i="1"/>
  <c r="W8039" i="1"/>
  <c r="V8040" i="1"/>
  <c r="W8040" i="1"/>
  <c r="V8041" i="1"/>
  <c r="W8041" i="1"/>
  <c r="V8042" i="1"/>
  <c r="W8042" i="1"/>
  <c r="V8043" i="1"/>
  <c r="W8043" i="1"/>
  <c r="V8044" i="1"/>
  <c r="W8044" i="1"/>
  <c r="V8045" i="1"/>
  <c r="W8045" i="1"/>
  <c r="V8046" i="1"/>
  <c r="W8046" i="1"/>
  <c r="V8047" i="1"/>
  <c r="W8047" i="1"/>
  <c r="V8048" i="1"/>
  <c r="W8048" i="1"/>
  <c r="V8049" i="1"/>
  <c r="W8049" i="1"/>
  <c r="V8050" i="1"/>
  <c r="W8050" i="1"/>
  <c r="V8051" i="1"/>
  <c r="W8051" i="1"/>
  <c r="V8052" i="1"/>
  <c r="W8052" i="1"/>
  <c r="V8053" i="1"/>
  <c r="W8053" i="1"/>
  <c r="V8054" i="1"/>
  <c r="W8054" i="1"/>
  <c r="V8055" i="1"/>
  <c r="W8055" i="1"/>
  <c r="V8056" i="1"/>
  <c r="W8056" i="1"/>
  <c r="V8057" i="1"/>
  <c r="W8057" i="1"/>
  <c r="V8058" i="1"/>
  <c r="W8058" i="1"/>
  <c r="V8059" i="1"/>
  <c r="W8059" i="1"/>
  <c r="V8060" i="1"/>
  <c r="W8060" i="1"/>
  <c r="V8061" i="1"/>
  <c r="W8061" i="1"/>
  <c r="V8062" i="1"/>
  <c r="W8062" i="1"/>
  <c r="V8063" i="1"/>
  <c r="W8063" i="1"/>
  <c r="V8064" i="1"/>
  <c r="W8064" i="1"/>
  <c r="V8065" i="1"/>
  <c r="W8065" i="1"/>
  <c r="V8066" i="1"/>
  <c r="W8066" i="1"/>
  <c r="V8067" i="1"/>
  <c r="W8067" i="1"/>
  <c r="V8068" i="1"/>
  <c r="W8068" i="1"/>
  <c r="V8069" i="1"/>
  <c r="W8069" i="1"/>
  <c r="V8070" i="1"/>
  <c r="W8070" i="1"/>
  <c r="V8071" i="1"/>
  <c r="W8071" i="1"/>
  <c r="V8072" i="1"/>
  <c r="W8072" i="1"/>
  <c r="V8073" i="1"/>
  <c r="W8073" i="1"/>
  <c r="V8074" i="1"/>
  <c r="W8074" i="1"/>
  <c r="V8075" i="1"/>
  <c r="W8075" i="1"/>
  <c r="V8076" i="1"/>
  <c r="W8076" i="1"/>
  <c r="V8077" i="1"/>
  <c r="W8077" i="1"/>
  <c r="V8078" i="1"/>
  <c r="W8078" i="1"/>
  <c r="V8079" i="1"/>
  <c r="W8079" i="1"/>
  <c r="V8080" i="1"/>
  <c r="W8080" i="1"/>
  <c r="V8081" i="1"/>
  <c r="W8081" i="1"/>
  <c r="V8082" i="1"/>
  <c r="W8082" i="1"/>
  <c r="V8083" i="1"/>
  <c r="W8083" i="1"/>
  <c r="V8084" i="1"/>
  <c r="W8084" i="1"/>
  <c r="V8085" i="1"/>
  <c r="W8085" i="1"/>
  <c r="V8086" i="1"/>
  <c r="W8086" i="1"/>
  <c r="V8087" i="1"/>
  <c r="W8087" i="1"/>
  <c r="V8088" i="1"/>
  <c r="W8088" i="1"/>
  <c r="V8089" i="1"/>
  <c r="W8089" i="1"/>
  <c r="V8090" i="1"/>
  <c r="W8090" i="1"/>
  <c r="V8091" i="1"/>
  <c r="W8091" i="1"/>
  <c r="V8092" i="1"/>
  <c r="W8092" i="1"/>
  <c r="V8093" i="1"/>
  <c r="W8093" i="1"/>
  <c r="V8094" i="1"/>
  <c r="W8094" i="1"/>
  <c r="V8095" i="1"/>
  <c r="W8095" i="1"/>
  <c r="V8096" i="1"/>
  <c r="W8096" i="1"/>
  <c r="V8097" i="1"/>
  <c r="W8097" i="1"/>
  <c r="V8098" i="1"/>
  <c r="W8098" i="1"/>
  <c r="V8099" i="1"/>
  <c r="W8099" i="1"/>
  <c r="V8100" i="1"/>
  <c r="W8100" i="1"/>
  <c r="V8101" i="1"/>
  <c r="W8101" i="1"/>
  <c r="V8102" i="1"/>
  <c r="W8102" i="1"/>
  <c r="V8103" i="1"/>
  <c r="W8103" i="1"/>
  <c r="V8104" i="1"/>
  <c r="W8104" i="1"/>
  <c r="V8105" i="1"/>
  <c r="W8105" i="1"/>
  <c r="V8106" i="1"/>
  <c r="W8106" i="1"/>
  <c r="V8107" i="1"/>
  <c r="W8107" i="1"/>
  <c r="V8108" i="1"/>
  <c r="W8108" i="1"/>
  <c r="V8109" i="1"/>
  <c r="W8109" i="1"/>
  <c r="V8110" i="1"/>
  <c r="W8110" i="1"/>
  <c r="V8111" i="1"/>
  <c r="W8111" i="1"/>
  <c r="V8112" i="1"/>
  <c r="W8112" i="1"/>
  <c r="V8113" i="1"/>
  <c r="W8113" i="1"/>
  <c r="V8114" i="1"/>
  <c r="W8114" i="1"/>
  <c r="V8115" i="1"/>
  <c r="W8115" i="1"/>
  <c r="V8116" i="1"/>
  <c r="W8116" i="1"/>
  <c r="V8117" i="1"/>
  <c r="W8117" i="1"/>
  <c r="V8118" i="1"/>
  <c r="W8118" i="1"/>
  <c r="V8119" i="1"/>
  <c r="W8119" i="1"/>
  <c r="V8120" i="1"/>
  <c r="W8120" i="1"/>
  <c r="V8121" i="1"/>
  <c r="W8121" i="1"/>
  <c r="V8122" i="1"/>
  <c r="W8122" i="1"/>
  <c r="V8123" i="1"/>
  <c r="W8123" i="1"/>
  <c r="V8124" i="1"/>
  <c r="W8124" i="1"/>
  <c r="V8125" i="1"/>
  <c r="W8125" i="1"/>
  <c r="V8126" i="1"/>
  <c r="W8126" i="1"/>
  <c r="V8127" i="1"/>
  <c r="W8127" i="1"/>
  <c r="V8128" i="1"/>
  <c r="W8128" i="1"/>
  <c r="V8129" i="1"/>
  <c r="W8129" i="1"/>
  <c r="V8130" i="1"/>
  <c r="W8130" i="1"/>
  <c r="V8131" i="1"/>
  <c r="W8131" i="1"/>
  <c r="V8132" i="1"/>
  <c r="W8132" i="1"/>
  <c r="V8133" i="1"/>
  <c r="W8133" i="1"/>
  <c r="V8134" i="1"/>
  <c r="W8134" i="1"/>
  <c r="V8135" i="1"/>
  <c r="W8135" i="1"/>
  <c r="V8136" i="1"/>
  <c r="W8136" i="1"/>
  <c r="V8137" i="1"/>
  <c r="W8137" i="1"/>
  <c r="V8138" i="1"/>
  <c r="W8138" i="1"/>
  <c r="V8139" i="1"/>
  <c r="W8139" i="1"/>
  <c r="V8140" i="1"/>
  <c r="W8140" i="1"/>
  <c r="V8141" i="1"/>
  <c r="W8141" i="1"/>
  <c r="V8142" i="1"/>
  <c r="W8142" i="1"/>
  <c r="V8143" i="1"/>
  <c r="W8143" i="1"/>
  <c r="V8144" i="1"/>
  <c r="W8144" i="1"/>
  <c r="V8145" i="1"/>
  <c r="W8145" i="1"/>
  <c r="V8146" i="1"/>
  <c r="W8146" i="1"/>
  <c r="V8147" i="1"/>
  <c r="W8147" i="1"/>
  <c r="V8148" i="1"/>
  <c r="W8148" i="1"/>
  <c r="V8149" i="1"/>
  <c r="W8149" i="1"/>
  <c r="V8150" i="1"/>
  <c r="W8150" i="1"/>
  <c r="V8151" i="1"/>
  <c r="W8151" i="1"/>
  <c r="V8152" i="1"/>
  <c r="W8152" i="1"/>
  <c r="V8153" i="1"/>
  <c r="W8153" i="1"/>
  <c r="V8154" i="1"/>
  <c r="W8154" i="1"/>
  <c r="V8155" i="1"/>
  <c r="W8155" i="1"/>
  <c r="V8156" i="1"/>
  <c r="W8156" i="1"/>
  <c r="V8157" i="1"/>
  <c r="W8157" i="1"/>
  <c r="V8158" i="1"/>
  <c r="W8158" i="1"/>
  <c r="V8159" i="1"/>
  <c r="W8159" i="1"/>
  <c r="V8160" i="1"/>
  <c r="W8160" i="1"/>
  <c r="V8161" i="1"/>
  <c r="W8161" i="1"/>
  <c r="V8162" i="1"/>
  <c r="W8162" i="1"/>
  <c r="V8163" i="1"/>
  <c r="W8163" i="1"/>
  <c r="V8164" i="1"/>
  <c r="W8164" i="1"/>
  <c r="V8165" i="1"/>
  <c r="W8165" i="1"/>
  <c r="V8166" i="1"/>
  <c r="W8166" i="1"/>
  <c r="V8167" i="1"/>
  <c r="W8167" i="1"/>
  <c r="V8168" i="1"/>
  <c r="W8168" i="1"/>
  <c r="V8169" i="1"/>
  <c r="W8169" i="1"/>
  <c r="V8170" i="1"/>
  <c r="W8170" i="1"/>
  <c r="V8171" i="1"/>
  <c r="W8171" i="1"/>
  <c r="V8172" i="1"/>
  <c r="W8172" i="1"/>
  <c r="V8173" i="1"/>
  <c r="W8173" i="1"/>
  <c r="V8174" i="1"/>
  <c r="W8174" i="1"/>
  <c r="V8175" i="1"/>
  <c r="W8175" i="1"/>
  <c r="V8176" i="1"/>
  <c r="W8176" i="1"/>
  <c r="V8177" i="1"/>
  <c r="W8177" i="1"/>
  <c r="V8178" i="1"/>
  <c r="W8178" i="1"/>
  <c r="V8179" i="1"/>
  <c r="W8179" i="1"/>
  <c r="V8180" i="1"/>
  <c r="W8180" i="1"/>
  <c r="V8181" i="1"/>
  <c r="W8181" i="1"/>
  <c r="V8182" i="1"/>
  <c r="W8182" i="1"/>
  <c r="V8183" i="1"/>
  <c r="W8183" i="1"/>
  <c r="V8184" i="1"/>
  <c r="W8184" i="1"/>
  <c r="V8185" i="1"/>
  <c r="W8185" i="1"/>
  <c r="V8186" i="1"/>
  <c r="W8186" i="1"/>
  <c r="V8187" i="1"/>
  <c r="W8187" i="1"/>
  <c r="V8188" i="1"/>
  <c r="W8188" i="1"/>
  <c r="V8189" i="1"/>
  <c r="W8189" i="1"/>
  <c r="V8190" i="1"/>
  <c r="W8190" i="1"/>
  <c r="V8191" i="1"/>
  <c r="W8191" i="1"/>
  <c r="V8192" i="1"/>
  <c r="W8192" i="1"/>
  <c r="V8193" i="1"/>
  <c r="W8193" i="1"/>
  <c r="V8194" i="1"/>
  <c r="W8194" i="1"/>
  <c r="V8195" i="1"/>
  <c r="W8195" i="1"/>
  <c r="V8196" i="1"/>
  <c r="W8196" i="1"/>
  <c r="V8197" i="1"/>
  <c r="W8197" i="1"/>
  <c r="V8198" i="1"/>
  <c r="W8198" i="1"/>
  <c r="V8199" i="1"/>
  <c r="W8199" i="1"/>
  <c r="V8200" i="1"/>
  <c r="W8200" i="1"/>
  <c r="V8201" i="1"/>
  <c r="W8201" i="1"/>
  <c r="V8202" i="1"/>
  <c r="W8202" i="1"/>
  <c r="V8203" i="1"/>
  <c r="W8203" i="1"/>
  <c r="V8204" i="1"/>
  <c r="W8204" i="1"/>
  <c r="V8205" i="1"/>
  <c r="W8205" i="1"/>
  <c r="V8206" i="1"/>
  <c r="W8206" i="1"/>
  <c r="V8207" i="1"/>
  <c r="W8207" i="1"/>
  <c r="V8208" i="1"/>
  <c r="W8208" i="1"/>
  <c r="V8209" i="1"/>
  <c r="W8209" i="1"/>
  <c r="V8210" i="1"/>
  <c r="W8210" i="1"/>
  <c r="V8211" i="1"/>
  <c r="W8211" i="1"/>
  <c r="V8212" i="1"/>
  <c r="W8212" i="1"/>
  <c r="V8213" i="1"/>
  <c r="W8213" i="1"/>
  <c r="V8214" i="1"/>
  <c r="W8214" i="1"/>
  <c r="V8215" i="1"/>
  <c r="W8215" i="1"/>
  <c r="V8216" i="1"/>
  <c r="W8216" i="1"/>
  <c r="V8217" i="1"/>
  <c r="W8217" i="1"/>
  <c r="V8218" i="1"/>
  <c r="W8218" i="1"/>
  <c r="V8219" i="1"/>
  <c r="W8219" i="1"/>
  <c r="V8220" i="1"/>
  <c r="W8220" i="1"/>
  <c r="V8221" i="1"/>
  <c r="W8221" i="1"/>
  <c r="V8222" i="1"/>
  <c r="W8222" i="1"/>
  <c r="V8223" i="1"/>
  <c r="W8223" i="1"/>
  <c r="V8224" i="1"/>
  <c r="W8224" i="1"/>
  <c r="V8225" i="1"/>
  <c r="W8225" i="1"/>
  <c r="V8226" i="1"/>
  <c r="W8226" i="1"/>
  <c r="V8227" i="1"/>
  <c r="W8227" i="1"/>
  <c r="V8228" i="1"/>
  <c r="W8228" i="1"/>
  <c r="V8229" i="1"/>
  <c r="W8229" i="1"/>
  <c r="V8230" i="1"/>
  <c r="W8230" i="1"/>
  <c r="V8231" i="1"/>
  <c r="W8231" i="1"/>
  <c r="V8232" i="1"/>
  <c r="W8232" i="1"/>
  <c r="V8233" i="1"/>
  <c r="W8233" i="1"/>
  <c r="V8234" i="1"/>
  <c r="W8234" i="1"/>
  <c r="V8235" i="1"/>
  <c r="W8235" i="1"/>
  <c r="V8236" i="1"/>
  <c r="W8236" i="1"/>
  <c r="V8237" i="1"/>
  <c r="W8237" i="1"/>
  <c r="V8238" i="1"/>
  <c r="W8238" i="1"/>
  <c r="V8239" i="1"/>
  <c r="W8239" i="1"/>
  <c r="V8240" i="1"/>
  <c r="W8240" i="1"/>
  <c r="V8241" i="1"/>
  <c r="W8241" i="1"/>
  <c r="V8242" i="1"/>
  <c r="W8242" i="1"/>
  <c r="V8243" i="1"/>
  <c r="W8243" i="1"/>
  <c r="V8244" i="1"/>
  <c r="W8244" i="1"/>
  <c r="V8245" i="1"/>
  <c r="W8245" i="1"/>
  <c r="V8246" i="1"/>
  <c r="W8246" i="1"/>
  <c r="V8247" i="1"/>
  <c r="W8247" i="1"/>
  <c r="V8248" i="1"/>
  <c r="W8248" i="1"/>
  <c r="V8249" i="1"/>
  <c r="W8249" i="1"/>
  <c r="V8250" i="1"/>
  <c r="W8250" i="1"/>
  <c r="V8251" i="1"/>
  <c r="W8251" i="1"/>
  <c r="V8252" i="1"/>
  <c r="W8252" i="1"/>
  <c r="V8253" i="1"/>
  <c r="W8253" i="1"/>
  <c r="V8254" i="1"/>
  <c r="W8254" i="1"/>
  <c r="V8255" i="1"/>
  <c r="W8255" i="1"/>
  <c r="V8256" i="1"/>
  <c r="W8256" i="1"/>
  <c r="V8257" i="1"/>
  <c r="W8257" i="1"/>
  <c r="V8258" i="1"/>
  <c r="W8258" i="1"/>
  <c r="V8259" i="1"/>
  <c r="W8259" i="1"/>
  <c r="V8260" i="1"/>
  <c r="W8260" i="1"/>
  <c r="V8261" i="1"/>
  <c r="W8261" i="1"/>
  <c r="V8262" i="1"/>
  <c r="W8262" i="1"/>
  <c r="V8263" i="1"/>
  <c r="W8263" i="1"/>
  <c r="V8264" i="1"/>
  <c r="W8264" i="1"/>
  <c r="V8265" i="1"/>
  <c r="W8265" i="1"/>
  <c r="V8266" i="1"/>
  <c r="W8266" i="1"/>
  <c r="V8267" i="1"/>
  <c r="W8267" i="1"/>
  <c r="V8268" i="1"/>
  <c r="W8268" i="1"/>
  <c r="V8269" i="1"/>
  <c r="W8269" i="1"/>
  <c r="V8270" i="1"/>
  <c r="W8270" i="1"/>
  <c r="V8271" i="1"/>
  <c r="W8271" i="1"/>
  <c r="V8272" i="1"/>
  <c r="W8272" i="1"/>
  <c r="V8273" i="1"/>
  <c r="W8273" i="1"/>
  <c r="V8274" i="1"/>
  <c r="W8274" i="1"/>
  <c r="V8275" i="1"/>
  <c r="W8275" i="1"/>
  <c r="V8276" i="1"/>
  <c r="W8276" i="1"/>
  <c r="V8277" i="1"/>
  <c r="W8277" i="1"/>
  <c r="V8278" i="1"/>
  <c r="W8278" i="1"/>
  <c r="V8279" i="1"/>
  <c r="W8279" i="1"/>
  <c r="V8280" i="1"/>
  <c r="W8280" i="1"/>
  <c r="V8281" i="1"/>
  <c r="W8281" i="1"/>
  <c r="V8282" i="1"/>
  <c r="W8282" i="1"/>
  <c r="V8283" i="1"/>
  <c r="W8283" i="1"/>
  <c r="V8284" i="1"/>
  <c r="W8284" i="1"/>
  <c r="V8285" i="1"/>
  <c r="W8285" i="1"/>
  <c r="V8286" i="1"/>
  <c r="W8286" i="1"/>
  <c r="V8287" i="1"/>
  <c r="W8287" i="1"/>
  <c r="V8288" i="1"/>
  <c r="W8288" i="1"/>
  <c r="V8289" i="1"/>
  <c r="W8289" i="1"/>
  <c r="V8290" i="1"/>
  <c r="W8290" i="1"/>
  <c r="V8291" i="1"/>
  <c r="W8291" i="1"/>
  <c r="V8292" i="1"/>
  <c r="W8292" i="1"/>
  <c r="V8293" i="1"/>
  <c r="W8293" i="1"/>
  <c r="V8294" i="1"/>
  <c r="W8294" i="1"/>
  <c r="V8295" i="1"/>
  <c r="W8295" i="1"/>
  <c r="V8296" i="1"/>
  <c r="W8296" i="1"/>
  <c r="V8297" i="1"/>
  <c r="W8297" i="1"/>
  <c r="V8298" i="1"/>
  <c r="W8298" i="1"/>
  <c r="V8299" i="1"/>
  <c r="W8299" i="1"/>
  <c r="V8300" i="1"/>
  <c r="W8300" i="1"/>
  <c r="V8301" i="1"/>
  <c r="W8301" i="1"/>
  <c r="V8302" i="1"/>
  <c r="W8302" i="1"/>
  <c r="V8303" i="1"/>
  <c r="W8303" i="1"/>
  <c r="V8304" i="1"/>
  <c r="W8304" i="1"/>
  <c r="V8305" i="1"/>
  <c r="W8305" i="1"/>
  <c r="V8306" i="1"/>
  <c r="W8306" i="1"/>
  <c r="V8307" i="1"/>
  <c r="W8307" i="1"/>
  <c r="V8308" i="1"/>
  <c r="W8308" i="1"/>
  <c r="V8309" i="1"/>
  <c r="W8309" i="1"/>
  <c r="V8310" i="1"/>
  <c r="W8310" i="1"/>
  <c r="V8311" i="1"/>
  <c r="W8311" i="1"/>
  <c r="V8312" i="1"/>
  <c r="W8312" i="1"/>
  <c r="V8313" i="1"/>
  <c r="W8313" i="1"/>
  <c r="V8314" i="1"/>
  <c r="W8314" i="1"/>
  <c r="V8315" i="1"/>
  <c r="W8315" i="1"/>
  <c r="V8316" i="1"/>
  <c r="W8316" i="1"/>
  <c r="V8317" i="1"/>
  <c r="W8317" i="1"/>
  <c r="V8318" i="1"/>
  <c r="W8318" i="1"/>
  <c r="V8319" i="1"/>
  <c r="W8319" i="1"/>
  <c r="V8320" i="1"/>
  <c r="W8320" i="1"/>
  <c r="V8321" i="1"/>
  <c r="W8321" i="1"/>
  <c r="V8322" i="1"/>
  <c r="W8322" i="1"/>
  <c r="V8323" i="1"/>
  <c r="W8323" i="1"/>
  <c r="V8324" i="1"/>
  <c r="W8324" i="1"/>
  <c r="V8325" i="1"/>
  <c r="W8325" i="1"/>
  <c r="V8326" i="1"/>
  <c r="W8326" i="1"/>
  <c r="V8327" i="1"/>
  <c r="W8327" i="1"/>
  <c r="V8328" i="1"/>
  <c r="W8328" i="1"/>
  <c r="V8329" i="1"/>
  <c r="W8329" i="1"/>
  <c r="V8330" i="1"/>
  <c r="W8330" i="1"/>
  <c r="V8331" i="1"/>
  <c r="W8331" i="1"/>
  <c r="V8332" i="1"/>
  <c r="W8332" i="1"/>
  <c r="V8333" i="1"/>
  <c r="W8333" i="1"/>
  <c r="V8334" i="1"/>
  <c r="W8334" i="1"/>
  <c r="V8335" i="1"/>
  <c r="W8335" i="1"/>
  <c r="V8336" i="1"/>
  <c r="W8336" i="1"/>
  <c r="V8337" i="1"/>
  <c r="W8337" i="1"/>
  <c r="V8338" i="1"/>
  <c r="W8338" i="1"/>
  <c r="V8339" i="1"/>
  <c r="W8339" i="1"/>
  <c r="V8340" i="1"/>
  <c r="W8340" i="1"/>
  <c r="V8341" i="1"/>
  <c r="W8341" i="1"/>
  <c r="V8342" i="1"/>
  <c r="W8342" i="1"/>
  <c r="V8343" i="1"/>
  <c r="W8343" i="1"/>
  <c r="V8344" i="1"/>
  <c r="W8344" i="1"/>
  <c r="V8345" i="1"/>
  <c r="W8345" i="1"/>
  <c r="V8346" i="1"/>
  <c r="W8346" i="1"/>
  <c r="V8347" i="1"/>
  <c r="W8347" i="1"/>
  <c r="V8348" i="1"/>
  <c r="W8348" i="1"/>
  <c r="V8349" i="1"/>
  <c r="W8349" i="1"/>
  <c r="V8350" i="1"/>
  <c r="W8350" i="1"/>
  <c r="V8351" i="1"/>
  <c r="W8351" i="1"/>
  <c r="V8352" i="1"/>
  <c r="W8352" i="1"/>
  <c r="V8353" i="1"/>
  <c r="W8353" i="1"/>
  <c r="V8354" i="1"/>
  <c r="W8354" i="1"/>
  <c r="V8355" i="1"/>
  <c r="W8355" i="1"/>
  <c r="V8356" i="1"/>
  <c r="W8356" i="1"/>
  <c r="V8357" i="1"/>
  <c r="W8357" i="1"/>
  <c r="V8358" i="1"/>
  <c r="W8358" i="1"/>
  <c r="V8359" i="1"/>
  <c r="W8359" i="1"/>
  <c r="V8360" i="1"/>
  <c r="W8360" i="1"/>
  <c r="V8361" i="1"/>
  <c r="W8361" i="1"/>
  <c r="V8362" i="1"/>
  <c r="W8362" i="1"/>
  <c r="V8363" i="1"/>
  <c r="W8363" i="1"/>
  <c r="V8364" i="1"/>
  <c r="W8364" i="1"/>
  <c r="V8365" i="1"/>
  <c r="W8365" i="1"/>
  <c r="V8366" i="1"/>
  <c r="W8366" i="1"/>
  <c r="V8367" i="1"/>
  <c r="W8367" i="1"/>
  <c r="V8368" i="1"/>
  <c r="W8368" i="1"/>
  <c r="V8369" i="1"/>
  <c r="W8369" i="1"/>
  <c r="V8370" i="1"/>
  <c r="W8370" i="1"/>
  <c r="V8371" i="1"/>
  <c r="W8371" i="1"/>
  <c r="V8372" i="1"/>
  <c r="W8372" i="1"/>
  <c r="V8373" i="1"/>
  <c r="W8373" i="1"/>
  <c r="V8374" i="1"/>
  <c r="W8374" i="1"/>
  <c r="V8375" i="1"/>
  <c r="W8375" i="1"/>
  <c r="V8376" i="1"/>
  <c r="W8376" i="1"/>
  <c r="V8377" i="1"/>
  <c r="W8377" i="1"/>
  <c r="V8378" i="1"/>
  <c r="W8378" i="1"/>
  <c r="V8379" i="1"/>
  <c r="W8379" i="1"/>
  <c r="V8380" i="1"/>
  <c r="W8380" i="1"/>
  <c r="V8381" i="1"/>
  <c r="W8381" i="1"/>
  <c r="V8382" i="1"/>
  <c r="W8382" i="1"/>
  <c r="V8383" i="1"/>
  <c r="W8383" i="1"/>
  <c r="V8384" i="1"/>
  <c r="W8384" i="1"/>
  <c r="V8385" i="1"/>
  <c r="W8385" i="1"/>
  <c r="V8386" i="1"/>
  <c r="W8386" i="1"/>
  <c r="V8387" i="1"/>
  <c r="W8387" i="1"/>
  <c r="V8388" i="1"/>
  <c r="W8388" i="1"/>
  <c r="V8389" i="1"/>
  <c r="W8389" i="1"/>
  <c r="V8390" i="1"/>
  <c r="W8390" i="1"/>
  <c r="V8391" i="1"/>
  <c r="W8391" i="1"/>
  <c r="V8392" i="1"/>
  <c r="W8392" i="1"/>
  <c r="V8393" i="1"/>
  <c r="W8393" i="1"/>
  <c r="V8394" i="1"/>
  <c r="W8394" i="1"/>
  <c r="V8395" i="1"/>
  <c r="W8395" i="1"/>
  <c r="V8396" i="1"/>
  <c r="W8396" i="1"/>
  <c r="V8397" i="1"/>
  <c r="W8397" i="1"/>
  <c r="V8398" i="1"/>
  <c r="W8398" i="1"/>
  <c r="V8399" i="1"/>
  <c r="W8399" i="1"/>
  <c r="V8400" i="1"/>
  <c r="W8400" i="1"/>
  <c r="V8401" i="1"/>
  <c r="W8401" i="1"/>
  <c r="V8402" i="1"/>
  <c r="W8402" i="1"/>
  <c r="V8403" i="1"/>
  <c r="W8403" i="1"/>
  <c r="V8404" i="1"/>
  <c r="W8404" i="1"/>
  <c r="V8405" i="1"/>
  <c r="W8405" i="1"/>
  <c r="V8406" i="1"/>
  <c r="W8406" i="1"/>
  <c r="V8407" i="1"/>
  <c r="W8407" i="1"/>
  <c r="V8408" i="1"/>
  <c r="W8408" i="1"/>
  <c r="V8409" i="1"/>
  <c r="W8409" i="1"/>
  <c r="V8410" i="1"/>
  <c r="W8410" i="1"/>
  <c r="V8411" i="1"/>
  <c r="W8411" i="1"/>
  <c r="V8412" i="1"/>
  <c r="W8412" i="1"/>
  <c r="V8413" i="1"/>
  <c r="W8413" i="1"/>
  <c r="V8414" i="1"/>
  <c r="W8414" i="1"/>
  <c r="V8415" i="1"/>
  <c r="W8415" i="1"/>
  <c r="V8416" i="1"/>
  <c r="W8416" i="1"/>
  <c r="V8417" i="1"/>
  <c r="W8417" i="1"/>
  <c r="V8418" i="1"/>
  <c r="W8418" i="1"/>
  <c r="V8419" i="1"/>
  <c r="W8419" i="1"/>
  <c r="V8420" i="1"/>
  <c r="W8420" i="1"/>
  <c r="V8421" i="1"/>
  <c r="W8421" i="1"/>
  <c r="V8422" i="1"/>
  <c r="W8422" i="1"/>
  <c r="V8423" i="1"/>
  <c r="W8423" i="1"/>
  <c r="V8424" i="1"/>
  <c r="W8424" i="1"/>
  <c r="V8425" i="1"/>
  <c r="W8425" i="1"/>
  <c r="V8426" i="1"/>
  <c r="W8426" i="1"/>
  <c r="V8427" i="1"/>
  <c r="W8427" i="1"/>
  <c r="V8428" i="1"/>
  <c r="W8428" i="1"/>
  <c r="V8429" i="1"/>
  <c r="W8429" i="1"/>
  <c r="V8430" i="1"/>
  <c r="W8430" i="1"/>
  <c r="V8431" i="1"/>
  <c r="W8431" i="1"/>
  <c r="V8432" i="1"/>
  <c r="W8432" i="1"/>
  <c r="V8433" i="1"/>
  <c r="W8433" i="1"/>
  <c r="V8434" i="1"/>
  <c r="W8434" i="1"/>
  <c r="V8435" i="1"/>
  <c r="W8435" i="1"/>
  <c r="V8436" i="1"/>
  <c r="W8436" i="1"/>
  <c r="V8437" i="1"/>
  <c r="W8437" i="1"/>
  <c r="V8438" i="1"/>
  <c r="W8438" i="1"/>
  <c r="V8439" i="1"/>
  <c r="W8439" i="1"/>
  <c r="V8440" i="1"/>
  <c r="W8440" i="1"/>
  <c r="V8441" i="1"/>
  <c r="W8441" i="1"/>
  <c r="V8442" i="1"/>
  <c r="W8442" i="1"/>
  <c r="V8443" i="1"/>
  <c r="W8443" i="1"/>
  <c r="V8444" i="1"/>
  <c r="W8444" i="1"/>
  <c r="V8445" i="1"/>
  <c r="W8445" i="1"/>
  <c r="V8446" i="1"/>
  <c r="W8446" i="1"/>
  <c r="V8447" i="1"/>
  <c r="W8447" i="1"/>
  <c r="V8448" i="1"/>
  <c r="W8448" i="1"/>
  <c r="V8449" i="1"/>
  <c r="W8449" i="1"/>
  <c r="V8450" i="1"/>
  <c r="W8450" i="1"/>
  <c r="V8451" i="1"/>
  <c r="W8451" i="1"/>
  <c r="V8452" i="1"/>
  <c r="W8452" i="1"/>
  <c r="V8453" i="1"/>
  <c r="W8453" i="1"/>
  <c r="V8454" i="1"/>
  <c r="W8454" i="1"/>
  <c r="V8455" i="1"/>
  <c r="W8455" i="1"/>
  <c r="V8456" i="1"/>
  <c r="W8456" i="1"/>
  <c r="V8457" i="1"/>
  <c r="W8457" i="1"/>
  <c r="V8458" i="1"/>
  <c r="W8458" i="1"/>
  <c r="V8459" i="1"/>
  <c r="W8459" i="1"/>
  <c r="V8460" i="1"/>
  <c r="W8460" i="1"/>
  <c r="V8461" i="1"/>
  <c r="W8461" i="1"/>
  <c r="V8462" i="1"/>
  <c r="W8462" i="1"/>
  <c r="V8463" i="1"/>
  <c r="W8463" i="1"/>
  <c r="V8464" i="1"/>
  <c r="W8464" i="1"/>
  <c r="V8465" i="1"/>
  <c r="W8465" i="1"/>
  <c r="V8466" i="1"/>
  <c r="W8466" i="1"/>
  <c r="V8467" i="1"/>
  <c r="W8467" i="1"/>
  <c r="V8468" i="1"/>
  <c r="W8468" i="1"/>
  <c r="V8469" i="1"/>
  <c r="W8469" i="1"/>
  <c r="V8470" i="1"/>
  <c r="W8470" i="1"/>
  <c r="V8471" i="1"/>
  <c r="W8471" i="1"/>
  <c r="V8472" i="1"/>
  <c r="W8472" i="1"/>
  <c r="V8473" i="1"/>
  <c r="W8473" i="1"/>
  <c r="V8474" i="1"/>
  <c r="W8474" i="1"/>
  <c r="V8475" i="1"/>
  <c r="W8475" i="1"/>
  <c r="V8476" i="1"/>
  <c r="W8476" i="1"/>
  <c r="V8477" i="1"/>
  <c r="W8477" i="1"/>
  <c r="V8478" i="1"/>
  <c r="W8478" i="1"/>
  <c r="V8479" i="1"/>
  <c r="W8479" i="1"/>
  <c r="V8480" i="1"/>
  <c r="W8480" i="1"/>
  <c r="V8481" i="1"/>
  <c r="W8481" i="1"/>
  <c r="V8482" i="1"/>
  <c r="W8482" i="1"/>
  <c r="V8483" i="1"/>
  <c r="W8483" i="1"/>
  <c r="V8484" i="1"/>
  <c r="W8484" i="1"/>
  <c r="V8485" i="1"/>
  <c r="W8485" i="1"/>
  <c r="V8486" i="1"/>
  <c r="W8486" i="1"/>
  <c r="V8487" i="1"/>
  <c r="W8487" i="1"/>
  <c r="V8488" i="1"/>
  <c r="W8488" i="1"/>
  <c r="V8489" i="1"/>
  <c r="W8489" i="1"/>
  <c r="V8490" i="1"/>
  <c r="W8490" i="1"/>
  <c r="V8491" i="1"/>
  <c r="W8491" i="1"/>
  <c r="V8492" i="1"/>
  <c r="W8492" i="1"/>
  <c r="V8493" i="1"/>
  <c r="W8493" i="1"/>
  <c r="V8494" i="1"/>
  <c r="W8494" i="1"/>
  <c r="V8495" i="1"/>
  <c r="W8495" i="1"/>
  <c r="V8496" i="1"/>
  <c r="W8496" i="1"/>
  <c r="V8497" i="1"/>
  <c r="W8497" i="1"/>
  <c r="V8498" i="1"/>
  <c r="W8498" i="1"/>
  <c r="V8499" i="1"/>
  <c r="W8499" i="1"/>
  <c r="V8500" i="1"/>
  <c r="W8500" i="1"/>
  <c r="V8501" i="1"/>
  <c r="W8501" i="1"/>
  <c r="V8502" i="1"/>
  <c r="W8502" i="1"/>
  <c r="V8503" i="1"/>
  <c r="W8503" i="1"/>
  <c r="V8504" i="1"/>
  <c r="W8504" i="1"/>
  <c r="V8505" i="1"/>
  <c r="W8505" i="1"/>
  <c r="V8506" i="1"/>
  <c r="W8506" i="1"/>
  <c r="V8507" i="1"/>
  <c r="W8507" i="1"/>
  <c r="V8508" i="1"/>
  <c r="W8508" i="1"/>
  <c r="V8509" i="1"/>
  <c r="W8509" i="1"/>
  <c r="V8510" i="1"/>
  <c r="W8510" i="1"/>
  <c r="V8511" i="1"/>
  <c r="W8511" i="1"/>
  <c r="V8512" i="1"/>
  <c r="W8512" i="1"/>
  <c r="V8513" i="1"/>
  <c r="W8513" i="1"/>
  <c r="V8514" i="1"/>
  <c r="W8514" i="1"/>
  <c r="V8515" i="1"/>
  <c r="W8515" i="1"/>
  <c r="V8516" i="1"/>
  <c r="W8516" i="1"/>
  <c r="V8517" i="1"/>
  <c r="W8517" i="1"/>
  <c r="V8518" i="1"/>
  <c r="W8518" i="1"/>
  <c r="V8519" i="1"/>
  <c r="W8519" i="1"/>
  <c r="V8520" i="1"/>
  <c r="W8520" i="1"/>
  <c r="V8521" i="1"/>
  <c r="W8521" i="1"/>
  <c r="V8522" i="1"/>
  <c r="W8522" i="1"/>
  <c r="V8523" i="1"/>
  <c r="W8523" i="1"/>
  <c r="V8524" i="1"/>
  <c r="W8524" i="1"/>
  <c r="V8525" i="1"/>
  <c r="W8525" i="1"/>
  <c r="V8526" i="1"/>
  <c r="W8526" i="1"/>
  <c r="V8527" i="1"/>
  <c r="W8527" i="1"/>
  <c r="V8528" i="1"/>
  <c r="W8528" i="1"/>
  <c r="V8529" i="1"/>
  <c r="W8529" i="1"/>
  <c r="V8530" i="1"/>
  <c r="W8530" i="1"/>
  <c r="V8531" i="1"/>
  <c r="W8531" i="1"/>
  <c r="V8532" i="1"/>
  <c r="W8532" i="1"/>
  <c r="V8533" i="1"/>
  <c r="W8533" i="1"/>
  <c r="V8534" i="1"/>
  <c r="W8534" i="1"/>
  <c r="V8535" i="1"/>
  <c r="W8535" i="1"/>
  <c r="V8536" i="1"/>
  <c r="W8536" i="1"/>
  <c r="V8537" i="1"/>
  <c r="W8537" i="1"/>
  <c r="V8538" i="1"/>
  <c r="W8538" i="1"/>
  <c r="V8539" i="1"/>
  <c r="W8539" i="1"/>
  <c r="V8540" i="1"/>
  <c r="W8540" i="1"/>
  <c r="V8541" i="1"/>
  <c r="W8541" i="1"/>
  <c r="V8542" i="1"/>
  <c r="W8542" i="1"/>
  <c r="V8543" i="1"/>
  <c r="W8543" i="1"/>
  <c r="V8544" i="1"/>
  <c r="W8544" i="1"/>
  <c r="V8545" i="1"/>
  <c r="W8545" i="1"/>
  <c r="V8546" i="1"/>
  <c r="W8546" i="1"/>
  <c r="V8547" i="1"/>
  <c r="W8547" i="1"/>
  <c r="V8548" i="1"/>
  <c r="W8548" i="1"/>
  <c r="V8549" i="1"/>
  <c r="W8549" i="1"/>
  <c r="V8550" i="1"/>
  <c r="W8550" i="1"/>
  <c r="V8551" i="1"/>
  <c r="W8551" i="1"/>
  <c r="V8552" i="1"/>
  <c r="W8552" i="1"/>
  <c r="V8553" i="1"/>
  <c r="W8553" i="1"/>
  <c r="V8554" i="1"/>
  <c r="W8554" i="1"/>
  <c r="V8555" i="1"/>
  <c r="W8555" i="1"/>
  <c r="V8556" i="1"/>
  <c r="W8556" i="1"/>
  <c r="V8557" i="1"/>
  <c r="W8557" i="1"/>
  <c r="V8558" i="1"/>
  <c r="W8558" i="1"/>
  <c r="V8559" i="1"/>
  <c r="W8559" i="1"/>
  <c r="V8560" i="1"/>
  <c r="W8560" i="1"/>
  <c r="V8561" i="1"/>
  <c r="W8561" i="1"/>
  <c r="V8562" i="1"/>
  <c r="W8562" i="1"/>
  <c r="V8563" i="1"/>
  <c r="W8563" i="1"/>
  <c r="V8564" i="1"/>
  <c r="W8564" i="1"/>
  <c r="V8565" i="1"/>
  <c r="W8565" i="1"/>
  <c r="V8566" i="1"/>
  <c r="W8566" i="1"/>
  <c r="V8567" i="1"/>
  <c r="W8567" i="1"/>
  <c r="V8568" i="1"/>
  <c r="W8568" i="1"/>
  <c r="V8569" i="1"/>
  <c r="W8569" i="1"/>
  <c r="V8570" i="1"/>
  <c r="W8570" i="1"/>
  <c r="V8571" i="1"/>
  <c r="W8571" i="1"/>
  <c r="V8572" i="1"/>
  <c r="W8572" i="1"/>
  <c r="V8573" i="1"/>
  <c r="W8573" i="1"/>
  <c r="V8574" i="1"/>
  <c r="W8574" i="1"/>
  <c r="V8575" i="1"/>
  <c r="W8575" i="1"/>
  <c r="V8576" i="1"/>
  <c r="W8576" i="1"/>
  <c r="V8577" i="1"/>
  <c r="W8577" i="1"/>
  <c r="V8578" i="1"/>
  <c r="W8578" i="1"/>
  <c r="V8579" i="1"/>
  <c r="W8579" i="1"/>
  <c r="V8580" i="1"/>
  <c r="W8580" i="1"/>
  <c r="V8581" i="1"/>
  <c r="W8581" i="1"/>
  <c r="V8582" i="1"/>
  <c r="W8582" i="1"/>
  <c r="V8583" i="1"/>
  <c r="W8583" i="1"/>
  <c r="V8584" i="1"/>
  <c r="W8584" i="1"/>
  <c r="V8585" i="1"/>
  <c r="W8585" i="1"/>
  <c r="V8586" i="1"/>
  <c r="W8586" i="1"/>
  <c r="V8587" i="1"/>
  <c r="W8587" i="1"/>
  <c r="V8588" i="1"/>
  <c r="W8588" i="1"/>
  <c r="V8589" i="1"/>
  <c r="W8589" i="1"/>
  <c r="V8590" i="1"/>
  <c r="W8590" i="1"/>
  <c r="V8591" i="1"/>
  <c r="W8591" i="1"/>
  <c r="V8592" i="1"/>
  <c r="W8592" i="1"/>
  <c r="V8593" i="1"/>
  <c r="W8593" i="1"/>
  <c r="V8594" i="1"/>
  <c r="W8594" i="1"/>
  <c r="V8595" i="1"/>
  <c r="W8595" i="1"/>
  <c r="V8596" i="1"/>
  <c r="W8596" i="1"/>
  <c r="V8597" i="1"/>
  <c r="W8597" i="1"/>
  <c r="V8598" i="1"/>
  <c r="W8598" i="1"/>
  <c r="V8599" i="1"/>
  <c r="W8599" i="1"/>
  <c r="V8600" i="1"/>
  <c r="W8600" i="1"/>
  <c r="V8601" i="1"/>
  <c r="W8601" i="1"/>
  <c r="V8602" i="1"/>
  <c r="W8602" i="1"/>
  <c r="V8603" i="1"/>
  <c r="W8603" i="1"/>
  <c r="V8604" i="1"/>
  <c r="W8604" i="1"/>
  <c r="V8605" i="1"/>
  <c r="W8605" i="1"/>
  <c r="V8606" i="1"/>
  <c r="W8606" i="1"/>
  <c r="V8607" i="1"/>
  <c r="W8607" i="1"/>
  <c r="V8608" i="1"/>
  <c r="W8608" i="1"/>
  <c r="V8609" i="1"/>
  <c r="W8609" i="1"/>
  <c r="V8610" i="1"/>
  <c r="W8610" i="1"/>
  <c r="V8611" i="1"/>
  <c r="W8611" i="1"/>
  <c r="V8612" i="1"/>
  <c r="W8612" i="1"/>
  <c r="V8613" i="1"/>
  <c r="W8613" i="1"/>
  <c r="V8614" i="1"/>
  <c r="W8614" i="1"/>
  <c r="V8615" i="1"/>
  <c r="W8615" i="1"/>
  <c r="V8616" i="1"/>
  <c r="W8616" i="1"/>
  <c r="V8617" i="1"/>
  <c r="W8617" i="1"/>
  <c r="V8618" i="1"/>
  <c r="W8618" i="1"/>
  <c r="V8619" i="1"/>
  <c r="W8619" i="1"/>
  <c r="V8620" i="1"/>
  <c r="W8620" i="1"/>
  <c r="V8621" i="1"/>
  <c r="W8621" i="1"/>
  <c r="V8622" i="1"/>
  <c r="W8622" i="1"/>
  <c r="V8623" i="1"/>
  <c r="W8623" i="1"/>
  <c r="V8624" i="1"/>
  <c r="W8624" i="1"/>
  <c r="V8625" i="1"/>
  <c r="W8625" i="1"/>
  <c r="V8626" i="1"/>
  <c r="W8626" i="1"/>
  <c r="V8627" i="1"/>
  <c r="W8627" i="1"/>
  <c r="V8628" i="1"/>
  <c r="W8628" i="1"/>
  <c r="V8629" i="1"/>
  <c r="W8629" i="1"/>
  <c r="V8630" i="1"/>
  <c r="W8630" i="1"/>
  <c r="V8631" i="1"/>
  <c r="W8631" i="1"/>
  <c r="V8632" i="1"/>
  <c r="W8632" i="1"/>
  <c r="V8633" i="1"/>
  <c r="W8633" i="1"/>
  <c r="V8634" i="1"/>
  <c r="W8634" i="1"/>
  <c r="V8635" i="1"/>
  <c r="W8635" i="1"/>
  <c r="V8636" i="1"/>
  <c r="W8636" i="1"/>
  <c r="V8637" i="1"/>
  <c r="W8637" i="1"/>
  <c r="V8638" i="1"/>
  <c r="W8638" i="1"/>
  <c r="V8639" i="1"/>
  <c r="W8639" i="1"/>
  <c r="V8640" i="1"/>
  <c r="W8640" i="1"/>
  <c r="V8641" i="1"/>
  <c r="W8641" i="1"/>
  <c r="V8642" i="1"/>
  <c r="W8642" i="1"/>
  <c r="V8643" i="1"/>
  <c r="W8643" i="1"/>
  <c r="V8644" i="1"/>
  <c r="W8644" i="1"/>
  <c r="V8645" i="1"/>
  <c r="W8645" i="1"/>
  <c r="V8646" i="1"/>
  <c r="W8646" i="1"/>
  <c r="V8647" i="1"/>
  <c r="W8647" i="1"/>
  <c r="V8648" i="1"/>
  <c r="W8648" i="1"/>
  <c r="V8649" i="1"/>
  <c r="W8649" i="1"/>
  <c r="V8650" i="1"/>
  <c r="W8650" i="1"/>
  <c r="V8651" i="1"/>
  <c r="W8651" i="1"/>
  <c r="V8652" i="1"/>
  <c r="W8652" i="1"/>
  <c r="V8653" i="1"/>
  <c r="W8653" i="1"/>
  <c r="V8654" i="1"/>
  <c r="W8654" i="1"/>
  <c r="V8655" i="1"/>
  <c r="W8655" i="1"/>
  <c r="V8656" i="1"/>
  <c r="W8656" i="1"/>
  <c r="V8657" i="1"/>
  <c r="W8657" i="1"/>
  <c r="V8658" i="1"/>
  <c r="W8658" i="1"/>
  <c r="V8659" i="1"/>
  <c r="W8659" i="1"/>
  <c r="V8660" i="1"/>
  <c r="W8660" i="1"/>
  <c r="V8661" i="1"/>
  <c r="W8661" i="1"/>
  <c r="V8662" i="1"/>
  <c r="W8662" i="1"/>
  <c r="V8663" i="1"/>
  <c r="W8663" i="1"/>
  <c r="V8664" i="1"/>
  <c r="W8664" i="1"/>
  <c r="V8665" i="1"/>
  <c r="W8665" i="1"/>
  <c r="V8666" i="1"/>
  <c r="W8666" i="1"/>
  <c r="V8667" i="1"/>
  <c r="W8667" i="1"/>
  <c r="V8668" i="1"/>
  <c r="W8668" i="1"/>
  <c r="V8669" i="1"/>
  <c r="W8669" i="1"/>
  <c r="V8670" i="1"/>
  <c r="W8670" i="1"/>
  <c r="V8671" i="1"/>
  <c r="W8671" i="1"/>
  <c r="V8672" i="1"/>
  <c r="W8672" i="1"/>
  <c r="V8673" i="1"/>
  <c r="W8673" i="1"/>
  <c r="V8674" i="1"/>
  <c r="W8674" i="1"/>
  <c r="V8675" i="1"/>
  <c r="W8675" i="1"/>
  <c r="V8676" i="1"/>
  <c r="W8676" i="1"/>
  <c r="V8677" i="1"/>
  <c r="W8677" i="1"/>
  <c r="V8678" i="1"/>
  <c r="W8678" i="1"/>
  <c r="V8679" i="1"/>
  <c r="W8679" i="1"/>
  <c r="V8680" i="1"/>
  <c r="W8680" i="1"/>
  <c r="V8681" i="1"/>
  <c r="W8681" i="1"/>
  <c r="V8682" i="1"/>
  <c r="W8682" i="1"/>
  <c r="V8683" i="1"/>
  <c r="W8683" i="1"/>
  <c r="V8684" i="1"/>
  <c r="W8684" i="1"/>
  <c r="V8685" i="1"/>
  <c r="W8685" i="1"/>
  <c r="V8686" i="1"/>
  <c r="W8686" i="1"/>
  <c r="V8687" i="1"/>
  <c r="W8687" i="1"/>
  <c r="V8688" i="1"/>
  <c r="W8688" i="1"/>
  <c r="V8689" i="1"/>
  <c r="W8689" i="1"/>
  <c r="V8690" i="1"/>
  <c r="W8690" i="1"/>
  <c r="V8691" i="1"/>
  <c r="W8691" i="1"/>
  <c r="V8692" i="1"/>
  <c r="W8692" i="1"/>
  <c r="V8693" i="1"/>
  <c r="W8693" i="1"/>
  <c r="V8694" i="1"/>
  <c r="W8694" i="1"/>
  <c r="V8695" i="1"/>
  <c r="W8695" i="1"/>
  <c r="V8696" i="1"/>
  <c r="W8696" i="1"/>
  <c r="V8697" i="1"/>
  <c r="W8697" i="1"/>
  <c r="V8698" i="1"/>
  <c r="W8698" i="1"/>
  <c r="V8699" i="1"/>
  <c r="W8699" i="1"/>
  <c r="V8700" i="1"/>
  <c r="W8700" i="1"/>
  <c r="V8701" i="1"/>
  <c r="W8701" i="1"/>
  <c r="V8702" i="1"/>
  <c r="W8702" i="1"/>
  <c r="V8703" i="1"/>
  <c r="W8703" i="1"/>
  <c r="V8704" i="1"/>
  <c r="W8704" i="1"/>
  <c r="V8705" i="1"/>
  <c r="W8705" i="1"/>
  <c r="V8706" i="1"/>
  <c r="W8706" i="1"/>
  <c r="V8707" i="1"/>
  <c r="W8707" i="1"/>
  <c r="V8708" i="1"/>
  <c r="W8708" i="1"/>
  <c r="V8709" i="1"/>
  <c r="W8709" i="1"/>
  <c r="V8710" i="1"/>
  <c r="W8710" i="1"/>
  <c r="V8711" i="1"/>
  <c r="W8711" i="1"/>
  <c r="V8712" i="1"/>
  <c r="W8712" i="1"/>
  <c r="V8713" i="1"/>
  <c r="W8713" i="1"/>
  <c r="V8714" i="1"/>
  <c r="W8714" i="1"/>
  <c r="V8715" i="1"/>
  <c r="W8715" i="1"/>
  <c r="V8716" i="1"/>
  <c r="W8716" i="1"/>
  <c r="V8717" i="1"/>
  <c r="W8717" i="1"/>
  <c r="V8718" i="1"/>
  <c r="W8718" i="1"/>
  <c r="V8719" i="1"/>
  <c r="W8719" i="1"/>
  <c r="V8720" i="1"/>
  <c r="W8720" i="1"/>
  <c r="V8721" i="1"/>
  <c r="W8721" i="1"/>
  <c r="V8722" i="1"/>
  <c r="W8722" i="1"/>
  <c r="V8723" i="1"/>
  <c r="W8723" i="1"/>
  <c r="V8724" i="1"/>
  <c r="W8724" i="1"/>
  <c r="V8725" i="1"/>
  <c r="W8725" i="1"/>
  <c r="V8726" i="1"/>
  <c r="W8726" i="1"/>
  <c r="V8727" i="1"/>
  <c r="W8727" i="1"/>
  <c r="V8728" i="1"/>
  <c r="W8728" i="1"/>
  <c r="V8729" i="1"/>
  <c r="W8729" i="1"/>
  <c r="V8730" i="1"/>
  <c r="W8730" i="1"/>
  <c r="V8731" i="1"/>
  <c r="W8731" i="1"/>
  <c r="V8732" i="1"/>
  <c r="W8732" i="1"/>
  <c r="V8733" i="1"/>
  <c r="W8733" i="1"/>
  <c r="V8734" i="1"/>
  <c r="W8734" i="1"/>
  <c r="V8735" i="1"/>
  <c r="W8735" i="1"/>
  <c r="V8736" i="1"/>
  <c r="W8736" i="1"/>
  <c r="V8737" i="1"/>
  <c r="W8737" i="1"/>
  <c r="V8738" i="1"/>
  <c r="W8738" i="1"/>
  <c r="V8739" i="1"/>
  <c r="W8739" i="1"/>
  <c r="V8740" i="1"/>
  <c r="W8740" i="1"/>
  <c r="V8741" i="1"/>
  <c r="W8741" i="1"/>
  <c r="V8742" i="1"/>
  <c r="W8742" i="1"/>
  <c r="V8743" i="1"/>
  <c r="W8743" i="1"/>
  <c r="V8744" i="1"/>
  <c r="W8744" i="1"/>
  <c r="V8745" i="1"/>
  <c r="W8745" i="1"/>
  <c r="V8746" i="1"/>
  <c r="W8746" i="1"/>
  <c r="V8747" i="1"/>
  <c r="W8747" i="1"/>
  <c r="V8748" i="1"/>
  <c r="W8748" i="1"/>
  <c r="V8749" i="1"/>
  <c r="W8749" i="1"/>
  <c r="V8750" i="1"/>
  <c r="W8750" i="1"/>
  <c r="V8751" i="1"/>
  <c r="W8751" i="1"/>
  <c r="V8752" i="1"/>
  <c r="W8752" i="1"/>
  <c r="V8753" i="1"/>
  <c r="W8753" i="1"/>
  <c r="V8754" i="1"/>
  <c r="W8754" i="1"/>
  <c r="V8755" i="1"/>
  <c r="W8755" i="1"/>
  <c r="V8756" i="1"/>
  <c r="W8756" i="1"/>
  <c r="V8757" i="1"/>
  <c r="W8757" i="1"/>
  <c r="V8758" i="1"/>
  <c r="W8758" i="1"/>
  <c r="V8759" i="1"/>
  <c r="W8759" i="1"/>
  <c r="V8760" i="1"/>
  <c r="W8760" i="1"/>
  <c r="V8761" i="1"/>
  <c r="W8761" i="1"/>
  <c r="V8762" i="1"/>
  <c r="W8762" i="1"/>
  <c r="V8763" i="1"/>
  <c r="W8763" i="1"/>
  <c r="V8764" i="1"/>
  <c r="W8764" i="1"/>
  <c r="V8765" i="1"/>
  <c r="W8765" i="1"/>
  <c r="V8766" i="1"/>
  <c r="W8766" i="1"/>
  <c r="V8767" i="1"/>
  <c r="W8767" i="1"/>
  <c r="V8768" i="1"/>
  <c r="W8768" i="1"/>
  <c r="V8769" i="1"/>
  <c r="W8769" i="1"/>
  <c r="V8770" i="1"/>
  <c r="W8770" i="1"/>
  <c r="V8771" i="1"/>
  <c r="W8771" i="1"/>
  <c r="V8772" i="1"/>
  <c r="W8772" i="1"/>
  <c r="V8773" i="1"/>
  <c r="W8773" i="1"/>
  <c r="V8774" i="1"/>
  <c r="W8774" i="1"/>
  <c r="V8775" i="1"/>
  <c r="W8775" i="1"/>
  <c r="V8776" i="1"/>
  <c r="W8776" i="1"/>
  <c r="V8777" i="1"/>
  <c r="W8777" i="1"/>
  <c r="V8778" i="1"/>
  <c r="W8778" i="1"/>
  <c r="V8779" i="1"/>
  <c r="W8779" i="1"/>
  <c r="V8780" i="1"/>
  <c r="W8780" i="1"/>
  <c r="V8781" i="1"/>
  <c r="W8781" i="1"/>
  <c r="V8782" i="1"/>
  <c r="W8782" i="1"/>
  <c r="V8783" i="1"/>
  <c r="W8783" i="1"/>
  <c r="V8784" i="1"/>
  <c r="W8784" i="1"/>
  <c r="V8785" i="1"/>
  <c r="W8785" i="1"/>
  <c r="V8786" i="1"/>
  <c r="W8786" i="1"/>
  <c r="V8787" i="1"/>
  <c r="W8787" i="1"/>
  <c r="V8788" i="1"/>
  <c r="W8788" i="1"/>
  <c r="V8789" i="1"/>
  <c r="W8789" i="1"/>
  <c r="V8790" i="1"/>
  <c r="W8790" i="1"/>
  <c r="V8791" i="1"/>
  <c r="W8791" i="1"/>
  <c r="V8792" i="1"/>
  <c r="W8792" i="1"/>
  <c r="V8793" i="1"/>
  <c r="W8793" i="1"/>
  <c r="V8794" i="1"/>
  <c r="W8794" i="1"/>
  <c r="V8795" i="1"/>
  <c r="W8795" i="1"/>
  <c r="V8796" i="1"/>
  <c r="W8796" i="1"/>
  <c r="V8797" i="1"/>
  <c r="W8797" i="1"/>
  <c r="V8798" i="1"/>
  <c r="W8798" i="1"/>
  <c r="V8799" i="1"/>
  <c r="W8799" i="1"/>
  <c r="V8800" i="1"/>
  <c r="W8800" i="1"/>
  <c r="V8801" i="1"/>
  <c r="W8801" i="1"/>
  <c r="V8802" i="1"/>
  <c r="W8802" i="1"/>
  <c r="V8803" i="1"/>
  <c r="W8803" i="1"/>
  <c r="V8804" i="1"/>
  <c r="W8804" i="1"/>
  <c r="V8805" i="1"/>
  <c r="W8805" i="1"/>
  <c r="V8806" i="1"/>
  <c r="W8806" i="1"/>
  <c r="V8807" i="1"/>
  <c r="W8807" i="1"/>
  <c r="V8808" i="1"/>
  <c r="W8808" i="1"/>
  <c r="V8809" i="1"/>
  <c r="W8809" i="1"/>
  <c r="V8810" i="1"/>
  <c r="W8810" i="1"/>
  <c r="V8811" i="1"/>
  <c r="W8811" i="1"/>
  <c r="V8812" i="1"/>
  <c r="W8812" i="1"/>
  <c r="V8813" i="1"/>
  <c r="W8813" i="1"/>
  <c r="V8814" i="1"/>
  <c r="W8814" i="1"/>
  <c r="V8815" i="1"/>
  <c r="W8815" i="1"/>
  <c r="V8816" i="1"/>
  <c r="W8816" i="1"/>
  <c r="V8817" i="1"/>
  <c r="W8817" i="1"/>
  <c r="V8818" i="1"/>
  <c r="W8818" i="1"/>
  <c r="V8819" i="1"/>
  <c r="W8819" i="1"/>
  <c r="V8820" i="1"/>
  <c r="W8820" i="1"/>
  <c r="V8821" i="1"/>
  <c r="W8821" i="1"/>
  <c r="V8822" i="1"/>
  <c r="W8822" i="1"/>
  <c r="V8823" i="1"/>
  <c r="W8823" i="1"/>
  <c r="V8824" i="1"/>
  <c r="W8824" i="1"/>
  <c r="V8825" i="1"/>
  <c r="W8825" i="1"/>
  <c r="V8826" i="1"/>
  <c r="W8826" i="1"/>
  <c r="V8827" i="1"/>
  <c r="W8827" i="1"/>
  <c r="V8828" i="1"/>
  <c r="W8828" i="1"/>
  <c r="V8829" i="1"/>
  <c r="W8829" i="1"/>
  <c r="V8830" i="1"/>
  <c r="W8830" i="1"/>
  <c r="V8831" i="1"/>
  <c r="W8831" i="1"/>
  <c r="V8832" i="1"/>
  <c r="W8832" i="1"/>
  <c r="V8833" i="1"/>
  <c r="W8833" i="1"/>
  <c r="V8834" i="1"/>
  <c r="W8834" i="1"/>
  <c r="V8835" i="1"/>
  <c r="W8835" i="1"/>
  <c r="V8836" i="1"/>
  <c r="W8836" i="1"/>
  <c r="V8837" i="1"/>
  <c r="W8837" i="1"/>
  <c r="V8838" i="1"/>
  <c r="W8838" i="1"/>
  <c r="V8839" i="1"/>
  <c r="W8839" i="1"/>
  <c r="V8840" i="1"/>
  <c r="W8840" i="1"/>
  <c r="V8841" i="1"/>
  <c r="W8841" i="1"/>
  <c r="V8842" i="1"/>
  <c r="W8842" i="1"/>
  <c r="V8843" i="1"/>
  <c r="W8843" i="1"/>
  <c r="V8844" i="1"/>
  <c r="W8844" i="1"/>
  <c r="V8845" i="1"/>
  <c r="W8845" i="1"/>
  <c r="V8846" i="1"/>
  <c r="W8846" i="1"/>
  <c r="V8847" i="1"/>
  <c r="W8847" i="1"/>
  <c r="V8848" i="1"/>
  <c r="W8848" i="1"/>
  <c r="V8849" i="1"/>
  <c r="W8849" i="1"/>
  <c r="V8850" i="1"/>
  <c r="W8850" i="1"/>
  <c r="V8851" i="1"/>
  <c r="W8851" i="1"/>
  <c r="V8852" i="1"/>
  <c r="W8852" i="1"/>
  <c r="V8853" i="1"/>
  <c r="W8853" i="1"/>
  <c r="V8854" i="1"/>
  <c r="W8854" i="1"/>
  <c r="V8855" i="1"/>
  <c r="W8855" i="1"/>
  <c r="V8856" i="1"/>
  <c r="W8856" i="1"/>
  <c r="V8857" i="1"/>
  <c r="W8857" i="1"/>
  <c r="V8858" i="1"/>
  <c r="W8858" i="1"/>
  <c r="V8859" i="1"/>
  <c r="W8859" i="1"/>
  <c r="V8860" i="1"/>
  <c r="W8860" i="1"/>
  <c r="V8861" i="1"/>
  <c r="W8861" i="1"/>
  <c r="V8862" i="1"/>
  <c r="W8862" i="1"/>
  <c r="V8863" i="1"/>
  <c r="W8863" i="1"/>
  <c r="V8864" i="1"/>
  <c r="W8864" i="1"/>
  <c r="V8865" i="1"/>
  <c r="W8865" i="1"/>
  <c r="V8866" i="1"/>
  <c r="W8866" i="1"/>
  <c r="V8867" i="1"/>
  <c r="W8867" i="1"/>
  <c r="V8868" i="1"/>
  <c r="W8868" i="1"/>
  <c r="V8869" i="1"/>
  <c r="W8869" i="1"/>
  <c r="V8870" i="1"/>
  <c r="W8870" i="1"/>
  <c r="V8871" i="1"/>
  <c r="W8871" i="1"/>
  <c r="V8872" i="1"/>
  <c r="W8872" i="1"/>
  <c r="V8873" i="1"/>
  <c r="W8873" i="1"/>
  <c r="V8874" i="1"/>
  <c r="W8874" i="1"/>
  <c r="V8875" i="1"/>
  <c r="W8875" i="1"/>
  <c r="V8876" i="1"/>
  <c r="W8876" i="1"/>
  <c r="V8877" i="1"/>
  <c r="W8877" i="1"/>
  <c r="V8878" i="1"/>
  <c r="W8878" i="1"/>
  <c r="V8879" i="1"/>
  <c r="W8879" i="1"/>
  <c r="V8880" i="1"/>
  <c r="W8880" i="1"/>
  <c r="V8881" i="1"/>
  <c r="W8881" i="1"/>
  <c r="V8882" i="1"/>
  <c r="W8882" i="1"/>
  <c r="V8883" i="1"/>
  <c r="W8883" i="1"/>
  <c r="V8884" i="1"/>
  <c r="W8884" i="1"/>
  <c r="V8885" i="1"/>
  <c r="W8885" i="1"/>
  <c r="V8886" i="1"/>
  <c r="W8886" i="1"/>
  <c r="V8887" i="1"/>
  <c r="W8887" i="1"/>
  <c r="V8888" i="1"/>
  <c r="W8888" i="1"/>
  <c r="V8889" i="1"/>
  <c r="W8889" i="1"/>
  <c r="V8890" i="1"/>
  <c r="W8890" i="1"/>
  <c r="V8891" i="1"/>
  <c r="W8891" i="1"/>
  <c r="V8892" i="1"/>
  <c r="W8892" i="1"/>
  <c r="V8893" i="1"/>
  <c r="W8893" i="1"/>
  <c r="V8894" i="1"/>
  <c r="W8894" i="1"/>
  <c r="V8895" i="1"/>
  <c r="W8895" i="1"/>
  <c r="V8896" i="1"/>
  <c r="W8896" i="1"/>
  <c r="V8897" i="1"/>
  <c r="W8897" i="1"/>
  <c r="V8898" i="1"/>
  <c r="W8898" i="1"/>
  <c r="V8899" i="1"/>
  <c r="W8899" i="1"/>
  <c r="V8900" i="1"/>
  <c r="W8900" i="1"/>
  <c r="V8901" i="1"/>
  <c r="W8901" i="1"/>
  <c r="V8902" i="1"/>
  <c r="W8902" i="1"/>
  <c r="V8903" i="1"/>
  <c r="W8903" i="1"/>
  <c r="V8904" i="1"/>
  <c r="W8904" i="1"/>
  <c r="V8905" i="1"/>
  <c r="W8905" i="1"/>
  <c r="V8906" i="1"/>
  <c r="W8906" i="1"/>
  <c r="V8907" i="1"/>
  <c r="W8907" i="1"/>
  <c r="V8908" i="1"/>
  <c r="W8908" i="1"/>
  <c r="V8909" i="1"/>
  <c r="W8909" i="1"/>
  <c r="V8910" i="1"/>
  <c r="W8910" i="1"/>
  <c r="V8911" i="1"/>
  <c r="W8911" i="1"/>
  <c r="V8912" i="1"/>
  <c r="W8912" i="1"/>
  <c r="V8913" i="1"/>
  <c r="W8913" i="1"/>
  <c r="V8914" i="1"/>
  <c r="W8914" i="1"/>
  <c r="V8915" i="1"/>
  <c r="W8915" i="1"/>
  <c r="V8916" i="1"/>
  <c r="W8916" i="1"/>
  <c r="V8917" i="1"/>
  <c r="W8917" i="1"/>
  <c r="V8918" i="1"/>
  <c r="W8918" i="1"/>
  <c r="V8919" i="1"/>
  <c r="W8919" i="1"/>
  <c r="V8920" i="1"/>
  <c r="W8920" i="1"/>
  <c r="V8921" i="1"/>
  <c r="W8921" i="1"/>
  <c r="V8922" i="1"/>
  <c r="W8922" i="1"/>
  <c r="V8923" i="1"/>
  <c r="W8923" i="1"/>
  <c r="V8924" i="1"/>
  <c r="W8924" i="1"/>
  <c r="V8925" i="1"/>
  <c r="W8925" i="1"/>
  <c r="V8926" i="1"/>
  <c r="W8926" i="1"/>
  <c r="V8927" i="1"/>
  <c r="W8927" i="1"/>
  <c r="V8928" i="1"/>
  <c r="W8928" i="1"/>
  <c r="V8929" i="1"/>
  <c r="W8929" i="1"/>
  <c r="V8930" i="1"/>
  <c r="W8930" i="1"/>
  <c r="V8931" i="1"/>
  <c r="W8931" i="1"/>
  <c r="V8932" i="1"/>
  <c r="W8932" i="1"/>
  <c r="V8933" i="1"/>
  <c r="W8933" i="1"/>
  <c r="V8934" i="1"/>
  <c r="W8934" i="1"/>
  <c r="V8935" i="1"/>
  <c r="W8935" i="1"/>
  <c r="V8936" i="1"/>
  <c r="W8936" i="1"/>
  <c r="V8937" i="1"/>
  <c r="W8937" i="1"/>
  <c r="V8938" i="1"/>
  <c r="W8938" i="1"/>
  <c r="V8939" i="1"/>
  <c r="W8939" i="1"/>
  <c r="V8940" i="1"/>
  <c r="W8940" i="1"/>
  <c r="V8941" i="1"/>
  <c r="W8941" i="1"/>
  <c r="V8942" i="1"/>
  <c r="W8942" i="1"/>
  <c r="V8943" i="1"/>
  <c r="W8943" i="1"/>
  <c r="V8944" i="1"/>
  <c r="W8944" i="1"/>
  <c r="V8945" i="1"/>
  <c r="W8945" i="1"/>
  <c r="V8946" i="1"/>
  <c r="W8946" i="1"/>
  <c r="V8947" i="1"/>
  <c r="W8947" i="1"/>
  <c r="V8948" i="1"/>
  <c r="W8948" i="1"/>
  <c r="V8949" i="1"/>
  <c r="W8949" i="1"/>
  <c r="V8950" i="1"/>
  <c r="W8950" i="1"/>
  <c r="V8951" i="1"/>
  <c r="W8951" i="1"/>
  <c r="V8952" i="1"/>
  <c r="W8952" i="1"/>
  <c r="V8953" i="1"/>
  <c r="W8953" i="1"/>
  <c r="V8954" i="1"/>
  <c r="W8954" i="1"/>
  <c r="V8955" i="1"/>
  <c r="W8955" i="1"/>
  <c r="V8956" i="1"/>
  <c r="W8956" i="1"/>
  <c r="V8957" i="1"/>
  <c r="W8957" i="1"/>
  <c r="V8958" i="1"/>
  <c r="W8958" i="1"/>
  <c r="V8959" i="1"/>
  <c r="W8959" i="1"/>
  <c r="V8960" i="1"/>
  <c r="W8960" i="1"/>
  <c r="V8961" i="1"/>
  <c r="W8961" i="1"/>
  <c r="V8962" i="1"/>
  <c r="W8962" i="1"/>
  <c r="V8963" i="1"/>
  <c r="W8963" i="1"/>
  <c r="V8964" i="1"/>
  <c r="W8964" i="1"/>
  <c r="V8965" i="1"/>
  <c r="W8965" i="1"/>
  <c r="V8966" i="1"/>
  <c r="W8966" i="1"/>
  <c r="V8967" i="1"/>
  <c r="W8967" i="1"/>
  <c r="V8968" i="1"/>
  <c r="W8968" i="1"/>
  <c r="V8969" i="1"/>
  <c r="W8969" i="1"/>
  <c r="V8970" i="1"/>
  <c r="W8970" i="1"/>
  <c r="V8971" i="1"/>
  <c r="W8971" i="1"/>
  <c r="V8972" i="1"/>
  <c r="W8972" i="1"/>
  <c r="V8973" i="1"/>
  <c r="W8973" i="1"/>
  <c r="V8974" i="1"/>
  <c r="W8974" i="1"/>
  <c r="V8975" i="1"/>
  <c r="W8975" i="1"/>
  <c r="V8976" i="1"/>
  <c r="W8976" i="1"/>
  <c r="V8977" i="1"/>
  <c r="W8977" i="1"/>
  <c r="V8978" i="1"/>
  <c r="W8978" i="1"/>
  <c r="V8979" i="1"/>
  <c r="W8979" i="1"/>
  <c r="V8980" i="1"/>
  <c r="W8980" i="1"/>
  <c r="V8981" i="1"/>
  <c r="W8981" i="1"/>
  <c r="V8982" i="1"/>
  <c r="W8982" i="1"/>
  <c r="V8983" i="1"/>
  <c r="W8983" i="1"/>
  <c r="V8984" i="1"/>
  <c r="W8984" i="1"/>
  <c r="V8985" i="1"/>
  <c r="W8985" i="1"/>
  <c r="V8986" i="1"/>
  <c r="W8986" i="1"/>
  <c r="V8987" i="1"/>
  <c r="W8987" i="1"/>
  <c r="V8988" i="1"/>
  <c r="W8988" i="1"/>
  <c r="V8989" i="1"/>
  <c r="W8989" i="1"/>
  <c r="V8990" i="1"/>
  <c r="W8990" i="1"/>
  <c r="V8991" i="1"/>
  <c r="W8991" i="1"/>
  <c r="V8992" i="1"/>
  <c r="W8992" i="1"/>
  <c r="V8993" i="1"/>
  <c r="W8993" i="1"/>
  <c r="V8994" i="1"/>
  <c r="W8994" i="1"/>
  <c r="V8995" i="1"/>
  <c r="W8995" i="1"/>
  <c r="V8996" i="1"/>
  <c r="W8996" i="1"/>
  <c r="V8997" i="1"/>
  <c r="W8997" i="1"/>
  <c r="V8998" i="1"/>
  <c r="W8998" i="1"/>
  <c r="V8999" i="1"/>
  <c r="W8999" i="1"/>
  <c r="V9000" i="1"/>
  <c r="W9000" i="1"/>
  <c r="V9001" i="1"/>
  <c r="W9001" i="1"/>
  <c r="V9002" i="1"/>
  <c r="W9002" i="1"/>
  <c r="V9003" i="1"/>
  <c r="W9003" i="1"/>
  <c r="V9004" i="1"/>
  <c r="W9004" i="1"/>
  <c r="V9005" i="1"/>
  <c r="W9005" i="1"/>
  <c r="V9006" i="1"/>
  <c r="W9006" i="1"/>
  <c r="V9007" i="1"/>
  <c r="W9007" i="1"/>
  <c r="V9008" i="1"/>
  <c r="W9008" i="1"/>
  <c r="V9009" i="1"/>
  <c r="W9009" i="1"/>
  <c r="V9010" i="1"/>
  <c r="W9010" i="1"/>
  <c r="V9011" i="1"/>
  <c r="W9011" i="1"/>
  <c r="V9012" i="1"/>
  <c r="W9012" i="1"/>
  <c r="V9013" i="1"/>
  <c r="W9013" i="1"/>
  <c r="V9014" i="1"/>
  <c r="W9014" i="1"/>
  <c r="V9015" i="1"/>
  <c r="W9015" i="1"/>
  <c r="V9016" i="1"/>
  <c r="W9016" i="1"/>
  <c r="V9017" i="1"/>
  <c r="W9017" i="1"/>
  <c r="V9018" i="1"/>
  <c r="W9018" i="1"/>
  <c r="V9019" i="1"/>
  <c r="W9019" i="1"/>
  <c r="V9020" i="1"/>
  <c r="W9020" i="1"/>
  <c r="V9021" i="1"/>
  <c r="W9021" i="1"/>
  <c r="V9022" i="1"/>
  <c r="W9022" i="1"/>
  <c r="V9023" i="1"/>
  <c r="W9023" i="1"/>
  <c r="V9024" i="1"/>
  <c r="W9024" i="1"/>
  <c r="V9025" i="1"/>
  <c r="W9025" i="1"/>
  <c r="V9026" i="1"/>
  <c r="W9026" i="1"/>
  <c r="V9027" i="1"/>
  <c r="W9027" i="1"/>
  <c r="V9028" i="1"/>
  <c r="W9028" i="1"/>
  <c r="V9029" i="1"/>
  <c r="W9029" i="1"/>
  <c r="V9030" i="1"/>
  <c r="W9030" i="1"/>
  <c r="V9031" i="1"/>
  <c r="W9031" i="1"/>
  <c r="V9032" i="1"/>
  <c r="W9032" i="1"/>
  <c r="V9033" i="1"/>
  <c r="W9033" i="1"/>
  <c r="V9034" i="1"/>
  <c r="W9034" i="1"/>
  <c r="V9035" i="1"/>
  <c r="W9035" i="1"/>
  <c r="V9036" i="1"/>
  <c r="W9036" i="1"/>
  <c r="V9037" i="1"/>
  <c r="W9037" i="1"/>
  <c r="V9038" i="1"/>
  <c r="W9038" i="1"/>
  <c r="V9039" i="1"/>
  <c r="W9039" i="1"/>
  <c r="V9040" i="1"/>
  <c r="W9040" i="1"/>
  <c r="V9041" i="1"/>
  <c r="W9041" i="1"/>
  <c r="V9042" i="1"/>
  <c r="W9042" i="1"/>
  <c r="V9043" i="1"/>
  <c r="W9043" i="1"/>
  <c r="V9044" i="1"/>
  <c r="W9044" i="1"/>
  <c r="V9045" i="1"/>
  <c r="W9045" i="1"/>
  <c r="V9046" i="1"/>
  <c r="W9046" i="1"/>
  <c r="V9047" i="1"/>
  <c r="W9047" i="1"/>
  <c r="V9048" i="1"/>
  <c r="W9048" i="1"/>
  <c r="V9049" i="1"/>
  <c r="W9049" i="1"/>
  <c r="V9050" i="1"/>
  <c r="W9050" i="1"/>
  <c r="V9051" i="1"/>
  <c r="W9051" i="1"/>
  <c r="V9052" i="1"/>
  <c r="W9052" i="1"/>
  <c r="V9053" i="1"/>
  <c r="W9053" i="1"/>
  <c r="V9054" i="1"/>
  <c r="W9054" i="1"/>
  <c r="V9055" i="1"/>
  <c r="W9055" i="1"/>
  <c r="V9056" i="1"/>
  <c r="W9056" i="1"/>
  <c r="V9057" i="1"/>
  <c r="W9057" i="1"/>
  <c r="V9058" i="1"/>
  <c r="W9058" i="1"/>
  <c r="V9059" i="1"/>
  <c r="W9059" i="1"/>
  <c r="V9060" i="1"/>
  <c r="W9060" i="1"/>
  <c r="V9061" i="1"/>
  <c r="W9061" i="1"/>
  <c r="V9062" i="1"/>
  <c r="W9062" i="1"/>
  <c r="V9063" i="1"/>
  <c r="W9063" i="1"/>
  <c r="V9064" i="1"/>
  <c r="W9064" i="1"/>
  <c r="V9065" i="1"/>
  <c r="W9065" i="1"/>
  <c r="V9066" i="1"/>
  <c r="W9066" i="1"/>
  <c r="V9067" i="1"/>
  <c r="W9067" i="1"/>
  <c r="V9068" i="1"/>
  <c r="W9068" i="1"/>
  <c r="V9069" i="1"/>
  <c r="W9069" i="1"/>
  <c r="V9070" i="1"/>
  <c r="W9070" i="1"/>
  <c r="V9071" i="1"/>
  <c r="W9071" i="1"/>
  <c r="V9072" i="1"/>
  <c r="W9072" i="1"/>
  <c r="V9073" i="1"/>
  <c r="W9073" i="1"/>
  <c r="V9074" i="1"/>
  <c r="W9074" i="1"/>
  <c r="V9075" i="1"/>
  <c r="W9075" i="1"/>
  <c r="V9076" i="1"/>
  <c r="W9076" i="1"/>
  <c r="V9077" i="1"/>
  <c r="W9077" i="1"/>
  <c r="V9078" i="1"/>
  <c r="W9078" i="1"/>
  <c r="V9079" i="1"/>
  <c r="W9079" i="1"/>
  <c r="V9080" i="1"/>
  <c r="W9080" i="1"/>
  <c r="V9081" i="1"/>
  <c r="W9081" i="1"/>
  <c r="V9082" i="1"/>
  <c r="W9082" i="1"/>
  <c r="V9083" i="1"/>
  <c r="W9083" i="1"/>
  <c r="V9084" i="1"/>
  <c r="W9084" i="1"/>
  <c r="V9085" i="1"/>
  <c r="W9085" i="1"/>
  <c r="V9086" i="1"/>
  <c r="W9086" i="1"/>
  <c r="V9087" i="1"/>
  <c r="W9087" i="1"/>
  <c r="V9088" i="1"/>
  <c r="W9088" i="1"/>
  <c r="V9089" i="1"/>
  <c r="W9089" i="1"/>
  <c r="V9090" i="1"/>
  <c r="W9090" i="1"/>
  <c r="V9091" i="1"/>
  <c r="W9091" i="1"/>
  <c r="V9092" i="1"/>
  <c r="W9092" i="1"/>
  <c r="V9093" i="1"/>
  <c r="W9093" i="1"/>
  <c r="V9094" i="1"/>
  <c r="W9094" i="1"/>
  <c r="V9095" i="1"/>
  <c r="W9095" i="1"/>
  <c r="V9096" i="1"/>
  <c r="W9096" i="1"/>
  <c r="V9097" i="1"/>
  <c r="W9097" i="1"/>
  <c r="V9098" i="1"/>
  <c r="W9098" i="1"/>
  <c r="V9099" i="1"/>
  <c r="W9099" i="1"/>
  <c r="V9100" i="1"/>
  <c r="W9100" i="1"/>
  <c r="V9101" i="1"/>
  <c r="W9101" i="1"/>
  <c r="V9102" i="1"/>
  <c r="W9102" i="1"/>
  <c r="V9103" i="1"/>
  <c r="W9103" i="1"/>
  <c r="V9104" i="1"/>
  <c r="W9104" i="1"/>
  <c r="V9105" i="1"/>
  <c r="W9105" i="1"/>
  <c r="V9106" i="1"/>
  <c r="W9106" i="1"/>
  <c r="V9107" i="1"/>
  <c r="W9107" i="1"/>
  <c r="V9108" i="1"/>
  <c r="W9108" i="1"/>
  <c r="V9109" i="1"/>
  <c r="W9109" i="1"/>
  <c r="V9110" i="1"/>
  <c r="W9110" i="1"/>
  <c r="V9111" i="1"/>
  <c r="W9111" i="1"/>
  <c r="V9112" i="1"/>
  <c r="W9112" i="1"/>
  <c r="V9113" i="1"/>
  <c r="W9113" i="1"/>
  <c r="V9114" i="1"/>
  <c r="W9114" i="1"/>
  <c r="V9115" i="1"/>
  <c r="W9115" i="1"/>
  <c r="V9116" i="1"/>
  <c r="W9116" i="1"/>
  <c r="V9117" i="1"/>
  <c r="W9117" i="1"/>
  <c r="V9118" i="1"/>
  <c r="W9118" i="1"/>
  <c r="V9119" i="1"/>
  <c r="W9119" i="1"/>
  <c r="V9120" i="1"/>
  <c r="W9120" i="1"/>
  <c r="V9121" i="1"/>
  <c r="W9121" i="1"/>
  <c r="V9122" i="1"/>
  <c r="W9122" i="1"/>
  <c r="V9123" i="1"/>
  <c r="W9123" i="1"/>
  <c r="V9124" i="1"/>
  <c r="W9124" i="1"/>
  <c r="V9125" i="1"/>
  <c r="W9125" i="1"/>
  <c r="V9126" i="1"/>
  <c r="W9126" i="1"/>
  <c r="V9127" i="1"/>
  <c r="W9127" i="1"/>
  <c r="V9128" i="1"/>
  <c r="W9128" i="1"/>
  <c r="V9129" i="1"/>
  <c r="W9129" i="1"/>
  <c r="V9130" i="1"/>
  <c r="W9130" i="1"/>
  <c r="V9131" i="1"/>
  <c r="W9131" i="1"/>
  <c r="V9132" i="1"/>
  <c r="W9132" i="1"/>
  <c r="V9133" i="1"/>
  <c r="W9133" i="1"/>
  <c r="V9134" i="1"/>
  <c r="W9134" i="1"/>
  <c r="V9135" i="1"/>
  <c r="W9135" i="1"/>
  <c r="V9136" i="1"/>
  <c r="W9136" i="1"/>
  <c r="V9137" i="1"/>
  <c r="W9137" i="1"/>
  <c r="V9138" i="1"/>
  <c r="W9138" i="1"/>
  <c r="V9139" i="1"/>
  <c r="W9139" i="1"/>
  <c r="V9140" i="1"/>
  <c r="W9140" i="1"/>
  <c r="V9141" i="1"/>
  <c r="W9141" i="1"/>
  <c r="V9142" i="1"/>
  <c r="W9142" i="1"/>
  <c r="V9143" i="1"/>
  <c r="W9143" i="1"/>
  <c r="V9144" i="1"/>
  <c r="W9144" i="1"/>
  <c r="V9145" i="1"/>
  <c r="W9145" i="1"/>
  <c r="V9146" i="1"/>
  <c r="W9146" i="1"/>
  <c r="V9147" i="1"/>
  <c r="W9147" i="1"/>
  <c r="V9148" i="1"/>
  <c r="W9148" i="1"/>
  <c r="V9149" i="1"/>
  <c r="W9149" i="1"/>
  <c r="V9150" i="1"/>
  <c r="W9150" i="1"/>
  <c r="V9151" i="1"/>
  <c r="W9151" i="1"/>
  <c r="V9152" i="1"/>
  <c r="W9152" i="1"/>
  <c r="V9153" i="1"/>
  <c r="W9153" i="1"/>
  <c r="V9154" i="1"/>
  <c r="W9154" i="1"/>
  <c r="V9155" i="1"/>
  <c r="W9155" i="1"/>
  <c r="V9156" i="1"/>
  <c r="W9156" i="1"/>
  <c r="V9157" i="1"/>
  <c r="W9157" i="1"/>
  <c r="V9158" i="1"/>
  <c r="W9158" i="1"/>
  <c r="V9159" i="1"/>
  <c r="W9159" i="1"/>
  <c r="V9160" i="1"/>
  <c r="W9160" i="1"/>
  <c r="V9161" i="1"/>
  <c r="W9161" i="1"/>
  <c r="V9162" i="1"/>
  <c r="W9162" i="1"/>
  <c r="V9163" i="1"/>
  <c r="W9163" i="1"/>
  <c r="V9164" i="1"/>
  <c r="W9164" i="1"/>
  <c r="V9165" i="1"/>
  <c r="W9165" i="1"/>
  <c r="V9166" i="1"/>
  <c r="W9166" i="1"/>
  <c r="V9167" i="1"/>
  <c r="W9167" i="1"/>
  <c r="V9168" i="1"/>
  <c r="W9168" i="1"/>
  <c r="V9169" i="1"/>
  <c r="W9169" i="1"/>
  <c r="V9170" i="1"/>
  <c r="W9170" i="1"/>
  <c r="V9171" i="1"/>
  <c r="W9171" i="1"/>
  <c r="V9172" i="1"/>
  <c r="W9172" i="1"/>
  <c r="V9173" i="1"/>
  <c r="W9173" i="1"/>
  <c r="V9174" i="1"/>
  <c r="W9174" i="1"/>
  <c r="V9175" i="1"/>
  <c r="W9175" i="1"/>
  <c r="V9176" i="1"/>
  <c r="W9176" i="1"/>
  <c r="V9177" i="1"/>
  <c r="W9177" i="1"/>
  <c r="V9178" i="1"/>
  <c r="W9178" i="1"/>
  <c r="V9179" i="1"/>
  <c r="W9179" i="1"/>
  <c r="V9180" i="1"/>
  <c r="W9180" i="1"/>
  <c r="V9181" i="1"/>
  <c r="W9181" i="1"/>
  <c r="V9182" i="1"/>
  <c r="W9182" i="1"/>
  <c r="V9183" i="1"/>
  <c r="W9183" i="1"/>
  <c r="V9184" i="1"/>
  <c r="W9184" i="1"/>
  <c r="V9185" i="1"/>
  <c r="W9185" i="1"/>
  <c r="V9186" i="1"/>
  <c r="W9186" i="1"/>
  <c r="V9187" i="1"/>
  <c r="W9187" i="1"/>
  <c r="V9188" i="1"/>
  <c r="W9188" i="1"/>
  <c r="V9189" i="1"/>
  <c r="W9189" i="1"/>
  <c r="V9190" i="1"/>
  <c r="W9190" i="1"/>
  <c r="V9191" i="1"/>
  <c r="W9191" i="1"/>
  <c r="V9192" i="1"/>
  <c r="W9192" i="1"/>
  <c r="V9193" i="1"/>
  <c r="W9193" i="1"/>
  <c r="V9194" i="1"/>
  <c r="W9194" i="1"/>
  <c r="V9195" i="1"/>
  <c r="W9195" i="1"/>
  <c r="V9196" i="1"/>
  <c r="W9196" i="1"/>
  <c r="V9197" i="1"/>
  <c r="W9197" i="1"/>
  <c r="V9198" i="1"/>
  <c r="W9198" i="1"/>
  <c r="V9199" i="1"/>
  <c r="W9199" i="1"/>
  <c r="V9200" i="1"/>
  <c r="W9200" i="1"/>
  <c r="V9201" i="1"/>
  <c r="W9201" i="1"/>
  <c r="V9202" i="1"/>
  <c r="W9202" i="1"/>
  <c r="V9203" i="1"/>
  <c r="W9203" i="1"/>
  <c r="V9204" i="1"/>
  <c r="W9204" i="1"/>
  <c r="V9205" i="1"/>
  <c r="W9205" i="1"/>
  <c r="V9206" i="1"/>
  <c r="W9206" i="1"/>
  <c r="V9207" i="1"/>
  <c r="W9207" i="1"/>
  <c r="V9208" i="1"/>
  <c r="W9208" i="1"/>
  <c r="V9209" i="1"/>
  <c r="W9209" i="1"/>
  <c r="V9210" i="1"/>
  <c r="W9210" i="1"/>
  <c r="V9211" i="1"/>
  <c r="W9211" i="1"/>
  <c r="V9212" i="1"/>
  <c r="W9212" i="1"/>
  <c r="V9213" i="1"/>
  <c r="W9213" i="1"/>
  <c r="V9214" i="1"/>
  <c r="W9214" i="1"/>
  <c r="V9215" i="1"/>
  <c r="W9215" i="1"/>
  <c r="V9216" i="1"/>
  <c r="W9216" i="1"/>
  <c r="V9217" i="1"/>
  <c r="W9217" i="1"/>
  <c r="V9218" i="1"/>
  <c r="W9218" i="1"/>
  <c r="V9219" i="1"/>
  <c r="W9219" i="1"/>
  <c r="V9220" i="1"/>
  <c r="W9220" i="1"/>
  <c r="V9221" i="1"/>
  <c r="W9221" i="1"/>
  <c r="V9222" i="1"/>
  <c r="W9222" i="1"/>
  <c r="V9223" i="1"/>
  <c r="W9223" i="1"/>
  <c r="V9224" i="1"/>
  <c r="W9224" i="1"/>
  <c r="V9225" i="1"/>
  <c r="W9225" i="1"/>
  <c r="V9226" i="1"/>
  <c r="W9226" i="1"/>
  <c r="V9227" i="1"/>
  <c r="W9227" i="1"/>
  <c r="V9228" i="1"/>
  <c r="W9228" i="1"/>
  <c r="V9229" i="1"/>
  <c r="W9229" i="1"/>
  <c r="V9230" i="1"/>
  <c r="W9230" i="1"/>
  <c r="V9231" i="1"/>
  <c r="W9231" i="1"/>
  <c r="V9232" i="1"/>
  <c r="W9232" i="1"/>
  <c r="V9233" i="1"/>
  <c r="W9233" i="1"/>
  <c r="V9234" i="1"/>
  <c r="W9234" i="1"/>
  <c r="V9235" i="1"/>
  <c r="W9235" i="1"/>
  <c r="V9236" i="1"/>
  <c r="W9236" i="1"/>
  <c r="V9237" i="1"/>
  <c r="W9237" i="1"/>
  <c r="V9238" i="1"/>
  <c r="W9238" i="1"/>
  <c r="V9239" i="1"/>
  <c r="W9239" i="1"/>
  <c r="V9240" i="1"/>
  <c r="W9240" i="1"/>
  <c r="V9241" i="1"/>
  <c r="W9241" i="1"/>
  <c r="V9242" i="1"/>
  <c r="W9242" i="1"/>
  <c r="V9243" i="1"/>
  <c r="W9243" i="1"/>
  <c r="V9244" i="1"/>
  <c r="W9244" i="1"/>
  <c r="V9245" i="1"/>
  <c r="W9245" i="1"/>
  <c r="V9246" i="1"/>
  <c r="W9246" i="1"/>
  <c r="V9247" i="1"/>
  <c r="W9247" i="1"/>
  <c r="V9248" i="1"/>
  <c r="W9248" i="1"/>
  <c r="V9249" i="1"/>
  <c r="W9249" i="1"/>
  <c r="V9250" i="1"/>
  <c r="W9250" i="1"/>
  <c r="V9251" i="1"/>
  <c r="W9251" i="1"/>
  <c r="V9252" i="1"/>
  <c r="W9252" i="1"/>
  <c r="V9253" i="1"/>
  <c r="W9253" i="1"/>
  <c r="V9254" i="1"/>
  <c r="W9254" i="1"/>
  <c r="V9255" i="1"/>
  <c r="W9255" i="1"/>
  <c r="V9256" i="1"/>
  <c r="W9256" i="1"/>
  <c r="V9257" i="1"/>
  <c r="W9257" i="1"/>
  <c r="V9258" i="1"/>
  <c r="W9258" i="1"/>
  <c r="V9259" i="1"/>
  <c r="W9259" i="1"/>
  <c r="V9260" i="1"/>
  <c r="W9260" i="1"/>
  <c r="V9261" i="1"/>
  <c r="W9261" i="1"/>
  <c r="V9262" i="1"/>
  <c r="W9262" i="1"/>
  <c r="V9263" i="1"/>
  <c r="W9263" i="1"/>
  <c r="V9264" i="1"/>
  <c r="W9264" i="1"/>
  <c r="V9265" i="1"/>
  <c r="W9265" i="1"/>
  <c r="V9266" i="1"/>
  <c r="W9266" i="1"/>
  <c r="V9267" i="1"/>
  <c r="W9267" i="1"/>
  <c r="V9268" i="1"/>
  <c r="W9268" i="1"/>
  <c r="V9269" i="1"/>
  <c r="W9269" i="1"/>
  <c r="V9270" i="1"/>
  <c r="W9270" i="1"/>
  <c r="V9271" i="1"/>
  <c r="W9271" i="1"/>
  <c r="V9272" i="1"/>
  <c r="W9272" i="1"/>
  <c r="V9273" i="1"/>
  <c r="W9273" i="1"/>
  <c r="V9274" i="1"/>
  <c r="W9274" i="1"/>
  <c r="V9275" i="1"/>
  <c r="W9275" i="1"/>
  <c r="V9276" i="1"/>
  <c r="W9276" i="1"/>
  <c r="V9277" i="1"/>
  <c r="W9277" i="1"/>
  <c r="V9278" i="1"/>
  <c r="W9278" i="1"/>
  <c r="V9279" i="1"/>
  <c r="W9279" i="1"/>
  <c r="V9280" i="1"/>
  <c r="W9280" i="1"/>
  <c r="V9281" i="1"/>
  <c r="W9281" i="1"/>
  <c r="V9282" i="1"/>
  <c r="W9282" i="1"/>
  <c r="V9283" i="1"/>
  <c r="W9283" i="1"/>
  <c r="V9284" i="1"/>
  <c r="W9284" i="1"/>
  <c r="V9285" i="1"/>
  <c r="W9285" i="1"/>
  <c r="V9286" i="1"/>
  <c r="W9286" i="1"/>
  <c r="V9287" i="1"/>
  <c r="W9287" i="1"/>
  <c r="V9288" i="1"/>
  <c r="W9288" i="1"/>
  <c r="V9289" i="1"/>
  <c r="W9289" i="1"/>
  <c r="V9290" i="1"/>
  <c r="W9290" i="1"/>
  <c r="V9291" i="1"/>
  <c r="W9291" i="1"/>
  <c r="V9292" i="1"/>
  <c r="W9292" i="1"/>
  <c r="V9293" i="1"/>
  <c r="W9293" i="1"/>
  <c r="V9294" i="1"/>
  <c r="W9294" i="1"/>
  <c r="V9295" i="1"/>
  <c r="W9295" i="1"/>
  <c r="V9296" i="1"/>
  <c r="W9296" i="1"/>
  <c r="V9297" i="1"/>
  <c r="W9297" i="1"/>
  <c r="V9298" i="1"/>
  <c r="W9298" i="1"/>
  <c r="V9299" i="1"/>
  <c r="W9299" i="1"/>
  <c r="V9300" i="1"/>
  <c r="W9300" i="1"/>
  <c r="V9301" i="1"/>
  <c r="W9301" i="1"/>
  <c r="V9302" i="1"/>
  <c r="W9302" i="1"/>
  <c r="V9303" i="1"/>
  <c r="W9303" i="1"/>
  <c r="V9304" i="1"/>
  <c r="W9304" i="1"/>
  <c r="V9305" i="1"/>
  <c r="W9305" i="1"/>
  <c r="V9306" i="1"/>
  <c r="W9306" i="1"/>
  <c r="V9307" i="1"/>
  <c r="W9307" i="1"/>
  <c r="V9308" i="1"/>
  <c r="W9308" i="1"/>
  <c r="V9309" i="1"/>
  <c r="W9309" i="1"/>
  <c r="V9310" i="1"/>
  <c r="W9310" i="1"/>
  <c r="V9311" i="1"/>
  <c r="W9311" i="1"/>
  <c r="V9312" i="1"/>
  <c r="W9312" i="1"/>
  <c r="V9313" i="1"/>
  <c r="W9313" i="1"/>
  <c r="V9314" i="1"/>
  <c r="W9314" i="1"/>
  <c r="V9315" i="1"/>
  <c r="W9315" i="1"/>
  <c r="V9316" i="1"/>
  <c r="W9316" i="1"/>
  <c r="V9317" i="1"/>
  <c r="W9317" i="1"/>
  <c r="V9318" i="1"/>
  <c r="W9318" i="1"/>
  <c r="V9319" i="1"/>
  <c r="W9319" i="1"/>
  <c r="V9320" i="1"/>
  <c r="W9320" i="1"/>
  <c r="V9321" i="1"/>
  <c r="W9321" i="1"/>
  <c r="V9322" i="1"/>
  <c r="W9322" i="1"/>
  <c r="V9323" i="1"/>
  <c r="W9323" i="1"/>
  <c r="V9324" i="1"/>
  <c r="W9324" i="1"/>
  <c r="V9325" i="1"/>
  <c r="W9325" i="1"/>
  <c r="V9326" i="1"/>
  <c r="W9326" i="1"/>
  <c r="V9327" i="1"/>
  <c r="W9327" i="1"/>
  <c r="V9328" i="1"/>
  <c r="W9328" i="1"/>
  <c r="V9329" i="1"/>
  <c r="W9329" i="1"/>
  <c r="V9330" i="1"/>
  <c r="W9330" i="1"/>
  <c r="V9331" i="1"/>
  <c r="W9331" i="1"/>
  <c r="V9332" i="1"/>
  <c r="W9332" i="1"/>
  <c r="V9333" i="1"/>
  <c r="W9333" i="1"/>
  <c r="V9334" i="1"/>
  <c r="W9334" i="1"/>
  <c r="V9335" i="1"/>
  <c r="W9335" i="1"/>
  <c r="V9336" i="1"/>
  <c r="W9336" i="1"/>
  <c r="V9337" i="1"/>
  <c r="W9337" i="1"/>
  <c r="V9338" i="1"/>
  <c r="W9338" i="1"/>
  <c r="V9339" i="1"/>
  <c r="W9339" i="1"/>
  <c r="V9340" i="1"/>
  <c r="W9340" i="1"/>
  <c r="V9341" i="1"/>
  <c r="W9341" i="1"/>
  <c r="V9342" i="1"/>
  <c r="W9342" i="1"/>
  <c r="V9343" i="1"/>
  <c r="W9343" i="1"/>
  <c r="V9344" i="1"/>
  <c r="W9344" i="1"/>
  <c r="V9345" i="1"/>
  <c r="W9345" i="1"/>
  <c r="V9346" i="1"/>
  <c r="W9346" i="1"/>
  <c r="V9347" i="1"/>
  <c r="W9347" i="1"/>
  <c r="V9348" i="1"/>
  <c r="W9348" i="1"/>
  <c r="V9349" i="1"/>
  <c r="W9349" i="1"/>
  <c r="V9350" i="1"/>
  <c r="W9350" i="1"/>
  <c r="V9351" i="1"/>
  <c r="W9351" i="1"/>
  <c r="V9352" i="1"/>
  <c r="W9352" i="1"/>
  <c r="V9353" i="1"/>
  <c r="W9353" i="1"/>
  <c r="V9354" i="1"/>
  <c r="W9354" i="1"/>
  <c r="V9355" i="1"/>
  <c r="W9355" i="1"/>
  <c r="V9356" i="1"/>
  <c r="W9356" i="1"/>
  <c r="V9357" i="1"/>
  <c r="W9357" i="1"/>
  <c r="V9358" i="1"/>
  <c r="W9358" i="1"/>
  <c r="V9359" i="1"/>
  <c r="W9359" i="1"/>
  <c r="V9360" i="1"/>
  <c r="W9360" i="1"/>
  <c r="V9361" i="1"/>
  <c r="W9361" i="1"/>
  <c r="V9362" i="1"/>
  <c r="W9362" i="1"/>
  <c r="V9363" i="1"/>
  <c r="W9363" i="1"/>
  <c r="V9364" i="1"/>
  <c r="W9364" i="1"/>
  <c r="V9365" i="1"/>
  <c r="W9365" i="1"/>
  <c r="V9366" i="1"/>
  <c r="W9366" i="1"/>
  <c r="V9367" i="1"/>
  <c r="W9367" i="1"/>
  <c r="V9368" i="1"/>
  <c r="W9368" i="1"/>
  <c r="V9369" i="1"/>
  <c r="W9369" i="1"/>
  <c r="V9370" i="1"/>
  <c r="W9370" i="1"/>
  <c r="V9371" i="1"/>
  <c r="W9371" i="1"/>
  <c r="V9372" i="1"/>
  <c r="W9372" i="1"/>
  <c r="V9373" i="1"/>
  <c r="W9373" i="1"/>
  <c r="V9374" i="1"/>
  <c r="W9374" i="1"/>
  <c r="V9375" i="1"/>
  <c r="W9375" i="1"/>
  <c r="V9376" i="1"/>
  <c r="W9376" i="1"/>
  <c r="V9377" i="1"/>
  <c r="W9377" i="1"/>
  <c r="V9378" i="1"/>
  <c r="W9378" i="1"/>
  <c r="V9379" i="1"/>
  <c r="W9379" i="1"/>
  <c r="V9380" i="1"/>
  <c r="W9380" i="1"/>
  <c r="V9381" i="1"/>
  <c r="W9381" i="1"/>
  <c r="V9382" i="1"/>
  <c r="W9382" i="1"/>
  <c r="V9383" i="1"/>
  <c r="W9383" i="1"/>
  <c r="V9384" i="1"/>
  <c r="W9384" i="1"/>
  <c r="V9385" i="1"/>
  <c r="W9385" i="1"/>
  <c r="V9386" i="1"/>
  <c r="W9386" i="1"/>
  <c r="V9387" i="1"/>
  <c r="W9387" i="1"/>
  <c r="V9388" i="1"/>
  <c r="W9388" i="1"/>
  <c r="V9389" i="1"/>
  <c r="W9389" i="1"/>
  <c r="V9390" i="1"/>
  <c r="W9390" i="1"/>
  <c r="V9391" i="1"/>
  <c r="W9391" i="1"/>
  <c r="V9392" i="1"/>
  <c r="W9392" i="1"/>
  <c r="V9393" i="1"/>
  <c r="W9393" i="1"/>
  <c r="V9394" i="1"/>
  <c r="W9394" i="1"/>
  <c r="V9395" i="1"/>
  <c r="W9395" i="1"/>
  <c r="V9396" i="1"/>
  <c r="W9396" i="1"/>
  <c r="V9397" i="1"/>
  <c r="W9397" i="1"/>
  <c r="V9398" i="1"/>
  <c r="W9398" i="1"/>
  <c r="V9399" i="1"/>
  <c r="W9399" i="1"/>
  <c r="V9400" i="1"/>
  <c r="W9400" i="1"/>
  <c r="V9401" i="1"/>
  <c r="W9401" i="1"/>
  <c r="V9402" i="1"/>
  <c r="W9402" i="1"/>
  <c r="V9403" i="1"/>
  <c r="W9403" i="1"/>
  <c r="V9404" i="1"/>
  <c r="W9404" i="1"/>
  <c r="V9405" i="1"/>
  <c r="W9405" i="1"/>
  <c r="V9406" i="1"/>
  <c r="W9406" i="1"/>
  <c r="V9407" i="1"/>
  <c r="W9407" i="1"/>
  <c r="V9408" i="1"/>
  <c r="W9408" i="1"/>
  <c r="V9409" i="1"/>
  <c r="W9409" i="1"/>
  <c r="V9410" i="1"/>
  <c r="W9410" i="1"/>
  <c r="V9411" i="1"/>
  <c r="W9411" i="1"/>
  <c r="V9412" i="1"/>
  <c r="W9412" i="1"/>
  <c r="V9413" i="1"/>
  <c r="W9413" i="1"/>
  <c r="V9414" i="1"/>
  <c r="W9414" i="1"/>
  <c r="V9415" i="1"/>
  <c r="W9415" i="1"/>
  <c r="V9416" i="1"/>
  <c r="W9416" i="1"/>
  <c r="V9417" i="1"/>
  <c r="W9417" i="1"/>
  <c r="V9418" i="1"/>
  <c r="W9418" i="1"/>
  <c r="V9419" i="1"/>
  <c r="W9419" i="1"/>
  <c r="V9420" i="1"/>
  <c r="W9420" i="1"/>
  <c r="V9421" i="1"/>
  <c r="W9421" i="1"/>
  <c r="V9422" i="1"/>
  <c r="W9422" i="1"/>
  <c r="V9423" i="1"/>
  <c r="W9423" i="1"/>
  <c r="V9424" i="1"/>
  <c r="W9424" i="1"/>
  <c r="V9425" i="1"/>
  <c r="W9425" i="1"/>
  <c r="V9426" i="1"/>
  <c r="W9426" i="1"/>
  <c r="V9427" i="1"/>
  <c r="W9427" i="1"/>
  <c r="V9428" i="1"/>
  <c r="W9428" i="1"/>
  <c r="V9429" i="1"/>
  <c r="W9429" i="1"/>
  <c r="V9430" i="1"/>
  <c r="W9430" i="1"/>
  <c r="V9431" i="1"/>
  <c r="W9431" i="1"/>
  <c r="V9432" i="1"/>
  <c r="W9432" i="1"/>
  <c r="V9433" i="1"/>
  <c r="W9433" i="1"/>
  <c r="V9434" i="1"/>
  <c r="W9434" i="1"/>
  <c r="V9435" i="1"/>
  <c r="W9435" i="1"/>
  <c r="V9436" i="1"/>
  <c r="W9436" i="1"/>
  <c r="V9437" i="1"/>
  <c r="W9437" i="1"/>
  <c r="V9438" i="1"/>
  <c r="W9438" i="1"/>
  <c r="V9439" i="1"/>
  <c r="W9439" i="1"/>
  <c r="V9440" i="1"/>
  <c r="W9440" i="1"/>
  <c r="V9441" i="1"/>
  <c r="W9441" i="1"/>
  <c r="V9442" i="1"/>
  <c r="W9442" i="1"/>
  <c r="V9443" i="1"/>
  <c r="W9443" i="1"/>
  <c r="V9444" i="1"/>
  <c r="W9444" i="1"/>
  <c r="V9445" i="1"/>
  <c r="W9445" i="1"/>
  <c r="V9446" i="1"/>
  <c r="W9446" i="1"/>
  <c r="V9447" i="1"/>
  <c r="W9447" i="1"/>
  <c r="V9448" i="1"/>
  <c r="W9448" i="1"/>
  <c r="V9449" i="1"/>
  <c r="W9449" i="1"/>
  <c r="V9450" i="1"/>
  <c r="W9450" i="1"/>
  <c r="V9451" i="1"/>
  <c r="W9451" i="1"/>
  <c r="V9452" i="1"/>
  <c r="W9452" i="1"/>
  <c r="V9453" i="1"/>
  <c r="W9453" i="1"/>
  <c r="V9454" i="1"/>
  <c r="W9454" i="1"/>
  <c r="V9455" i="1"/>
  <c r="W9455" i="1"/>
  <c r="V9456" i="1"/>
  <c r="W9456" i="1"/>
  <c r="V9457" i="1"/>
  <c r="W9457" i="1"/>
  <c r="V9458" i="1"/>
  <c r="W9458" i="1"/>
  <c r="V9459" i="1"/>
  <c r="W9459" i="1"/>
  <c r="V9460" i="1"/>
  <c r="W9460" i="1"/>
  <c r="V9461" i="1"/>
  <c r="W9461" i="1"/>
  <c r="V9462" i="1"/>
  <c r="W9462" i="1"/>
  <c r="V9463" i="1"/>
  <c r="W9463" i="1"/>
  <c r="V9464" i="1"/>
  <c r="W9464" i="1"/>
  <c r="V9465" i="1"/>
  <c r="W9465" i="1"/>
  <c r="V9466" i="1"/>
  <c r="W9466" i="1"/>
  <c r="V9467" i="1"/>
  <c r="W9467" i="1"/>
  <c r="V9468" i="1"/>
  <c r="W9468" i="1"/>
  <c r="V9469" i="1"/>
  <c r="W9469" i="1"/>
  <c r="V9470" i="1"/>
  <c r="W9470" i="1"/>
  <c r="V9471" i="1"/>
  <c r="W9471" i="1"/>
  <c r="V9472" i="1"/>
  <c r="W9472" i="1"/>
  <c r="V9473" i="1"/>
  <c r="W9473" i="1"/>
  <c r="V9474" i="1"/>
  <c r="W9474" i="1"/>
  <c r="V9475" i="1"/>
  <c r="W9475" i="1"/>
  <c r="V9476" i="1"/>
  <c r="W9476" i="1"/>
  <c r="V9477" i="1"/>
  <c r="W9477" i="1"/>
  <c r="V9478" i="1"/>
  <c r="W9478" i="1"/>
  <c r="V9479" i="1"/>
  <c r="W9479" i="1"/>
  <c r="V9480" i="1"/>
  <c r="W9480" i="1"/>
  <c r="V9481" i="1"/>
  <c r="W9481" i="1"/>
  <c r="V9482" i="1"/>
  <c r="W9482" i="1"/>
  <c r="V9483" i="1"/>
  <c r="W9483" i="1"/>
  <c r="V9484" i="1"/>
  <c r="W9484" i="1"/>
  <c r="V9485" i="1"/>
  <c r="W9485" i="1"/>
  <c r="V9486" i="1"/>
  <c r="W9486" i="1"/>
  <c r="V9487" i="1"/>
  <c r="W9487" i="1"/>
  <c r="V9488" i="1"/>
  <c r="W9488" i="1"/>
  <c r="V9489" i="1"/>
  <c r="W9489" i="1"/>
  <c r="V9490" i="1"/>
  <c r="W9490" i="1"/>
  <c r="V9491" i="1"/>
  <c r="W9491" i="1"/>
  <c r="V9492" i="1"/>
  <c r="W9492" i="1"/>
  <c r="V9493" i="1"/>
  <c r="W9493" i="1"/>
  <c r="V9494" i="1"/>
  <c r="W9494" i="1"/>
  <c r="V9495" i="1"/>
  <c r="W9495" i="1"/>
  <c r="V9496" i="1"/>
  <c r="W9496" i="1"/>
  <c r="V9497" i="1"/>
  <c r="W9497" i="1"/>
  <c r="V9498" i="1"/>
  <c r="W9498" i="1"/>
  <c r="V9499" i="1"/>
  <c r="W9499" i="1"/>
  <c r="V9500" i="1"/>
  <c r="W9500" i="1"/>
  <c r="V9501" i="1"/>
  <c r="W9501" i="1"/>
  <c r="V9502" i="1"/>
  <c r="W9502" i="1"/>
  <c r="V9503" i="1"/>
  <c r="W9503" i="1"/>
  <c r="V9504" i="1"/>
  <c r="W9504" i="1"/>
  <c r="V9505" i="1"/>
  <c r="W9505" i="1"/>
  <c r="V9506" i="1"/>
  <c r="W9506" i="1"/>
  <c r="V9507" i="1"/>
  <c r="W9507" i="1"/>
  <c r="V9508" i="1"/>
  <c r="W9508" i="1"/>
  <c r="V9509" i="1"/>
  <c r="W9509" i="1"/>
  <c r="V9510" i="1"/>
  <c r="W9510" i="1"/>
  <c r="V9511" i="1"/>
  <c r="W9511" i="1"/>
  <c r="V9512" i="1"/>
  <c r="W9512" i="1"/>
  <c r="V9513" i="1"/>
  <c r="W9513" i="1"/>
  <c r="V9514" i="1"/>
  <c r="W9514" i="1"/>
  <c r="V9515" i="1"/>
  <c r="W9515" i="1"/>
  <c r="V9516" i="1"/>
  <c r="W9516" i="1"/>
  <c r="V9517" i="1"/>
  <c r="W9517" i="1"/>
  <c r="V9518" i="1"/>
  <c r="W9518" i="1"/>
  <c r="V9519" i="1"/>
  <c r="W9519" i="1"/>
  <c r="V9520" i="1"/>
  <c r="W9520" i="1"/>
  <c r="V9521" i="1"/>
  <c r="W9521" i="1"/>
  <c r="V9522" i="1"/>
  <c r="W9522" i="1"/>
  <c r="V9523" i="1"/>
  <c r="W9523" i="1"/>
  <c r="V9524" i="1"/>
  <c r="W9524" i="1"/>
  <c r="V9525" i="1"/>
  <c r="W9525" i="1"/>
  <c r="V9526" i="1"/>
  <c r="W9526" i="1"/>
  <c r="V9527" i="1"/>
  <c r="W9527" i="1"/>
  <c r="V9528" i="1"/>
  <c r="W9528" i="1"/>
  <c r="V9529" i="1"/>
  <c r="W9529" i="1"/>
  <c r="V9530" i="1"/>
  <c r="W9530" i="1"/>
  <c r="V9531" i="1"/>
  <c r="W9531" i="1"/>
  <c r="V9532" i="1"/>
  <c r="W9532" i="1"/>
  <c r="V9533" i="1"/>
  <c r="W9533" i="1"/>
  <c r="V9534" i="1"/>
  <c r="W9534" i="1"/>
  <c r="V9535" i="1"/>
  <c r="W9535" i="1"/>
  <c r="V9536" i="1"/>
  <c r="W9536" i="1"/>
  <c r="V9537" i="1"/>
  <c r="W9537" i="1"/>
  <c r="V9538" i="1"/>
  <c r="W9538" i="1"/>
  <c r="V9539" i="1"/>
  <c r="W9539" i="1"/>
  <c r="V9540" i="1"/>
  <c r="W9540" i="1"/>
  <c r="V9541" i="1"/>
  <c r="W9541" i="1"/>
  <c r="V9542" i="1"/>
  <c r="W9542" i="1"/>
  <c r="V9543" i="1"/>
  <c r="W9543" i="1"/>
  <c r="V9544" i="1"/>
  <c r="W9544" i="1"/>
  <c r="V9545" i="1"/>
  <c r="W9545" i="1"/>
  <c r="V9546" i="1"/>
  <c r="W9546" i="1"/>
  <c r="V9547" i="1"/>
  <c r="W9547" i="1"/>
  <c r="V9548" i="1"/>
  <c r="W9548" i="1"/>
  <c r="V9549" i="1"/>
  <c r="W9549" i="1"/>
  <c r="V9550" i="1"/>
  <c r="W9550" i="1"/>
  <c r="V9551" i="1"/>
  <c r="W9551" i="1"/>
  <c r="V9552" i="1"/>
  <c r="W9552" i="1"/>
  <c r="V9553" i="1"/>
  <c r="W9553" i="1"/>
  <c r="V9554" i="1"/>
  <c r="W9554" i="1"/>
  <c r="V9555" i="1"/>
  <c r="W9555" i="1"/>
  <c r="V9556" i="1"/>
  <c r="W9556" i="1"/>
  <c r="V9557" i="1"/>
  <c r="W9557" i="1"/>
  <c r="V9558" i="1"/>
  <c r="W9558" i="1"/>
  <c r="V9559" i="1"/>
  <c r="W9559" i="1"/>
  <c r="V9560" i="1"/>
  <c r="W9560" i="1"/>
  <c r="V9561" i="1"/>
  <c r="W9561" i="1"/>
  <c r="V9562" i="1"/>
  <c r="W9562" i="1"/>
  <c r="V9563" i="1"/>
  <c r="W9563" i="1"/>
  <c r="V9564" i="1"/>
  <c r="W9564" i="1"/>
  <c r="V9565" i="1"/>
  <c r="W9565" i="1"/>
  <c r="V9566" i="1"/>
  <c r="W9566" i="1"/>
  <c r="V9567" i="1"/>
  <c r="W9567" i="1"/>
  <c r="V9568" i="1"/>
  <c r="W9568" i="1"/>
  <c r="V9569" i="1"/>
  <c r="W9569" i="1"/>
  <c r="V9570" i="1"/>
  <c r="W9570" i="1"/>
  <c r="V9571" i="1"/>
  <c r="W9571" i="1"/>
  <c r="V9572" i="1"/>
  <c r="W9572" i="1"/>
  <c r="V9573" i="1"/>
  <c r="W9573" i="1"/>
  <c r="V9574" i="1"/>
  <c r="W9574" i="1"/>
  <c r="V9575" i="1"/>
  <c r="W9575" i="1"/>
  <c r="V9576" i="1"/>
  <c r="W9576" i="1"/>
  <c r="V9577" i="1"/>
  <c r="W9577" i="1"/>
  <c r="V9578" i="1"/>
  <c r="W9578" i="1"/>
  <c r="V9579" i="1"/>
  <c r="W9579" i="1"/>
  <c r="V9580" i="1"/>
  <c r="W9580" i="1"/>
  <c r="V9581" i="1"/>
  <c r="W9581" i="1"/>
  <c r="V9582" i="1"/>
  <c r="W9582" i="1"/>
  <c r="V9583" i="1"/>
  <c r="W9583" i="1"/>
  <c r="V9584" i="1"/>
  <c r="W9584" i="1"/>
  <c r="V9585" i="1"/>
  <c r="W9585" i="1"/>
  <c r="V9586" i="1"/>
  <c r="W9586" i="1"/>
  <c r="V9587" i="1"/>
  <c r="W9587" i="1"/>
  <c r="V9588" i="1"/>
  <c r="W9588" i="1"/>
  <c r="V9589" i="1"/>
  <c r="W9589" i="1"/>
  <c r="V9590" i="1"/>
  <c r="W9590" i="1"/>
  <c r="V9591" i="1"/>
  <c r="W9591" i="1"/>
  <c r="V9592" i="1"/>
  <c r="W9592" i="1"/>
  <c r="V9593" i="1"/>
  <c r="W9593" i="1"/>
  <c r="V9594" i="1"/>
  <c r="W9594" i="1"/>
  <c r="V9595" i="1"/>
  <c r="W9595" i="1"/>
  <c r="V9596" i="1"/>
  <c r="W9596" i="1"/>
  <c r="V9597" i="1"/>
  <c r="W9597" i="1"/>
  <c r="V9598" i="1"/>
  <c r="W9598" i="1"/>
  <c r="V9599" i="1"/>
  <c r="W9599" i="1"/>
  <c r="V9600" i="1"/>
  <c r="W9600" i="1"/>
  <c r="V9601" i="1"/>
  <c r="W9601" i="1"/>
  <c r="V9602" i="1"/>
  <c r="W9602" i="1"/>
  <c r="V9603" i="1"/>
  <c r="W9603" i="1"/>
  <c r="V9604" i="1"/>
  <c r="W9604" i="1"/>
  <c r="V9605" i="1"/>
  <c r="W9605" i="1"/>
  <c r="V9606" i="1"/>
  <c r="W9606" i="1"/>
  <c r="V9607" i="1"/>
  <c r="W9607" i="1"/>
  <c r="V9608" i="1"/>
  <c r="W9608" i="1"/>
  <c r="V9609" i="1"/>
  <c r="W9609" i="1"/>
  <c r="V9610" i="1"/>
  <c r="W9610" i="1"/>
  <c r="V9611" i="1"/>
  <c r="W9611" i="1"/>
  <c r="V9612" i="1"/>
  <c r="W9612" i="1"/>
  <c r="V9613" i="1"/>
  <c r="W9613" i="1"/>
  <c r="V9614" i="1"/>
  <c r="W9614" i="1"/>
  <c r="V9615" i="1"/>
  <c r="W9615" i="1"/>
  <c r="V9616" i="1"/>
  <c r="W9616" i="1"/>
  <c r="V9617" i="1"/>
  <c r="W9617" i="1"/>
  <c r="V9618" i="1"/>
  <c r="W9618" i="1"/>
  <c r="V9619" i="1"/>
  <c r="W9619" i="1"/>
  <c r="V9620" i="1"/>
  <c r="W9620" i="1"/>
  <c r="V9621" i="1"/>
  <c r="W9621" i="1"/>
  <c r="V9622" i="1"/>
  <c r="W9622" i="1"/>
  <c r="V9623" i="1"/>
  <c r="W9623" i="1"/>
  <c r="V9624" i="1"/>
  <c r="W9624" i="1"/>
  <c r="V9625" i="1"/>
  <c r="W9625" i="1"/>
  <c r="V9626" i="1"/>
  <c r="W9626" i="1"/>
  <c r="V9627" i="1"/>
  <c r="W9627" i="1"/>
  <c r="V9628" i="1"/>
  <c r="W9628" i="1"/>
  <c r="V9629" i="1"/>
  <c r="W9629" i="1"/>
  <c r="V9630" i="1"/>
  <c r="W9630" i="1"/>
  <c r="V9631" i="1"/>
  <c r="W9631" i="1"/>
  <c r="V9632" i="1"/>
  <c r="W9632" i="1"/>
  <c r="V9633" i="1"/>
  <c r="W9633" i="1"/>
  <c r="V9634" i="1"/>
  <c r="W9634" i="1"/>
  <c r="V9635" i="1"/>
  <c r="W9635" i="1"/>
  <c r="V9636" i="1"/>
  <c r="W9636" i="1"/>
  <c r="V9637" i="1"/>
  <c r="W9637" i="1"/>
  <c r="V9638" i="1"/>
  <c r="W9638" i="1"/>
  <c r="V9639" i="1"/>
  <c r="W9639" i="1"/>
  <c r="V9640" i="1"/>
  <c r="W9640" i="1"/>
  <c r="V9641" i="1"/>
  <c r="W9641" i="1"/>
  <c r="V9642" i="1"/>
  <c r="W9642" i="1"/>
  <c r="V9643" i="1"/>
  <c r="W9643" i="1"/>
  <c r="V9644" i="1"/>
  <c r="W9644" i="1"/>
  <c r="V9645" i="1"/>
  <c r="W9645" i="1"/>
  <c r="V9646" i="1"/>
  <c r="W9646" i="1"/>
  <c r="V9647" i="1"/>
  <c r="W9647" i="1"/>
  <c r="V9648" i="1"/>
  <c r="W9648" i="1"/>
  <c r="V9649" i="1"/>
  <c r="W9649" i="1"/>
  <c r="V9650" i="1"/>
  <c r="W9650" i="1"/>
  <c r="V9651" i="1"/>
  <c r="W9651" i="1"/>
  <c r="V9652" i="1"/>
  <c r="W9652" i="1"/>
  <c r="V9653" i="1"/>
  <c r="W9653" i="1"/>
  <c r="V9654" i="1"/>
  <c r="W9654" i="1"/>
  <c r="V9655" i="1"/>
  <c r="W9655" i="1"/>
  <c r="V9656" i="1"/>
  <c r="W9656" i="1"/>
  <c r="V9657" i="1"/>
  <c r="W9657" i="1"/>
  <c r="V9658" i="1"/>
  <c r="W9658" i="1"/>
  <c r="V9659" i="1"/>
  <c r="W9659" i="1"/>
  <c r="V9660" i="1"/>
  <c r="W9660" i="1"/>
  <c r="V9661" i="1"/>
  <c r="W9661" i="1"/>
  <c r="V9662" i="1"/>
  <c r="W9662" i="1"/>
  <c r="V9663" i="1"/>
  <c r="W9663" i="1"/>
  <c r="V9664" i="1"/>
  <c r="W9664" i="1"/>
  <c r="V9665" i="1"/>
  <c r="W9665" i="1"/>
  <c r="V9666" i="1"/>
  <c r="W9666" i="1"/>
  <c r="V9667" i="1"/>
  <c r="W9667" i="1"/>
  <c r="V9668" i="1"/>
  <c r="W9668" i="1"/>
  <c r="V9669" i="1"/>
  <c r="W9669" i="1"/>
  <c r="V9670" i="1"/>
  <c r="W9670" i="1"/>
  <c r="V9671" i="1"/>
  <c r="W9671" i="1"/>
  <c r="V9672" i="1"/>
  <c r="W9672" i="1"/>
  <c r="V9673" i="1"/>
  <c r="W9673" i="1"/>
  <c r="V9674" i="1"/>
  <c r="W9674" i="1"/>
  <c r="V9675" i="1"/>
  <c r="W9675" i="1"/>
  <c r="V9676" i="1"/>
  <c r="W9676" i="1"/>
  <c r="V9677" i="1"/>
  <c r="W9677" i="1"/>
  <c r="V9678" i="1"/>
  <c r="W9678" i="1"/>
  <c r="V9679" i="1"/>
  <c r="W9679" i="1"/>
  <c r="V9680" i="1"/>
  <c r="W9680" i="1"/>
  <c r="V9681" i="1"/>
  <c r="W9681" i="1"/>
  <c r="V9682" i="1"/>
  <c r="W9682" i="1"/>
  <c r="V9683" i="1"/>
  <c r="W9683" i="1"/>
  <c r="V9684" i="1"/>
  <c r="W9684" i="1"/>
  <c r="V9685" i="1"/>
  <c r="W9685" i="1"/>
  <c r="V9686" i="1"/>
  <c r="W9686" i="1"/>
  <c r="V9687" i="1"/>
  <c r="W9687" i="1"/>
  <c r="V9688" i="1"/>
  <c r="W9688" i="1"/>
  <c r="V9689" i="1"/>
  <c r="W9689" i="1"/>
  <c r="V9690" i="1"/>
  <c r="W9690" i="1"/>
  <c r="V9691" i="1"/>
  <c r="W9691" i="1"/>
  <c r="V9692" i="1"/>
  <c r="W9692" i="1"/>
  <c r="V9693" i="1"/>
  <c r="W9693" i="1"/>
  <c r="V9694" i="1"/>
  <c r="W9694" i="1"/>
  <c r="V9695" i="1"/>
  <c r="W9695" i="1"/>
  <c r="V9696" i="1"/>
  <c r="W9696" i="1"/>
  <c r="V9697" i="1"/>
  <c r="W9697" i="1"/>
  <c r="V9698" i="1"/>
  <c r="W9698" i="1"/>
  <c r="V9699" i="1"/>
  <c r="W9699" i="1"/>
  <c r="V9700" i="1"/>
  <c r="W9700" i="1"/>
  <c r="V9701" i="1"/>
  <c r="W9701" i="1"/>
  <c r="V9702" i="1"/>
  <c r="W9702" i="1"/>
  <c r="V9703" i="1"/>
  <c r="W9703" i="1"/>
  <c r="V9704" i="1"/>
  <c r="W9704" i="1"/>
  <c r="V9705" i="1"/>
  <c r="W9705" i="1"/>
  <c r="V9706" i="1"/>
  <c r="W9706" i="1"/>
  <c r="V9707" i="1"/>
  <c r="W9707" i="1"/>
  <c r="V9708" i="1"/>
  <c r="W9708" i="1"/>
  <c r="V9709" i="1"/>
  <c r="W9709" i="1"/>
  <c r="V9710" i="1"/>
  <c r="W9710" i="1"/>
  <c r="V9711" i="1"/>
  <c r="W9711" i="1"/>
  <c r="V9712" i="1"/>
  <c r="W9712" i="1"/>
  <c r="V9713" i="1"/>
  <c r="W9713" i="1"/>
  <c r="V9714" i="1"/>
  <c r="W9714" i="1"/>
  <c r="V9715" i="1"/>
  <c r="W9715" i="1"/>
  <c r="V9716" i="1"/>
  <c r="W9716" i="1"/>
  <c r="V9717" i="1"/>
  <c r="W9717" i="1"/>
  <c r="V9718" i="1"/>
  <c r="W9718" i="1"/>
  <c r="V9719" i="1"/>
  <c r="W9719" i="1"/>
  <c r="V9720" i="1"/>
  <c r="W9720" i="1"/>
  <c r="V9721" i="1"/>
  <c r="W9721" i="1"/>
  <c r="V9722" i="1"/>
  <c r="W9722" i="1"/>
  <c r="V9723" i="1"/>
  <c r="W9723" i="1"/>
  <c r="V9724" i="1"/>
  <c r="W9724" i="1"/>
  <c r="V9725" i="1"/>
  <c r="W9725" i="1"/>
  <c r="V9726" i="1"/>
  <c r="W9726" i="1"/>
  <c r="V9727" i="1"/>
  <c r="W9727" i="1"/>
  <c r="V9728" i="1"/>
  <c r="W9728" i="1"/>
  <c r="V9729" i="1"/>
  <c r="W9729" i="1"/>
  <c r="V9730" i="1"/>
  <c r="W9730" i="1"/>
  <c r="V9731" i="1"/>
  <c r="W9731" i="1"/>
  <c r="V9732" i="1"/>
  <c r="W9732" i="1"/>
  <c r="V9733" i="1"/>
  <c r="W9733" i="1"/>
  <c r="V9734" i="1"/>
  <c r="W9734" i="1"/>
  <c r="V9735" i="1"/>
  <c r="W9735" i="1"/>
  <c r="V9736" i="1"/>
  <c r="W9736" i="1"/>
  <c r="V9737" i="1"/>
  <c r="W9737" i="1"/>
  <c r="V9738" i="1"/>
  <c r="W9738" i="1"/>
  <c r="V9739" i="1"/>
  <c r="W9739" i="1"/>
  <c r="V9740" i="1"/>
  <c r="W9740" i="1"/>
  <c r="V9741" i="1"/>
  <c r="W9741" i="1"/>
  <c r="V9742" i="1"/>
  <c r="W9742" i="1"/>
  <c r="V9743" i="1"/>
  <c r="W9743" i="1"/>
  <c r="V9744" i="1"/>
  <c r="W9744" i="1"/>
  <c r="V9745" i="1"/>
  <c r="W9745" i="1"/>
  <c r="V9746" i="1"/>
  <c r="W9746" i="1"/>
  <c r="V9747" i="1"/>
  <c r="W9747" i="1"/>
  <c r="V9748" i="1"/>
  <c r="W9748" i="1"/>
  <c r="V9749" i="1"/>
  <c r="W9749" i="1"/>
  <c r="V9750" i="1"/>
  <c r="W9750" i="1"/>
  <c r="V9751" i="1"/>
  <c r="W9751" i="1"/>
  <c r="V9752" i="1"/>
  <c r="W9752" i="1"/>
  <c r="V9753" i="1"/>
  <c r="W9753" i="1"/>
  <c r="V9754" i="1"/>
  <c r="W9754" i="1"/>
  <c r="V9755" i="1"/>
  <c r="W9755" i="1"/>
  <c r="V9756" i="1"/>
  <c r="W9756" i="1"/>
  <c r="V9757" i="1"/>
  <c r="W9757" i="1"/>
  <c r="V9758" i="1"/>
  <c r="W9758" i="1"/>
  <c r="V9759" i="1"/>
  <c r="W9759" i="1"/>
  <c r="V9760" i="1"/>
  <c r="W9760" i="1"/>
  <c r="V9761" i="1"/>
  <c r="W9761" i="1"/>
  <c r="V9762" i="1"/>
  <c r="W9762" i="1"/>
  <c r="V9763" i="1"/>
  <c r="W9763" i="1"/>
  <c r="V9764" i="1"/>
  <c r="W9764" i="1"/>
  <c r="V9765" i="1"/>
  <c r="W9765" i="1"/>
  <c r="V9766" i="1"/>
  <c r="W9766" i="1"/>
  <c r="V9767" i="1"/>
  <c r="W9767" i="1"/>
  <c r="V9768" i="1"/>
  <c r="W9768" i="1"/>
  <c r="V9769" i="1"/>
  <c r="W9769" i="1"/>
  <c r="V9770" i="1"/>
  <c r="W9770" i="1"/>
  <c r="V9771" i="1"/>
  <c r="W9771" i="1"/>
  <c r="V9772" i="1"/>
  <c r="W9772" i="1"/>
  <c r="V9773" i="1"/>
  <c r="W9773" i="1"/>
  <c r="V9774" i="1"/>
  <c r="W9774" i="1"/>
  <c r="V9775" i="1"/>
  <c r="W9775" i="1"/>
  <c r="V9776" i="1"/>
  <c r="W9776" i="1"/>
  <c r="V9777" i="1"/>
  <c r="W9777" i="1"/>
  <c r="V9778" i="1"/>
  <c r="W9778" i="1"/>
  <c r="V9779" i="1"/>
  <c r="W9779" i="1"/>
  <c r="V9780" i="1"/>
  <c r="W9780" i="1"/>
  <c r="V9781" i="1"/>
  <c r="W9781" i="1"/>
  <c r="V9782" i="1"/>
  <c r="W9782" i="1"/>
  <c r="V9783" i="1"/>
  <c r="W9783" i="1"/>
  <c r="V9784" i="1"/>
  <c r="W9784" i="1"/>
  <c r="V9785" i="1"/>
  <c r="W9785" i="1"/>
  <c r="V9786" i="1"/>
  <c r="W9786" i="1"/>
  <c r="V9787" i="1"/>
  <c r="W9787" i="1"/>
  <c r="V9788" i="1"/>
  <c r="W9788" i="1"/>
  <c r="V9789" i="1"/>
  <c r="W9789" i="1"/>
  <c r="V9790" i="1"/>
  <c r="W9790" i="1"/>
  <c r="V9791" i="1"/>
  <c r="W9791" i="1"/>
  <c r="V9792" i="1"/>
  <c r="W9792" i="1"/>
  <c r="V9793" i="1"/>
  <c r="W9793" i="1"/>
  <c r="V9794" i="1"/>
  <c r="W9794" i="1"/>
  <c r="V9795" i="1"/>
  <c r="W9795" i="1"/>
  <c r="V9796" i="1"/>
  <c r="W9796" i="1"/>
  <c r="V9797" i="1"/>
  <c r="W9797" i="1"/>
  <c r="V9798" i="1"/>
  <c r="W9798" i="1"/>
  <c r="V9799" i="1"/>
  <c r="W9799" i="1"/>
  <c r="V9800" i="1"/>
  <c r="W9800" i="1"/>
  <c r="V9801" i="1"/>
  <c r="W9801" i="1"/>
  <c r="V9802" i="1"/>
  <c r="W9802" i="1"/>
  <c r="V9803" i="1"/>
  <c r="W9803" i="1"/>
  <c r="V9804" i="1"/>
  <c r="W9804" i="1"/>
  <c r="V9805" i="1"/>
  <c r="W9805" i="1"/>
  <c r="V9806" i="1"/>
  <c r="W9806" i="1"/>
  <c r="V9807" i="1"/>
  <c r="W9807" i="1"/>
  <c r="V9808" i="1"/>
  <c r="W9808" i="1"/>
  <c r="V9809" i="1"/>
  <c r="W9809" i="1"/>
  <c r="V9810" i="1"/>
  <c r="W9810" i="1"/>
  <c r="V9811" i="1"/>
  <c r="W9811" i="1"/>
  <c r="V9812" i="1"/>
  <c r="W9812" i="1"/>
  <c r="V9813" i="1"/>
  <c r="W9813" i="1"/>
  <c r="V9814" i="1"/>
  <c r="W9814" i="1"/>
  <c r="V9815" i="1"/>
  <c r="W9815" i="1"/>
  <c r="V9816" i="1"/>
  <c r="W9816" i="1"/>
  <c r="V9817" i="1"/>
  <c r="W9817" i="1"/>
  <c r="V9818" i="1"/>
  <c r="W9818" i="1"/>
  <c r="V9819" i="1"/>
  <c r="W9819" i="1"/>
  <c r="V9820" i="1"/>
  <c r="W9820" i="1"/>
  <c r="V9821" i="1"/>
  <c r="W9821" i="1"/>
  <c r="V9822" i="1"/>
  <c r="W9822" i="1"/>
  <c r="V9823" i="1"/>
  <c r="W9823" i="1"/>
  <c r="V9824" i="1"/>
  <c r="W9824" i="1"/>
  <c r="V9825" i="1"/>
  <c r="W9825" i="1"/>
  <c r="V9826" i="1"/>
  <c r="W9826" i="1"/>
  <c r="V9827" i="1"/>
  <c r="W9827" i="1"/>
  <c r="V9828" i="1"/>
  <c r="W9828" i="1"/>
  <c r="V9829" i="1"/>
  <c r="W9829" i="1"/>
  <c r="V9830" i="1"/>
  <c r="W9830" i="1"/>
  <c r="V9831" i="1"/>
  <c r="W9831" i="1"/>
  <c r="V9832" i="1"/>
  <c r="W9832" i="1"/>
  <c r="V9833" i="1"/>
  <c r="W9833" i="1"/>
  <c r="V9834" i="1"/>
  <c r="W9834" i="1"/>
  <c r="V9835" i="1"/>
  <c r="W9835" i="1"/>
  <c r="V9836" i="1"/>
  <c r="W9836" i="1"/>
  <c r="V9837" i="1"/>
  <c r="W9837" i="1"/>
  <c r="V9838" i="1"/>
  <c r="W9838" i="1"/>
  <c r="V9839" i="1"/>
  <c r="W9839" i="1"/>
  <c r="V9840" i="1"/>
  <c r="W9840" i="1"/>
  <c r="V9841" i="1"/>
  <c r="W9841" i="1"/>
  <c r="V9842" i="1"/>
  <c r="W9842" i="1"/>
  <c r="V9843" i="1"/>
  <c r="W9843" i="1"/>
  <c r="V9844" i="1"/>
  <c r="W9844" i="1"/>
  <c r="V9845" i="1"/>
  <c r="W9845" i="1"/>
  <c r="V9846" i="1"/>
  <c r="W9846" i="1"/>
  <c r="V9847" i="1"/>
  <c r="W9847" i="1"/>
  <c r="V9848" i="1"/>
  <c r="W9848" i="1"/>
  <c r="V9849" i="1"/>
  <c r="W9849" i="1"/>
  <c r="V9850" i="1"/>
  <c r="W9850" i="1"/>
  <c r="V9851" i="1"/>
  <c r="W9851" i="1"/>
  <c r="V9852" i="1"/>
  <c r="W9852" i="1"/>
  <c r="V9853" i="1"/>
  <c r="W9853" i="1"/>
  <c r="V9854" i="1"/>
  <c r="W9854" i="1"/>
  <c r="V9855" i="1"/>
  <c r="W9855" i="1"/>
  <c r="V9856" i="1"/>
  <c r="W9856" i="1"/>
  <c r="V9857" i="1"/>
  <c r="W9857" i="1"/>
  <c r="V9858" i="1"/>
  <c r="W9858" i="1"/>
  <c r="V9859" i="1"/>
  <c r="W9859" i="1"/>
  <c r="V9860" i="1"/>
  <c r="W9860" i="1"/>
  <c r="V9861" i="1"/>
  <c r="W9861" i="1"/>
  <c r="V9862" i="1"/>
  <c r="W9862" i="1"/>
  <c r="V9863" i="1"/>
  <c r="W9863" i="1"/>
  <c r="V9864" i="1"/>
  <c r="W9864" i="1"/>
  <c r="V9865" i="1"/>
  <c r="W9865" i="1"/>
  <c r="V9866" i="1"/>
  <c r="W9866" i="1"/>
  <c r="V9867" i="1"/>
  <c r="W9867" i="1"/>
  <c r="V9868" i="1"/>
  <c r="W9868" i="1"/>
  <c r="V9869" i="1"/>
  <c r="W9869" i="1"/>
  <c r="V9870" i="1"/>
  <c r="W9870" i="1"/>
  <c r="V9871" i="1"/>
  <c r="W9871" i="1"/>
  <c r="V9872" i="1"/>
  <c r="W9872" i="1"/>
  <c r="V9873" i="1"/>
  <c r="W9873" i="1"/>
  <c r="V9874" i="1"/>
  <c r="W9874" i="1"/>
  <c r="V9875" i="1"/>
  <c r="W9875" i="1"/>
  <c r="V9876" i="1"/>
  <c r="W9876" i="1"/>
  <c r="V9877" i="1"/>
  <c r="W9877" i="1"/>
  <c r="V9878" i="1"/>
  <c r="W9878" i="1"/>
  <c r="V9879" i="1"/>
  <c r="W9879" i="1"/>
  <c r="V9880" i="1"/>
  <c r="W9880" i="1"/>
  <c r="V9881" i="1"/>
  <c r="W9881" i="1"/>
  <c r="V9882" i="1"/>
  <c r="W9882" i="1"/>
  <c r="V9883" i="1"/>
  <c r="W9883" i="1"/>
  <c r="V9884" i="1"/>
  <c r="W9884" i="1"/>
  <c r="V9885" i="1"/>
  <c r="W9885" i="1"/>
  <c r="V9886" i="1"/>
  <c r="W9886" i="1"/>
  <c r="V9887" i="1"/>
  <c r="W9887" i="1"/>
  <c r="V9888" i="1"/>
  <c r="W9888" i="1"/>
  <c r="V9889" i="1"/>
  <c r="W9889" i="1"/>
  <c r="V9890" i="1"/>
  <c r="W9890" i="1"/>
  <c r="V9891" i="1"/>
  <c r="W9891" i="1"/>
  <c r="V9892" i="1"/>
  <c r="W9892" i="1"/>
  <c r="V9893" i="1"/>
  <c r="W9893" i="1"/>
  <c r="V9894" i="1"/>
  <c r="W9894" i="1"/>
  <c r="V9895" i="1"/>
  <c r="W9895" i="1"/>
  <c r="V9896" i="1"/>
  <c r="W9896" i="1"/>
  <c r="V9897" i="1"/>
  <c r="W9897" i="1"/>
  <c r="V9898" i="1"/>
  <c r="W9898" i="1"/>
  <c r="V9899" i="1"/>
  <c r="W9899" i="1"/>
  <c r="V9900" i="1"/>
  <c r="W9900" i="1"/>
  <c r="V9901" i="1"/>
  <c r="W9901" i="1"/>
  <c r="V9902" i="1"/>
  <c r="W9902" i="1"/>
  <c r="V9903" i="1"/>
  <c r="W9903" i="1"/>
  <c r="V9904" i="1"/>
  <c r="W9904" i="1"/>
  <c r="V9905" i="1"/>
  <c r="W9905" i="1"/>
  <c r="V9906" i="1"/>
  <c r="W9906" i="1"/>
  <c r="V9907" i="1"/>
  <c r="W9907" i="1"/>
  <c r="V9908" i="1"/>
  <c r="W9908" i="1"/>
  <c r="V9909" i="1"/>
  <c r="W9909" i="1"/>
  <c r="V9910" i="1"/>
  <c r="W9910" i="1"/>
  <c r="V9911" i="1"/>
  <c r="W9911" i="1"/>
  <c r="V9912" i="1"/>
  <c r="W9912" i="1"/>
  <c r="V9913" i="1"/>
  <c r="W9913" i="1"/>
  <c r="V9914" i="1"/>
  <c r="W9914" i="1"/>
  <c r="V9915" i="1"/>
  <c r="W9915" i="1"/>
  <c r="V9916" i="1"/>
  <c r="W9916" i="1"/>
  <c r="V9917" i="1"/>
  <c r="W9917" i="1"/>
  <c r="V9918" i="1"/>
  <c r="W9918" i="1"/>
  <c r="V9919" i="1"/>
  <c r="W9919" i="1"/>
  <c r="V9920" i="1"/>
  <c r="W9920" i="1"/>
  <c r="V9921" i="1"/>
  <c r="W9921" i="1"/>
  <c r="V9922" i="1"/>
  <c r="W9922" i="1"/>
  <c r="V9923" i="1"/>
  <c r="W9923" i="1"/>
  <c r="V9924" i="1"/>
  <c r="W9924" i="1"/>
  <c r="V9925" i="1"/>
  <c r="W9925" i="1"/>
  <c r="V9926" i="1"/>
  <c r="W9926" i="1"/>
  <c r="V9927" i="1"/>
  <c r="W9927" i="1"/>
  <c r="V9928" i="1"/>
  <c r="W9928" i="1"/>
  <c r="V9929" i="1"/>
  <c r="W9929" i="1"/>
  <c r="V9930" i="1"/>
  <c r="W9930" i="1"/>
  <c r="V9931" i="1"/>
  <c r="W9931" i="1"/>
  <c r="V9932" i="1"/>
  <c r="W9932" i="1"/>
  <c r="V9933" i="1"/>
  <c r="W9933" i="1"/>
  <c r="V9934" i="1"/>
  <c r="W9934" i="1"/>
  <c r="V9935" i="1"/>
  <c r="W9935" i="1"/>
  <c r="V9936" i="1"/>
  <c r="W9936" i="1"/>
  <c r="V9937" i="1"/>
  <c r="W9937" i="1"/>
  <c r="V9938" i="1"/>
  <c r="W9938" i="1"/>
  <c r="V9939" i="1"/>
  <c r="W9939" i="1"/>
  <c r="V9940" i="1"/>
  <c r="W9940" i="1"/>
  <c r="V9941" i="1"/>
  <c r="W9941" i="1"/>
  <c r="V9942" i="1"/>
  <c r="W9942" i="1"/>
  <c r="V9943" i="1"/>
  <c r="W9943" i="1"/>
  <c r="V9944" i="1"/>
  <c r="W9944" i="1"/>
  <c r="V9945" i="1"/>
  <c r="W9945" i="1"/>
  <c r="V9946" i="1"/>
  <c r="W9946" i="1"/>
  <c r="V9947" i="1"/>
  <c r="W9947" i="1"/>
  <c r="V9948" i="1"/>
  <c r="W9948" i="1"/>
  <c r="V9949" i="1"/>
  <c r="W9949" i="1"/>
  <c r="V9950" i="1"/>
  <c r="W9950" i="1"/>
  <c r="V9951" i="1"/>
  <c r="W9951" i="1"/>
  <c r="V9952" i="1"/>
  <c r="W9952" i="1"/>
  <c r="V9953" i="1"/>
  <c r="W9953" i="1"/>
  <c r="V9954" i="1"/>
  <c r="W9954" i="1"/>
  <c r="V9955" i="1"/>
  <c r="W9955" i="1"/>
  <c r="V9956" i="1"/>
  <c r="W9956" i="1"/>
  <c r="V9957" i="1"/>
  <c r="W9957" i="1"/>
  <c r="V9958" i="1"/>
  <c r="W9958" i="1"/>
  <c r="V9959" i="1"/>
  <c r="W9959" i="1"/>
  <c r="V9960" i="1"/>
  <c r="W9960" i="1"/>
  <c r="V9961" i="1"/>
  <c r="W9961" i="1"/>
  <c r="V9962" i="1"/>
  <c r="W9962" i="1"/>
  <c r="V9963" i="1"/>
  <c r="W9963" i="1"/>
  <c r="V9964" i="1"/>
  <c r="W9964" i="1"/>
  <c r="V9965" i="1"/>
  <c r="W9965" i="1"/>
  <c r="V9966" i="1"/>
  <c r="W9966" i="1"/>
  <c r="V9967" i="1"/>
  <c r="W9967" i="1"/>
  <c r="V9968" i="1"/>
  <c r="W9968" i="1"/>
  <c r="V9969" i="1"/>
  <c r="W9969" i="1"/>
  <c r="V9970" i="1"/>
  <c r="W9970" i="1"/>
  <c r="V9971" i="1"/>
  <c r="W9971" i="1"/>
  <c r="V9972" i="1"/>
  <c r="W9972" i="1"/>
  <c r="V9973" i="1"/>
  <c r="W9973" i="1"/>
  <c r="V9974" i="1"/>
  <c r="W9974" i="1"/>
  <c r="V9975" i="1"/>
  <c r="W9975" i="1"/>
  <c r="V9976" i="1"/>
  <c r="W9976" i="1"/>
  <c r="V9977" i="1"/>
  <c r="W9977" i="1"/>
  <c r="V9978" i="1"/>
  <c r="W9978" i="1"/>
  <c r="V9979" i="1"/>
  <c r="W9979" i="1"/>
  <c r="V9980" i="1"/>
  <c r="W9980" i="1"/>
  <c r="V9981" i="1"/>
  <c r="W9981" i="1"/>
  <c r="V9982" i="1"/>
  <c r="W9982" i="1"/>
  <c r="V9983" i="1"/>
  <c r="W9983" i="1"/>
  <c r="V9984" i="1"/>
  <c r="W9984" i="1"/>
  <c r="V9985" i="1"/>
  <c r="W9985" i="1"/>
  <c r="V9986" i="1"/>
  <c r="W9986" i="1"/>
  <c r="V9987" i="1"/>
  <c r="W9987" i="1"/>
  <c r="V9988" i="1"/>
  <c r="W9988" i="1"/>
  <c r="V9989" i="1"/>
  <c r="W9989" i="1"/>
  <c r="V9990" i="1"/>
  <c r="W9990" i="1"/>
  <c r="V9991" i="1"/>
  <c r="W9991" i="1"/>
  <c r="V9992" i="1"/>
  <c r="W9992" i="1"/>
  <c r="V9993" i="1"/>
  <c r="W9993" i="1"/>
  <c r="V9994" i="1"/>
  <c r="W9994" i="1"/>
  <c r="V9995" i="1"/>
  <c r="W999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32E3C2-179F-402C-B1FF-8F32A322B956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76D7971-0B4D-4F9F-BEA6-B520ACF6F917}" name="WorksheetConnection_Data" type="102" refreshedVersion="6" minRefreshableVersion="5">
    <extLst>
      <ext xmlns:x15="http://schemas.microsoft.com/office/spreadsheetml/2010/11/main" uri="{DE250136-89BD-433C-8126-D09CA5730AF9}">
        <x15:connection id="Data">
          <x15:rangePr sourceName="_xlcn.WorksheetConnection_Data1"/>
        </x15:connection>
      </ext>
    </extLst>
  </connection>
</connections>
</file>

<file path=xl/sharedStrings.xml><?xml version="1.0" encoding="utf-8"?>
<sst xmlns="http://schemas.openxmlformats.org/spreadsheetml/2006/main" count="131966" uniqueCount="10970">
  <si>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</si>
  <si>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</si>
  <si>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</si>
  <si>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</si>
  <si>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</si>
  <si>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</si>
  <si>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</si>
  <si>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</si>
  <si>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</si>
  <si>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</si>
  <si>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</si>
  <si>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</si>
  <si>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</si>
  <si>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</si>
  <si>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</si>
  <si>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</si>
  <si>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</si>
  <si>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</si>
  <si>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</si>
  <si>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</si>
  <si>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</si>
  <si>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</si>
  <si>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</si>
  <si>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</si>
  <si>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</si>
  <si>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</si>
  <si>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</si>
  <si>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</si>
  <si>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</si>
  <si>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</si>
  <si>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</si>
  <si>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</si>
  <si>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</si>
  <si>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</si>
  <si>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</si>
  <si>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</si>
  <si>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</si>
  <si>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</si>
  <si>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</si>
  <si>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</si>
  <si>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</si>
  <si>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</si>
  <si>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</si>
  <si>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</si>
  <si>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</si>
  <si>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</si>
  <si>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</si>
  <si>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</si>
  <si>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</si>
  <si>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</si>
  <si>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</si>
  <si>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</si>
  <si>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</si>
  <si>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</si>
  <si>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</si>
  <si>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</si>
  <si>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</si>
  <si>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</si>
  <si>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</si>
  <si>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</si>
  <si>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</si>
  <si>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</si>
  <si>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</si>
  <si>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</si>
  <si>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</si>
  <si>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</si>
  <si>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</si>
  <si>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</si>
  <si>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</si>
  <si>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</si>
  <si>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</si>
  <si>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</si>
  <si>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</si>
  <si>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</si>
  <si>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</si>
  <si>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</si>
  <si>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</si>
  <si>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</si>
  <si>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</si>
  <si>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</si>
  <si>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</si>
  <si>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</si>
  <si>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</si>
  <si>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</si>
  <si>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</si>
  <si>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</si>
  <si>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</si>
  <si>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</si>
  <si>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</si>
  <si>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</si>
  <si>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</si>
  <si>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</si>
  <si>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</si>
  <si>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</si>
  <si>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</si>
  <si>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</si>
  <si>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</si>
  <si>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</si>
  <si>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</si>
  <si>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</si>
  <si>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</si>
  <si>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</si>
  <si>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</si>
  <si>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</si>
  <si>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</si>
  <si>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</si>
  <si>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</si>
  <si>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</si>
  <si>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</si>
  <si>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</si>
  <si>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</si>
  <si>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</si>
  <si>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</si>
  <si>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</si>
  <si>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</si>
  <si>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</si>
  <si>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</si>
  <si>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</si>
  <si>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</si>
  <si>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</si>
  <si>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</si>
  <si>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</si>
  <si>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</si>
  <si>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</si>
  <si>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</si>
  <si>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</si>
  <si>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</si>
  <si>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</si>
  <si>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</si>
  <si>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</si>
  <si>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</si>
  <si>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</si>
  <si>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</si>
  <si>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</si>
  <si>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</si>
  <si>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</si>
  <si>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</si>
  <si>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</si>
  <si>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</si>
  <si>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</si>
  <si>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</si>
  <si>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</si>
  <si>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</si>
  <si>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</si>
  <si>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</si>
  <si>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</si>
  <si>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</si>
  <si>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</si>
  <si>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</si>
  <si>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</si>
  <si>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</si>
  <si>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</si>
  <si>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</si>
  <si>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</si>
  <si>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</si>
  <si>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</si>
  <si>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</si>
  <si>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</si>
  <si>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</si>
  <si>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</si>
  <si>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</si>
  <si>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</si>
  <si>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</si>
  <si>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</si>
  <si>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</si>
  <si>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</si>
  <si>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</si>
  <si>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</si>
  <si>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</si>
  <si>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</si>
  <si>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</si>
  <si>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</si>
  <si>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</si>
  <si>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</si>
  <si>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</si>
  <si>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</si>
  <si>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</si>
  <si>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</si>
  <si>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</si>
  <si>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</si>
  <si>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</si>
  <si>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</si>
  <si>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</si>
  <si>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</si>
  <si>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</si>
  <si>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</si>
  <si>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</si>
  <si>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</si>
  <si>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</si>
  <si>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</si>
  <si>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</si>
  <si>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</si>
  <si>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</si>
  <si>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</si>
  <si>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</si>
  <si>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</si>
  <si>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</si>
  <si>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</si>
  <si>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</si>
  <si>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</si>
  <si>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</si>
  <si>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</si>
  <si>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</si>
  <si>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</si>
  <si>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</si>
  <si>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</si>
  <si>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</si>
  <si>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</si>
  <si>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</si>
  <si>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</si>
  <si>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</si>
  <si>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</si>
  <si>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</si>
  <si>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</si>
  <si>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</si>
  <si>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</si>
  <si>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</si>
  <si>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</si>
  <si>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</si>
  <si>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</si>
  <si>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</si>
  <si>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</si>
  <si>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</si>
  <si>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</si>
  <si>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</si>
  <si>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</si>
  <si>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</si>
  <si>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</si>
  <si>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</si>
  <si>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</si>
  <si>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</si>
  <si>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</si>
  <si>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</si>
  <si>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</si>
  <si>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</si>
  <si>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</si>
  <si>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</si>
  <si>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</si>
  <si>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</si>
  <si>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</si>
  <si>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</si>
  <si>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</si>
  <si>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</si>
  <si>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</si>
  <si>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</si>
  <si>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</si>
  <si>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</si>
  <si>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</si>
  <si>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</si>
  <si>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</si>
  <si>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</si>
  <si>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</si>
  <si>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</si>
  <si>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</si>
  <si>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</si>
  <si>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</si>
  <si>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</si>
  <si>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</si>
  <si>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</si>
  <si>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</si>
  <si>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</si>
  <si>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</si>
  <si>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</si>
  <si>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</si>
  <si>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</si>
  <si>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</si>
  <si>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</si>
  <si>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</si>
  <si>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</si>
  <si>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</si>
  <si>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</si>
  <si>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</si>
  <si>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</si>
  <si>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</si>
  <si>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</si>
  <si>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</si>
  <si>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</si>
  <si>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</si>
  <si>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</si>
  <si>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</si>
  <si>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</si>
  <si>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</si>
  <si>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</si>
  <si>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</si>
  <si>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</si>
  <si>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</si>
  <si>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</si>
  <si>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</si>
  <si>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</si>
  <si>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</si>
  <si>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</si>
  <si>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</si>
  <si>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</si>
  <si>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</si>
  <si>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</si>
  <si>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</si>
  <si>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</si>
  <si>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</si>
  <si>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</si>
  <si>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</si>
  <si>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</si>
  <si>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</si>
  <si>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</si>
  <si>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</si>
  <si>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</si>
  <si>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</si>
  <si>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</si>
  <si>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</si>
  <si>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</si>
  <si>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</si>
  <si>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</si>
  <si>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</si>
  <si>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</si>
  <si>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</si>
  <si>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</si>
  <si>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</si>
  <si>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</si>
  <si>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</si>
  <si>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</si>
  <si>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</si>
  <si>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</si>
  <si>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</si>
  <si>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</si>
  <si>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</si>
  <si>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</si>
  <si>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</si>
  <si>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</si>
  <si>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</si>
  <si>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</si>
  <si>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</si>
  <si>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</si>
  <si>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</si>
  <si>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</si>
  <si>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</si>
  <si>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</si>
  <si>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</si>
  <si>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</si>
  <si>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</si>
  <si>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</si>
  <si>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</si>
  <si>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</si>
  <si>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</si>
  <si>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</si>
  <si>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</si>
  <si>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</si>
  <si>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</si>
  <si>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</si>
  <si>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</si>
  <si>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</si>
  <si>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</si>
  <si>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</si>
  <si>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</si>
  <si>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</si>
  <si>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</si>
  <si>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</si>
  <si>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</si>
  <si>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</si>
  <si>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</si>
  <si>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</si>
  <si>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</si>
  <si>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</si>
  <si>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</si>
  <si>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</si>
  <si>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</si>
  <si>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</si>
  <si>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</si>
  <si>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</si>
  <si>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</si>
  <si>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</si>
  <si>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</si>
  <si>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</si>
  <si>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</si>
  <si>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</si>
  <si>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</si>
  <si>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</si>
  <si>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</si>
  <si>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</si>
  <si>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</si>
  <si>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</si>
  <si>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</si>
  <si>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</si>
  <si>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</si>
  <si>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</si>
  <si>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</si>
  <si>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</si>
  <si>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</si>
  <si>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</si>
  <si>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</si>
  <si>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</si>
  <si>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</si>
  <si>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</si>
  <si>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</si>
  <si>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</si>
  <si>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</si>
  <si>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</si>
  <si>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</si>
  <si>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</si>
  <si>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</si>
  <si>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</si>
  <si>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</si>
  <si>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</si>
  <si>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</si>
  <si>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</si>
  <si>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</si>
  <si>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</si>
  <si>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</si>
  <si>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</si>
  <si>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</si>
  <si>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</si>
  <si>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</si>
  <si>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</si>
  <si>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</si>
  <si>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</si>
  <si>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</si>
  <si>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</si>
  <si>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</si>
  <si>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</si>
  <si>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</si>
  <si>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</si>
  <si>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</si>
  <si>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</si>
  <si>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</si>
  <si>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</si>
  <si>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</si>
  <si>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</si>
  <si>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</si>
  <si>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</si>
  <si>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</si>
  <si>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</si>
  <si>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</si>
  <si>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</si>
  <si>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</si>
  <si>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</si>
  <si>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</si>
  <si>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</si>
  <si>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</si>
  <si>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</si>
  <si>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</si>
  <si>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</si>
  <si>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</si>
  <si>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</si>
  <si>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</si>
  <si>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</si>
  <si>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</si>
  <si>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</si>
  <si>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</si>
  <si>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</si>
  <si>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</si>
  <si>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</si>
  <si>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</si>
  <si>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</si>
  <si>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</si>
  <si>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</si>
  <si>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</si>
  <si>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</si>
  <si>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</si>
  <si>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</si>
  <si>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</si>
  <si>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</si>
  <si>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</si>
  <si>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</si>
  <si>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</si>
  <si>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</si>
  <si>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</si>
  <si>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</si>
  <si>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</si>
  <si>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</si>
  <si>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</si>
  <si>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</si>
  <si>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</si>
  <si>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</si>
  <si>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</si>
  <si>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</si>
  <si>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</si>
  <si>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</si>
  <si>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</si>
  <si>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</si>
  <si>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</si>
  <si>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</si>
  <si>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</si>
  <si>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</si>
  <si>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</si>
  <si>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</si>
  <si>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</si>
  <si>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</si>
  <si>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</si>
  <si>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</si>
  <si>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</si>
  <si>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</si>
  <si>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</si>
  <si>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</si>
  <si>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</si>
  <si>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</si>
  <si>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</si>
  <si>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</si>
  <si>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</si>
  <si>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</si>
  <si>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</si>
  <si>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</si>
  <si>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</si>
  <si>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</si>
  <si>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</si>
  <si>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</si>
  <si>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</si>
  <si>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</si>
  <si>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</si>
  <si>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</si>
  <si>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</si>
  <si>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</si>
  <si>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</si>
  <si>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</si>
  <si>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</si>
  <si>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</si>
  <si>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</si>
  <si>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</si>
  <si>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</si>
  <si>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</si>
  <si>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</si>
  <si>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</si>
  <si>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</si>
  <si>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</si>
  <si>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</si>
  <si>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</si>
  <si>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</si>
  <si>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</si>
  <si>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</si>
  <si>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</si>
  <si>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</si>
  <si>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</si>
  <si>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</si>
  <si>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</si>
  <si>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</si>
  <si>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</si>
  <si>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</si>
  <si>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</si>
  <si>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</si>
  <si>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</si>
  <si>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</si>
  <si>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</si>
  <si>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</si>
  <si>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</si>
  <si>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</si>
  <si>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</si>
  <si>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</si>
  <si>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</si>
  <si>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</si>
  <si>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</si>
  <si>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</si>
  <si>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</si>
  <si>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</si>
  <si>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</si>
  <si>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</si>
  <si>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</si>
  <si>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</si>
  <si>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</si>
  <si>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</si>
  <si>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</si>
  <si>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</si>
  <si>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</si>
  <si>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</si>
  <si>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</si>
  <si>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</si>
  <si>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</si>
  <si>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</si>
  <si>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</si>
  <si>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</si>
  <si>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</si>
  <si>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</si>
  <si>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</si>
  <si>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</si>
  <si>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</si>
  <si>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</si>
  <si>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</si>
  <si>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</si>
  <si>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</si>
  <si>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</si>
  <si>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</si>
  <si>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</si>
  <si>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</si>
  <si>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</si>
  <si>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</si>
  <si>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</si>
  <si>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</si>
  <si>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</si>
  <si>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</si>
  <si>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</si>
  <si>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</si>
  <si>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</si>
  <si>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</si>
  <si>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</si>
  <si>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</si>
  <si>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</si>
  <si>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</si>
  <si>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</si>
  <si>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</si>
  <si>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</si>
  <si>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</si>
  <si>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</si>
  <si>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</si>
  <si>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</si>
  <si>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</si>
  <si>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</si>
  <si>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</si>
  <si>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</si>
  <si>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</si>
  <si>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</si>
  <si>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</si>
  <si>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</si>
  <si>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</si>
  <si>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</si>
  <si>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</si>
  <si>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</si>
  <si>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</si>
  <si>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</si>
  <si>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</si>
  <si>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</si>
  <si>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</si>
  <si>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</si>
  <si>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</si>
  <si>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</si>
  <si>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</si>
  <si>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</si>
  <si>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</si>
  <si>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</si>
  <si>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</si>
  <si>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</si>
  <si>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</si>
  <si>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</si>
  <si>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</si>
  <si>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</si>
  <si>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</si>
  <si>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</si>
  <si>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</si>
  <si>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</si>
  <si>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</si>
  <si>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</si>
  <si>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</si>
  <si>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</si>
  <si>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</si>
  <si>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</si>
  <si>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</si>
  <si>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</si>
  <si>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</si>
  <si>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</si>
  <si>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</si>
  <si>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</si>
  <si>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</si>
  <si>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</si>
  <si>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</si>
  <si>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</si>
  <si>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</si>
  <si>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</si>
  <si>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</si>
  <si>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</si>
  <si>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</si>
  <si>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</si>
  <si>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</si>
  <si>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</si>
  <si>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</si>
  <si>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</si>
  <si>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</si>
  <si>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</si>
  <si>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</si>
  <si>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</si>
  <si>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</si>
  <si>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</si>
  <si>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</si>
  <si>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</si>
  <si>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</si>
  <si>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</si>
  <si>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</si>
  <si>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</si>
  <si>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</si>
  <si>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</si>
  <si>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</si>
  <si>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</si>
  <si>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</si>
  <si>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</si>
  <si>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</si>
  <si>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</si>
  <si>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</si>
  <si>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</si>
  <si>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</si>
  <si>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</si>
  <si>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</si>
  <si>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</si>
  <si>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</si>
  <si>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</si>
  <si>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</si>
  <si>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</si>
  <si>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</si>
  <si>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</si>
  <si>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</si>
  <si>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</si>
  <si>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</si>
  <si>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</si>
  <si>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</si>
  <si>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</si>
  <si>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</si>
  <si>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</si>
  <si>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</si>
  <si>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</si>
  <si>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</si>
  <si>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</si>
  <si>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</si>
  <si>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</si>
  <si>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</si>
  <si>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</si>
  <si>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</si>
  <si>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</si>
  <si>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</si>
  <si>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</si>
  <si>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</si>
  <si>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</si>
  <si>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</si>
  <si>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</si>
  <si>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</si>
  <si>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</si>
  <si>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</si>
  <si>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</si>
  <si>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</si>
  <si>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</si>
  <si>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</si>
  <si>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</si>
  <si>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</si>
  <si>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</si>
  <si>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</si>
  <si>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</si>
  <si>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</si>
  <si>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</si>
  <si>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</si>
  <si>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</si>
  <si>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</si>
  <si>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</si>
  <si>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</si>
  <si>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</si>
  <si>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</si>
  <si>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</si>
  <si>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</si>
  <si>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</si>
  <si>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</si>
  <si>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</si>
  <si>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</si>
  <si>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</si>
  <si>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</si>
  <si>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</si>
  <si>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</si>
  <si>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</si>
  <si>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</si>
  <si>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</si>
  <si>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</si>
  <si>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</si>
  <si>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</si>
  <si>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</si>
  <si>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</si>
  <si>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</si>
  <si>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</si>
  <si>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</si>
  <si>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</si>
  <si>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</si>
  <si>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</si>
  <si>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</si>
  <si>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</si>
  <si>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</si>
  <si>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</si>
  <si>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</si>
  <si>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</si>
  <si>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</si>
  <si>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</si>
  <si>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</si>
  <si>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</si>
  <si>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</si>
  <si>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</si>
  <si>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</si>
  <si>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</si>
  <si>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</si>
  <si>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</si>
  <si>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</si>
  <si>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</si>
  <si>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</si>
  <si>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</si>
  <si>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</si>
  <si>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</si>
  <si>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</si>
  <si>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</si>
  <si>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</si>
  <si>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</si>
  <si>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</si>
  <si>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</si>
  <si>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</si>
  <si>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</si>
  <si>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</si>
  <si>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</si>
  <si>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</si>
  <si>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</si>
  <si>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</si>
  <si>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</si>
  <si>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</si>
  <si>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</si>
  <si>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</si>
  <si>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</si>
  <si>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</si>
  <si>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</si>
  <si>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</si>
  <si>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</si>
  <si>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</si>
  <si>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</si>
  <si>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</si>
  <si>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</si>
  <si>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</si>
  <si>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</si>
  <si>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</si>
  <si>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</si>
  <si>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</si>
  <si>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</si>
  <si>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</si>
  <si>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</si>
  <si>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</si>
  <si>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</si>
  <si>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</si>
  <si>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</si>
  <si>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</si>
  <si>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</si>
  <si>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</si>
  <si>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</si>
  <si>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</si>
  <si>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</si>
  <si>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</si>
  <si>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</si>
  <si>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</si>
  <si>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</si>
  <si>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</si>
  <si>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</si>
  <si>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</si>
  <si>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</si>
  <si>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</si>
  <si>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</si>
  <si>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</si>
  <si>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</si>
  <si>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</si>
  <si>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</si>
  <si>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</si>
  <si>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</si>
  <si>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</si>
  <si>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</si>
  <si>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</si>
  <si>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</si>
  <si>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</si>
  <si>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</si>
  <si>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</si>
  <si>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</si>
  <si>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</si>
  <si>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</si>
  <si>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</si>
  <si>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</si>
  <si>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</si>
  <si>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</si>
  <si>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</si>
  <si>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</si>
  <si>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</si>
  <si>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</si>
  <si>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</si>
  <si>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</si>
  <si>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</si>
  <si>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</si>
  <si>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</si>
  <si>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</si>
  <si>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</si>
  <si>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</si>
  <si>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</si>
  <si>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</si>
  <si>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</si>
  <si>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</si>
  <si>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</si>
  <si>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</si>
  <si>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</si>
  <si>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</si>
  <si>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</si>
  <si>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</si>
  <si>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</si>
  <si>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</si>
  <si>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</si>
  <si>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</si>
  <si>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</si>
  <si>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</si>
  <si>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</si>
  <si>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</si>
  <si>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</si>
  <si>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</si>
  <si>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</si>
  <si>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</si>
  <si>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</si>
  <si>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</si>
  <si>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</si>
  <si>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</si>
  <si>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</si>
  <si>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</si>
  <si>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</si>
  <si>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</si>
  <si>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</si>
  <si>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</si>
  <si>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</si>
  <si>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</si>
  <si>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</si>
  <si>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</si>
  <si>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</si>
  <si>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</si>
  <si>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</si>
  <si>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</si>
  <si>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</si>
  <si>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</si>
  <si>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</si>
  <si>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</si>
  <si>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</si>
  <si>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</si>
  <si>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</si>
  <si>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</si>
  <si>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</si>
  <si>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</si>
  <si>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</si>
  <si>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</si>
  <si>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</si>
  <si>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</si>
  <si>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</si>
  <si>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</si>
  <si>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</si>
  <si>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</si>
  <si>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</si>
  <si>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</si>
  <si>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</si>
  <si>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</si>
  <si>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</si>
  <si>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</si>
  <si>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</si>
  <si>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</si>
  <si>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</si>
  <si>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</si>
  <si>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</si>
  <si>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</si>
  <si>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</si>
  <si>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</si>
  <si>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</si>
  <si>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</si>
  <si>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</si>
  <si>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</si>
  <si>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</si>
  <si>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</si>
  <si>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</si>
  <si>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</si>
  <si>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</si>
  <si>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</si>
  <si>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</si>
  <si>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</si>
  <si>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</si>
  <si>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</si>
  <si>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</si>
  <si>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</si>
  <si>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</si>
  <si>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</si>
  <si>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</si>
  <si>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</si>
  <si>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</si>
  <si>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</si>
  <si>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</si>
  <si>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</si>
  <si>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</si>
  <si>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</si>
  <si>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</si>
  <si>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</si>
  <si>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</si>
  <si>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</si>
  <si>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</si>
  <si>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</si>
  <si>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</si>
  <si>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</si>
  <si>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</si>
  <si>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</si>
  <si>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</si>
  <si>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</si>
  <si>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</si>
  <si>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</si>
  <si>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</si>
  <si>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</si>
  <si>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</si>
  <si>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</si>
  <si>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</si>
  <si>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</si>
  <si>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</si>
  <si>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</si>
  <si>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</si>
  <si>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</si>
  <si>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</si>
  <si>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</si>
  <si>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</si>
  <si>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</si>
  <si>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</si>
  <si>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</si>
  <si>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</si>
  <si>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</si>
  <si>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</si>
  <si>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</si>
  <si>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</si>
  <si>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</si>
  <si>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</si>
  <si>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</si>
  <si>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</si>
  <si>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</si>
  <si>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</si>
  <si>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</si>
  <si>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</si>
  <si>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</si>
  <si>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</si>
  <si>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</si>
  <si>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</si>
  <si>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</si>
  <si>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</si>
  <si>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</si>
  <si>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</si>
  <si>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</si>
  <si>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</si>
  <si>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</si>
  <si>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</si>
  <si>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</si>
  <si>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</si>
  <si>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</si>
  <si>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</si>
  <si>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</si>
  <si>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</si>
  <si>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</si>
  <si>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</si>
  <si>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</si>
  <si>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</si>
  <si>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</si>
  <si>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</si>
  <si>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</si>
  <si>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</si>
  <si>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</si>
  <si>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</si>
  <si>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</si>
  <si>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</si>
  <si>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</si>
  <si>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</si>
  <si>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</si>
  <si>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</si>
  <si>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</si>
  <si>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</si>
  <si>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</si>
  <si>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</si>
  <si>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</si>
  <si>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</si>
  <si>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</si>
  <si>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</si>
  <si>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</si>
  <si>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</si>
  <si>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</si>
  <si>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</si>
  <si>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</si>
  <si>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</si>
  <si>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</si>
  <si>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</si>
  <si>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</si>
  <si>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</si>
  <si>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</si>
  <si>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</si>
  <si>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</si>
  <si>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</si>
  <si>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</si>
  <si>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</si>
  <si>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</si>
  <si>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</si>
  <si>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</si>
  <si>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</si>
  <si>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</si>
  <si>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</si>
  <si>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</si>
  <si>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</si>
  <si>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</si>
  <si>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</si>
  <si>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</si>
  <si>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</si>
  <si>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</si>
  <si>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</si>
  <si>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</si>
  <si>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</si>
  <si>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</si>
  <si>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</si>
  <si>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</si>
  <si>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</si>
  <si>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</si>
  <si>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</si>
  <si>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</si>
  <si>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</si>
  <si>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</si>
  <si>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</si>
  <si>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</si>
  <si>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</si>
  <si>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</si>
  <si>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</si>
  <si>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</si>
  <si>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</si>
  <si>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</si>
  <si>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</si>
  <si>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</si>
  <si>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</si>
  <si>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</si>
  <si>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</si>
  <si>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</si>
  <si>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</si>
  <si>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</si>
  <si>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</si>
  <si>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</si>
  <si>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</si>
  <si>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</si>
  <si>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</si>
  <si>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</si>
  <si>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</si>
  <si>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</si>
  <si>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</si>
  <si>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</si>
  <si>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</si>
  <si>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</si>
  <si>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</si>
  <si>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</si>
  <si>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</si>
  <si>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</si>
  <si>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</si>
  <si>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</si>
  <si>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</si>
  <si>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</si>
  <si>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</si>
  <si>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</si>
  <si>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</si>
  <si>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</si>
  <si>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</si>
  <si>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</si>
  <si>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</si>
  <si>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</si>
  <si>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</si>
  <si>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</si>
  <si>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</si>
  <si>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</si>
  <si>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</si>
  <si>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</si>
  <si>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</si>
  <si>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</si>
  <si>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</si>
  <si>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</si>
  <si>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</si>
  <si>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</si>
  <si>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</si>
  <si>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</si>
  <si>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</si>
  <si>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</si>
  <si>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</si>
  <si>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</si>
  <si>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</si>
  <si>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</si>
  <si>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</si>
  <si>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</si>
  <si>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</si>
  <si>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</si>
  <si>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</si>
  <si>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</si>
  <si>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</si>
  <si>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</si>
  <si>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</si>
  <si>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</si>
  <si>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</si>
  <si>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</si>
  <si>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</si>
  <si>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</si>
  <si>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</si>
  <si>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</si>
  <si>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</si>
  <si>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</si>
  <si>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</si>
  <si>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</si>
  <si>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</si>
  <si>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</si>
  <si>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</si>
  <si>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</si>
  <si>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</si>
  <si>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</si>
  <si>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</si>
  <si>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</si>
  <si>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</si>
  <si>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</si>
  <si>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</si>
  <si>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</si>
  <si>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</si>
  <si>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</si>
  <si>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</si>
  <si>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</si>
  <si>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</si>
  <si>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</si>
  <si>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</si>
  <si>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</si>
  <si>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</si>
  <si>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</si>
  <si>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</si>
  <si>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</si>
  <si>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</si>
  <si>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</si>
  <si>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</si>
  <si>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</si>
  <si>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</si>
  <si>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</si>
  <si>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</si>
  <si>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</si>
  <si>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</si>
  <si>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</si>
  <si>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</si>
  <si>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</si>
  <si>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</si>
  <si>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</si>
  <si>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</si>
  <si>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</si>
  <si>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</si>
  <si>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</si>
  <si>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</si>
  <si>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</si>
  <si>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</si>
  <si>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</si>
  <si>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</si>
  <si>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</si>
  <si>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</si>
  <si>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</si>
  <si>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</si>
  <si>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</si>
  <si>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</si>
  <si>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</si>
  <si>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</si>
  <si>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</si>
  <si>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</si>
  <si>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</si>
  <si>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</si>
  <si>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</si>
  <si>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</si>
  <si>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</si>
  <si>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</si>
  <si>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</si>
  <si>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</si>
  <si>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</si>
  <si>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</si>
  <si>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</si>
  <si>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</si>
  <si>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</si>
  <si>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</si>
  <si>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</si>
  <si>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</si>
  <si>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</si>
  <si>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</si>
  <si>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</si>
  <si>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</si>
  <si>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</si>
  <si>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</si>
  <si>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</si>
  <si>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</si>
  <si>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</si>
  <si>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</si>
  <si>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</si>
  <si>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</si>
  <si>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</si>
  <si>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</si>
  <si>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</si>
  <si>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</si>
  <si>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</si>
  <si>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</si>
  <si>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</si>
  <si>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</si>
  <si>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</si>
  <si>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</si>
  <si>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</si>
  <si>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</si>
  <si>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</si>
  <si>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</si>
  <si>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</si>
  <si>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</si>
  <si>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</si>
  <si>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</si>
  <si>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</si>
  <si>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</si>
  <si>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</si>
  <si>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</si>
  <si>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</si>
  <si>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</si>
  <si>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</si>
  <si>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</si>
  <si>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</si>
  <si>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</si>
  <si>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</si>
  <si>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</si>
  <si>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</si>
  <si>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</si>
  <si>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</si>
  <si>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</si>
  <si>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</si>
  <si>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</si>
  <si>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</si>
  <si>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</si>
  <si>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</si>
  <si>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</si>
  <si>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</si>
  <si>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</si>
  <si>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</si>
  <si>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</si>
  <si>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</si>
  <si>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</si>
  <si>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</si>
  <si>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</si>
  <si>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</si>
  <si>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</si>
  <si>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</si>
  <si>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</si>
  <si>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</si>
  <si>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</si>
  <si>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</si>
  <si>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</si>
  <si>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</si>
  <si>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</si>
  <si>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</si>
  <si>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</si>
  <si>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</si>
  <si>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</si>
  <si>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</si>
  <si>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</si>
  <si>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</si>
  <si>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</si>
  <si>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</si>
  <si>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</si>
  <si>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</si>
  <si>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</si>
  <si>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</si>
  <si>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</si>
  <si>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</si>
  <si>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</si>
  <si>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</si>
  <si>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</si>
  <si>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</si>
  <si>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</si>
  <si>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</si>
  <si>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</si>
  <si>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</si>
  <si>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</si>
  <si>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</si>
  <si>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</si>
  <si>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</si>
  <si>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</si>
  <si>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</si>
  <si>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</si>
  <si>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</si>
  <si>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</si>
  <si>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</si>
  <si>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</si>
  <si>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</si>
  <si>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</si>
  <si>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</si>
  <si>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</si>
  <si>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</si>
  <si>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</si>
  <si>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</si>
  <si>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</si>
  <si>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</si>
  <si>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</si>
  <si>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</si>
  <si>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</si>
  <si>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</si>
  <si>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</si>
  <si>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</si>
  <si>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</si>
  <si>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</si>
  <si>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</si>
  <si>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</si>
  <si>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</si>
  <si>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</si>
  <si>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</si>
  <si>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</si>
  <si>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</si>
  <si>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</si>
  <si>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</si>
  <si>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</si>
  <si>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</si>
  <si>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</si>
  <si>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</si>
  <si>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</si>
  <si>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</si>
  <si>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</si>
  <si>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</si>
  <si>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</si>
  <si>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</si>
  <si>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</si>
  <si>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</si>
  <si>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</si>
  <si>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</si>
  <si>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</si>
  <si>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</si>
  <si>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</si>
  <si>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</si>
  <si>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</si>
  <si>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</si>
  <si>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</si>
  <si>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</si>
  <si>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</si>
  <si>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</si>
  <si>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</si>
  <si>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</si>
  <si>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</si>
  <si>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</si>
  <si>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</si>
  <si>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</si>
  <si>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</si>
  <si>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</si>
  <si>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</si>
  <si>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</si>
  <si>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</si>
  <si>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</si>
  <si>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</si>
  <si>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</si>
  <si>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</si>
  <si>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</si>
  <si>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</si>
  <si>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</si>
  <si>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</si>
  <si>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</si>
  <si>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</si>
  <si>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</si>
  <si>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</si>
  <si>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</si>
  <si>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</si>
  <si>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</si>
  <si>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</si>
  <si>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</si>
  <si>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</si>
  <si>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</si>
  <si>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</si>
  <si>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</si>
  <si>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</si>
  <si>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</si>
  <si>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</si>
  <si>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</si>
  <si>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</si>
  <si>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</si>
  <si>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</si>
  <si>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</si>
  <si>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</si>
  <si>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</si>
  <si>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</si>
  <si>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</si>
  <si>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</si>
  <si>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</si>
  <si>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</si>
  <si>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</si>
  <si>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</si>
  <si>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</si>
  <si>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</si>
  <si>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</si>
  <si>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</si>
  <si>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</si>
  <si>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</si>
  <si>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</si>
  <si>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</si>
  <si>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</si>
  <si>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</si>
  <si>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</si>
  <si>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</si>
  <si>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</si>
  <si>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</si>
  <si>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</si>
  <si>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</si>
  <si>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</si>
  <si>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</si>
  <si>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</si>
  <si>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</si>
  <si>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</si>
  <si>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</si>
  <si>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</si>
  <si>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</si>
  <si>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</si>
  <si>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</si>
  <si>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</si>
  <si>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</si>
  <si>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</si>
  <si>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</si>
  <si>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</si>
  <si>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</si>
  <si>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</si>
  <si>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</si>
  <si>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</si>
  <si>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</si>
  <si>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</si>
  <si>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</si>
  <si>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</si>
  <si>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</si>
  <si>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</si>
  <si>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</si>
  <si>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</si>
  <si>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</si>
  <si>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</si>
  <si>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</si>
  <si>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</si>
  <si>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</si>
  <si>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</si>
  <si>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</si>
  <si>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</si>
  <si>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</si>
  <si>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</si>
  <si>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</si>
  <si>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</si>
  <si>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</si>
  <si>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</si>
  <si>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</si>
  <si>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</si>
  <si>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</si>
  <si>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</si>
  <si>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</si>
  <si>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</si>
  <si>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</si>
  <si>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</si>
  <si>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</si>
  <si>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</si>
  <si>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</si>
  <si>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</si>
  <si>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</si>
  <si>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</si>
  <si>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</si>
  <si>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</si>
  <si>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</si>
  <si>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</si>
  <si>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</si>
  <si>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</si>
  <si>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</si>
  <si>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</si>
  <si>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</si>
  <si>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</si>
  <si>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</si>
  <si>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</si>
  <si>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</si>
  <si>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</si>
  <si>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</si>
  <si>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</si>
  <si>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</si>
  <si>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</si>
  <si>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</si>
  <si>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</si>
  <si>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</si>
  <si>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</si>
  <si>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</si>
  <si>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</si>
  <si>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</si>
  <si>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</si>
  <si>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</si>
  <si>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</si>
  <si>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</si>
  <si>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</si>
  <si>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</si>
  <si>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</si>
  <si>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</si>
  <si>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</si>
  <si>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</si>
  <si>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</si>
  <si>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</si>
  <si>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</si>
  <si>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</si>
  <si>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</si>
  <si>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</si>
  <si>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</si>
  <si>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</si>
  <si>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</si>
  <si>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</si>
  <si>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</si>
  <si>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</si>
  <si>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</si>
  <si>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</si>
  <si>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</si>
  <si>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</si>
  <si>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</si>
  <si>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</si>
  <si>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</si>
  <si>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</si>
  <si>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</si>
  <si>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</si>
  <si>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</si>
  <si>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</si>
  <si>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</si>
  <si>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</si>
  <si>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</si>
  <si>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</si>
  <si>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</si>
  <si>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</si>
  <si>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</si>
  <si>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</si>
  <si>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</si>
  <si>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</si>
  <si>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</si>
  <si>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</si>
  <si>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</si>
  <si>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</si>
  <si>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</si>
  <si>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</si>
  <si>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</si>
  <si>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</si>
  <si>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</si>
  <si>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</si>
  <si>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</si>
  <si>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</si>
  <si>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</si>
  <si>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</si>
  <si>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</si>
  <si>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</si>
  <si>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</si>
  <si>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</si>
  <si>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</si>
  <si>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</si>
  <si>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</si>
  <si>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</si>
  <si>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</si>
  <si>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</si>
  <si>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</si>
  <si>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</si>
  <si>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</si>
  <si>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</si>
  <si>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</si>
  <si>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</si>
  <si>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</si>
  <si>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</si>
  <si>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</si>
  <si>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</si>
  <si>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</si>
  <si>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</si>
  <si>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</si>
  <si>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</si>
  <si>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</si>
  <si>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</si>
  <si>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</si>
  <si>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</si>
  <si>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</si>
  <si>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</si>
  <si>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</si>
  <si>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</si>
  <si>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</si>
  <si>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</si>
  <si>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</si>
  <si>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</si>
  <si>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</si>
  <si>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</si>
  <si>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</si>
  <si>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</si>
  <si>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</si>
  <si>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</si>
  <si>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</si>
  <si>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</si>
  <si>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</si>
  <si>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</si>
  <si>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</si>
  <si>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</si>
  <si>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</si>
  <si>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</si>
  <si>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</si>
  <si>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</si>
  <si>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</si>
  <si>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</si>
  <si>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</si>
  <si>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</si>
  <si>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</si>
  <si>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</si>
  <si>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</si>
  <si>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</si>
  <si>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</si>
  <si>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</si>
  <si>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</si>
  <si>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</si>
  <si>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</si>
  <si>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</si>
  <si>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</si>
  <si>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</si>
  <si>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</si>
  <si>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</si>
  <si>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</si>
  <si>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</si>
  <si>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</si>
  <si>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</si>
  <si>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</si>
  <si>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</si>
  <si>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</si>
  <si>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</si>
  <si>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</si>
  <si>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</si>
  <si>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</si>
  <si>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</si>
  <si>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</si>
  <si>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</si>
  <si>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</si>
  <si>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</si>
  <si>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</si>
  <si>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</si>
  <si>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</si>
  <si>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</si>
  <si>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</si>
  <si>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</si>
  <si>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</si>
  <si>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</si>
  <si>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</si>
  <si>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</si>
  <si>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</si>
  <si>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</si>
  <si>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</si>
  <si>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</si>
  <si>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</si>
  <si>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</si>
  <si>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</si>
  <si>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</si>
  <si>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</si>
  <si>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</si>
  <si>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</si>
  <si>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</si>
  <si>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</si>
  <si>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</si>
  <si>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</si>
  <si>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</si>
  <si>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</si>
  <si>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</si>
  <si>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</si>
  <si>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</si>
  <si>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</si>
  <si>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</si>
  <si>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</si>
  <si>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</si>
  <si>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</si>
  <si>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</si>
  <si>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</si>
  <si>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</si>
  <si>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</si>
  <si>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</si>
  <si>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</si>
  <si>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</si>
  <si>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</si>
  <si>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</si>
  <si>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</si>
  <si>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</si>
  <si>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</si>
  <si>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</si>
  <si>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</si>
  <si>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</si>
  <si>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</si>
  <si>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</si>
  <si>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</si>
  <si>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</si>
  <si>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</si>
  <si>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</si>
  <si>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</si>
  <si>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</si>
  <si>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</si>
  <si>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</si>
  <si>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</si>
  <si>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</si>
  <si>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</si>
  <si>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</si>
  <si>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</si>
  <si>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</si>
  <si>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</si>
  <si>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</si>
  <si>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</si>
  <si>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</si>
  <si>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</si>
  <si>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</si>
  <si>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</si>
  <si>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</si>
  <si>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</si>
  <si>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</si>
  <si>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</si>
  <si>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</si>
  <si>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</si>
  <si>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</si>
  <si>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</si>
  <si>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</si>
  <si>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</si>
  <si>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</si>
  <si>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</si>
  <si>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</si>
  <si>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</si>
  <si>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</si>
  <si>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</si>
  <si>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</si>
  <si>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</si>
  <si>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</si>
  <si>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</si>
  <si>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</si>
  <si>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</si>
  <si>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</si>
  <si>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</si>
  <si>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</si>
  <si>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</si>
  <si>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</si>
  <si>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</si>
  <si>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</si>
  <si>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</si>
  <si>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</si>
  <si>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</si>
  <si>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</si>
  <si>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</si>
  <si>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</si>
  <si>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</si>
  <si>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</si>
  <si>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</si>
  <si>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</si>
  <si>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</si>
  <si>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</si>
  <si>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</si>
  <si>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</si>
  <si>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</si>
  <si>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</si>
  <si>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</si>
  <si>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</si>
  <si>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</si>
  <si>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</si>
  <si>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</si>
  <si>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</si>
  <si>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</si>
  <si>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</si>
  <si>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</si>
  <si>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</si>
  <si>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</si>
  <si>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</si>
  <si>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</si>
  <si>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</si>
  <si>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</si>
  <si>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</si>
  <si>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</si>
  <si>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</si>
  <si>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</si>
  <si>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</si>
  <si>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</si>
  <si>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</si>
  <si>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</si>
  <si>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</si>
  <si>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</si>
  <si>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</si>
  <si>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</si>
  <si>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</si>
  <si>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</si>
  <si>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</si>
  <si>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</si>
  <si>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</si>
  <si>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</si>
  <si>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</si>
  <si>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</si>
  <si>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</si>
  <si>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</si>
  <si>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</si>
  <si>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</si>
  <si>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</si>
  <si>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</si>
  <si>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</si>
  <si>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</si>
  <si>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</si>
  <si>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</si>
  <si>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</si>
  <si>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</si>
  <si>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</si>
  <si>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</si>
  <si>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</si>
  <si>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</si>
  <si>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</si>
  <si>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</si>
  <si>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</si>
  <si>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</si>
  <si>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</si>
  <si>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</si>
  <si>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</si>
  <si>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</si>
  <si>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</si>
  <si>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</si>
  <si>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</si>
  <si>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</si>
  <si>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</si>
  <si>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</si>
  <si>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</si>
  <si>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</si>
  <si>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</si>
  <si>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</si>
  <si>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</si>
  <si>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</si>
  <si>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</si>
  <si>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</si>
  <si>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</si>
  <si>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</si>
  <si>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</si>
  <si>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</si>
  <si>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</si>
  <si>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</si>
  <si>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</si>
  <si>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</si>
  <si>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</si>
  <si>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</si>
  <si>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</si>
  <si>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</si>
  <si>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</si>
  <si>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</si>
  <si>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</si>
  <si>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</si>
  <si>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</si>
  <si>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</si>
  <si>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</si>
  <si>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</si>
  <si>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</si>
  <si>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</si>
  <si>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</si>
  <si>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</si>
  <si>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</si>
  <si>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</si>
  <si>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</si>
  <si>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</si>
  <si>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</si>
  <si>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</si>
  <si>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</si>
  <si>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</si>
  <si>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</si>
  <si>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</si>
  <si>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</si>
  <si>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</si>
  <si>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</si>
  <si>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</si>
  <si>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</si>
  <si>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</si>
  <si>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</si>
  <si>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</si>
  <si>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</si>
  <si>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</si>
  <si>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</si>
  <si>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</si>
  <si>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</si>
  <si>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</si>
  <si>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</si>
  <si>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</si>
  <si>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</si>
  <si>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</si>
  <si>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</si>
  <si>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</si>
  <si>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</si>
  <si>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</si>
  <si>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</si>
  <si>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</si>
  <si>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</si>
  <si>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</si>
  <si>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</si>
  <si>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</si>
  <si>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</si>
  <si>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</si>
  <si>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</si>
  <si>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</si>
  <si>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</si>
  <si>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</si>
  <si>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</si>
  <si>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</si>
  <si>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</si>
  <si>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</si>
  <si>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</si>
  <si>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</si>
  <si>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</si>
  <si>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</si>
  <si>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</si>
  <si>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</si>
  <si>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</si>
  <si>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</si>
  <si>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</si>
  <si>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</si>
  <si>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</si>
  <si>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</si>
  <si>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</si>
  <si>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</si>
  <si>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</si>
  <si>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</si>
  <si>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</si>
  <si>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</si>
  <si>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</si>
  <si>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</si>
  <si>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</si>
  <si>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</si>
  <si>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</si>
  <si>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</si>
  <si>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</si>
  <si>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</si>
  <si>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</si>
  <si>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</si>
  <si>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</si>
  <si>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</si>
  <si>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</si>
  <si>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</si>
  <si>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</si>
  <si>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</si>
  <si>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</si>
  <si>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</si>
  <si>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</si>
  <si>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</si>
  <si>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</si>
  <si>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</si>
  <si>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</si>
  <si>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</si>
  <si>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</si>
  <si>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</si>
  <si>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</si>
  <si>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</si>
  <si>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</si>
  <si>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</si>
  <si>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</si>
  <si>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</si>
  <si>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</si>
  <si>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</si>
  <si>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</si>
  <si>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</si>
  <si>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</si>
  <si>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</si>
  <si>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</si>
  <si>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</si>
  <si>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</si>
  <si>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</si>
  <si>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</si>
  <si>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</si>
  <si>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</si>
  <si>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</si>
  <si>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</si>
  <si>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</si>
  <si>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</si>
  <si>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</si>
  <si>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</si>
  <si>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</si>
  <si>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</si>
  <si>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</si>
  <si>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</si>
  <si>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</si>
  <si>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</si>
  <si>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</si>
  <si>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</si>
  <si>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</si>
  <si>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</si>
  <si>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</si>
  <si>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</si>
  <si>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</si>
  <si>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</si>
  <si>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</si>
  <si>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</si>
  <si>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</si>
  <si>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</si>
  <si>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</si>
  <si>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</si>
  <si>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</si>
  <si>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</si>
  <si>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</si>
  <si>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</si>
  <si>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</si>
  <si>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</si>
  <si>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</si>
  <si>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</si>
  <si>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</si>
  <si>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</si>
  <si>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</si>
  <si>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</si>
  <si>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</si>
  <si>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</si>
  <si>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</si>
  <si>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</si>
  <si>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</si>
  <si>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</si>
  <si>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</si>
  <si>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</si>
  <si>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</si>
  <si>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</si>
  <si>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</si>
  <si>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</si>
  <si>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</si>
  <si>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</si>
  <si>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</si>
  <si>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</si>
  <si>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</si>
  <si>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</si>
  <si>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</si>
  <si>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</si>
  <si>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</si>
  <si>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</si>
  <si>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</si>
  <si>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</si>
  <si>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</si>
  <si>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</si>
  <si>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</si>
  <si>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</si>
  <si>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</si>
  <si>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</si>
  <si>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</si>
  <si>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</si>
  <si>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</si>
  <si>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</si>
  <si>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</si>
  <si>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</si>
  <si>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</si>
  <si>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</si>
  <si>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</si>
  <si>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</si>
  <si>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</si>
  <si>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</si>
  <si>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</si>
  <si>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</si>
  <si>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</si>
  <si>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</si>
  <si>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</si>
  <si>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</si>
  <si>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</si>
  <si>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</si>
  <si>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</si>
  <si>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</si>
  <si>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</si>
  <si>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</si>
  <si>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</si>
  <si>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</si>
  <si>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</si>
  <si>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</si>
  <si>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</si>
  <si>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</si>
  <si>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</si>
  <si>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</si>
  <si>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</si>
  <si>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</si>
  <si>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</si>
  <si>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</si>
  <si>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</si>
  <si>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</si>
  <si>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</si>
  <si>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</si>
  <si>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</si>
  <si>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</si>
  <si>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</si>
  <si>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</si>
  <si>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</si>
  <si>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</si>
  <si>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</si>
  <si>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</si>
  <si>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</si>
  <si>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</si>
  <si>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</si>
  <si>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</si>
  <si>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</si>
  <si>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</si>
  <si>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</si>
  <si>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</si>
  <si>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</si>
  <si>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</si>
  <si>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</si>
  <si>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</si>
  <si>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</si>
  <si>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</si>
  <si>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</si>
  <si>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</si>
  <si>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</si>
  <si>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</si>
  <si>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</si>
  <si>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</si>
  <si>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</si>
  <si>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</si>
  <si>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</si>
  <si>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</si>
  <si>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</si>
  <si>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</si>
  <si>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</si>
  <si>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</si>
  <si>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</si>
  <si>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</si>
  <si>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</si>
  <si>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</si>
  <si>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</si>
  <si>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</si>
  <si>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</si>
  <si>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</si>
  <si>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</si>
  <si>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</si>
  <si>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</si>
  <si>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</si>
  <si>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</si>
  <si>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</si>
  <si>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</si>
  <si>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</si>
  <si>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</si>
  <si>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</si>
  <si>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</si>
  <si>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</si>
  <si>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</si>
  <si>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</si>
  <si>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</si>
  <si>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</si>
  <si>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</si>
  <si>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</si>
  <si>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</si>
  <si>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</si>
  <si>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</si>
  <si>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</si>
  <si>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</si>
  <si>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</si>
  <si>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</si>
  <si>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</si>
  <si>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</si>
  <si>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</si>
  <si>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</si>
  <si>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</si>
  <si>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</si>
  <si>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</si>
  <si>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</si>
  <si>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</si>
  <si>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</si>
  <si>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</si>
  <si>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</si>
  <si>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</si>
  <si>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</si>
  <si>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</si>
  <si>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</si>
  <si>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</si>
  <si>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</si>
  <si>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</si>
  <si>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</si>
  <si>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</si>
  <si>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</si>
  <si>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</si>
  <si>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</si>
  <si>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</si>
  <si>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</si>
  <si>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</si>
  <si>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</si>
  <si>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</si>
  <si>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</si>
  <si>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</si>
  <si>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</si>
  <si>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</si>
  <si>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</si>
  <si>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</si>
  <si>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</si>
  <si>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</si>
  <si>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</si>
  <si>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</si>
  <si>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</si>
  <si>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</si>
  <si>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</si>
  <si>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</si>
  <si>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</si>
  <si>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</si>
  <si>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</si>
  <si>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</si>
  <si>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</si>
  <si>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</si>
  <si>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</si>
  <si>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</si>
  <si>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</si>
  <si>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</si>
  <si>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</si>
  <si>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</si>
  <si>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</si>
  <si>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</si>
  <si>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</si>
  <si>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</si>
  <si>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</si>
  <si>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</si>
  <si>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</si>
  <si>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</si>
  <si>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</si>
  <si>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</si>
  <si>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</si>
  <si>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</si>
  <si>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</si>
  <si>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</si>
  <si>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</si>
  <si>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</si>
  <si>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</si>
  <si>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</si>
  <si>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</si>
  <si>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</si>
  <si>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</si>
  <si>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</si>
  <si>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</si>
  <si>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</si>
  <si>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</si>
  <si>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</si>
  <si>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</si>
  <si>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</si>
  <si>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</si>
  <si>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</si>
  <si>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</si>
  <si>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</si>
  <si>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</si>
  <si>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</si>
  <si>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</si>
  <si>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</si>
  <si>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</si>
  <si>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</si>
  <si>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</si>
  <si>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</si>
  <si>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</si>
  <si>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</si>
  <si>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</si>
  <si>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</si>
  <si>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</si>
  <si>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</si>
  <si>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</si>
  <si>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</si>
  <si>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</si>
  <si>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</si>
  <si>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</si>
  <si>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</si>
  <si>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</si>
  <si>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</si>
  <si>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</si>
  <si>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</si>
  <si>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</si>
  <si>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</si>
  <si>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</si>
  <si>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</si>
  <si>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</si>
  <si>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</si>
  <si>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</si>
  <si>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</si>
  <si>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</si>
  <si>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</si>
  <si>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</si>
  <si>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</si>
  <si>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</si>
  <si>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</si>
  <si>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</si>
  <si>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</si>
  <si>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</si>
  <si>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</si>
  <si>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</si>
  <si>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</si>
  <si>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</si>
  <si>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</si>
  <si>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</si>
  <si>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</si>
  <si>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</si>
  <si>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</si>
  <si>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</si>
  <si>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</si>
  <si>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</si>
  <si>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</si>
  <si>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</si>
  <si>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</si>
  <si>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</si>
  <si>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</si>
  <si>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</si>
  <si>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</si>
  <si>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</si>
  <si>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</si>
  <si>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</si>
  <si>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</si>
  <si>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</si>
  <si>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</si>
  <si>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</si>
  <si>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</si>
  <si>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</si>
  <si>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</si>
  <si>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</si>
  <si>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</si>
  <si>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</si>
  <si>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</si>
  <si>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</si>
  <si>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</si>
  <si>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</si>
  <si>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</si>
  <si>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</si>
  <si>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</si>
  <si>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</si>
  <si>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</si>
  <si>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</si>
  <si>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</si>
  <si>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</si>
  <si>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</si>
  <si>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</si>
  <si>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</si>
  <si>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</si>
  <si>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</si>
  <si>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</si>
  <si>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</si>
  <si>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</si>
  <si>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</si>
  <si>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</si>
  <si>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</si>
  <si>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</si>
  <si>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</si>
  <si>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</si>
  <si>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</si>
  <si>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</si>
  <si>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</si>
  <si>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</si>
  <si>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</si>
  <si>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</si>
  <si>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</si>
  <si>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</si>
  <si>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</si>
  <si>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</si>
  <si>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</si>
  <si>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</si>
  <si>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</si>
  <si>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</si>
  <si>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</si>
  <si>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</si>
  <si>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</si>
  <si>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</si>
  <si>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</si>
  <si>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</si>
  <si>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</si>
  <si>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</si>
  <si>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</si>
  <si>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</si>
  <si>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</si>
  <si>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</si>
  <si>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</si>
  <si>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</si>
  <si>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</si>
  <si>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</si>
  <si>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</si>
  <si>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</si>
  <si>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</si>
  <si>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</si>
  <si>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</si>
  <si>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</si>
  <si>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</si>
  <si>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</si>
  <si>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</si>
  <si>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</si>
  <si>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</si>
  <si>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</si>
  <si>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</si>
  <si>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</si>
  <si>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</si>
  <si>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</si>
  <si>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</si>
  <si>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</si>
  <si>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</si>
  <si>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</si>
  <si>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</si>
  <si>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</si>
  <si>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</si>
  <si>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</si>
  <si>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</si>
  <si>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</si>
  <si>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</si>
  <si>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</si>
  <si>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</si>
  <si>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</si>
  <si>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</si>
  <si>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</si>
  <si>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</si>
  <si>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</si>
  <si>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</si>
  <si>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</si>
  <si>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</si>
  <si>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</si>
  <si>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</si>
  <si>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</si>
  <si>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</si>
  <si>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</si>
  <si>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</si>
  <si>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</si>
  <si>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</si>
  <si>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</si>
  <si>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</si>
  <si>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</si>
  <si>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</si>
  <si>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</si>
  <si>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</si>
  <si>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</si>
  <si>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</si>
  <si>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</si>
  <si>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</si>
  <si>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</si>
  <si>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</si>
  <si>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</si>
  <si>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</si>
  <si>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</si>
  <si>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</si>
  <si>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</si>
  <si>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</si>
  <si>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</si>
  <si>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</si>
  <si>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</si>
  <si>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</si>
  <si>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</si>
  <si>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</si>
  <si>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</si>
  <si>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</si>
  <si>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</si>
  <si>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</si>
  <si>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</si>
  <si>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</si>
  <si>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</si>
  <si>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</si>
  <si>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</si>
  <si>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</si>
  <si>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</si>
  <si>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</si>
  <si>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</si>
  <si>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</si>
  <si>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</si>
  <si>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</si>
  <si>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</si>
  <si>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</si>
  <si>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</si>
  <si>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</si>
  <si>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</si>
  <si>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</si>
  <si>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</si>
  <si>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</si>
  <si>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</si>
  <si>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</si>
  <si>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</si>
  <si>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</si>
  <si>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</si>
  <si>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</si>
  <si>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</si>
  <si>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</si>
  <si>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</si>
  <si>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</si>
  <si>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</si>
  <si>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</si>
  <si>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</si>
  <si>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</si>
  <si>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</si>
  <si>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</si>
  <si>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</si>
  <si>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</si>
  <si>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</si>
  <si>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</si>
  <si>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</si>
  <si>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</si>
  <si>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</si>
  <si>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</si>
  <si>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</si>
  <si>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</si>
  <si>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</si>
  <si>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</si>
  <si>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</si>
  <si>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</si>
  <si>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</si>
  <si>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</si>
  <si>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</si>
  <si>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</si>
  <si>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</si>
  <si>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</si>
  <si>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</si>
  <si>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</si>
  <si>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</si>
  <si>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</si>
  <si>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</si>
  <si>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</si>
  <si>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</si>
  <si>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</si>
  <si>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</si>
  <si>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</si>
  <si>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</si>
  <si>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</si>
  <si>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</si>
  <si>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</si>
  <si>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</si>
  <si>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</si>
  <si>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</si>
  <si>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</si>
  <si>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</si>
  <si>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</si>
  <si>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</si>
  <si>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</si>
  <si>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</si>
  <si>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</si>
  <si>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</si>
  <si>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</si>
  <si>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</si>
  <si>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</si>
  <si>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</si>
  <si>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</si>
  <si>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</si>
  <si>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</si>
  <si>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</si>
  <si>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</si>
  <si>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</si>
  <si>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</si>
  <si>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</si>
  <si>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</si>
  <si>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</si>
  <si>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</si>
  <si>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</si>
  <si>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</si>
  <si>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</si>
  <si>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</si>
  <si>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</si>
  <si>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</si>
  <si>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</si>
  <si>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</si>
  <si>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</si>
  <si>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</si>
  <si>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</si>
  <si>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</si>
  <si>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</si>
  <si>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</si>
  <si>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</si>
  <si>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</si>
  <si>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</si>
  <si>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</si>
  <si>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</si>
  <si>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</si>
  <si>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</si>
  <si>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</si>
  <si>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</si>
  <si>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</si>
  <si>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</si>
  <si>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</si>
  <si>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</si>
  <si>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</si>
  <si>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</si>
  <si>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</si>
  <si>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</si>
  <si>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</si>
  <si>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</si>
  <si>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</si>
  <si>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</si>
  <si>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</si>
  <si>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</si>
  <si>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</si>
  <si>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</si>
  <si>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</si>
  <si>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</si>
  <si>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</si>
  <si>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</si>
  <si>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</si>
  <si>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</si>
  <si>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</si>
  <si>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</si>
  <si>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</si>
  <si>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</si>
  <si>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</si>
  <si>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</si>
  <si>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</si>
  <si>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</si>
  <si>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</si>
  <si>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</si>
  <si>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</si>
  <si>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</si>
  <si>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</si>
  <si>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</si>
  <si>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</si>
  <si>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</si>
  <si>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</si>
  <si>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</si>
  <si>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</si>
  <si>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</si>
  <si>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</si>
  <si>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</si>
  <si>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</si>
  <si>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</si>
  <si>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</si>
  <si>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</si>
  <si>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</si>
  <si>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</si>
  <si>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</si>
  <si>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</si>
  <si>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</si>
  <si>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</si>
  <si>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</si>
  <si>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</si>
  <si>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</si>
  <si>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</si>
  <si>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</si>
  <si>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</si>
  <si>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</si>
  <si>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</si>
  <si>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</si>
  <si>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</si>
  <si>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</si>
  <si>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</si>
  <si>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</si>
  <si>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</si>
  <si>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</si>
  <si>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</si>
  <si>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</si>
  <si>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</si>
  <si>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</si>
  <si>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</si>
  <si>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</si>
  <si>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</si>
  <si>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</si>
  <si>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</si>
  <si>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</si>
  <si>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</si>
  <si>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</si>
  <si>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</si>
  <si>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</si>
  <si>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</si>
  <si>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</si>
  <si>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</si>
  <si>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</si>
  <si>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</si>
  <si>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</si>
  <si>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</si>
  <si>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</si>
  <si>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</si>
  <si>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</si>
  <si>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</si>
  <si>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</si>
  <si>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</si>
  <si>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</si>
  <si>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</si>
  <si>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</si>
  <si>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</si>
  <si>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</si>
  <si>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</si>
  <si>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</si>
  <si>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</si>
  <si>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</si>
  <si>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</si>
  <si>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</si>
  <si>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</si>
  <si>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</si>
  <si>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</si>
  <si>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</si>
  <si>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</si>
  <si>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</si>
  <si>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</si>
  <si>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</si>
  <si>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</si>
  <si>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</si>
  <si>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</si>
  <si>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</si>
  <si>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</si>
  <si>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</si>
  <si>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</si>
  <si>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</si>
  <si>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</si>
  <si>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</si>
  <si>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</si>
  <si>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</si>
  <si>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</si>
  <si>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</si>
  <si>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</si>
  <si>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</si>
  <si>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</si>
  <si>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</si>
  <si>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</si>
  <si>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</si>
  <si>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</si>
  <si>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</si>
  <si>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</si>
  <si>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</si>
  <si>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</si>
  <si>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</si>
  <si>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</si>
  <si>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</si>
  <si>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</si>
  <si>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</si>
  <si>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</si>
  <si>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</si>
  <si>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</si>
  <si>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</si>
  <si>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</si>
  <si>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</si>
  <si>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</si>
  <si>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</si>
  <si>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</si>
  <si>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</si>
  <si>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</si>
  <si>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</si>
  <si>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</si>
  <si>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</si>
  <si>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</si>
  <si>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</si>
  <si>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</si>
  <si>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</si>
  <si>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</si>
  <si>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</si>
  <si>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</si>
  <si>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</si>
  <si>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</si>
  <si>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</si>
  <si>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</si>
  <si>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</si>
  <si>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</si>
  <si>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</si>
  <si>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</si>
  <si>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</si>
  <si>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</si>
  <si>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</si>
  <si>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</si>
  <si>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</si>
  <si>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</si>
  <si>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</si>
  <si>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</si>
  <si>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</si>
  <si>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</si>
  <si>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</si>
  <si>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</si>
  <si>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</si>
  <si>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</si>
  <si>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</si>
  <si>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</si>
  <si>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</si>
  <si>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</si>
  <si>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</si>
  <si>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</si>
  <si>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</si>
  <si>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</si>
  <si>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</si>
  <si>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</si>
  <si>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</si>
  <si>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</si>
  <si>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</si>
  <si>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</si>
  <si>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</si>
  <si>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</si>
  <si>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</si>
  <si>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</si>
  <si>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</si>
  <si>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</si>
  <si>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</si>
  <si>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</si>
  <si>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</si>
  <si>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</si>
  <si>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</si>
  <si>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</si>
  <si>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</si>
  <si>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</si>
  <si>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</si>
  <si>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</si>
  <si>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</si>
  <si>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</si>
  <si>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</si>
  <si>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</si>
  <si>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</si>
  <si>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</si>
  <si>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</si>
  <si>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</si>
  <si>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</si>
  <si>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</si>
  <si>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</si>
  <si>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</si>
  <si>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</si>
  <si>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</si>
  <si>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</si>
  <si>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</si>
  <si>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</si>
  <si>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</si>
  <si>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</si>
  <si>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</si>
  <si>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</si>
  <si>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</si>
  <si>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</si>
  <si>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</si>
  <si>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</si>
  <si>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</si>
  <si>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</si>
  <si>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</si>
  <si>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</si>
  <si>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</si>
  <si>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</si>
  <si>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</si>
  <si>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</si>
  <si>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</si>
  <si>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</si>
  <si>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</si>
  <si>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</si>
  <si>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</si>
  <si>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</si>
  <si>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</si>
  <si>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</si>
  <si>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</si>
  <si>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</si>
  <si>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</si>
  <si>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</si>
  <si>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</si>
  <si>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</si>
  <si>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</si>
  <si>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</si>
  <si>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</si>
  <si>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</si>
  <si>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</si>
  <si>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</si>
  <si>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</si>
  <si>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</si>
  <si>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</si>
  <si>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</si>
  <si>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</si>
  <si>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</si>
  <si>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</si>
  <si>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</si>
  <si>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</si>
  <si>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</si>
  <si>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</si>
  <si>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</si>
  <si>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</si>
  <si>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</si>
  <si>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</si>
  <si>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</si>
  <si>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</si>
  <si>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</si>
  <si>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</si>
  <si>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</si>
  <si>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</si>
  <si>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</si>
  <si>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</si>
  <si>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</si>
  <si>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</si>
  <si>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</si>
  <si>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</si>
  <si>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</si>
  <si>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</si>
  <si>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</si>
  <si>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</si>
  <si>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</si>
  <si>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</si>
  <si>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</si>
  <si>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</si>
  <si>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</si>
  <si>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</si>
  <si>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</si>
  <si>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</si>
  <si>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</si>
  <si>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</si>
  <si>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</si>
  <si>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</si>
  <si>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</si>
  <si>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</si>
  <si>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</si>
  <si>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</si>
  <si>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</si>
  <si>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</si>
  <si>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</si>
  <si>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</si>
  <si>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</si>
  <si>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</si>
  <si>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</si>
  <si>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</si>
  <si>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</si>
  <si>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</si>
  <si>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</si>
  <si>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</si>
  <si>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</si>
  <si>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</si>
  <si>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</si>
  <si>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</si>
  <si>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</si>
  <si>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</si>
  <si>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</si>
  <si>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</si>
  <si>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</si>
  <si>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</si>
  <si>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</si>
  <si>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</si>
  <si>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</si>
  <si>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</si>
  <si>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</si>
  <si>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</si>
  <si>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</si>
  <si>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</si>
  <si>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</si>
  <si>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</si>
  <si>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</si>
  <si>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</si>
  <si>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</si>
  <si>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</si>
  <si>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</si>
  <si>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</si>
  <si>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</si>
  <si>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</si>
  <si>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</si>
  <si>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</si>
  <si>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</si>
  <si>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</si>
  <si>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</si>
  <si>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</si>
  <si>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</si>
  <si>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</si>
  <si>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</si>
  <si>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</si>
  <si>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</si>
  <si>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</si>
  <si>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</si>
  <si>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</si>
  <si>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</si>
  <si>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</si>
  <si>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</si>
  <si>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</si>
  <si>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</si>
  <si>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</si>
  <si>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</si>
  <si>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</si>
  <si>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</si>
  <si>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</si>
  <si>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</si>
  <si>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</si>
  <si>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</si>
  <si>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</si>
  <si>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</si>
  <si>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</si>
  <si>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</si>
  <si>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</si>
  <si>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</si>
  <si>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</si>
  <si>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</si>
  <si>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</si>
  <si>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</si>
  <si>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</si>
  <si>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</si>
  <si>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</si>
  <si>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</si>
  <si>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</si>
  <si>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</si>
  <si>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</si>
  <si>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</si>
  <si>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</si>
  <si>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</si>
  <si>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</si>
  <si>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</si>
  <si>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</si>
  <si>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</si>
  <si>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</si>
  <si>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</si>
  <si>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</si>
  <si>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</si>
  <si>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</si>
  <si>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</si>
  <si>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</si>
  <si>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</si>
  <si>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</si>
  <si>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</si>
  <si>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</si>
  <si>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</si>
  <si>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</si>
  <si>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</si>
  <si>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</si>
  <si>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</si>
  <si>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</si>
  <si>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</si>
  <si>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</si>
  <si>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</si>
  <si>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</si>
  <si>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</si>
  <si>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</si>
  <si>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</si>
  <si>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</si>
  <si>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</si>
  <si>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</si>
  <si>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</si>
  <si>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</si>
  <si>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</si>
  <si>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</si>
  <si>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</si>
  <si>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</si>
  <si>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</si>
  <si>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</si>
  <si>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</si>
  <si>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</si>
  <si>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</si>
  <si>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</si>
  <si>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</si>
  <si>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</si>
  <si>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</si>
  <si>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</si>
  <si>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</si>
  <si>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</si>
  <si>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</si>
  <si>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</si>
  <si>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</si>
  <si>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</si>
  <si>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</si>
  <si>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</si>
  <si>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</si>
  <si>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</si>
  <si>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</si>
  <si>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</si>
  <si>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</si>
  <si>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</si>
  <si>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</si>
  <si>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</si>
  <si>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</si>
  <si>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</si>
  <si>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</si>
  <si>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</si>
  <si>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</si>
  <si>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</si>
  <si>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</si>
  <si>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</si>
  <si>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</si>
  <si>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</si>
  <si>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</si>
  <si>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</si>
  <si>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</si>
  <si>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</si>
  <si>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</si>
  <si>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</si>
  <si>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</si>
  <si>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</si>
  <si>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</si>
  <si>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</si>
  <si>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</si>
  <si>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</si>
  <si>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</si>
  <si>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</si>
  <si>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</si>
  <si>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</si>
  <si>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</si>
  <si>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</si>
  <si>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</si>
  <si>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</si>
  <si>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</si>
  <si>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</si>
  <si>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</si>
  <si>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</si>
  <si>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</si>
  <si>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</si>
  <si>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</si>
  <si>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</si>
  <si>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</si>
  <si>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</si>
  <si>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</si>
  <si>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</si>
  <si>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</si>
  <si>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</si>
  <si>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</si>
  <si>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</si>
  <si>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</si>
  <si>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</si>
  <si>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</si>
  <si>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</si>
  <si>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</si>
  <si>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</si>
  <si>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</si>
  <si>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</si>
  <si>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</si>
  <si>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</si>
  <si>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</si>
  <si>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</si>
  <si>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</si>
  <si>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</si>
  <si>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</si>
  <si>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</si>
  <si>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</si>
  <si>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</si>
  <si>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</si>
  <si>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</si>
  <si>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</si>
  <si>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</si>
  <si>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</si>
  <si>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</si>
  <si>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</si>
  <si>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</si>
  <si>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</si>
  <si>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</si>
  <si>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</si>
  <si>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</si>
  <si>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</si>
  <si>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</si>
  <si>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</si>
  <si>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</si>
  <si>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</si>
  <si>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</si>
  <si>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</si>
  <si>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</si>
  <si>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</si>
  <si>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</si>
  <si>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</si>
  <si>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</si>
  <si>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</si>
  <si>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</si>
  <si>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</si>
  <si>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</si>
  <si>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</si>
  <si>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</si>
  <si>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</si>
  <si>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</si>
  <si>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</si>
  <si>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</si>
  <si>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</si>
  <si>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</si>
  <si>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</si>
  <si>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</si>
  <si>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</si>
  <si>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</si>
  <si>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</si>
  <si>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</si>
  <si>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</si>
  <si>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</si>
  <si>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</si>
  <si>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</si>
  <si>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</si>
  <si>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</si>
  <si>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</si>
  <si>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</si>
  <si>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</si>
  <si>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</si>
  <si>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</si>
  <si>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</si>
  <si>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</si>
  <si>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</si>
  <si>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</si>
  <si>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</si>
  <si>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</si>
  <si>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</si>
  <si>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</si>
  <si>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</si>
  <si>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</si>
  <si>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</si>
  <si>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</si>
  <si>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</si>
  <si>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</si>
  <si>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</si>
  <si>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</si>
  <si>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</si>
  <si>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</si>
  <si>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</si>
  <si>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</si>
  <si>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</si>
  <si>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</si>
  <si>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</si>
  <si>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</si>
  <si>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</si>
  <si>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</si>
  <si>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</si>
  <si>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</si>
  <si>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</si>
  <si>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</si>
  <si>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</si>
  <si>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</si>
  <si>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</si>
  <si>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</si>
  <si>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</si>
  <si>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</si>
  <si>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</si>
  <si>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</si>
  <si>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</si>
  <si>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</si>
  <si>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</si>
  <si>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</si>
  <si>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</si>
  <si>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</si>
  <si>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</si>
  <si>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</si>
  <si>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</si>
  <si>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</si>
  <si>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</si>
  <si>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</si>
  <si>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</si>
  <si>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</si>
  <si>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</si>
  <si>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</si>
  <si>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</si>
  <si>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</si>
  <si>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</si>
  <si>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</si>
  <si>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</si>
  <si>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</si>
  <si>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</si>
  <si>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</si>
  <si>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</si>
  <si>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</si>
  <si>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</si>
  <si>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</si>
  <si>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</si>
  <si>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</si>
  <si>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</si>
  <si>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</si>
  <si>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</si>
  <si>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</si>
  <si>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</si>
  <si>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</si>
  <si>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</si>
  <si>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</si>
  <si>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</si>
  <si>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</si>
  <si>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</si>
  <si>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</si>
  <si>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</si>
  <si>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</si>
  <si>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</si>
  <si>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</si>
  <si>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</si>
  <si>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</si>
  <si>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</si>
  <si>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</si>
  <si>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</si>
  <si>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</si>
  <si>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</si>
  <si>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</si>
  <si>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</si>
  <si>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</si>
  <si>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</si>
  <si>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</si>
  <si>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</si>
  <si>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</si>
  <si>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</si>
  <si>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</si>
  <si>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</si>
  <si>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</si>
  <si>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</si>
  <si>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</si>
  <si>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</si>
  <si>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</si>
  <si>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</si>
  <si>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</si>
  <si>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</si>
  <si>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</si>
  <si>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</si>
  <si>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</si>
  <si>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</si>
  <si>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</si>
  <si>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</si>
  <si>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</si>
  <si>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</si>
  <si>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</si>
  <si>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</si>
  <si>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</si>
  <si>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</si>
  <si>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</si>
  <si>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</si>
  <si>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</si>
  <si>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</si>
  <si>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</si>
  <si>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</si>
  <si>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</si>
  <si>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</si>
  <si>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</si>
  <si>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</si>
  <si>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</si>
  <si>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</si>
  <si>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</si>
  <si>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</si>
  <si>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</si>
  <si>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</si>
  <si>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</si>
  <si>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</si>
  <si>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</si>
  <si>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</si>
  <si>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</si>
  <si>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</si>
  <si>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</si>
  <si>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</si>
  <si>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</si>
  <si>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</si>
  <si>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</si>
  <si>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</si>
  <si>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</si>
  <si>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</si>
  <si>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</si>
  <si>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</si>
  <si>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</si>
  <si>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</si>
  <si>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</si>
  <si>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</si>
  <si>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</si>
  <si>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</si>
  <si>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</si>
  <si>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</si>
  <si>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</si>
  <si>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</si>
  <si>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</si>
  <si>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</si>
  <si>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</si>
  <si>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</si>
  <si>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</si>
  <si>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</si>
  <si>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</si>
  <si>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</si>
  <si>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</si>
  <si>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</si>
  <si>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</si>
  <si>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</si>
  <si>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</si>
  <si>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</si>
  <si>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</si>
  <si>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</si>
  <si>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</si>
  <si>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</si>
  <si>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</si>
  <si>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</si>
  <si>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</si>
  <si>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</si>
  <si>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</si>
  <si>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</si>
  <si>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</si>
  <si>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</si>
  <si>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</si>
  <si>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</si>
  <si>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</si>
  <si>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</si>
  <si>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</si>
  <si>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</si>
  <si>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</si>
  <si>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</si>
  <si>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</si>
  <si>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</si>
  <si>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</si>
  <si>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</si>
  <si>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</si>
  <si>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</si>
  <si>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</si>
  <si>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</si>
  <si>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</si>
  <si>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</si>
  <si>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</si>
  <si>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</si>
  <si>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</si>
  <si>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</si>
  <si>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</si>
  <si>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</si>
  <si>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</si>
  <si>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</si>
  <si>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</si>
  <si>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</si>
  <si>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</si>
  <si>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</si>
  <si>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</si>
  <si>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</si>
  <si>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</si>
  <si>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</si>
  <si>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</si>
  <si>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</si>
  <si>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</si>
  <si>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</si>
  <si>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</si>
  <si>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</si>
  <si>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</si>
  <si>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</si>
  <si>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</si>
  <si>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</si>
  <si>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</si>
  <si>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</si>
  <si>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</si>
  <si>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</si>
  <si>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</si>
  <si>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</si>
  <si>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</si>
  <si>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</si>
  <si>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</si>
  <si>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</si>
  <si>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</si>
  <si>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</si>
  <si>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</si>
  <si>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</si>
  <si>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</si>
  <si>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</si>
  <si>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</si>
  <si>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</si>
  <si>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</si>
  <si>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</si>
  <si>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</si>
  <si>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</si>
  <si>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</si>
  <si>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</si>
  <si>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</si>
  <si>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</si>
  <si>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</si>
  <si>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</si>
  <si>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</si>
  <si>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</si>
  <si>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</si>
  <si>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</si>
  <si>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</si>
  <si>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</si>
  <si>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</si>
  <si>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</si>
  <si>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</si>
  <si>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</si>
  <si>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</si>
  <si>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</si>
  <si>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</si>
  <si>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</si>
  <si>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</si>
  <si>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</si>
  <si>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</si>
  <si>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</si>
  <si>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</si>
  <si>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</si>
  <si>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</si>
  <si>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</si>
  <si>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</si>
  <si>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</si>
  <si>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</si>
  <si>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</si>
  <si>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</si>
  <si>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</si>
  <si>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</si>
  <si>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</si>
  <si>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</si>
  <si>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</si>
  <si>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</si>
  <si>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</si>
  <si>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</si>
  <si>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</si>
  <si>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</si>
  <si>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</si>
  <si>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</si>
  <si>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</si>
  <si>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</si>
  <si>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</si>
  <si>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</si>
  <si>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</si>
  <si>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</si>
  <si>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</si>
  <si>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</si>
  <si>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</si>
  <si>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</si>
  <si>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</si>
  <si>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</si>
  <si>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</si>
  <si>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</si>
  <si>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</si>
  <si>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</si>
  <si>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</si>
  <si>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</si>
  <si>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</si>
  <si>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</si>
  <si>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</si>
  <si>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</si>
  <si>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</si>
  <si>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</si>
  <si>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</si>
  <si>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</si>
  <si>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</si>
  <si>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</si>
  <si>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</si>
  <si>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</si>
  <si>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</si>
  <si>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</si>
  <si>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</si>
  <si>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</si>
  <si>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</si>
  <si>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</si>
  <si>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</si>
  <si>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</si>
  <si>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</si>
  <si>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</si>
  <si>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</si>
  <si>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</si>
  <si>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</si>
  <si>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</si>
  <si>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</si>
  <si>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</si>
  <si>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</si>
  <si>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</si>
  <si>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</si>
  <si>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</si>
  <si>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</si>
  <si>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</si>
  <si>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</si>
  <si>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</si>
  <si>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</si>
  <si>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</si>
  <si>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</si>
  <si>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</si>
  <si>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</si>
  <si>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</si>
  <si>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</si>
  <si>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</si>
  <si>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</si>
  <si>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</si>
  <si>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</si>
  <si>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</si>
  <si>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</si>
  <si>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</si>
  <si>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</si>
  <si>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</si>
  <si>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</si>
  <si>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</si>
  <si>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</si>
  <si>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</si>
  <si>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</si>
  <si>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</si>
  <si>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</si>
  <si>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</si>
  <si>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</si>
  <si>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</si>
  <si>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</si>
  <si>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</si>
  <si>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</si>
  <si>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</si>
  <si>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</si>
  <si>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</si>
  <si>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</si>
  <si>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</si>
  <si>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</si>
  <si>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</si>
  <si>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</si>
  <si>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</si>
  <si>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</si>
  <si>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</si>
  <si>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</si>
  <si>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</si>
  <si>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</si>
  <si>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</si>
  <si>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</si>
  <si>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</si>
  <si>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</si>
  <si>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</si>
  <si>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</si>
  <si>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</si>
  <si>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</si>
  <si>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</si>
  <si>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</si>
  <si>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</si>
  <si>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</si>
  <si>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</si>
  <si>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</si>
  <si>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</si>
  <si>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</si>
  <si>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</si>
  <si>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</si>
  <si>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</si>
  <si>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</si>
  <si>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</si>
  <si>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</si>
  <si>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</si>
  <si>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</si>
  <si>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</si>
  <si>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</si>
  <si>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</si>
  <si>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</si>
  <si>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</si>
  <si>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</si>
  <si>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</si>
  <si>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</si>
  <si>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</si>
  <si>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</si>
  <si>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</si>
  <si>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</si>
  <si>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</si>
  <si>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</si>
  <si>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</si>
  <si>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</si>
  <si>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</si>
  <si>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</si>
  <si>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</si>
  <si>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</si>
  <si>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</si>
  <si>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</si>
  <si>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</si>
  <si>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</si>
  <si>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</si>
  <si>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</si>
  <si>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</si>
  <si>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</si>
  <si>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</si>
  <si>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</si>
  <si>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</si>
  <si>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</si>
  <si>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</si>
  <si>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</si>
  <si>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</si>
  <si>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</si>
  <si>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</si>
  <si>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</si>
  <si>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</si>
  <si>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</si>
  <si>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</si>
  <si>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</si>
  <si>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</si>
  <si>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</si>
  <si>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</si>
  <si>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</si>
  <si>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</si>
  <si>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</si>
  <si>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</si>
  <si>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</si>
  <si>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</si>
  <si>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</si>
  <si>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</si>
  <si>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</si>
  <si>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</si>
  <si>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</si>
  <si>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</si>
  <si>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</si>
  <si>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</si>
  <si>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</si>
  <si>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</si>
  <si>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</si>
  <si>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</si>
  <si>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</si>
  <si>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</si>
  <si>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</si>
  <si>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</si>
  <si>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</si>
  <si>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</si>
  <si>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</si>
  <si>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</si>
  <si>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</si>
  <si>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</si>
  <si>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</si>
  <si>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</si>
  <si>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</si>
  <si>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</si>
  <si>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</si>
  <si>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</si>
  <si>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</si>
  <si>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</si>
  <si>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</si>
  <si>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</si>
  <si>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</si>
  <si>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</si>
  <si>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</si>
  <si>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</si>
  <si>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</si>
  <si>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</si>
  <si>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</si>
  <si>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</si>
  <si>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</si>
  <si>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</si>
  <si>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</si>
  <si>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</si>
  <si>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</si>
  <si>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</si>
  <si>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</si>
  <si>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</si>
  <si>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</si>
  <si>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</si>
  <si>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</si>
  <si>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</si>
  <si>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</si>
  <si>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</si>
  <si>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</si>
  <si>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</si>
  <si>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</si>
  <si>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</si>
  <si>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</si>
  <si>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</si>
  <si>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</si>
  <si>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</si>
  <si>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</si>
  <si>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</si>
  <si>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</si>
  <si>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</si>
  <si>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</si>
  <si>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</si>
  <si>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</si>
  <si>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</si>
  <si>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</si>
  <si>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</si>
  <si>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</si>
  <si>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</si>
  <si>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</si>
  <si>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</si>
  <si>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</si>
  <si>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</si>
  <si>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</si>
  <si>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</si>
  <si>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</si>
  <si>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</si>
  <si>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</si>
  <si>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</si>
  <si>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</si>
  <si>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</si>
  <si>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</si>
  <si>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</si>
  <si>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</si>
  <si>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</si>
  <si>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</si>
  <si>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</si>
  <si>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</si>
  <si>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</si>
  <si>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</si>
  <si>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</si>
  <si>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</si>
  <si>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</si>
  <si>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</si>
  <si>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</si>
  <si>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</si>
  <si>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</si>
  <si>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</si>
  <si>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</si>
  <si>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</si>
  <si>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</si>
  <si>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</si>
  <si>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</si>
  <si>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</si>
  <si>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</si>
  <si>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</si>
  <si>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</si>
  <si>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</si>
  <si>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</si>
  <si>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</si>
  <si>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</si>
  <si>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</si>
  <si>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</si>
  <si>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</si>
  <si>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</si>
  <si>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</si>
  <si>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</si>
  <si>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</si>
  <si>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</si>
  <si>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</si>
  <si>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</si>
  <si>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</si>
  <si>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</si>
  <si>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</si>
  <si>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</si>
  <si>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</si>
  <si>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</si>
  <si>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</si>
  <si>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</si>
  <si>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</si>
  <si>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</si>
  <si>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</si>
  <si>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</si>
  <si>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</si>
  <si>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</si>
  <si>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</si>
  <si>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</si>
  <si>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</si>
  <si>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</si>
  <si>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</si>
  <si>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</si>
  <si>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</si>
  <si>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</si>
  <si>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</si>
  <si>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</si>
  <si>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</si>
  <si>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</si>
  <si>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</si>
  <si>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</si>
  <si>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</si>
  <si>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</si>
  <si>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</si>
  <si>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</si>
  <si>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</si>
  <si>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</si>
  <si>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</si>
  <si>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</si>
  <si>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</si>
  <si>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</si>
  <si>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</si>
  <si>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</si>
  <si>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</si>
  <si>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</si>
  <si>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</si>
  <si>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</si>
  <si>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</si>
  <si>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</si>
  <si>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</si>
  <si>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</si>
  <si>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</si>
  <si>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</si>
  <si>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</si>
  <si>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</si>
  <si>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</si>
  <si>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</si>
  <si>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</si>
  <si>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</si>
  <si>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</si>
  <si>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</si>
  <si>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</si>
  <si>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</si>
  <si>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</si>
  <si>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</si>
  <si>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</si>
  <si>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</si>
  <si>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</si>
  <si>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</si>
  <si>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</si>
  <si>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</si>
  <si>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</si>
  <si>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</si>
  <si>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</si>
  <si>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</si>
  <si>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</si>
  <si>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</si>
  <si>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</si>
  <si>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</si>
  <si>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</si>
  <si>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</si>
  <si>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</si>
  <si>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</si>
  <si>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</si>
  <si>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</si>
  <si>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</si>
  <si>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</si>
  <si>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</si>
  <si>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</si>
  <si>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</si>
  <si>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</si>
  <si>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</si>
  <si>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</si>
  <si>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</si>
  <si>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</si>
  <si>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</si>
  <si>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</si>
  <si>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</si>
  <si>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</si>
  <si>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</si>
  <si>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</si>
  <si>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</si>
  <si>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</si>
  <si>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</si>
  <si>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</si>
  <si>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</si>
  <si>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</si>
  <si>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</si>
  <si>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</si>
  <si>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</si>
  <si>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</si>
  <si>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</si>
  <si>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</si>
  <si>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</si>
  <si>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</si>
  <si>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</si>
  <si>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</si>
  <si>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</si>
  <si>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</si>
  <si>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</si>
  <si>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</si>
  <si>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</si>
  <si>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</si>
  <si>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</si>
  <si>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</si>
  <si>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</si>
  <si>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</si>
  <si>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</si>
  <si>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</si>
  <si>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</si>
  <si>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</si>
  <si>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</si>
  <si>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</si>
  <si>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</si>
  <si>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</si>
  <si>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</si>
  <si>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</si>
  <si>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</si>
  <si>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</si>
  <si>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</si>
  <si>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</si>
  <si>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</si>
  <si>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</si>
  <si>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</si>
  <si>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</si>
  <si>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</si>
  <si>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</si>
  <si>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</si>
  <si>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</si>
  <si>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</si>
  <si>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</si>
  <si>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</si>
  <si>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</si>
  <si>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</si>
  <si>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</si>
  <si>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</si>
  <si>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</si>
  <si>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</si>
  <si>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</si>
  <si>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</si>
  <si>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</si>
  <si>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</si>
  <si>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</si>
  <si>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</si>
  <si>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</si>
  <si>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</si>
  <si>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</si>
  <si>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</si>
  <si>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</si>
  <si>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</si>
  <si>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</si>
  <si>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</si>
  <si>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</si>
  <si>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</si>
  <si>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</si>
  <si>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</si>
  <si>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</si>
  <si>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</si>
  <si>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</si>
  <si>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</si>
  <si>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</si>
  <si>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</si>
  <si>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</si>
  <si>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</si>
  <si>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</si>
  <si>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</si>
  <si>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</si>
  <si>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</si>
  <si>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</si>
  <si>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</si>
  <si>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</si>
  <si>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</si>
  <si>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</si>
  <si>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</si>
  <si>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</si>
  <si>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</si>
  <si>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</si>
  <si>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</si>
  <si>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</si>
  <si>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</si>
  <si>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</si>
  <si>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</si>
  <si>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</si>
  <si>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</si>
  <si>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</si>
  <si>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</si>
  <si>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</si>
  <si>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</si>
  <si>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</si>
  <si>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</si>
  <si>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</si>
  <si>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</si>
  <si>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</si>
  <si>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</si>
  <si>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</si>
  <si>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</si>
  <si>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</si>
  <si>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</si>
  <si>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</si>
  <si>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</si>
  <si>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</si>
  <si>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</si>
  <si>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</si>
  <si>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</si>
  <si>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</si>
  <si>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</si>
  <si>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</si>
  <si>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</si>
  <si>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</si>
  <si>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</si>
  <si>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</si>
  <si>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</si>
  <si>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</si>
  <si>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</si>
  <si>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</si>
  <si>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</si>
  <si>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</si>
  <si>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</si>
  <si>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</si>
  <si>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</si>
  <si>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</si>
  <si>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</si>
  <si>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</si>
  <si>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</si>
  <si>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</si>
  <si>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</si>
  <si>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</si>
  <si>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</si>
  <si>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</si>
  <si>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</si>
  <si>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</si>
  <si>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</si>
  <si>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</si>
  <si>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</si>
  <si>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</si>
  <si>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</si>
  <si>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</si>
  <si>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</si>
  <si>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</si>
  <si>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</si>
  <si>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</si>
  <si>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</si>
  <si>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</si>
  <si>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</si>
  <si>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</si>
  <si>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</si>
  <si>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</si>
  <si>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</si>
  <si>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</si>
  <si>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</si>
  <si>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</si>
  <si>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</si>
  <si>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</si>
  <si>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</si>
  <si>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</si>
  <si>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</si>
  <si>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</si>
  <si>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</si>
  <si>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</si>
  <si>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</si>
  <si>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</si>
  <si>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</si>
  <si>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</si>
  <si>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</si>
  <si>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</si>
  <si>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</si>
  <si>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</si>
  <si>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</si>
  <si>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</si>
  <si>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</si>
  <si>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</si>
  <si>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</si>
  <si>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</si>
  <si>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</si>
  <si>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</si>
  <si>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</si>
  <si>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</si>
  <si>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</si>
  <si>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</si>
  <si>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</si>
  <si>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</si>
  <si>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</si>
  <si>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</si>
  <si>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</si>
  <si>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</si>
  <si>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</si>
  <si>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</si>
  <si>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</si>
  <si>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</si>
  <si>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</si>
  <si>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</si>
  <si>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</si>
  <si>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</si>
  <si>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</si>
  <si>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</si>
  <si>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</si>
  <si>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</si>
  <si>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</si>
  <si>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</si>
  <si>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</si>
  <si>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</si>
  <si>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</si>
  <si>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</si>
  <si>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</si>
  <si>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</si>
  <si>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</si>
  <si>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</si>
  <si>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</si>
  <si>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</si>
  <si>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</si>
  <si>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</si>
  <si>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</si>
  <si>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</si>
  <si>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</si>
  <si>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</si>
  <si>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</si>
  <si>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</si>
  <si>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</si>
  <si>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</si>
  <si>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</si>
  <si>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</si>
  <si>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</si>
  <si>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</si>
  <si>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</si>
  <si>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</si>
  <si>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</si>
  <si>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</si>
  <si>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</si>
  <si>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</si>
  <si>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</si>
  <si>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</si>
  <si>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</si>
  <si>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</si>
  <si>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</si>
  <si>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</si>
  <si>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</si>
  <si>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</si>
  <si>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</si>
  <si>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</si>
  <si>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</si>
  <si>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</si>
  <si>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</si>
  <si>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</si>
  <si>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</si>
  <si>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</si>
  <si>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</si>
  <si>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</si>
  <si>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</si>
  <si>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</si>
  <si>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</si>
  <si>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</si>
  <si>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</si>
  <si>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</si>
  <si>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</si>
  <si>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</si>
  <si>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</si>
  <si>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</si>
  <si>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</si>
  <si>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</si>
  <si>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</si>
  <si>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</si>
  <si>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</si>
  <si>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</si>
  <si>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</si>
  <si>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</si>
  <si>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</si>
  <si>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</si>
  <si>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</si>
  <si>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</si>
  <si>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</si>
  <si>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</si>
  <si>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</si>
  <si>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</si>
  <si>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</si>
  <si>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</si>
  <si>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</si>
  <si>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</si>
  <si>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</si>
  <si>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</si>
  <si>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</si>
  <si>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</si>
  <si>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</si>
  <si>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</si>
  <si>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</si>
  <si>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</si>
  <si>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</si>
  <si>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</si>
  <si>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</si>
  <si>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</si>
  <si>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</si>
  <si>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</si>
  <si>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</si>
  <si>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</si>
  <si>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</si>
  <si>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</si>
  <si>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</si>
  <si>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</si>
  <si>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</si>
  <si>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</si>
  <si>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</si>
  <si>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</si>
  <si>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</si>
  <si>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</si>
  <si>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</si>
  <si>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</si>
  <si>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</si>
  <si>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</si>
  <si>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</si>
  <si>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</si>
  <si>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</si>
  <si>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</si>
  <si>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</si>
  <si>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</si>
  <si>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</si>
  <si>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</si>
  <si>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</si>
  <si>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</si>
  <si>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</si>
  <si>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</si>
  <si>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</si>
  <si>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</si>
  <si>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</si>
  <si>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</si>
  <si>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</si>
  <si>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</si>
  <si>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</si>
  <si>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</si>
  <si>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</si>
  <si>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</si>
  <si>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</si>
  <si>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</si>
  <si>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</si>
  <si>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</si>
  <si>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</si>
  <si>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</si>
  <si>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</si>
  <si>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</si>
  <si>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</si>
  <si>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</si>
  <si>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</si>
  <si>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</si>
  <si>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</si>
  <si>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</si>
  <si>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</si>
  <si>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</si>
  <si>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</si>
  <si>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</si>
  <si>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</si>
  <si>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</si>
  <si>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</si>
  <si>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</si>
  <si>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</si>
  <si>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</si>
  <si>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</si>
  <si>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</si>
  <si>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</si>
  <si>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</si>
  <si>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</si>
  <si>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</si>
  <si>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</si>
  <si>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</si>
  <si>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</si>
  <si>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</si>
  <si>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</si>
  <si>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</si>
  <si>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</si>
  <si>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</si>
  <si>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</si>
  <si>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</si>
  <si>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</si>
  <si>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</si>
  <si>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</si>
  <si>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</si>
  <si>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</si>
  <si>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</si>
  <si>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</si>
  <si>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</si>
  <si>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</si>
  <si>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</si>
  <si>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</si>
  <si>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</si>
  <si>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</si>
  <si>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</si>
  <si>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</si>
  <si>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</si>
  <si>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</si>
  <si>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</si>
  <si>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</si>
  <si>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</si>
  <si>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</si>
  <si>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</si>
  <si>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</si>
  <si>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</si>
  <si>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</si>
  <si>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</si>
  <si>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</si>
  <si>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</si>
  <si>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</si>
  <si>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</si>
  <si>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</si>
  <si>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</si>
  <si>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</si>
  <si>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</si>
  <si>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</si>
  <si>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</si>
  <si>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</si>
  <si>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</si>
  <si>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</si>
  <si>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</si>
  <si>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</si>
  <si>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</si>
  <si>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</si>
  <si>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</si>
  <si>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</si>
  <si>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</si>
  <si>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</si>
  <si>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</si>
  <si>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</si>
  <si>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</si>
  <si>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</si>
  <si>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</si>
  <si>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</si>
  <si>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</si>
  <si>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</si>
  <si>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</si>
  <si>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</si>
  <si>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</si>
  <si>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</si>
  <si>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</si>
  <si>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</si>
  <si>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</si>
  <si>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</si>
  <si>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</si>
  <si>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</si>
  <si>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</si>
  <si>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</si>
  <si>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</si>
  <si>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</si>
  <si>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</si>
  <si>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</si>
  <si>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</si>
  <si>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</si>
  <si>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</si>
  <si>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</si>
  <si>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</si>
  <si>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</si>
  <si>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</si>
  <si>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</si>
  <si>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</si>
  <si>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</si>
  <si>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</si>
  <si>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</si>
  <si>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</si>
  <si>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</si>
  <si>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</si>
  <si>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</si>
  <si>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</si>
  <si>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</si>
  <si>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</si>
  <si>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</si>
  <si>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</si>
  <si>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</si>
  <si>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</si>
  <si>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</si>
  <si>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</si>
  <si>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</si>
  <si>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</si>
  <si>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</si>
  <si>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</si>
  <si>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</si>
  <si>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</si>
  <si>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</si>
  <si>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</si>
  <si>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</si>
  <si>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</si>
  <si>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</si>
  <si>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</si>
  <si>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</si>
  <si>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</si>
  <si>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</si>
  <si>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</si>
  <si>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</si>
  <si>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</si>
  <si>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</si>
  <si>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</si>
  <si>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</si>
  <si>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</si>
  <si>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</si>
  <si>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</si>
  <si>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</si>
  <si>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</si>
  <si>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</si>
  <si>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</si>
  <si>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</si>
  <si>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</si>
  <si>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</si>
  <si>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</si>
  <si>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</si>
  <si>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</si>
  <si>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</si>
  <si>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</si>
  <si>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</si>
  <si>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</si>
  <si>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</si>
  <si>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</si>
  <si>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</si>
  <si>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</si>
  <si>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</si>
  <si>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</si>
  <si>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</si>
  <si>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</si>
  <si>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</si>
  <si>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</si>
  <si>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</si>
  <si>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</si>
  <si>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</si>
  <si>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</si>
  <si>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</si>
  <si>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</si>
  <si>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</si>
  <si>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</si>
  <si>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</si>
  <si>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</si>
  <si>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</si>
  <si>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</si>
  <si>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</si>
  <si>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</si>
  <si>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</si>
  <si>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</si>
  <si>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</si>
  <si>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</si>
  <si>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</si>
  <si>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</si>
  <si>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</si>
  <si>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</si>
  <si>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</si>
  <si>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</si>
  <si>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</si>
  <si>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</si>
  <si>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</si>
  <si>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</si>
  <si>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</si>
  <si>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</si>
  <si>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</si>
  <si>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</si>
  <si>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</si>
  <si>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</si>
  <si>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</si>
  <si>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</si>
  <si>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</si>
  <si>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</si>
  <si>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</si>
  <si>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</si>
  <si>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</si>
  <si>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</si>
  <si>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</si>
  <si>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</si>
  <si>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</si>
  <si>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</si>
  <si>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</si>
  <si>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</si>
  <si>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</si>
  <si>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</si>
  <si>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</si>
  <si>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</si>
  <si>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</si>
  <si>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</si>
  <si>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</si>
  <si>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</si>
  <si>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</si>
  <si>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</si>
  <si>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</si>
  <si>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</si>
  <si>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</si>
  <si>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</si>
  <si>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</si>
  <si>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</si>
  <si>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</si>
  <si>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</si>
  <si>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</si>
  <si>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</si>
  <si>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</si>
  <si>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</si>
  <si>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</si>
  <si>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</si>
  <si>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</si>
  <si>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</si>
  <si>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</si>
  <si>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</si>
  <si>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</si>
  <si>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</si>
  <si>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</si>
  <si>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</si>
  <si>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</si>
  <si>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</si>
  <si>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</si>
  <si>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</si>
  <si>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</si>
  <si>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</si>
  <si>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</si>
  <si>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</si>
  <si>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</si>
  <si>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</si>
  <si>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</si>
  <si>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</si>
  <si>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</si>
  <si>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</si>
  <si>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</si>
  <si>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</si>
  <si>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</si>
  <si>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</si>
  <si>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</si>
  <si>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</si>
  <si>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</si>
  <si>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</si>
  <si>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</si>
  <si>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</si>
  <si>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</si>
  <si>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</si>
  <si>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</si>
  <si>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</si>
  <si>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</si>
  <si>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</si>
  <si>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</si>
  <si>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</si>
  <si>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</si>
  <si>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</si>
  <si>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</si>
  <si>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</si>
  <si>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</si>
  <si>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</si>
  <si>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</si>
  <si>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</si>
  <si>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</si>
  <si>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</si>
  <si>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</si>
  <si>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</si>
  <si>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</si>
  <si>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</si>
  <si>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</si>
  <si>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</si>
  <si>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</si>
  <si>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</si>
  <si>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</si>
  <si>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</si>
  <si>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</si>
  <si>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</si>
  <si>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</si>
  <si>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</si>
  <si>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</si>
  <si>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</si>
  <si>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</si>
  <si>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</si>
  <si>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</si>
  <si>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</si>
  <si>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</si>
  <si>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</si>
  <si>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</si>
  <si>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</si>
  <si>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</si>
  <si>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</si>
  <si>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</si>
  <si>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</si>
  <si>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</si>
  <si>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</si>
  <si>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</si>
  <si>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</si>
  <si>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</si>
  <si>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</si>
  <si>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</si>
  <si>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</si>
  <si>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</si>
  <si>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</si>
  <si>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</si>
  <si>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</si>
  <si>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</si>
  <si>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</si>
  <si>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</si>
  <si>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</si>
  <si>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</si>
  <si>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</si>
  <si>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</si>
  <si>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</si>
  <si>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</si>
  <si>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</si>
  <si>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</si>
  <si>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</si>
  <si>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</si>
  <si>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</si>
  <si>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</si>
  <si>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</si>
  <si>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</si>
  <si>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</si>
  <si>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</si>
  <si>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</si>
  <si>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</si>
  <si>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</si>
  <si>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</si>
  <si>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</si>
  <si>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</si>
  <si>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</si>
  <si>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</si>
  <si>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</si>
  <si>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</si>
  <si>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</si>
  <si>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</si>
  <si>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</si>
  <si>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</si>
  <si>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</si>
  <si>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</si>
  <si>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</si>
  <si>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</si>
  <si>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</si>
  <si>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</si>
  <si>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</si>
  <si>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</si>
  <si>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</si>
  <si>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</si>
  <si>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</si>
  <si>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</si>
  <si>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</si>
  <si>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</si>
  <si>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</si>
  <si>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</si>
  <si>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</si>
  <si>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</si>
  <si>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</si>
  <si>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</si>
  <si>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</si>
  <si>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</si>
  <si>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</si>
  <si>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</si>
  <si>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</si>
  <si>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</si>
  <si>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</si>
  <si>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</si>
  <si>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</si>
  <si>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</si>
  <si>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</si>
  <si>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</si>
  <si>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</si>
  <si>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</si>
  <si>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</si>
  <si>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</si>
  <si>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</si>
  <si>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</si>
  <si>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</si>
  <si>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</si>
  <si>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</si>
  <si>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</si>
  <si>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</si>
  <si>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</si>
  <si>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</si>
  <si>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</si>
  <si>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</si>
  <si>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</si>
  <si>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</si>
  <si>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</si>
  <si>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</si>
  <si>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</si>
  <si>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</si>
  <si>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</si>
  <si>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</si>
  <si>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</si>
  <si>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</si>
  <si>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</si>
  <si>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</si>
  <si>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</si>
  <si>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</si>
  <si>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</si>
  <si>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</si>
  <si>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</si>
  <si>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</si>
  <si>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</si>
  <si>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</si>
  <si>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</si>
  <si>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</si>
  <si>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</si>
  <si>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</si>
  <si>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</si>
  <si>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</si>
  <si>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</si>
  <si>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</si>
  <si>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</si>
  <si>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</si>
  <si>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</si>
  <si>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</si>
  <si>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</si>
  <si>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</si>
  <si>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</si>
  <si>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</si>
  <si>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</si>
  <si>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</si>
  <si>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</si>
  <si>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</si>
  <si>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</si>
  <si>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</si>
  <si>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</si>
  <si>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</si>
  <si>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</si>
  <si>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</si>
  <si>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</si>
  <si>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</si>
  <si>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</si>
  <si>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</si>
  <si>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</si>
  <si>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</si>
  <si>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</si>
  <si>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</si>
  <si>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</si>
  <si>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</si>
  <si>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</si>
  <si>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</si>
  <si>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</si>
  <si>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</si>
  <si>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</si>
  <si>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</si>
  <si>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</si>
  <si>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</si>
  <si>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</si>
  <si>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</si>
  <si>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</si>
  <si>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</si>
  <si>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</si>
  <si>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</si>
  <si>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</si>
  <si>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</si>
  <si>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</si>
  <si>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</si>
  <si>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</si>
  <si>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</si>
  <si>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</si>
  <si>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</si>
  <si>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</si>
  <si>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</si>
  <si>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</si>
  <si>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</si>
  <si>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</si>
  <si>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</si>
  <si>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</si>
  <si>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</si>
  <si>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</si>
  <si>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</si>
  <si>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</si>
  <si>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</si>
  <si>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</si>
  <si>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</si>
  <si>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</si>
  <si>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</si>
  <si>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</si>
  <si>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</si>
  <si>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</si>
  <si>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</si>
  <si>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</si>
  <si>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</si>
  <si>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</si>
  <si>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</si>
  <si>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</si>
  <si>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</si>
  <si>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</si>
  <si>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</si>
  <si>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</si>
  <si>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</si>
  <si>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</si>
  <si>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</si>
  <si>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</si>
  <si>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</si>
  <si>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</si>
  <si>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</si>
  <si>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</si>
  <si>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</si>
  <si>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</si>
  <si>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</si>
  <si>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</si>
  <si>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</si>
  <si>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</si>
  <si>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</si>
  <si>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</si>
  <si>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</si>
  <si>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</si>
  <si>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</si>
  <si>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</si>
  <si>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</si>
  <si>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</si>
  <si>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</si>
  <si>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</si>
  <si>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</si>
  <si>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</si>
  <si>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</si>
  <si>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</si>
  <si>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</si>
  <si>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</si>
  <si>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</si>
  <si>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</si>
  <si>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</si>
  <si>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</si>
  <si>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</si>
  <si>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</si>
  <si>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</si>
  <si>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</si>
  <si>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</si>
  <si>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</si>
  <si>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</si>
  <si>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</si>
  <si>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</si>
  <si>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</si>
  <si>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</si>
  <si>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</si>
  <si>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</si>
  <si>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</si>
  <si>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</si>
  <si>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</si>
  <si>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</si>
  <si>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</si>
  <si>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</si>
  <si>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</si>
  <si>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</si>
  <si>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</si>
  <si>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</si>
  <si>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</si>
  <si>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</si>
  <si>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</si>
  <si>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</si>
  <si>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</si>
  <si>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</si>
  <si>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</si>
  <si>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</si>
  <si>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</si>
  <si>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</si>
  <si>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</si>
  <si>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</si>
  <si>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</si>
  <si>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</si>
  <si>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</si>
  <si>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</si>
  <si>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</si>
  <si>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</si>
  <si>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</si>
  <si>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</si>
  <si>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</si>
  <si>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</si>
  <si>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</si>
  <si>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</si>
  <si>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</si>
  <si>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</si>
  <si>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</si>
  <si>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</si>
  <si>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</si>
  <si>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</si>
  <si>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</si>
  <si>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</si>
  <si>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</si>
  <si>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</si>
  <si>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</si>
  <si>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</si>
  <si>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</si>
  <si>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</si>
  <si>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</si>
  <si>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</si>
  <si>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</si>
  <si>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</si>
  <si>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</si>
  <si>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</si>
  <si>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</si>
  <si>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</si>
  <si>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</si>
  <si>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</si>
  <si>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</si>
  <si>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</si>
  <si>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</si>
  <si>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</si>
  <si>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</si>
  <si>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</si>
  <si>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</si>
  <si>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</si>
  <si>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</si>
  <si>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</si>
  <si>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</si>
  <si>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</si>
  <si>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</si>
  <si>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</si>
  <si>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</si>
  <si>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</si>
  <si>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</si>
  <si>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</si>
  <si>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</si>
  <si>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</si>
  <si>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</si>
  <si>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</si>
  <si>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</si>
  <si>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</si>
  <si>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</si>
  <si>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</si>
  <si>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</si>
  <si>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</si>
  <si>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</si>
  <si>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</si>
  <si>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</si>
  <si>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</si>
  <si>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</si>
  <si>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</si>
  <si>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</si>
  <si>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</si>
  <si>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</si>
  <si>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</si>
  <si>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</si>
  <si>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</si>
  <si>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</si>
  <si>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</si>
  <si>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</si>
  <si>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</si>
  <si>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</si>
  <si>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</si>
  <si>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</si>
  <si>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</si>
  <si>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</si>
  <si>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</si>
  <si>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</si>
  <si>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</si>
  <si>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</si>
  <si>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</si>
  <si>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</si>
  <si>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</si>
  <si>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</si>
  <si>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</si>
  <si>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</si>
  <si>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</si>
  <si>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</si>
  <si>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</si>
  <si>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</si>
  <si>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</si>
  <si>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</si>
  <si>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</si>
  <si>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</si>
  <si>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</si>
  <si>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</si>
  <si>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</si>
  <si>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</si>
  <si>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</si>
  <si>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</si>
  <si>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</si>
  <si>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</si>
  <si>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</si>
  <si>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</si>
  <si>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</si>
  <si>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</si>
  <si>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</si>
  <si>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</si>
  <si>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</si>
  <si>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</si>
  <si>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</si>
  <si>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</si>
  <si>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</si>
  <si>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</si>
  <si>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</si>
  <si>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</si>
  <si>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</si>
  <si>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</si>
  <si>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</si>
  <si>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</si>
  <si>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</si>
  <si>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</si>
  <si>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</si>
  <si>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</si>
  <si>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</si>
  <si>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</si>
  <si>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</si>
  <si>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</si>
  <si>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</si>
  <si>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</si>
  <si>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</si>
  <si>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</si>
  <si>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</si>
  <si>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</si>
  <si>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</si>
  <si>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</si>
  <si>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</si>
  <si>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</si>
  <si>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</si>
  <si>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</si>
  <si>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</si>
  <si>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</si>
  <si>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</si>
  <si>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</si>
  <si>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</si>
  <si>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</si>
  <si>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</si>
  <si>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</si>
  <si>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</si>
  <si>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</si>
  <si>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</si>
  <si>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</si>
  <si>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</si>
  <si>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</si>
  <si>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</si>
  <si>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</si>
  <si>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</si>
  <si>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</si>
  <si>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</si>
  <si>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</si>
  <si>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</si>
  <si>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</si>
  <si>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</si>
  <si>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</si>
  <si>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</si>
  <si>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</si>
  <si>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</si>
  <si>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</si>
  <si>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</si>
  <si>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</si>
  <si>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</si>
  <si>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</si>
  <si>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</si>
  <si>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</si>
  <si>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</si>
  <si>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</si>
  <si>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</si>
  <si>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</si>
  <si>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</si>
  <si>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</si>
  <si>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</si>
  <si>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</si>
  <si>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</si>
  <si>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</si>
  <si>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</si>
  <si>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</si>
  <si>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</si>
  <si>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</si>
  <si>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</si>
  <si>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</si>
  <si>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</si>
  <si>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</si>
  <si>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</si>
  <si>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</si>
  <si>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</si>
  <si>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</si>
  <si>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</si>
  <si>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</si>
  <si>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</si>
  <si>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</si>
  <si>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</si>
  <si>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</si>
  <si>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</si>
  <si>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</si>
  <si>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</si>
  <si>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</si>
  <si>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</si>
  <si>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</si>
  <si>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</si>
  <si>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</si>
  <si>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</si>
  <si>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</si>
  <si>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</si>
  <si>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</si>
  <si>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</si>
  <si>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</si>
  <si>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</si>
  <si>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</si>
  <si>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</si>
  <si>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</si>
  <si>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</si>
  <si>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</si>
  <si>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</si>
  <si>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</si>
  <si>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</si>
  <si>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</si>
  <si>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</si>
  <si>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</si>
  <si>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</si>
  <si>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</si>
  <si>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</si>
  <si>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</si>
  <si>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</si>
  <si>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</si>
  <si>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</si>
  <si>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</si>
  <si>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</si>
  <si>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</si>
  <si>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</si>
  <si>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</si>
  <si>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</si>
  <si>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</si>
  <si>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</si>
  <si>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</si>
  <si>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</si>
  <si>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</si>
  <si>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</si>
  <si>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</si>
  <si>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</si>
  <si>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</si>
  <si>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</si>
  <si>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</si>
  <si>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</si>
  <si>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</si>
  <si>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</si>
  <si>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</si>
  <si>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</si>
  <si>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</si>
  <si>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</si>
  <si>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</si>
  <si>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</si>
  <si>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</si>
  <si>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</si>
  <si>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</si>
  <si>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</si>
  <si>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</si>
  <si>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</si>
  <si>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</si>
  <si>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</si>
  <si>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</si>
  <si>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</si>
  <si>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</si>
  <si>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</si>
  <si>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</si>
  <si>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</si>
  <si>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</si>
  <si>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</si>
  <si>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</si>
  <si>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</si>
  <si>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</si>
  <si>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</si>
  <si>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</si>
  <si>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</si>
  <si>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</si>
  <si>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</si>
  <si>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</si>
  <si>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</si>
  <si>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</si>
  <si>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</si>
  <si>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</si>
  <si>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</si>
  <si>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</si>
  <si>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</si>
  <si>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</si>
  <si>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</si>
  <si>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</si>
  <si>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</si>
  <si>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</si>
  <si>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</si>
  <si>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</si>
  <si>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</si>
  <si>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</si>
  <si>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</si>
  <si>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</si>
  <si>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</si>
  <si>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</si>
  <si>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</si>
  <si>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</si>
  <si>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</si>
  <si>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</si>
  <si>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</si>
  <si>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</si>
  <si>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</si>
  <si>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</si>
  <si>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</si>
  <si>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</si>
  <si>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</si>
  <si>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</si>
  <si>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</si>
  <si>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</si>
  <si>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</si>
  <si>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</si>
  <si>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</si>
  <si>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</si>
  <si>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</si>
  <si>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</si>
  <si>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</si>
  <si>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</si>
  <si>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</si>
  <si>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</si>
  <si>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</si>
  <si>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</si>
  <si>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</si>
  <si>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</si>
  <si>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</si>
  <si>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</si>
  <si>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</si>
  <si>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</si>
  <si>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</si>
  <si>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</si>
  <si>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</si>
  <si>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</si>
  <si>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</si>
  <si>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</si>
  <si>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</si>
  <si>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</si>
  <si>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</si>
  <si>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</si>
  <si>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</si>
  <si>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</si>
  <si>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</si>
  <si>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</si>
  <si>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</si>
  <si>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</si>
  <si>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</si>
  <si>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</si>
  <si>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</si>
  <si>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</si>
  <si>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</si>
  <si>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</si>
  <si>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</si>
  <si>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</si>
  <si>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</si>
  <si>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</si>
  <si>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</si>
  <si>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</si>
  <si>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</si>
  <si>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</si>
  <si>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</si>
  <si>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</si>
  <si>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</si>
  <si>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</si>
  <si>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</si>
  <si>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</si>
  <si>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</si>
  <si>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</si>
  <si>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</si>
  <si>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</si>
  <si>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</si>
  <si>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</si>
  <si>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</si>
  <si>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</si>
  <si>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</si>
  <si>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</si>
  <si>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</si>
  <si>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</si>
  <si>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</si>
  <si>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</si>
  <si>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</si>
  <si>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</si>
  <si>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</si>
  <si>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</si>
  <si>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</si>
  <si>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</si>
  <si>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</si>
  <si>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</si>
  <si>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</si>
  <si>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</si>
  <si>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</si>
  <si>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</si>
  <si>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</si>
  <si>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</si>
  <si>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</si>
  <si>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</si>
  <si>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</si>
  <si>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</si>
  <si>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</si>
  <si>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</si>
  <si>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</si>
  <si>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</si>
  <si>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</si>
  <si>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</si>
  <si>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</si>
  <si>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</si>
  <si>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</si>
  <si>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</si>
  <si>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</si>
  <si>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</si>
  <si>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</si>
  <si>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</si>
  <si>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</si>
  <si>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</si>
  <si>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</si>
  <si>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</si>
  <si>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</si>
  <si>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</si>
  <si>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</si>
  <si>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</si>
  <si>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</si>
  <si>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</si>
  <si>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</si>
  <si>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</si>
  <si>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</si>
  <si>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</si>
  <si>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</si>
  <si>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</si>
  <si>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</si>
  <si>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</si>
  <si>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</si>
  <si>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</si>
  <si>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</si>
  <si>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</si>
  <si>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</si>
  <si>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</si>
  <si>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</si>
  <si>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</si>
  <si>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</si>
  <si>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</si>
  <si>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</si>
  <si>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</si>
  <si>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</si>
  <si>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</si>
  <si>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</si>
  <si>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</si>
  <si>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</si>
  <si>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</si>
  <si>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</si>
  <si>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</si>
  <si>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</si>
  <si>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</si>
  <si>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</si>
  <si>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</si>
  <si>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</si>
  <si>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</si>
  <si>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</si>
  <si>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</si>
  <si>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</si>
  <si>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</si>
  <si>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</si>
  <si>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</si>
  <si>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</si>
  <si>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</si>
  <si>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</si>
  <si>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</si>
  <si>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</si>
  <si>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</si>
  <si>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</si>
  <si>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</si>
  <si>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</si>
  <si>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</si>
  <si>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</si>
  <si>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</si>
  <si>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</si>
  <si>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</si>
  <si>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</si>
  <si>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</si>
  <si>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</si>
  <si>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</si>
  <si>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</si>
  <si>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</si>
  <si>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</si>
  <si>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</si>
  <si>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</si>
  <si>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</si>
  <si>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</si>
  <si>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</si>
  <si>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</si>
  <si>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</si>
  <si>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</si>
  <si>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</si>
  <si>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</si>
  <si>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</si>
  <si>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</si>
  <si>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</si>
  <si>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</si>
  <si>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</si>
  <si>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</si>
  <si>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</si>
  <si>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</si>
  <si>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</si>
  <si>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</si>
  <si>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</si>
  <si>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</si>
  <si>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</si>
  <si>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</si>
  <si>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</si>
  <si>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</si>
  <si>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</si>
  <si>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</si>
  <si>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</si>
  <si>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</si>
  <si>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</si>
  <si>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</si>
  <si>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</si>
  <si>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</si>
  <si>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</si>
  <si>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</si>
  <si>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</si>
  <si>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</si>
  <si>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</si>
  <si>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</si>
  <si>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</si>
  <si>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</si>
  <si>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</si>
  <si>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</si>
  <si>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</si>
  <si>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</si>
  <si>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</si>
  <si>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</si>
  <si>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</si>
  <si>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</si>
  <si>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</si>
  <si>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</si>
  <si>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</si>
  <si>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</si>
  <si>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</si>
  <si>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</si>
  <si>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</si>
  <si>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</si>
  <si>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</si>
  <si>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</si>
  <si>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</si>
  <si>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</si>
  <si>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</si>
  <si>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</si>
  <si>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</si>
  <si>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</si>
  <si>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</si>
  <si>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</si>
  <si>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</si>
  <si>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</si>
  <si>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</si>
  <si>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</si>
  <si>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</si>
  <si>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</si>
  <si>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</si>
  <si>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</si>
  <si>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</si>
  <si>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</si>
  <si>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</si>
  <si>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</si>
  <si>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</si>
  <si>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</si>
  <si>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</si>
  <si>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</si>
  <si>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</si>
  <si>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</si>
  <si>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</si>
  <si>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</si>
  <si>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</si>
  <si>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</si>
  <si>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</si>
  <si>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</si>
  <si>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</si>
  <si>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</si>
  <si>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</si>
  <si>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</si>
  <si>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</si>
  <si>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</si>
  <si>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</si>
  <si>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</si>
  <si>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</si>
  <si>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</si>
  <si>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</si>
  <si>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</si>
  <si>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</si>
  <si>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</si>
  <si>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</si>
  <si>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</si>
  <si>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</si>
  <si>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</si>
  <si>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</si>
  <si>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</si>
  <si>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</si>
  <si>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</si>
  <si>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</si>
  <si>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</si>
  <si>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</si>
  <si>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</si>
  <si>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</si>
  <si>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</si>
  <si>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</si>
  <si>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</si>
  <si>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</si>
  <si>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</si>
  <si>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</si>
  <si>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</si>
  <si>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</si>
  <si>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</si>
  <si>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</si>
  <si>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</si>
  <si>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</si>
  <si>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</si>
  <si>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</si>
  <si>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</si>
  <si>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</si>
  <si>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</si>
  <si>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</si>
  <si>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</si>
  <si>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</si>
  <si>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</si>
  <si>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</si>
  <si>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</si>
  <si>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</si>
  <si>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</si>
  <si>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</si>
  <si>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</si>
  <si>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</si>
  <si>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</si>
  <si>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</si>
  <si>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</si>
  <si>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</si>
  <si>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</si>
  <si>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</si>
  <si>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</si>
  <si>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</si>
  <si>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</si>
  <si>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</si>
  <si>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</si>
  <si>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</si>
  <si>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</si>
  <si>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</si>
  <si>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</si>
  <si>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</si>
  <si>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</si>
  <si>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</si>
  <si>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</si>
  <si>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</si>
  <si>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</si>
  <si>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</si>
  <si>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</si>
  <si>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</si>
  <si>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</si>
  <si>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</si>
  <si>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</si>
  <si>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</si>
  <si>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</si>
  <si>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</si>
  <si>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</si>
  <si>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</si>
  <si>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</si>
  <si>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</si>
  <si>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</si>
  <si>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</si>
  <si>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</si>
  <si>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</si>
  <si>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</si>
  <si>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</si>
  <si>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</si>
  <si>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</si>
  <si>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</si>
  <si>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</si>
  <si>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</si>
  <si>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</si>
  <si>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</si>
  <si>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</si>
  <si>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</si>
  <si>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</si>
  <si>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</si>
  <si>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</si>
  <si>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</si>
  <si>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</si>
  <si>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</si>
  <si>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</si>
  <si>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</si>
  <si>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</si>
  <si>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</si>
  <si>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</si>
  <si>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</si>
  <si>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</si>
  <si>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</si>
  <si>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</si>
  <si>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</si>
  <si>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</si>
  <si>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</si>
  <si>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</si>
  <si>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</si>
  <si>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</si>
  <si>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</si>
  <si>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</si>
  <si>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</si>
  <si>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</si>
  <si>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</si>
  <si>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</si>
  <si>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</si>
  <si>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</si>
  <si>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</si>
  <si>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</si>
  <si>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</si>
  <si>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</si>
  <si>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</si>
  <si>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</si>
  <si>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</si>
  <si>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</si>
  <si>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</si>
  <si>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</si>
  <si>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</si>
  <si>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</si>
  <si>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</si>
  <si>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</si>
  <si>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</si>
  <si>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</si>
  <si>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</si>
  <si>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</si>
  <si>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</si>
  <si>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</si>
  <si>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</si>
  <si>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</si>
  <si>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</si>
  <si>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</si>
  <si>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</si>
  <si>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</si>
  <si>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</si>
  <si>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</si>
  <si>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</si>
  <si>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</si>
  <si>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</si>
  <si>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</si>
  <si>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</si>
  <si>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</si>
  <si>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</si>
  <si>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</si>
  <si>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</si>
  <si>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</si>
  <si>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</si>
  <si>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</si>
  <si>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</si>
  <si>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</si>
  <si>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</si>
  <si>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</si>
  <si>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</si>
  <si>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</si>
  <si>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</si>
  <si>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</si>
  <si>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</si>
  <si>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</si>
  <si>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</si>
  <si>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</si>
  <si>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</si>
  <si>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</si>
  <si>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</si>
  <si>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</si>
  <si>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</si>
  <si>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</si>
  <si>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</si>
  <si>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</si>
  <si>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</si>
  <si>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</si>
  <si>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</si>
  <si>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</si>
  <si>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</si>
  <si>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</si>
  <si>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</si>
  <si>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</si>
  <si>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</si>
  <si>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</si>
  <si>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</si>
  <si>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</si>
  <si>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</si>
  <si>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</si>
  <si>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</si>
  <si>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</si>
  <si>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</si>
  <si>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</si>
  <si>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</si>
  <si>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</si>
  <si>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</si>
  <si>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</si>
  <si>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</si>
  <si>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</si>
  <si>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</si>
  <si>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</si>
  <si>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</si>
  <si>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</si>
  <si>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</si>
  <si>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</si>
  <si>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</si>
  <si>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</si>
  <si>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</si>
  <si>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</si>
  <si>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</si>
  <si>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</si>
  <si>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</si>
  <si>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</si>
  <si>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</si>
  <si>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</si>
  <si>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</si>
  <si>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</si>
  <si>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</si>
  <si>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</si>
  <si>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</si>
  <si>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</si>
  <si>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</si>
  <si>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</si>
  <si>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</si>
  <si>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</si>
  <si>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</si>
  <si>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</si>
  <si>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</si>
  <si>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</si>
  <si>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</si>
  <si>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</si>
  <si>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</si>
  <si>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</si>
  <si>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</si>
  <si>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</si>
  <si>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</si>
  <si>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</si>
  <si>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</si>
  <si>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</si>
  <si>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</si>
  <si>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</si>
  <si>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</si>
  <si>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</si>
  <si>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</si>
  <si>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</si>
  <si>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</si>
  <si>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</si>
  <si>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</si>
  <si>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</si>
  <si>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</si>
  <si>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</si>
  <si>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</si>
  <si>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</si>
  <si>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</si>
  <si>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</si>
  <si>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</si>
  <si>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</si>
  <si>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</si>
  <si>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</si>
  <si>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</si>
  <si>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</si>
  <si>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</si>
  <si>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</si>
  <si>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</si>
  <si>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</si>
  <si>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</si>
  <si>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</si>
  <si>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</si>
  <si>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</si>
  <si>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</si>
  <si>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</si>
  <si>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</si>
  <si>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</si>
  <si>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</si>
  <si>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</si>
  <si>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</si>
  <si>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</si>
  <si>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</si>
  <si>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</si>
  <si>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</si>
  <si>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</si>
  <si>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</si>
  <si>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</si>
  <si>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</si>
  <si>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</si>
  <si>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</si>
  <si>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</si>
  <si>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</si>
  <si>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</si>
  <si>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</si>
  <si>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</si>
  <si>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</si>
  <si>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</si>
  <si>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</si>
  <si>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</si>
  <si>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</si>
  <si>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</si>
  <si>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</si>
  <si>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</si>
  <si>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</si>
  <si>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</si>
  <si>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</si>
  <si>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</si>
  <si>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</si>
  <si>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</si>
  <si>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</si>
  <si>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</si>
  <si>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</si>
  <si>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</si>
  <si>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</si>
  <si>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</si>
  <si>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</si>
  <si>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</si>
  <si>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</si>
  <si>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</si>
  <si>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</si>
  <si>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</si>
  <si>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</si>
  <si>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</si>
  <si>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</si>
  <si>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</si>
  <si>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</si>
  <si>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</si>
  <si>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</si>
  <si>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</si>
  <si>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</si>
  <si>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</si>
  <si>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</si>
  <si>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</si>
  <si>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</si>
  <si>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</si>
  <si>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</si>
  <si>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</si>
  <si>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</si>
  <si>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</si>
  <si>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</si>
  <si>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</si>
  <si>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</si>
  <si>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</si>
  <si>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</si>
  <si>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</si>
  <si>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</si>
  <si>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</si>
  <si>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</si>
  <si>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</si>
  <si>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</si>
  <si>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</si>
  <si>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</si>
  <si>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</si>
  <si>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</si>
  <si>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</si>
  <si>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</si>
  <si>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</si>
  <si>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</si>
  <si>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</si>
  <si>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</si>
  <si>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</si>
  <si>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</si>
  <si>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</si>
  <si>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</si>
  <si>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</si>
  <si>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</si>
  <si>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</si>
  <si>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</si>
  <si>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</si>
  <si>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</si>
  <si>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</si>
  <si>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</si>
  <si>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</si>
  <si>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</si>
  <si>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</si>
  <si>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</si>
  <si>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</si>
  <si>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</si>
  <si>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</si>
  <si>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</si>
  <si>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</si>
  <si>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</si>
  <si>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</si>
  <si>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</si>
  <si>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</si>
  <si>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</si>
  <si>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</si>
  <si>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</si>
  <si>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</si>
  <si>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</si>
  <si>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</si>
  <si>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</si>
  <si>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</si>
  <si>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</si>
  <si>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</si>
  <si>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</si>
  <si>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</si>
  <si>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</si>
  <si>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</si>
  <si>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</si>
  <si>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</si>
  <si>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</si>
  <si>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</si>
  <si>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</si>
  <si>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</si>
  <si>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</si>
  <si>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</si>
  <si>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</si>
  <si>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</si>
  <si>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</si>
  <si>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</si>
  <si>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</si>
  <si>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</si>
  <si>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</si>
  <si>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</si>
  <si>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</si>
  <si>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</si>
  <si>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</si>
  <si>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</si>
  <si>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</si>
  <si>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</si>
  <si>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</si>
  <si>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</si>
  <si>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</si>
  <si>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</si>
  <si>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</si>
  <si>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</si>
  <si>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</si>
  <si>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</si>
  <si>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</si>
  <si>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</si>
  <si>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</si>
  <si>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</si>
  <si>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</si>
  <si>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</si>
  <si>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</si>
  <si>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</si>
  <si>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</si>
  <si>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</si>
  <si>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</si>
  <si>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</si>
  <si>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</si>
  <si>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</si>
  <si>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</si>
  <si>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</si>
  <si>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</si>
  <si>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</si>
  <si>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</si>
  <si>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</si>
  <si>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</si>
  <si>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</si>
  <si>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</si>
  <si>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</si>
  <si>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</si>
  <si>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</si>
  <si>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</si>
  <si>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</si>
  <si>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</si>
  <si>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</si>
  <si>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</si>
  <si>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</si>
  <si>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</si>
  <si>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</si>
  <si>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</si>
  <si>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</si>
  <si>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</si>
  <si>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</si>
  <si>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</si>
  <si>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</si>
  <si>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</si>
  <si>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</si>
  <si>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</si>
  <si>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</si>
  <si>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</si>
  <si>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</si>
  <si>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</si>
  <si>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</si>
  <si>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</si>
  <si>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</si>
  <si>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</si>
  <si>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</si>
  <si>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</si>
  <si>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</si>
  <si>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</si>
  <si>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</si>
  <si>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</si>
  <si>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</si>
  <si>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</si>
  <si>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</si>
  <si>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</si>
  <si>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</si>
  <si>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</si>
  <si>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</si>
  <si>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</si>
  <si>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</si>
  <si>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</si>
  <si>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</si>
  <si>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</si>
  <si>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</si>
  <si>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</si>
  <si>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</si>
  <si>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</si>
  <si>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</si>
  <si>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</si>
  <si>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</si>
  <si>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</si>
  <si>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</si>
  <si>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</si>
  <si>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</si>
  <si>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</si>
  <si>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</si>
  <si>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</si>
  <si>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</si>
  <si>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</si>
  <si>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</si>
  <si>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</si>
  <si>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</si>
  <si>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</si>
  <si>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</si>
  <si>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</si>
  <si>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</si>
  <si>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</si>
  <si>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</si>
  <si>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</si>
  <si>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</si>
  <si>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</si>
  <si>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</si>
  <si>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</si>
  <si>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</si>
  <si>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</si>
  <si>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</si>
  <si>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</si>
  <si>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</si>
  <si>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</si>
  <si>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</si>
  <si>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</si>
  <si>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</si>
  <si>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</si>
  <si>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</si>
  <si>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</si>
  <si>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</si>
  <si>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</si>
  <si>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</si>
  <si>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</si>
  <si>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</si>
  <si>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</si>
  <si>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</si>
  <si>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</si>
  <si>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</si>
  <si>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</si>
  <si>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</si>
  <si>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</si>
  <si>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</si>
  <si>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</si>
  <si>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</si>
  <si>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</si>
  <si>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</si>
  <si>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</si>
  <si>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</si>
  <si>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</si>
  <si>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</si>
  <si>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</si>
  <si>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</si>
  <si>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</si>
  <si>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</si>
  <si>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</si>
  <si>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</si>
  <si>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</si>
  <si>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</si>
  <si>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</si>
  <si>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</si>
  <si>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</si>
  <si>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</si>
  <si>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</si>
  <si>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</si>
  <si>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</si>
  <si>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</si>
  <si>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</si>
  <si>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</si>
  <si>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</si>
  <si>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</si>
  <si>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</si>
  <si>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</si>
  <si>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</si>
  <si>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</si>
  <si>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</si>
  <si>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</si>
  <si>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</si>
  <si>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</si>
  <si>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</si>
  <si>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</si>
  <si>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</si>
  <si>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</si>
  <si>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</si>
  <si>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</si>
  <si>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</si>
  <si>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</si>
  <si>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</si>
  <si>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</si>
  <si>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</si>
  <si>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</si>
  <si>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</si>
  <si>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</si>
  <si>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</si>
  <si>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</si>
  <si>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</si>
  <si>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</si>
  <si>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</si>
  <si>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</si>
  <si>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</si>
  <si>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</si>
  <si>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</si>
  <si>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</si>
  <si>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</si>
  <si>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</si>
  <si>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</si>
  <si>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</si>
  <si>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</si>
  <si>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</si>
  <si>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</si>
  <si>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</si>
  <si>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</si>
  <si>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</si>
  <si>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</si>
  <si>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</si>
  <si>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</si>
  <si>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</si>
  <si>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</si>
  <si>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</si>
  <si>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</si>
  <si>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</si>
  <si>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</si>
  <si>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</si>
  <si>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</si>
  <si>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</si>
  <si>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</si>
  <si>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</si>
  <si>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</si>
  <si>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</si>
  <si>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</si>
  <si>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</si>
  <si>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</si>
  <si>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</si>
  <si>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</si>
  <si>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</si>
  <si>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</si>
  <si>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</si>
  <si>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</si>
  <si>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</si>
  <si>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</si>
  <si>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</si>
  <si>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</si>
  <si>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</si>
  <si>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</si>
  <si>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</si>
  <si>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</si>
  <si>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</si>
  <si>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</si>
  <si>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</si>
  <si>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</si>
  <si>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</si>
  <si>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</si>
  <si>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</si>
  <si>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</si>
  <si>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</si>
  <si>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</si>
  <si>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</si>
  <si>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</si>
  <si>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</si>
  <si>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</si>
  <si>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</si>
  <si>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</si>
  <si>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</si>
  <si>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</si>
  <si>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</si>
  <si>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</si>
  <si>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</si>
  <si>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</si>
  <si>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</si>
  <si>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</si>
  <si>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</si>
  <si>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</si>
  <si>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</si>
  <si>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</si>
  <si>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</si>
  <si>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</si>
  <si>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</si>
  <si>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</si>
  <si>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</si>
  <si>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</si>
  <si>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</si>
  <si>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</si>
  <si>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</si>
  <si>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</si>
  <si>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</si>
  <si>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</si>
  <si>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</si>
  <si>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</si>
  <si>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</si>
  <si>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</si>
  <si>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</si>
  <si>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</si>
  <si>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</si>
  <si>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</si>
  <si>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</si>
  <si>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</si>
  <si>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</si>
  <si>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</si>
  <si>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</si>
  <si>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</si>
  <si>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</si>
  <si>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</si>
  <si>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</si>
  <si>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</si>
  <si>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</si>
  <si>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</si>
  <si>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</si>
  <si>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</si>
  <si>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</si>
  <si>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</si>
  <si>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</si>
  <si>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</si>
  <si>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</si>
  <si>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</si>
  <si>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</si>
  <si>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</si>
  <si>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</si>
  <si>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</si>
  <si>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</si>
  <si>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</si>
  <si>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</si>
  <si>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</si>
  <si>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</si>
  <si>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</si>
  <si>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</si>
  <si>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</si>
  <si>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</si>
  <si>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</si>
  <si>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</si>
  <si>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</si>
  <si>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</si>
  <si>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</si>
  <si>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</si>
  <si>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</si>
  <si>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</si>
  <si>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</si>
  <si>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</si>
  <si>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</si>
  <si>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</si>
  <si>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</si>
  <si>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</si>
  <si>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</si>
  <si>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</si>
  <si>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</si>
  <si>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</si>
  <si>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</si>
  <si>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</si>
  <si>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</si>
  <si>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</si>
  <si>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</si>
  <si>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</si>
  <si>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</si>
  <si>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</si>
  <si>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</si>
  <si>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</si>
  <si>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</si>
  <si>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</si>
  <si>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</si>
  <si>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</si>
  <si>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</si>
  <si>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</si>
  <si>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</si>
  <si>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</si>
  <si>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</si>
  <si>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</si>
  <si>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</si>
  <si>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</si>
  <si>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</si>
  <si>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</si>
  <si>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</si>
  <si>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</si>
  <si>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</si>
  <si>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</si>
  <si>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</si>
  <si>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</si>
  <si>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</si>
  <si>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</si>
  <si>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</si>
  <si>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</si>
  <si>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</si>
  <si>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</si>
  <si>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</si>
  <si>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</si>
  <si>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</si>
  <si>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</si>
  <si>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</si>
  <si>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</si>
  <si>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</si>
  <si>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</si>
  <si>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</si>
  <si>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</si>
  <si>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</si>
  <si>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</si>
  <si>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</si>
  <si>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</si>
  <si>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</si>
  <si>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</si>
  <si>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</si>
  <si>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</si>
  <si>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</si>
  <si>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</si>
  <si>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</si>
  <si>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</si>
  <si>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</si>
  <si>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</si>
  <si>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</si>
  <si>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</si>
  <si>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</si>
  <si>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</si>
  <si>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</si>
  <si>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</si>
  <si>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</si>
  <si>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</si>
  <si>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</si>
  <si>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</si>
  <si>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</si>
  <si>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</si>
  <si>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</si>
  <si>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</si>
  <si>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</si>
  <si>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</si>
  <si>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</si>
  <si>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</si>
  <si>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</si>
  <si>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</si>
  <si>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</si>
  <si>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</si>
  <si>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</si>
  <si>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</si>
  <si>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</si>
  <si>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</si>
  <si>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</si>
  <si>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</si>
  <si>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</si>
  <si>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</si>
  <si>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</si>
  <si>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</si>
  <si>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</si>
  <si>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</si>
  <si>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</si>
  <si>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</si>
  <si>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</si>
  <si>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</si>
  <si>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</si>
  <si>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</si>
  <si>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</si>
  <si>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</si>
  <si>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</si>
  <si>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</si>
  <si>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</si>
  <si>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</si>
  <si>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</si>
  <si>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</si>
  <si>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</si>
  <si>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</si>
  <si>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</si>
  <si>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</si>
  <si>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</si>
  <si>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</si>
  <si>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</si>
  <si>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</si>
  <si>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</si>
  <si>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</si>
  <si>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</si>
  <si>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</si>
  <si>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</si>
  <si>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</si>
  <si>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</si>
  <si>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</si>
  <si>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</si>
  <si>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</si>
  <si>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</si>
  <si>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</si>
  <si>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</si>
  <si>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</si>
  <si>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</si>
  <si>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</si>
  <si>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</si>
  <si>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</si>
  <si>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</si>
  <si>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</si>
  <si>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</si>
  <si>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</si>
  <si>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</si>
  <si>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</si>
  <si>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</si>
  <si>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</si>
  <si>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</si>
  <si>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</si>
  <si>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</si>
  <si>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</si>
  <si>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</si>
  <si>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</si>
  <si>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</si>
  <si>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</si>
  <si>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</si>
  <si>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</si>
  <si>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</si>
  <si>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</si>
  <si>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</si>
  <si>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</si>
  <si>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</si>
  <si>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</si>
  <si>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</si>
  <si>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</si>
  <si>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</si>
  <si>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</si>
  <si>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</si>
  <si>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</si>
  <si>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</si>
  <si>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</si>
  <si>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</si>
  <si>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</si>
  <si>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</si>
  <si>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</si>
  <si>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</si>
  <si>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</si>
  <si>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</si>
  <si>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</si>
  <si>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</si>
  <si>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</si>
  <si>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</si>
  <si>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</si>
  <si>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</si>
  <si>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</si>
  <si>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</si>
  <si>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</si>
  <si>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</si>
  <si>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</si>
  <si>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</si>
  <si>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</si>
  <si>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</si>
  <si>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</si>
  <si>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</si>
  <si>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</si>
  <si>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</si>
  <si>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</si>
  <si>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</si>
  <si>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</si>
  <si>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</si>
  <si>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</si>
  <si>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</si>
  <si>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</si>
  <si>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</si>
  <si>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</si>
  <si>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</si>
  <si>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</si>
  <si>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</si>
  <si>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</si>
  <si>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</si>
  <si>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</si>
  <si>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</si>
  <si>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</si>
  <si>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</si>
  <si>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</si>
  <si>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</si>
  <si>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</si>
  <si>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</si>
  <si>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</si>
  <si>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</si>
  <si>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</si>
  <si>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</si>
  <si>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</si>
  <si>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</si>
  <si>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</si>
  <si>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</si>
  <si>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</si>
  <si>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</si>
  <si>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</si>
  <si>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</si>
  <si>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</si>
  <si>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</si>
  <si>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</si>
  <si>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</si>
  <si>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</si>
  <si>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</si>
  <si>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</si>
  <si>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</si>
  <si>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</si>
  <si>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</si>
  <si>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</si>
  <si>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</si>
  <si>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</si>
  <si>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</si>
  <si>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</si>
  <si>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</si>
  <si>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</si>
  <si>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</si>
  <si>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</si>
  <si>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</si>
  <si>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</si>
  <si>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</si>
  <si>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</si>
  <si>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</si>
  <si>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</si>
  <si>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</si>
  <si>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</si>
  <si>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</si>
  <si>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</si>
  <si>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</si>
  <si>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</si>
  <si>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</si>
  <si>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</si>
  <si>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</si>
  <si>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</si>
  <si>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</si>
  <si>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</si>
  <si>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</si>
  <si>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</si>
  <si>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</si>
  <si>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</si>
  <si>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</si>
  <si>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</si>
  <si>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</si>
  <si>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</si>
  <si>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</si>
  <si>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</si>
  <si>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</si>
  <si>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</si>
  <si>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</si>
  <si>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</si>
  <si>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</si>
  <si>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</si>
  <si>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</si>
  <si>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</si>
  <si>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</si>
  <si>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</si>
  <si>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</si>
  <si>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</si>
  <si>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</si>
  <si>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</si>
  <si>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</si>
  <si>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</si>
  <si>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</si>
  <si>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</si>
  <si>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</si>
  <si>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</si>
  <si>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</si>
  <si>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</si>
  <si>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</si>
  <si>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</si>
  <si>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</si>
  <si>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</si>
  <si>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</si>
  <si>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</si>
  <si>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</si>
  <si>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</si>
  <si>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</si>
  <si>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</si>
  <si>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</si>
  <si>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</si>
  <si>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</si>
  <si>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</si>
  <si>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</si>
  <si>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</si>
  <si>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</si>
  <si>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</si>
  <si>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</si>
  <si>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</si>
  <si>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</si>
  <si>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</si>
  <si>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</si>
  <si>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</si>
  <si>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</si>
  <si>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</si>
  <si>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</si>
  <si>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</si>
  <si>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</si>
  <si>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</si>
  <si>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</si>
  <si>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</si>
  <si>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</si>
  <si>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</si>
  <si>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</si>
  <si>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</si>
  <si>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</si>
  <si>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</si>
  <si>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</si>
  <si>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</si>
  <si>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</si>
  <si>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</si>
  <si>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</si>
  <si>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</si>
  <si>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</si>
  <si>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</si>
  <si>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</si>
  <si>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</si>
  <si>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</si>
  <si>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</si>
  <si>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</si>
  <si>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</si>
  <si>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</si>
  <si>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</si>
  <si>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</si>
  <si>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</si>
  <si>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</si>
  <si>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</si>
  <si>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</si>
  <si>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</si>
  <si>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</si>
  <si>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</si>
  <si>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</si>
  <si>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</si>
  <si>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</si>
  <si>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</si>
  <si>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</si>
  <si>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</si>
  <si>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</si>
  <si>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</si>
  <si>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</si>
  <si>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</si>
  <si>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</si>
  <si>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</si>
  <si>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</si>
  <si>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</si>
  <si>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</si>
  <si>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</si>
  <si>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</si>
  <si>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</si>
  <si>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</si>
  <si>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</si>
  <si>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</si>
  <si>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</si>
  <si>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</si>
  <si>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</si>
  <si>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</si>
  <si>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</si>
  <si>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</si>
  <si>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</si>
  <si>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</si>
  <si>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</si>
  <si>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</si>
  <si>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</si>
  <si>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</si>
  <si>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</si>
  <si>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</si>
  <si>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</si>
  <si>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</si>
  <si>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</si>
  <si>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</si>
  <si>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</si>
  <si>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</si>
  <si>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</si>
  <si>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</si>
  <si>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</si>
  <si>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</si>
  <si>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</si>
  <si>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</si>
  <si>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</si>
  <si>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</si>
  <si>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</si>
  <si>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</si>
  <si>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</si>
  <si>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</si>
  <si>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</si>
  <si>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</si>
  <si>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</si>
  <si>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</si>
  <si>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</si>
  <si>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</si>
  <si>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</si>
  <si>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</si>
  <si>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</si>
  <si>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</si>
  <si>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</si>
  <si>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</si>
  <si>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</si>
  <si>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</si>
  <si>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</si>
  <si>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</si>
  <si>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</si>
  <si>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</si>
  <si>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</si>
  <si>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</si>
  <si>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</si>
  <si>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</si>
  <si>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</si>
  <si>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</si>
  <si>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</si>
  <si>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</si>
  <si>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</si>
  <si>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</si>
  <si>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</si>
  <si>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</si>
  <si>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</si>
  <si>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</si>
  <si>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</si>
  <si>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</si>
  <si>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</si>
  <si>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</si>
  <si>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</si>
  <si>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</si>
  <si>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</si>
  <si>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</si>
  <si>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</si>
  <si>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</si>
  <si>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</si>
  <si>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</si>
  <si>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</si>
  <si>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</si>
  <si>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</si>
  <si>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</si>
  <si>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</si>
  <si>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</si>
  <si>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</si>
  <si>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</si>
  <si>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</si>
  <si>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</si>
  <si>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</si>
  <si>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</si>
  <si>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</si>
  <si>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</si>
  <si>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</si>
  <si>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</si>
  <si>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</si>
  <si>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</si>
  <si>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</si>
  <si>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</si>
  <si>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</si>
  <si>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</si>
  <si>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</si>
  <si>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</si>
  <si>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</si>
  <si>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</si>
  <si>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</si>
  <si>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</si>
  <si>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</si>
  <si>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</si>
  <si>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</si>
  <si>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</si>
  <si>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</si>
  <si>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</si>
  <si>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</si>
  <si>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</si>
  <si>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</si>
  <si>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</si>
  <si>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</si>
  <si>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</si>
  <si>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</si>
  <si>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</si>
  <si>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</si>
  <si>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</si>
  <si>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</si>
  <si>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</si>
  <si>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</si>
  <si>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</si>
  <si>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</si>
  <si>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</si>
  <si>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</si>
  <si>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</si>
  <si>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</si>
  <si>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</si>
  <si>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</si>
  <si>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</si>
  <si>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</si>
  <si>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</si>
  <si>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</si>
  <si>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</si>
  <si>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</si>
  <si>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</si>
  <si>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</si>
  <si>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</si>
  <si>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</si>
  <si>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</si>
  <si>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</si>
  <si>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</si>
  <si>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</si>
  <si>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</si>
  <si>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</si>
  <si>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</si>
  <si>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</si>
  <si>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</si>
  <si>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</si>
  <si>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</si>
  <si>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</si>
  <si>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</si>
  <si>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</si>
  <si>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</si>
  <si>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</si>
  <si>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</si>
  <si>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</si>
  <si>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</si>
  <si>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</si>
  <si>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</si>
  <si>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</si>
  <si>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</si>
  <si>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</si>
  <si>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</si>
  <si>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</si>
  <si>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</si>
  <si>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</si>
  <si>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</si>
  <si>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</si>
  <si>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</si>
  <si>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</si>
  <si>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</si>
  <si>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</si>
  <si>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</si>
  <si>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</si>
  <si>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</si>
  <si>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</si>
  <si>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</si>
  <si>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</si>
  <si>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</si>
  <si>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</si>
  <si>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</si>
  <si>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</si>
  <si>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</si>
  <si>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</si>
  <si>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</si>
  <si>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</si>
  <si>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</si>
  <si>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</si>
  <si>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</si>
  <si>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</si>
  <si>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</si>
  <si>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</si>
  <si>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</si>
  <si>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</si>
  <si>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</si>
  <si>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</si>
  <si>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</si>
  <si>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</si>
  <si>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</si>
  <si>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</si>
  <si>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</si>
  <si>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</si>
  <si>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</si>
  <si>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</si>
  <si>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</si>
  <si>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</si>
  <si>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</si>
  <si>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</si>
  <si>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</si>
  <si>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</si>
  <si>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</si>
  <si>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</si>
  <si>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</si>
  <si>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</si>
  <si>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</si>
  <si>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</si>
  <si>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</si>
  <si>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</si>
  <si>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</si>
  <si>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</si>
  <si>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</si>
  <si>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</si>
  <si>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</si>
  <si>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</si>
  <si>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</si>
  <si>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</si>
  <si>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</si>
  <si>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</si>
  <si>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</si>
  <si>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</si>
  <si>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</si>
  <si>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</si>
  <si>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</si>
  <si>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</si>
  <si>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</si>
  <si>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</si>
  <si>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</si>
  <si>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</si>
  <si>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</si>
  <si>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</si>
  <si>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</si>
  <si>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</si>
  <si>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</si>
  <si>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</si>
  <si>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</si>
  <si>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</si>
  <si>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</si>
  <si>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</si>
  <si>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</si>
  <si>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</si>
  <si>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</si>
  <si>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</si>
  <si>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</si>
  <si>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</si>
  <si>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</si>
  <si>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</si>
  <si>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</si>
  <si>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</si>
  <si>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</si>
  <si>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</si>
  <si>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</si>
  <si>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</si>
  <si>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</si>
  <si>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</si>
  <si>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</si>
  <si>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</si>
  <si>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</si>
  <si>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</si>
  <si>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</si>
  <si>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</si>
  <si>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</si>
  <si>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</si>
  <si>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</si>
  <si>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</si>
  <si>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</si>
  <si>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</si>
  <si>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</si>
  <si>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</si>
  <si>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</si>
  <si>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</si>
  <si>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</si>
  <si>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</si>
  <si>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</si>
  <si>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</si>
  <si>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</si>
  <si>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</si>
  <si>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</si>
  <si>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</si>
  <si>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</si>
  <si>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</si>
  <si>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</si>
  <si>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</si>
  <si>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</si>
  <si>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</si>
  <si>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</si>
  <si>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</si>
  <si>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</si>
  <si>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</si>
  <si>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</si>
  <si>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</si>
  <si>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</si>
  <si>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</si>
  <si>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</si>
  <si>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</si>
  <si>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</si>
  <si>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</si>
  <si>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</si>
  <si>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</si>
  <si>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</si>
  <si>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</si>
  <si>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</si>
  <si>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</si>
  <si>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</si>
  <si>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</si>
  <si>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</si>
  <si>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</si>
  <si>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</si>
  <si>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</si>
  <si>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</si>
  <si>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</si>
  <si>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</si>
  <si>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</si>
  <si>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</si>
  <si>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</si>
  <si>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</si>
  <si>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</si>
  <si>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</si>
  <si>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</si>
  <si>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</si>
  <si>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</si>
  <si>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</si>
  <si>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</si>
  <si>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</si>
  <si>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</si>
  <si>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</si>
  <si>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</si>
  <si>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</si>
  <si>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</si>
  <si>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</si>
  <si>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</si>
  <si>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</si>
  <si>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</si>
  <si>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</si>
  <si>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</si>
  <si>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</si>
  <si>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</si>
  <si>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</si>
  <si>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</si>
  <si>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</si>
  <si>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</si>
  <si>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</si>
  <si>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</si>
  <si>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</si>
  <si>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</si>
  <si>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</si>
  <si>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</si>
  <si>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</si>
  <si>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</si>
  <si>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</si>
  <si>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</si>
  <si>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</si>
  <si>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</si>
  <si>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</si>
  <si>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</si>
  <si>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</si>
  <si>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</si>
  <si>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</si>
  <si>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</si>
  <si>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</si>
  <si>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</si>
  <si>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</si>
  <si>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</si>
  <si>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</si>
  <si>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</si>
  <si>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</si>
  <si>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</si>
  <si>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</si>
  <si>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</si>
  <si>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</si>
  <si>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</si>
  <si>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</si>
  <si>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</si>
  <si>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</si>
  <si>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</si>
  <si>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</si>
  <si>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</si>
  <si>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</si>
  <si>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</si>
  <si>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</si>
  <si>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</si>
  <si>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</si>
  <si>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</si>
  <si>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</si>
  <si>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</si>
  <si>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</si>
  <si>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</si>
  <si>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</si>
  <si>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</si>
  <si>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</si>
  <si>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</si>
  <si>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</si>
  <si>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</si>
  <si>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</si>
  <si>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</si>
  <si>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</si>
  <si>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</si>
  <si>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</si>
  <si>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</si>
  <si>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</si>
  <si>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</si>
  <si>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</si>
  <si>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</si>
  <si>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</si>
  <si>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</si>
  <si>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</si>
  <si>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</si>
  <si>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</si>
  <si>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</si>
  <si>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</si>
  <si>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</si>
  <si>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</si>
  <si>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</si>
  <si>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</si>
  <si>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</si>
  <si>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</si>
  <si>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</si>
  <si>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</si>
  <si>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</si>
  <si>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</si>
  <si>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</si>
  <si>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</si>
  <si>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</si>
  <si>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</si>
  <si>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</si>
  <si>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</si>
  <si>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</si>
  <si>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</si>
  <si>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</si>
  <si>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</si>
  <si>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</si>
  <si>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</si>
  <si>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</si>
  <si>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</si>
  <si>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</si>
  <si>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</si>
  <si>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</si>
  <si>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</si>
  <si>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</si>
  <si>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</si>
  <si>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</si>
  <si>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</si>
  <si>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</si>
  <si>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</si>
  <si>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</si>
  <si>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</si>
  <si>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</si>
  <si>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</si>
  <si>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</si>
  <si>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</si>
  <si>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</si>
  <si>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</si>
  <si>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</si>
  <si>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</si>
  <si>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</si>
  <si>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</si>
  <si>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</si>
  <si>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</si>
  <si>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</si>
  <si>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</si>
  <si>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</si>
  <si>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</si>
  <si>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</si>
  <si>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</si>
  <si>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</si>
  <si>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</si>
  <si>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</si>
  <si>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</si>
  <si>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</si>
  <si>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</si>
  <si>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</si>
  <si>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</si>
  <si>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</si>
  <si>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</si>
  <si>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</si>
  <si>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</si>
  <si>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</si>
  <si>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</si>
  <si>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</si>
  <si>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</si>
  <si>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</si>
  <si>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</si>
  <si>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</si>
  <si>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</si>
  <si>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</si>
  <si>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</si>
  <si>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</si>
  <si>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</si>
  <si>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</si>
  <si>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</si>
  <si>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</si>
  <si>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</si>
  <si>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</si>
  <si>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</si>
  <si>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</si>
  <si>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</si>
  <si>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</si>
  <si>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</si>
  <si>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</si>
  <si>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</si>
  <si>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</si>
  <si>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</si>
  <si>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</si>
  <si>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</si>
  <si>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</si>
  <si>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</si>
  <si>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</si>
  <si>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</si>
  <si>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</si>
  <si>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</si>
  <si>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</si>
  <si>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</si>
  <si>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</si>
  <si>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</si>
  <si>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</si>
  <si>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</si>
  <si>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</si>
  <si>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</si>
  <si>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</si>
  <si>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</si>
  <si>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</si>
  <si>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</si>
  <si>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</si>
  <si>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</si>
  <si>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</si>
  <si>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</si>
  <si>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</si>
  <si>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</si>
  <si>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</si>
  <si>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</si>
  <si>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</si>
  <si>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</si>
  <si>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</si>
  <si>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</si>
  <si>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</si>
  <si>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</si>
  <si>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</si>
  <si>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</si>
  <si>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</si>
  <si>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</si>
  <si>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</si>
  <si>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</si>
  <si>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</si>
  <si>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</si>
  <si>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</si>
  <si>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</si>
  <si>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</si>
  <si>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</si>
  <si>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</si>
  <si>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</si>
  <si>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</si>
  <si>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</si>
  <si>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</si>
  <si>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</si>
  <si>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</si>
  <si>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</si>
  <si>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</si>
  <si>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</si>
  <si>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</si>
  <si>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</si>
  <si>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</si>
  <si>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</si>
  <si>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</si>
  <si>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</si>
  <si>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</si>
  <si>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</si>
  <si>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</si>
  <si>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</si>
  <si>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</si>
  <si>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</si>
  <si>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</si>
  <si>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</si>
  <si>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</si>
  <si>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</si>
  <si>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</si>
  <si>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</si>
  <si>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</si>
  <si>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</si>
  <si>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</si>
  <si>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</si>
  <si>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</si>
  <si>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</si>
  <si>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</si>
  <si>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</si>
  <si>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</si>
  <si>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</si>
  <si>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</si>
  <si>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</si>
  <si>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</si>
  <si>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</si>
  <si>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</si>
  <si>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</si>
  <si>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</si>
  <si>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</si>
  <si>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</si>
  <si>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</si>
  <si>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</si>
  <si>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</si>
  <si>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</si>
  <si>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</si>
  <si>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</si>
  <si>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</si>
  <si>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</si>
  <si>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</si>
  <si>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</si>
  <si>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</si>
  <si>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</si>
  <si>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</si>
  <si>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</si>
  <si>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</si>
  <si>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</si>
  <si>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</si>
  <si>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</si>
  <si>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</si>
  <si>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</si>
  <si>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</si>
  <si>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</si>
  <si>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</si>
  <si>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</si>
  <si>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</si>
  <si>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</si>
  <si>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</si>
  <si>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</si>
  <si>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</si>
  <si>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</si>
  <si>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</si>
  <si>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</si>
  <si>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</si>
  <si>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</si>
  <si>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</si>
  <si>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</si>
  <si>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</si>
  <si>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</si>
  <si>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</si>
  <si>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</si>
  <si>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</si>
  <si>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</si>
  <si>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</si>
  <si>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</si>
  <si>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</si>
  <si>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</si>
  <si>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</si>
  <si>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</si>
  <si>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</si>
  <si>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</si>
  <si>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</si>
  <si>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</si>
  <si>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</si>
  <si>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</si>
  <si>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</si>
  <si>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</si>
  <si>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</si>
  <si>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</si>
  <si>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</si>
  <si>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</si>
  <si>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</si>
  <si>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</si>
  <si>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</si>
  <si>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</si>
  <si>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</si>
  <si>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</si>
  <si>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</si>
  <si>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</si>
  <si>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</si>
  <si>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</si>
  <si>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</si>
  <si>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</si>
  <si>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</si>
  <si>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</si>
  <si>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</si>
  <si>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</si>
  <si>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</si>
  <si>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</si>
  <si>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</si>
  <si>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</si>
  <si>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</si>
  <si>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</si>
  <si>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</si>
  <si>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</si>
  <si>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</si>
  <si>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</si>
  <si>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</si>
  <si>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</si>
  <si>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</si>
  <si>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</si>
  <si>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</si>
  <si>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</si>
  <si>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</si>
  <si>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</si>
  <si>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</si>
  <si>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</si>
  <si>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</si>
  <si>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</si>
  <si>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</si>
  <si>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</si>
  <si>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</si>
  <si>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</si>
  <si>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</si>
  <si>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</si>
  <si>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</si>
  <si>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</si>
  <si>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</si>
  <si>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</si>
  <si>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</si>
  <si>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</si>
  <si>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</si>
  <si>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</si>
  <si>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</si>
  <si>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</si>
  <si>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</si>
  <si>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</si>
  <si>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</si>
  <si>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</si>
  <si>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</si>
  <si>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</si>
  <si>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</si>
  <si>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</si>
  <si>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</si>
  <si>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</si>
  <si>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</si>
  <si>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</si>
  <si>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</si>
  <si>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</si>
  <si>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</si>
  <si>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</si>
  <si>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</si>
  <si>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</si>
  <si>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</si>
  <si>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</si>
  <si>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</si>
  <si>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</si>
  <si>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</si>
  <si>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</si>
  <si>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</si>
  <si>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</si>
  <si>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</si>
  <si>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</si>
  <si>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</si>
  <si>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</si>
  <si>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</si>
  <si>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</si>
  <si>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</si>
  <si>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</si>
  <si>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</si>
  <si>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</si>
  <si>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</si>
  <si>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</si>
  <si>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</si>
  <si>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</si>
  <si>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</si>
  <si>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</si>
  <si>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</si>
  <si>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</si>
  <si>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</si>
  <si>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</si>
  <si>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</si>
  <si>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</si>
  <si>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</si>
  <si>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</si>
  <si>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</si>
  <si>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</si>
  <si>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</si>
  <si>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</si>
  <si>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</si>
  <si>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</si>
  <si>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</si>
  <si>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</si>
  <si>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</si>
  <si>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</si>
  <si>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</si>
  <si>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</si>
  <si>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</si>
  <si>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</si>
  <si>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</si>
  <si>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</si>
  <si>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</si>
  <si>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</si>
  <si>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</si>
  <si>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</si>
  <si>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</si>
  <si>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</si>
  <si>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</si>
  <si>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</si>
  <si>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</si>
  <si>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</si>
  <si>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</si>
  <si>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</si>
  <si>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</si>
  <si>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</si>
  <si>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</si>
  <si>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</si>
  <si>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</si>
  <si>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</si>
  <si>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</si>
  <si>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</si>
  <si>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</si>
  <si>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</si>
  <si>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</si>
  <si>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</si>
  <si>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</si>
  <si>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</si>
  <si>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</si>
  <si>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</si>
  <si>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</si>
  <si>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</si>
  <si>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</si>
  <si>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</si>
  <si>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</si>
  <si>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</si>
  <si>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</si>
  <si>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</si>
  <si>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</si>
  <si>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</si>
  <si>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</si>
  <si>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</si>
  <si>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</si>
  <si>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</si>
  <si>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</si>
  <si>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</si>
  <si>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</si>
  <si>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</si>
  <si>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</si>
  <si>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</si>
  <si>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</si>
  <si>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</si>
  <si>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</si>
  <si>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</si>
  <si>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</si>
  <si>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</si>
  <si>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</si>
  <si>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</si>
  <si>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</si>
  <si>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</si>
  <si>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</si>
  <si>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</si>
  <si>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</si>
  <si>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</si>
  <si>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</si>
  <si>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</si>
  <si>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</si>
  <si>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</si>
  <si>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</si>
  <si>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</si>
  <si>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</si>
  <si>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</si>
  <si>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</si>
  <si>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</si>
  <si>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</si>
  <si>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</si>
  <si>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</si>
  <si>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</si>
  <si>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</si>
  <si>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</si>
  <si>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</si>
  <si>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</si>
  <si>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</si>
  <si>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</si>
  <si>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</si>
  <si>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</si>
  <si>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</si>
  <si>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</si>
  <si>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</si>
  <si>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</si>
  <si>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</si>
  <si>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</si>
  <si>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</si>
  <si>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</si>
  <si>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</si>
  <si>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</si>
  <si>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</si>
  <si>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</si>
  <si>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</si>
  <si>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</si>
  <si>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</si>
  <si>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</si>
  <si>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</si>
  <si>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</si>
  <si>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</si>
  <si>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</si>
  <si>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</si>
  <si>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</si>
  <si>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</si>
  <si>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</si>
  <si>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</si>
  <si>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</si>
  <si>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</si>
  <si>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</si>
  <si>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</si>
  <si>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</si>
  <si>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</si>
  <si>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</si>
  <si>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</si>
  <si>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</si>
  <si>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</si>
  <si>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</si>
  <si>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</si>
  <si>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</si>
  <si>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</si>
  <si>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</si>
  <si>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</si>
  <si>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</si>
  <si>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</si>
  <si>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</si>
  <si>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</si>
  <si>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</si>
  <si>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</si>
  <si>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</si>
  <si>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</si>
  <si>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</si>
  <si>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</si>
  <si>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</si>
  <si>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</si>
  <si>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</si>
  <si>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</si>
  <si>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</si>
  <si>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</si>
  <si>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</si>
  <si>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</si>
  <si>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</si>
  <si>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</si>
  <si>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</si>
  <si>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</si>
  <si>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</si>
  <si>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</si>
  <si>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</si>
  <si>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</si>
  <si>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</si>
  <si>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</si>
  <si>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</si>
  <si>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</si>
  <si>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</si>
  <si>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</si>
  <si>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</si>
  <si>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</si>
  <si>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</si>
  <si>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</si>
  <si>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</si>
  <si>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</si>
  <si>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</si>
  <si>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</si>
  <si>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</si>
  <si>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</si>
  <si>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</si>
  <si>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</si>
  <si>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</si>
  <si>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</si>
  <si>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</si>
  <si>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</si>
  <si>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</si>
  <si>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</si>
  <si>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</si>
  <si>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</si>
  <si>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</si>
  <si>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</si>
  <si>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</si>
  <si>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</si>
  <si>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</si>
  <si>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</si>
  <si>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</si>
  <si>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</si>
  <si>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</si>
  <si>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</si>
  <si>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</si>
  <si>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</si>
  <si>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</si>
  <si>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</si>
  <si>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</si>
  <si>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</si>
  <si>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</si>
  <si>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</si>
  <si>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</si>
  <si>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</si>
  <si>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</si>
  <si>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</si>
  <si>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</si>
  <si>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</si>
  <si>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</si>
  <si>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</si>
  <si>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</si>
  <si>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</si>
  <si>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</si>
  <si>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</si>
  <si>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</si>
  <si>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</si>
  <si>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</si>
  <si>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</si>
  <si>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</si>
  <si>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</si>
  <si>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</si>
  <si>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</si>
  <si>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</si>
  <si>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</si>
  <si>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</si>
  <si>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</si>
  <si>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</si>
  <si>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</si>
  <si>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</si>
  <si>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</si>
  <si>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</si>
  <si>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</si>
  <si>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</si>
  <si>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</si>
  <si>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</si>
  <si>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</si>
  <si>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</si>
  <si>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</si>
  <si>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</si>
  <si>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</si>
  <si>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</si>
  <si>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</si>
  <si>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</si>
  <si>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</si>
  <si>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</si>
  <si>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</si>
  <si>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</si>
  <si>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</si>
  <si>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</si>
  <si>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</si>
  <si>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</si>
  <si>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</si>
  <si>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</si>
  <si>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</si>
  <si>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</si>
  <si>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</si>
  <si>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</si>
  <si>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</si>
  <si>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</si>
  <si>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</si>
  <si>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</si>
  <si>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</si>
  <si>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</si>
  <si>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</si>
  <si>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</si>
  <si>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</si>
  <si>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</si>
  <si>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</si>
  <si>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</si>
  <si>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</si>
  <si>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</si>
  <si>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</si>
  <si>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</si>
  <si>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</si>
  <si>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</si>
  <si>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</si>
  <si>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</si>
  <si>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</si>
  <si>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</si>
  <si>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</si>
  <si>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</si>
  <si>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</si>
  <si>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</si>
  <si>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</si>
  <si>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</si>
  <si>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</si>
  <si>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</si>
  <si>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</si>
  <si>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</si>
  <si>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</si>
  <si>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</si>
  <si>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</si>
  <si>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</si>
  <si>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</si>
  <si>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</si>
  <si>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</si>
  <si>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</si>
  <si>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</si>
  <si>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</si>
  <si>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</si>
  <si>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</si>
  <si>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</si>
  <si>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</si>
  <si>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</si>
  <si>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</si>
  <si>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</si>
  <si>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</si>
  <si>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</si>
  <si>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</si>
  <si>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</si>
  <si>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</si>
  <si>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</si>
  <si>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</si>
  <si>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</si>
  <si>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</si>
  <si>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</si>
  <si>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</si>
  <si>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</si>
  <si>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</si>
  <si>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</si>
  <si>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</si>
  <si>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</si>
  <si>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</si>
  <si>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</si>
  <si>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</si>
  <si>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</si>
  <si>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</si>
  <si>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</si>
  <si>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</si>
  <si>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</si>
  <si>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</si>
  <si>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</si>
  <si>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</si>
  <si>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</si>
  <si>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</si>
  <si>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</si>
  <si>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</si>
  <si>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</si>
  <si>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</si>
  <si>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</si>
  <si>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</si>
  <si>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</si>
  <si>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</si>
  <si>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</si>
  <si>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</si>
  <si>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</si>
  <si>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</si>
  <si>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</si>
  <si>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</si>
  <si>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</si>
  <si>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</si>
  <si>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</si>
  <si>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</si>
  <si>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</si>
  <si>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</si>
  <si>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</si>
  <si>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</si>
  <si>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</si>
  <si>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</si>
  <si>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</si>
  <si>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</si>
  <si>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</si>
  <si>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</si>
  <si>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</si>
  <si>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</si>
  <si>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</si>
  <si>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</si>
  <si>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</si>
  <si>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</si>
  <si>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</si>
  <si>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</si>
  <si>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</si>
  <si>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</si>
  <si>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</si>
  <si>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</si>
  <si>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</si>
  <si>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</si>
  <si>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</si>
  <si>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</si>
  <si>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</si>
  <si>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</si>
  <si>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</si>
  <si>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</si>
  <si>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</si>
  <si>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</si>
  <si>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</si>
  <si>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</si>
  <si>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</si>
  <si>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</si>
  <si>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</si>
  <si>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</si>
  <si>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</si>
  <si>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</si>
  <si>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</si>
  <si>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</si>
  <si>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</si>
  <si>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</si>
  <si>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</si>
  <si>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</si>
  <si>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</si>
  <si>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</si>
  <si>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</si>
  <si>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</si>
  <si>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</si>
  <si>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</si>
  <si>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</si>
  <si>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</si>
  <si>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</si>
  <si>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</si>
  <si>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</si>
  <si>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</si>
  <si>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</si>
  <si>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</si>
  <si>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</si>
  <si>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</si>
  <si>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</si>
  <si>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</si>
  <si>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</si>
  <si>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</si>
  <si>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</si>
  <si>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</si>
  <si>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</si>
  <si>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</si>
  <si>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</si>
  <si>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</si>
  <si>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</si>
  <si>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</si>
  <si>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</si>
  <si>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</si>
  <si>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</si>
  <si>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</si>
  <si>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</si>
  <si>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</si>
  <si>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</si>
  <si>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</si>
  <si>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</si>
  <si>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</si>
  <si>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</si>
  <si>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</si>
  <si>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</si>
  <si>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</si>
  <si>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</si>
  <si>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</si>
  <si>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</si>
  <si>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</si>
  <si>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</si>
  <si>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</si>
  <si>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</si>
  <si>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</si>
  <si>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</si>
  <si>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</si>
  <si>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</si>
  <si>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</si>
  <si>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</si>
  <si>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</si>
  <si>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</si>
  <si>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</si>
  <si>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</si>
  <si>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</si>
  <si>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</si>
  <si>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</si>
  <si>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</si>
  <si>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</si>
  <si>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</si>
  <si>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</si>
  <si>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</si>
  <si>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</si>
  <si>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</si>
  <si>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</si>
  <si>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</si>
  <si>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</si>
  <si>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</si>
  <si>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</si>
  <si>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</si>
  <si>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</si>
  <si>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</si>
  <si>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</si>
  <si>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</si>
  <si>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</si>
  <si>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</si>
  <si>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</si>
  <si>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</si>
  <si>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</si>
  <si>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</si>
  <si>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</si>
  <si>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</si>
  <si>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</si>
  <si>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</si>
  <si>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</si>
  <si>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</si>
  <si>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</si>
  <si>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</si>
  <si>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</si>
  <si>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</si>
  <si>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</si>
  <si>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</si>
  <si>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</si>
  <si>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</si>
  <si>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</si>
  <si>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</si>
  <si>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</si>
  <si>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</si>
  <si>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</si>
  <si>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</si>
  <si>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</si>
  <si>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</si>
  <si>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</si>
  <si>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</si>
  <si>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</si>
  <si>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</si>
  <si>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</si>
  <si>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</si>
  <si>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</si>
  <si>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</si>
  <si>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</si>
  <si>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</si>
  <si>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</si>
  <si>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</si>
  <si>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</si>
  <si>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</si>
  <si>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</si>
  <si>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</si>
  <si>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</si>
  <si>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</si>
  <si>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</si>
  <si>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</si>
  <si>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</si>
  <si>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</si>
  <si>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</si>
  <si>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</si>
  <si>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</si>
  <si>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</si>
  <si>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</si>
  <si>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</si>
  <si>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</si>
  <si>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</si>
  <si>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</si>
  <si>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</si>
  <si>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</si>
  <si>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</si>
  <si>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</si>
  <si>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</si>
  <si>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</si>
  <si>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</si>
  <si>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</si>
  <si>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</si>
  <si>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</si>
  <si>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</si>
  <si>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</si>
  <si>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</si>
  <si>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</si>
  <si>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</si>
  <si>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</si>
  <si>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</si>
  <si>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</si>
  <si>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</si>
  <si>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</si>
  <si>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</si>
  <si>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</si>
  <si>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</si>
  <si>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</si>
  <si>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</si>
  <si>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</si>
  <si>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</si>
  <si>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</si>
  <si>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</si>
  <si>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</si>
  <si>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</si>
  <si>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</si>
  <si>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</si>
  <si>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</si>
  <si>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</si>
  <si>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</si>
  <si>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</si>
  <si>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</si>
  <si>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</si>
  <si>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</si>
  <si>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</si>
  <si>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</si>
  <si>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</si>
  <si>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</si>
  <si>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</si>
  <si>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</si>
  <si>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</si>
  <si>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</si>
  <si>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</si>
  <si>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</si>
  <si>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</si>
  <si>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</si>
  <si>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</si>
  <si>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</si>
  <si>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</si>
  <si>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</si>
  <si>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</si>
  <si>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</si>
  <si>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</si>
  <si>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</si>
  <si>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</si>
  <si>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</si>
  <si>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</si>
  <si>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</si>
  <si>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</si>
  <si>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</si>
  <si>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</si>
  <si>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</si>
  <si>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</si>
  <si>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</si>
  <si>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</si>
  <si>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</si>
  <si>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</si>
  <si>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</si>
  <si>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</si>
  <si>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</si>
  <si>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</si>
  <si>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</si>
  <si>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</si>
  <si>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</si>
  <si>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</si>
  <si>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</si>
  <si>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</si>
  <si>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</si>
  <si>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</si>
  <si>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</si>
  <si>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</si>
  <si>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</si>
  <si>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</si>
  <si>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</si>
  <si>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</si>
  <si>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</si>
  <si>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</si>
  <si>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</si>
  <si>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</si>
  <si>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</si>
  <si>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</si>
  <si>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</si>
  <si>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</si>
  <si>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</si>
  <si>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</si>
  <si>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</si>
  <si>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</si>
  <si>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</si>
  <si>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</si>
  <si>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</si>
  <si>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</si>
  <si>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</si>
  <si>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</si>
  <si>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</si>
  <si>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</si>
  <si>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</si>
  <si>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</si>
  <si>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</si>
  <si>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</si>
  <si>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</si>
  <si>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</si>
  <si>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</si>
  <si>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</si>
  <si>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</si>
  <si>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</si>
  <si>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</si>
  <si>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</si>
  <si>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</si>
  <si>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</si>
  <si>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</si>
  <si>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</si>
  <si>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</si>
  <si>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</si>
  <si>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</si>
  <si>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</si>
  <si>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</si>
  <si>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</si>
  <si>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</si>
  <si>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</si>
  <si>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</si>
  <si>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</si>
  <si>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</si>
  <si>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</si>
  <si>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</si>
  <si>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</si>
  <si>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</si>
  <si>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</si>
  <si>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</si>
  <si>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</si>
  <si>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</si>
  <si>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</si>
  <si>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</si>
  <si>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</si>
  <si>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</si>
  <si>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</si>
  <si>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</si>
  <si>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</si>
  <si>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</si>
  <si>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</si>
  <si>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</si>
  <si>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</si>
  <si>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</si>
  <si>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</si>
  <si>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</si>
  <si>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</si>
  <si>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</si>
  <si>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</si>
  <si>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</si>
  <si>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</si>
  <si>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</si>
  <si>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</si>
  <si>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</si>
  <si>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</si>
  <si>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</si>
  <si>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</si>
  <si>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</si>
  <si>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</si>
  <si>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</si>
  <si>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</si>
  <si>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</si>
  <si>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</si>
  <si>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</si>
  <si>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</si>
  <si>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</si>
  <si>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</si>
  <si>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</si>
  <si>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</si>
  <si>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</si>
  <si>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</si>
  <si>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</si>
  <si>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</si>
  <si>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</si>
  <si>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</si>
  <si>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</si>
  <si>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</si>
  <si>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</si>
  <si>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</si>
  <si>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</si>
  <si>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</si>
  <si>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</si>
  <si>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</si>
  <si>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</si>
  <si>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</si>
  <si>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</si>
  <si>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</si>
  <si>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</si>
  <si>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</si>
  <si>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</si>
  <si>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</si>
  <si>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</si>
  <si>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</si>
  <si>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</si>
  <si>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</si>
  <si>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</si>
  <si>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</si>
  <si>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</si>
  <si>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</si>
  <si>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</si>
  <si>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</si>
  <si>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</si>
  <si>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</si>
  <si>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</si>
  <si>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</si>
  <si>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</si>
  <si>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</si>
  <si>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</si>
  <si>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</si>
  <si>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</si>
  <si>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</si>
  <si>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</si>
  <si>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</si>
  <si>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</si>
  <si>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</si>
  <si>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</si>
  <si>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</si>
  <si>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</si>
  <si>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</si>
  <si>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</si>
  <si>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</si>
  <si>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</si>
  <si>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</si>
  <si>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</si>
  <si>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</si>
  <si>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</si>
  <si>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</si>
  <si>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</si>
  <si>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</si>
  <si>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</si>
  <si>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</si>
  <si>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</si>
  <si>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</si>
  <si>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</si>
  <si>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</si>
  <si>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</si>
  <si>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</si>
  <si>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</si>
  <si>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</si>
  <si>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</si>
  <si>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</si>
  <si>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</si>
  <si>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</si>
  <si>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</si>
  <si>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</si>
  <si>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</si>
  <si>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</si>
  <si>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</si>
  <si>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</si>
  <si>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</si>
  <si>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</si>
  <si>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</si>
  <si>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</si>
  <si>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</si>
  <si>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</si>
  <si>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</si>
  <si>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</si>
  <si>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</si>
  <si>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</si>
  <si>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</si>
  <si>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</si>
  <si>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</si>
  <si>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</si>
  <si>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</si>
  <si>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</si>
  <si>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</si>
  <si>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</si>
  <si>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</si>
  <si>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</si>
  <si>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</si>
  <si>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</si>
  <si>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</si>
  <si>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</si>
  <si>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</si>
  <si>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</si>
  <si>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</si>
  <si>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</si>
  <si>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</si>
  <si>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</si>
  <si>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</si>
  <si>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</si>
  <si>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</si>
  <si>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</si>
  <si>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</si>
  <si>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</si>
  <si>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</si>
  <si>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</si>
  <si>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</si>
  <si>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</si>
  <si>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</si>
  <si>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</si>
  <si>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</si>
  <si>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</si>
  <si>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</si>
  <si>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</si>
  <si>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</si>
  <si>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</si>
  <si>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</si>
  <si>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</si>
  <si>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</si>
  <si>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</si>
  <si>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</si>
  <si>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</si>
  <si>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</si>
  <si>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</si>
  <si>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</si>
  <si>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</si>
  <si>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</si>
  <si>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</si>
  <si>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</si>
  <si>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</si>
  <si>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</si>
  <si>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</si>
  <si>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</si>
  <si>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</si>
  <si>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</si>
  <si>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</si>
  <si>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</si>
  <si>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</si>
  <si>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</si>
  <si>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</si>
  <si>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</si>
  <si>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</si>
  <si>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</si>
  <si>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</si>
  <si>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</si>
  <si>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</si>
  <si>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</si>
  <si>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</si>
  <si>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</si>
  <si>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</si>
  <si>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</si>
  <si>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</si>
  <si>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</si>
  <si>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</si>
  <si>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</si>
  <si>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</si>
  <si>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</si>
  <si>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</si>
  <si>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</si>
  <si>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</si>
  <si>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</si>
  <si>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</si>
  <si>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</si>
  <si>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</si>
  <si>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</si>
  <si>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</si>
  <si>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</si>
  <si>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</si>
  <si>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</si>
  <si>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</si>
  <si>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</si>
  <si>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</si>
  <si>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</si>
  <si>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</si>
  <si>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</si>
  <si>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</si>
  <si>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</si>
  <si>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</si>
  <si>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</si>
  <si>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</si>
  <si>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</si>
  <si>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</si>
  <si>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</si>
  <si>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</si>
  <si>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</si>
  <si>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</si>
  <si>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</si>
  <si>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</si>
  <si>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</si>
  <si>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</si>
  <si>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</si>
  <si>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</si>
  <si>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</si>
  <si>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</si>
  <si>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</si>
  <si>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</si>
  <si>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</si>
  <si>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</si>
  <si>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</si>
  <si>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</si>
  <si>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</si>
  <si>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</si>
  <si>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</si>
  <si>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</si>
  <si>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</si>
  <si>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</si>
  <si>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</si>
  <si>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</si>
  <si>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</si>
  <si>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</si>
  <si>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</si>
  <si>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</si>
  <si>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</si>
  <si>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</si>
  <si>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</si>
  <si>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</si>
  <si>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</si>
  <si>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</si>
  <si>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</si>
  <si>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</si>
  <si>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</si>
  <si>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</si>
  <si>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</si>
  <si>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</si>
  <si>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</si>
  <si>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</si>
  <si>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</si>
  <si>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</si>
  <si>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</si>
  <si>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</si>
  <si>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</si>
  <si>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</si>
  <si>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</si>
  <si>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</si>
  <si>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</si>
  <si>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</si>
  <si>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</si>
  <si>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</si>
  <si>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</si>
  <si>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</si>
  <si>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</si>
  <si>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</si>
  <si>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</si>
  <si>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</si>
  <si>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</si>
  <si>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</si>
  <si>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</si>
  <si>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</si>
  <si>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</si>
  <si>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</si>
  <si>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</si>
  <si>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</si>
  <si>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</si>
  <si>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</si>
  <si>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</si>
  <si>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</si>
  <si>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</si>
  <si>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</si>
  <si>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</si>
  <si>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</si>
  <si>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</si>
  <si>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</si>
  <si>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</si>
  <si>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</si>
  <si>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</si>
  <si>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</si>
  <si>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</si>
  <si>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</si>
  <si>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</si>
  <si>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</si>
  <si>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</si>
  <si>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</si>
  <si>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</si>
  <si>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</si>
  <si>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</si>
  <si>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</si>
  <si>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</si>
  <si>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</si>
  <si>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</si>
  <si>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</si>
  <si>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</si>
  <si>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</si>
  <si>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</si>
  <si>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</si>
  <si>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</si>
  <si>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</si>
  <si>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</si>
  <si>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</si>
  <si>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</si>
  <si>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</si>
  <si>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</si>
  <si>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</si>
  <si>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</si>
  <si>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</si>
  <si>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</si>
  <si>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</si>
  <si>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</si>
  <si>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</si>
  <si>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</si>
  <si>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</si>
  <si>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</si>
  <si>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</si>
  <si>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</si>
  <si>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</si>
  <si>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</si>
  <si>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</si>
  <si>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</si>
  <si>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</si>
  <si>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</si>
  <si>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</si>
  <si>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</si>
  <si>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</si>
  <si>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</si>
  <si>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</si>
  <si>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</si>
  <si>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</si>
  <si>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</si>
  <si>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</si>
  <si>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</si>
  <si>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</si>
  <si>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</si>
  <si>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</si>
  <si>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</si>
  <si>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</si>
  <si>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</si>
  <si>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</si>
  <si>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</si>
  <si>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</si>
  <si>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</si>
  <si>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</si>
  <si>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</si>
  <si>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</si>
  <si>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</si>
  <si>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</si>
  <si>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</si>
  <si>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</si>
  <si>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</si>
  <si>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</si>
  <si>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</si>
  <si>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</si>
  <si>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</si>
  <si>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</si>
  <si>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</si>
  <si>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</si>
  <si>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</si>
  <si>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</si>
  <si>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</si>
  <si>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</si>
  <si>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</si>
  <si>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</si>
  <si>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</si>
  <si>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</si>
  <si>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</si>
  <si>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</si>
  <si>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</si>
  <si>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</si>
  <si>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</si>
  <si>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</si>
  <si>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</si>
  <si>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</si>
  <si>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</si>
  <si>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</si>
  <si>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</si>
  <si>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</si>
  <si>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</si>
  <si>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</si>
  <si>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</si>
  <si>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</si>
  <si>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</si>
  <si>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</si>
  <si>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</si>
  <si>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</si>
  <si>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</si>
  <si>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</si>
  <si>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</si>
  <si>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</si>
  <si>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</si>
  <si>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</si>
  <si>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</si>
  <si>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</si>
  <si>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</si>
  <si>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</si>
  <si>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</si>
  <si>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</si>
  <si>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</si>
  <si>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</si>
  <si>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</si>
  <si>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</si>
  <si>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</si>
  <si>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</si>
  <si>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</si>
  <si>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</si>
  <si>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</si>
  <si>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</si>
  <si>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</si>
  <si>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</si>
  <si>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</si>
  <si>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</si>
  <si>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</si>
  <si>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</si>
  <si>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</si>
  <si>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</si>
  <si>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</si>
  <si>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</si>
  <si>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</si>
  <si>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</si>
  <si>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</si>
  <si>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</si>
  <si>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</si>
  <si>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</si>
  <si>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</si>
  <si>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</si>
  <si>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</si>
  <si>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</si>
  <si>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</si>
  <si>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</si>
  <si>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</si>
  <si>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</si>
  <si>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</si>
  <si>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</si>
  <si>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</si>
  <si>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</si>
  <si>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</si>
  <si>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</si>
  <si>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</si>
  <si>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</si>
  <si>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</si>
  <si>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</si>
  <si>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</si>
  <si>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</si>
  <si>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</si>
  <si>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</si>
  <si>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</si>
  <si>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</si>
  <si>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</si>
  <si>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</si>
  <si>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</si>
  <si>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</si>
  <si>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</si>
  <si>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</si>
  <si>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</si>
  <si>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</si>
  <si>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</si>
  <si>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</si>
  <si>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</si>
  <si>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</si>
  <si>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</si>
  <si>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</si>
  <si>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</si>
  <si>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</si>
  <si>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</si>
  <si>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</si>
  <si>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</si>
  <si>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</si>
  <si>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</si>
  <si>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</si>
  <si>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</si>
  <si>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</si>
  <si>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</si>
  <si>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</si>
  <si>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</si>
  <si>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</si>
  <si>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</si>
  <si>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</si>
  <si>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</si>
  <si>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</si>
  <si>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</si>
  <si>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</si>
  <si>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</si>
  <si>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</si>
  <si>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</si>
  <si>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</si>
  <si>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</si>
  <si>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</si>
  <si>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</si>
  <si>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</si>
  <si>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</si>
  <si>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</si>
  <si>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</si>
  <si>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</si>
  <si>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</si>
  <si>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</si>
  <si>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</si>
  <si>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</si>
  <si>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</si>
  <si>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</si>
  <si>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</si>
  <si>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</si>
  <si>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</si>
  <si>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</si>
  <si>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</si>
  <si>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</si>
  <si>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</si>
  <si>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</si>
  <si>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</si>
  <si>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</si>
  <si>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</si>
  <si>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</si>
  <si>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</si>
  <si>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</si>
  <si>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</si>
  <si>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</si>
  <si>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</si>
  <si>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</si>
  <si>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</si>
  <si>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</si>
  <si>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</si>
  <si>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</si>
  <si>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</si>
  <si>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</si>
  <si>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</si>
  <si>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</si>
  <si>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</si>
  <si>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</si>
  <si>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</si>
  <si>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</si>
  <si>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</si>
  <si>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</si>
  <si>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</si>
  <si>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</si>
  <si>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</si>
  <si>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</si>
  <si>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</si>
  <si>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</si>
  <si>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</si>
  <si>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</si>
  <si>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</si>
  <si>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</si>
  <si>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</si>
  <si>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</si>
  <si>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</si>
  <si>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</si>
  <si>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</si>
  <si>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</si>
  <si>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</si>
  <si>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</si>
  <si>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</si>
  <si>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</si>
  <si>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</si>
  <si>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</si>
  <si>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</si>
  <si>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</si>
  <si>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</si>
  <si>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</si>
  <si>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</si>
  <si>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</si>
  <si>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</si>
  <si>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</si>
  <si>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</si>
  <si>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</si>
  <si>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</si>
  <si>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</si>
  <si>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</si>
  <si>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</si>
  <si>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</si>
  <si>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</si>
  <si>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</si>
  <si>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</si>
  <si>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</si>
  <si>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</si>
  <si>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</si>
  <si>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</si>
  <si>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</si>
  <si>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</si>
  <si>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</si>
  <si>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</si>
  <si>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</si>
  <si>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</si>
  <si>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</si>
  <si>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</si>
  <si>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</si>
  <si>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</si>
  <si>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</si>
  <si>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</si>
  <si>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</si>
  <si>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</si>
  <si>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</si>
  <si>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</si>
  <si>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</si>
  <si>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</si>
  <si>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</si>
  <si>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</si>
  <si>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</si>
  <si>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</si>
  <si>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</si>
  <si>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</si>
  <si>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</si>
  <si>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</si>
  <si>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</si>
  <si>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</si>
  <si>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</si>
  <si>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</si>
  <si>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</si>
  <si>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</si>
  <si>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</si>
  <si>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</si>
  <si>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</si>
  <si>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</si>
  <si>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</si>
  <si>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</si>
  <si>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</si>
  <si>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</si>
  <si>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</si>
  <si>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</si>
  <si>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</si>
  <si>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</si>
  <si>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</si>
  <si>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</si>
  <si>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</si>
  <si>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</si>
  <si>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</si>
  <si>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</si>
  <si>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</si>
  <si>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</si>
  <si>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</si>
  <si>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</si>
  <si>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</si>
  <si>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</si>
  <si>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</si>
  <si>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</si>
  <si>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</si>
  <si>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</si>
  <si>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</si>
  <si>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</si>
  <si>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</si>
  <si>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</si>
  <si>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</si>
  <si>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</si>
  <si>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</si>
  <si>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</si>
  <si>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</si>
  <si>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</si>
  <si>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</si>
  <si>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</si>
  <si>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</si>
  <si>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</si>
  <si>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</si>
  <si>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</si>
  <si>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</si>
  <si>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</si>
  <si>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</si>
  <si>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</si>
  <si>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</si>
  <si>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</si>
  <si>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</si>
  <si>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</si>
  <si>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</si>
  <si>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</si>
  <si>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</si>
  <si>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</si>
  <si>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</si>
  <si>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</si>
  <si>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</si>
  <si>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</si>
  <si>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</si>
  <si>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</si>
  <si>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</si>
  <si>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</si>
  <si>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</si>
  <si>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</si>
  <si>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</si>
  <si>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</si>
  <si>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</si>
  <si>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</si>
  <si>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</si>
  <si>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</si>
  <si>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</si>
  <si>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</si>
  <si>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</si>
  <si>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</si>
  <si>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</si>
  <si>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</si>
  <si>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</si>
  <si>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</si>
  <si>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</si>
  <si>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</si>
  <si>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</si>
  <si>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</si>
  <si>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</si>
  <si>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</si>
  <si>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</si>
  <si>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</si>
  <si>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</si>
  <si>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</si>
  <si>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</si>
  <si>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</si>
  <si>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</si>
  <si>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</si>
  <si>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</si>
  <si>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</si>
  <si>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</si>
  <si>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</si>
  <si>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</si>
  <si>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</si>
  <si>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</si>
  <si>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</si>
  <si>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</si>
  <si>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</si>
  <si>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</si>
  <si>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</si>
  <si>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</si>
  <si>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</si>
  <si>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</si>
  <si>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</si>
  <si>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</si>
  <si>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</si>
  <si>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</si>
  <si>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</si>
  <si>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</si>
  <si>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</si>
  <si>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</si>
  <si>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</si>
  <si>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</si>
  <si>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</si>
  <si>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</si>
  <si>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</si>
  <si>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</si>
  <si>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</si>
  <si>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</si>
  <si>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</si>
  <si>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</si>
  <si>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</si>
  <si>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</si>
  <si>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</si>
  <si>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</si>
  <si>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</si>
  <si>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</si>
  <si>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</si>
  <si>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</si>
  <si>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</si>
  <si>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</si>
  <si>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</si>
  <si>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</si>
  <si>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</si>
  <si>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</si>
  <si>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</si>
  <si>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</si>
  <si>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</si>
  <si>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</si>
  <si>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</si>
  <si>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</si>
  <si>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</si>
  <si>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</si>
  <si>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</si>
  <si>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</si>
  <si>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</si>
  <si>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</si>
  <si>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</si>
  <si>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</si>
  <si>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</si>
  <si>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</si>
  <si>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</si>
  <si>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</si>
  <si>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</si>
  <si>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</si>
  <si>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</si>
  <si>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</si>
  <si>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</si>
  <si>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</si>
  <si>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</si>
  <si>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</si>
  <si>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</si>
  <si>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</si>
  <si>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</si>
  <si>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</si>
  <si>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</si>
  <si>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</si>
  <si>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</si>
  <si>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</si>
  <si>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</si>
  <si>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</si>
  <si>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</si>
  <si>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</si>
  <si>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</si>
  <si>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</si>
  <si>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</si>
  <si>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</si>
  <si>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</si>
  <si>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</si>
  <si>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</si>
  <si>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</si>
  <si>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</si>
  <si>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</si>
  <si>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</si>
  <si>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</si>
  <si>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</si>
  <si>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</si>
  <si>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</si>
  <si>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</si>
  <si>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</si>
  <si>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</si>
  <si>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</si>
  <si>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</si>
  <si>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</si>
  <si>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</si>
  <si>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</si>
  <si>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</si>
  <si>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</si>
  <si>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</si>
  <si>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</si>
  <si>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</si>
  <si>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</si>
  <si>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</si>
  <si>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</si>
  <si>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</si>
  <si>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</si>
  <si>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</si>
  <si>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</si>
  <si>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</si>
  <si>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</si>
  <si>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</si>
  <si>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</si>
  <si>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</si>
  <si>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</si>
  <si>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</si>
  <si>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</si>
  <si>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</si>
  <si>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</si>
  <si>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</si>
  <si>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</si>
  <si>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</si>
  <si>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</si>
  <si>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</si>
  <si>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</si>
  <si>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</si>
  <si>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</si>
  <si>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</si>
  <si>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</si>
  <si>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</si>
  <si>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</si>
  <si>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</si>
  <si>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</si>
  <si>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</si>
  <si>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</si>
  <si>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</si>
  <si>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</si>
  <si>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</si>
  <si>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</si>
  <si>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</si>
  <si>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</si>
  <si>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</si>
  <si>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</si>
  <si>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</si>
  <si>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</si>
  <si>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</si>
  <si>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</si>
  <si>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</si>
  <si>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</si>
  <si>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</si>
  <si>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</si>
  <si>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</si>
  <si>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</si>
  <si>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</si>
  <si>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</si>
  <si>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</si>
  <si>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</si>
  <si>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</si>
  <si>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</si>
  <si>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</si>
  <si>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</si>
  <si>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</si>
  <si>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</si>
  <si>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</si>
  <si>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</si>
  <si>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</si>
  <si>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</si>
  <si>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</si>
  <si>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</si>
  <si>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</si>
  <si>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</si>
  <si>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</si>
  <si>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</si>
  <si>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</si>
  <si>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</si>
  <si>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</si>
  <si>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</si>
  <si>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</si>
  <si>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</si>
  <si>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</si>
  <si>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</si>
  <si>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</si>
  <si>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</si>
  <si>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</si>
  <si>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</si>
  <si>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</si>
  <si>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</si>
  <si>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</si>
  <si>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</si>
  <si>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</si>
  <si>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</si>
  <si>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</si>
  <si>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</si>
  <si>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</si>
  <si>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</si>
  <si>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</si>
  <si>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</si>
  <si>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</si>
  <si>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</si>
  <si>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</si>
  <si>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</si>
  <si>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</si>
  <si>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</si>
  <si>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</si>
  <si>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</si>
  <si>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</si>
  <si>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</si>
  <si>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</si>
  <si>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</si>
  <si>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</si>
  <si>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</si>
  <si>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</si>
  <si>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</si>
  <si>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</si>
  <si>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</si>
  <si>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</si>
  <si>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</si>
  <si>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</si>
  <si>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</si>
  <si>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</si>
  <si>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</si>
  <si>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</si>
  <si>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</si>
  <si>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</si>
  <si>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</si>
  <si>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</si>
  <si>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</si>
  <si>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</si>
  <si>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</si>
  <si>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</si>
  <si>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</si>
  <si>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</si>
  <si>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</si>
  <si>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</si>
  <si>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</si>
  <si>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</si>
  <si>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</si>
  <si>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</si>
  <si>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</si>
  <si>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</si>
  <si>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</si>
  <si>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</si>
  <si>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</si>
  <si>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</si>
  <si>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</si>
  <si>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</si>
  <si>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</si>
  <si>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</si>
  <si>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</si>
  <si>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</si>
  <si>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</si>
  <si>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</si>
  <si>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</si>
  <si>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</si>
  <si>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</si>
  <si>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</si>
  <si>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</si>
  <si>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</si>
  <si>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</si>
  <si>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</si>
  <si>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</si>
  <si>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</si>
  <si>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</si>
  <si>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</si>
  <si>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</si>
  <si>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</si>
  <si>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</si>
  <si>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</si>
  <si>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</si>
  <si>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</si>
  <si>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</si>
  <si>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</si>
  <si>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</si>
  <si>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</si>
  <si>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</si>
  <si>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</si>
  <si>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</si>
  <si>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</si>
  <si>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</si>
  <si>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</si>
  <si>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</si>
  <si>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</si>
  <si>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</si>
  <si>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</si>
  <si>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</si>
  <si>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</si>
  <si>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</si>
  <si>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</si>
  <si>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</si>
  <si>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</si>
  <si>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</si>
  <si>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</si>
  <si>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</si>
  <si>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</si>
  <si>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</si>
  <si>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</si>
  <si>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</si>
  <si>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</si>
  <si>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</si>
  <si>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</si>
  <si>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</si>
  <si>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</si>
  <si>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</si>
  <si>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</si>
  <si>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</si>
  <si>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</si>
  <si>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</si>
  <si>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</si>
  <si>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</si>
  <si>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</si>
  <si>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</si>
  <si>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</si>
  <si>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</si>
  <si>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</si>
  <si>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</si>
  <si>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</si>
  <si>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</si>
  <si>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</si>
  <si>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</si>
  <si>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</si>
  <si>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</si>
  <si>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</si>
  <si>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</si>
  <si>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</si>
  <si>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</si>
  <si>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</si>
  <si>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</si>
  <si>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</si>
  <si>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</si>
  <si>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</si>
  <si>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</si>
  <si>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</si>
  <si>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</si>
  <si>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</si>
  <si>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</si>
  <si>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</si>
  <si>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</si>
  <si>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</si>
  <si>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</si>
  <si>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</si>
  <si>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</si>
  <si>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</si>
  <si>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</si>
  <si>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</si>
  <si>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</si>
  <si>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</si>
  <si>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</si>
  <si>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</si>
  <si>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</si>
  <si>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</si>
  <si>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</si>
  <si>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</si>
  <si>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</si>
  <si>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</si>
  <si>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</si>
  <si>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</si>
  <si>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</si>
  <si>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</si>
  <si>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</si>
  <si>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</si>
  <si>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</si>
  <si>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</si>
  <si>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</si>
  <si>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</si>
  <si>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</si>
  <si>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</si>
  <si>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</si>
  <si>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</si>
  <si>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</si>
  <si>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</si>
  <si>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</si>
  <si>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</si>
  <si>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</si>
  <si>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</si>
  <si>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</si>
  <si>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</si>
  <si>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</si>
  <si>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</si>
  <si>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</si>
  <si>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</si>
  <si>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</si>
  <si>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</si>
  <si>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</si>
  <si>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</si>
  <si>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</si>
  <si>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</si>
  <si>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</si>
  <si>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</si>
  <si>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</si>
  <si>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</si>
  <si>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</si>
  <si>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</si>
  <si>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</si>
  <si>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</si>
  <si>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</si>
  <si>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</si>
  <si>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</si>
  <si>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</si>
  <si>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</si>
  <si>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</si>
  <si>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</si>
  <si>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</si>
  <si>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</si>
  <si>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</si>
  <si>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</si>
  <si>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</si>
  <si>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</si>
  <si>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</si>
  <si>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</si>
  <si>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</si>
  <si>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</si>
  <si>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</si>
  <si>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</si>
  <si>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</si>
  <si>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</si>
  <si>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</si>
  <si>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</si>
  <si>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</si>
  <si>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</si>
  <si>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</si>
  <si>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</si>
  <si>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</si>
  <si>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</si>
  <si>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</si>
  <si>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</si>
  <si>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</si>
  <si>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</si>
  <si>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</si>
  <si>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</si>
  <si>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</si>
  <si>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</si>
  <si>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</si>
  <si>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</si>
  <si>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</si>
  <si>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</si>
  <si>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</si>
  <si>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</si>
  <si>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</si>
  <si>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</si>
  <si>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</si>
  <si>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</si>
  <si>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</si>
  <si>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</si>
  <si>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</si>
  <si>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</si>
  <si>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</si>
  <si>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</si>
  <si>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</si>
  <si>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</si>
  <si>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</si>
  <si>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</si>
  <si>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</si>
  <si>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</si>
  <si>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</si>
  <si>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</si>
  <si>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</si>
  <si>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</si>
  <si>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</si>
  <si>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</si>
  <si>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</si>
  <si>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</si>
  <si>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</si>
  <si>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</si>
  <si>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</si>
  <si>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</si>
  <si>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</si>
  <si>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</si>
  <si>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</si>
  <si>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</si>
  <si>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</si>
  <si>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</si>
  <si>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</si>
  <si>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</si>
  <si>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</si>
  <si>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</si>
  <si>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</si>
  <si>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</si>
  <si>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</si>
  <si>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</si>
  <si>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</si>
  <si>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</si>
  <si>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</si>
  <si>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</si>
  <si>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</si>
  <si>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</si>
  <si>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</si>
  <si>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</si>
  <si>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</si>
  <si>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</si>
  <si>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</si>
  <si>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</si>
  <si>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</si>
  <si>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</si>
  <si>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</si>
  <si>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</si>
  <si>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</si>
  <si>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</si>
  <si>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</si>
  <si>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</si>
  <si>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</si>
  <si>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</si>
  <si>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</si>
  <si>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</si>
  <si>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</si>
  <si>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</si>
  <si>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</si>
  <si>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</si>
  <si>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</si>
  <si>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</si>
  <si>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</si>
  <si>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</si>
  <si>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</si>
  <si>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</si>
  <si>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</si>
  <si>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</si>
  <si>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</si>
  <si>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</si>
  <si>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</si>
  <si>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</si>
  <si>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</si>
  <si>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</si>
  <si>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</si>
  <si>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</si>
  <si>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</si>
  <si>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</si>
  <si>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</si>
  <si>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</si>
  <si>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</si>
  <si>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</si>
  <si>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</si>
  <si>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</si>
  <si>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</si>
  <si>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</si>
  <si>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</si>
  <si>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</si>
  <si>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</si>
  <si>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</si>
  <si>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</si>
  <si>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</si>
  <si>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</si>
  <si>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</si>
  <si>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</si>
  <si>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</si>
  <si>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</si>
  <si>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</si>
  <si>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</si>
  <si>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</si>
  <si>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</si>
  <si>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</si>
  <si>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</si>
  <si>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</si>
  <si>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</si>
  <si>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</si>
  <si>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</si>
  <si>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</si>
  <si>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</si>
  <si>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</si>
  <si>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</si>
  <si>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</si>
  <si>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</si>
  <si>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</si>
  <si>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</si>
  <si>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</si>
  <si>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</si>
  <si>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</si>
  <si>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</si>
  <si>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</si>
  <si>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</si>
  <si>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</si>
  <si>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</si>
  <si>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</si>
  <si>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</si>
  <si>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</si>
  <si>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</si>
  <si>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</si>
  <si>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</si>
  <si>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</si>
  <si>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</si>
  <si>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</si>
  <si>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</si>
  <si>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</si>
  <si>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</si>
  <si>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</si>
  <si>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</si>
  <si>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</si>
  <si>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</si>
  <si>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</si>
  <si>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</si>
  <si>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</si>
  <si>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</si>
  <si>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</si>
  <si>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</si>
  <si>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</si>
  <si>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</si>
  <si>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</si>
  <si>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</si>
  <si>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</si>
  <si>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</si>
  <si>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</si>
  <si>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</si>
  <si>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</si>
  <si>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</si>
  <si>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</si>
  <si>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</si>
  <si>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</si>
  <si>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</si>
  <si>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</si>
  <si>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</si>
  <si>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</si>
  <si>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</si>
  <si>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</si>
  <si>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</si>
  <si>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</si>
  <si>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</si>
  <si>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</si>
  <si>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</si>
  <si>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</si>
  <si>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</si>
  <si>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</si>
  <si>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</si>
  <si>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</si>
  <si>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</si>
  <si>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</si>
  <si>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</si>
  <si>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</si>
  <si>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</si>
  <si>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</si>
  <si>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</si>
  <si>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</si>
  <si>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</si>
  <si>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</si>
  <si>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</si>
  <si>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</si>
  <si>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</si>
  <si>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</si>
  <si>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</si>
  <si>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</si>
  <si>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</si>
  <si>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</si>
  <si>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</si>
  <si>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</si>
  <si>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</si>
  <si>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</si>
  <si>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</si>
  <si>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</si>
  <si>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</si>
  <si>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</si>
  <si>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</si>
  <si>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</si>
  <si>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</si>
  <si>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</si>
  <si>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</si>
  <si>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</si>
  <si>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</si>
  <si>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</si>
  <si>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</si>
  <si>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</si>
  <si>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</si>
  <si>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</si>
  <si>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</si>
  <si>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</si>
  <si>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</si>
  <si>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</si>
  <si>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</si>
  <si>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</si>
  <si>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</si>
  <si>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</si>
  <si>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</si>
  <si>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</si>
  <si>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</si>
  <si>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</si>
  <si>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</si>
  <si>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</si>
  <si>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</si>
  <si>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</si>
  <si>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</si>
  <si>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</si>
  <si>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</si>
  <si>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</si>
  <si>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</si>
  <si>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</si>
  <si>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</si>
  <si>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</si>
  <si>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</si>
  <si>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</si>
  <si>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</si>
  <si>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</si>
  <si>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</si>
  <si>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</si>
  <si>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</si>
  <si>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</si>
  <si>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</si>
  <si>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</si>
  <si>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</si>
  <si>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</si>
  <si>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</si>
  <si>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</si>
  <si>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</si>
  <si>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</si>
  <si>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</si>
  <si>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</si>
  <si>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</si>
  <si>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</si>
  <si>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</si>
  <si>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</si>
  <si>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</si>
  <si>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</si>
  <si>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</si>
  <si>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</si>
  <si>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</si>
  <si>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</si>
  <si>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</si>
  <si>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</si>
  <si>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</si>
  <si>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</si>
  <si>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</si>
  <si>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</si>
  <si>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</si>
  <si>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</si>
  <si>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</si>
  <si>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</si>
  <si>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</si>
  <si>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</si>
  <si>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</si>
  <si>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</si>
  <si>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</si>
  <si>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</si>
  <si>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</si>
  <si>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</si>
  <si>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</si>
  <si>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</si>
  <si>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</si>
  <si>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</si>
  <si>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</si>
  <si>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</si>
  <si>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</si>
  <si>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</si>
  <si>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</si>
  <si>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</si>
  <si>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</si>
  <si>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</si>
  <si>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</si>
  <si>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</si>
  <si>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</si>
  <si>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</si>
  <si>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</si>
  <si>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</si>
  <si>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</si>
  <si>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</si>
  <si>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</si>
  <si>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</si>
  <si>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</si>
  <si>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</si>
  <si>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</si>
  <si>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</si>
  <si>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</si>
  <si>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</si>
  <si>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</si>
  <si>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</si>
  <si>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</si>
  <si>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</si>
  <si>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</si>
  <si>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</si>
  <si>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</si>
  <si>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</si>
  <si>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</si>
  <si>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</si>
  <si>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</si>
  <si>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</si>
  <si>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</si>
  <si>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</si>
  <si>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</si>
  <si>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</si>
  <si>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</si>
  <si>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</si>
  <si>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</si>
  <si>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</si>
  <si>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</si>
  <si>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</si>
  <si>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</si>
  <si>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</si>
  <si>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</si>
  <si>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</si>
  <si>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</si>
  <si>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</si>
  <si>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</si>
  <si>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</si>
  <si>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</si>
  <si>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</si>
  <si>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</si>
  <si>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</si>
  <si>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</si>
  <si>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</si>
  <si>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</si>
  <si>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</si>
  <si>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</si>
  <si>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</si>
  <si>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</si>
  <si>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</si>
  <si>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</si>
  <si>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</si>
  <si>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</si>
  <si>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</si>
  <si>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</si>
  <si>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</si>
  <si>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</si>
  <si>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</si>
  <si>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</si>
  <si>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</si>
  <si>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</si>
  <si>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</si>
  <si>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</si>
  <si>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</si>
  <si>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</si>
  <si>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</si>
  <si>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</si>
  <si>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</si>
  <si>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</si>
  <si>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</si>
  <si>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</si>
  <si>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</si>
  <si>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</si>
  <si>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</si>
  <si>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</si>
  <si>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</si>
  <si>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</si>
  <si>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</si>
  <si>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</si>
  <si>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</si>
  <si>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</si>
  <si>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</si>
  <si>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</si>
  <si>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</si>
  <si>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</si>
  <si>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</si>
  <si>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</si>
  <si>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</si>
  <si>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</si>
  <si>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</si>
  <si>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</si>
  <si>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</si>
  <si>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</si>
  <si>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</si>
  <si>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</si>
  <si>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</si>
  <si>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</si>
  <si>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</si>
  <si>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</si>
  <si>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</si>
  <si>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</si>
  <si>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</si>
  <si>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</si>
  <si>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</si>
  <si>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</si>
  <si>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</si>
  <si>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</si>
  <si>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</si>
  <si>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</si>
  <si>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</si>
  <si>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</si>
  <si>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</si>
  <si>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</si>
  <si>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</si>
  <si>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</si>
  <si>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</si>
  <si>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</si>
  <si>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</si>
  <si>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</si>
  <si>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</si>
  <si>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</si>
  <si>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</si>
  <si>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</si>
  <si>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</si>
  <si>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</si>
  <si>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</si>
  <si>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</si>
  <si>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</si>
  <si>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</si>
  <si>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</si>
  <si>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</si>
  <si>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</si>
  <si>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</si>
  <si>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</si>
  <si>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</si>
  <si>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</si>
  <si>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</si>
  <si>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</si>
  <si>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</si>
  <si>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</si>
  <si>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</si>
  <si>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</si>
  <si>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</si>
  <si>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</si>
  <si>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</si>
  <si>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</si>
  <si>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</si>
  <si>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</si>
  <si>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</si>
  <si>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</si>
  <si>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</si>
  <si>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</si>
  <si>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</si>
  <si>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</si>
  <si>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</si>
  <si>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</si>
  <si>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</si>
  <si>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</si>
  <si>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</si>
  <si>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</si>
  <si>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</si>
  <si>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</si>
  <si>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</si>
  <si>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</si>
  <si>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</si>
  <si>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</si>
  <si>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</si>
  <si>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</si>
  <si>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</si>
  <si>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</si>
  <si>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</si>
  <si>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</si>
  <si>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</si>
  <si>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</si>
  <si>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</si>
  <si>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</si>
  <si>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</si>
  <si>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</si>
  <si>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</si>
  <si>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</si>
  <si>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</si>
  <si>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</si>
  <si>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</si>
  <si>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</si>
  <si>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</si>
  <si>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</si>
  <si>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</si>
  <si>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</si>
  <si>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</si>
  <si>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</si>
  <si>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</si>
  <si>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</si>
  <si>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</si>
  <si>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</si>
  <si>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</si>
  <si>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</si>
  <si>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</si>
  <si>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</si>
  <si>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</si>
  <si>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</si>
  <si>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</si>
  <si>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</si>
  <si>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</si>
  <si>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</si>
  <si>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</si>
  <si>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</si>
  <si>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</si>
  <si>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</si>
  <si>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</si>
  <si>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</si>
  <si>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</si>
  <si>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</si>
  <si>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</si>
  <si>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</si>
  <si>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</si>
  <si>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</si>
  <si>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</si>
  <si>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</si>
  <si>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</si>
  <si>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</si>
  <si>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</si>
  <si>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</si>
  <si>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</si>
  <si>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</si>
  <si>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</si>
  <si>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</si>
  <si>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</si>
  <si>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</si>
  <si>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</si>
  <si>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</si>
  <si>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</si>
  <si>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</si>
  <si>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</si>
  <si>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</si>
  <si>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</si>
  <si>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</si>
  <si>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</si>
  <si>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</si>
  <si>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</si>
  <si>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</si>
  <si>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</si>
  <si>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</si>
  <si>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</si>
  <si>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</si>
  <si>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</si>
  <si>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</si>
  <si>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</si>
  <si>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</si>
  <si>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</si>
  <si>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</si>
  <si>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</si>
  <si>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</si>
  <si>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</si>
  <si>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</si>
  <si>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</si>
  <si>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</si>
  <si>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</si>
  <si>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</si>
  <si>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</si>
  <si>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</si>
  <si>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</si>
  <si>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</si>
  <si>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</si>
  <si>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</si>
  <si>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</si>
  <si>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</si>
  <si>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</si>
  <si>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</si>
  <si>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</si>
  <si>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</si>
  <si>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</si>
  <si>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</si>
  <si>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</si>
  <si>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</si>
  <si>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</si>
  <si>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</si>
  <si>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</si>
  <si>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</si>
  <si>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</si>
  <si>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</si>
  <si>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</si>
  <si>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</si>
  <si>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</si>
  <si>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</si>
  <si>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</si>
  <si>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</si>
  <si>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</si>
  <si>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</si>
  <si>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</si>
  <si>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</si>
  <si>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</si>
  <si>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</si>
  <si>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</si>
  <si>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</si>
  <si>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</si>
  <si>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</si>
  <si>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</si>
  <si>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</si>
  <si>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</si>
  <si>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</si>
  <si>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</si>
  <si>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</si>
  <si>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</si>
  <si>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</si>
  <si>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</si>
  <si>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</si>
  <si>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</si>
  <si>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</si>
  <si>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</si>
  <si>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</si>
  <si>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</si>
  <si>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</si>
  <si>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</si>
  <si>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</si>
  <si>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</si>
  <si>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</si>
  <si>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</si>
  <si>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</si>
  <si>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</si>
  <si>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</si>
  <si>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</si>
  <si>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</si>
  <si>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</si>
  <si>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</si>
  <si>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</si>
  <si>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</si>
  <si>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</si>
  <si>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</si>
  <si>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</si>
  <si>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</si>
  <si>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</si>
  <si>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</si>
  <si>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</si>
  <si>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</si>
  <si>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</si>
  <si>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</si>
  <si>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</si>
  <si>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</si>
  <si>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</si>
  <si>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</si>
  <si>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</si>
  <si>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</si>
  <si>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</si>
  <si>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</si>
  <si>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</si>
  <si>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</si>
  <si>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</si>
  <si>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</si>
  <si>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</si>
  <si>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</si>
  <si>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</si>
  <si>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</si>
  <si>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</si>
  <si>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</si>
  <si>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</si>
  <si>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</si>
  <si>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</si>
  <si>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</si>
  <si>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</si>
  <si>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</si>
  <si>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</si>
  <si>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</si>
  <si>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</si>
  <si>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</si>
  <si>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</si>
  <si>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</si>
  <si>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</si>
  <si>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</si>
  <si>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</si>
  <si>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</si>
  <si>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</si>
  <si>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</si>
  <si>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</si>
  <si>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</si>
  <si>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</si>
  <si>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</si>
  <si>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</si>
  <si>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</si>
  <si>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</si>
  <si>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</si>
  <si>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</si>
  <si>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</si>
  <si>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</si>
  <si>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</si>
  <si>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</si>
  <si>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</si>
  <si>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</si>
  <si>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</si>
  <si>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</si>
  <si>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</si>
  <si>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</si>
  <si>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</si>
  <si>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</si>
  <si>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</si>
  <si>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</si>
  <si>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</si>
  <si>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</si>
  <si>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</si>
  <si>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</si>
  <si>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</si>
  <si>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</si>
  <si>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</si>
  <si>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</si>
  <si>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</si>
  <si>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</si>
  <si>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</si>
  <si>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</si>
  <si>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</si>
  <si>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</si>
  <si>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</si>
  <si>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</si>
  <si>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</si>
  <si>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</si>
  <si>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</si>
  <si>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</si>
  <si>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</si>
  <si>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</si>
  <si>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</si>
  <si>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</si>
  <si>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</si>
  <si>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</si>
  <si>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</si>
  <si>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</si>
  <si>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</si>
  <si>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</si>
  <si>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</si>
  <si>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</si>
  <si>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</si>
  <si>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</si>
  <si>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</si>
  <si>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</si>
  <si>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</si>
  <si>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</si>
  <si>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</si>
  <si>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</si>
  <si>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</si>
  <si>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</si>
  <si>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</si>
  <si>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</si>
  <si>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</si>
  <si>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</si>
  <si>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</si>
  <si>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</si>
  <si>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</si>
  <si>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</si>
  <si>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</si>
  <si>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</si>
  <si>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</si>
  <si>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</si>
  <si>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</si>
  <si>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</si>
  <si>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</si>
  <si>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</si>
  <si>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</si>
  <si>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</si>
  <si>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</si>
  <si>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</si>
  <si>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</si>
  <si>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</si>
  <si>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</si>
  <si>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</si>
  <si>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</si>
  <si>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</si>
  <si>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</si>
  <si>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</si>
  <si>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</si>
  <si>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</si>
  <si>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</si>
  <si>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</si>
  <si>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</si>
  <si>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</si>
  <si>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</si>
  <si>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</si>
  <si>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</si>
  <si>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</si>
  <si>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</si>
  <si>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</si>
  <si>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</si>
  <si>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</si>
  <si>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</si>
  <si>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</si>
  <si>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</si>
  <si>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</si>
  <si>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</si>
  <si>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</si>
  <si>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</si>
  <si>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</si>
  <si>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</si>
  <si>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</si>
  <si>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</si>
  <si>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</si>
  <si>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</si>
  <si>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</si>
  <si>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</si>
  <si>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</si>
  <si>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</si>
  <si>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</si>
  <si>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</si>
  <si>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</si>
  <si>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</si>
  <si>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</si>
  <si>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</si>
  <si>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</si>
  <si>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</si>
  <si>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</si>
  <si>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</si>
  <si>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</si>
  <si>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</si>
  <si>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</si>
  <si>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</si>
  <si>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</si>
  <si>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</si>
  <si>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</si>
  <si>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</si>
  <si>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</si>
  <si>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</si>
  <si>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</si>
  <si>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</si>
  <si>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</si>
  <si>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</si>
  <si>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</si>
  <si>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</si>
  <si>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</si>
  <si>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</si>
  <si>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</si>
  <si>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</si>
  <si>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</si>
  <si>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</si>
  <si>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</si>
  <si>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</si>
  <si>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</si>
  <si>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</si>
  <si>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</si>
  <si>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</si>
  <si>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</si>
  <si>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</si>
  <si>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</si>
  <si>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</si>
  <si>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</si>
  <si>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</si>
  <si>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</si>
  <si>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</si>
  <si>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</si>
  <si>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</si>
  <si>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</si>
  <si>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</si>
  <si>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</si>
  <si>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</si>
  <si>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</si>
  <si>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</si>
  <si>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</si>
  <si>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</si>
  <si>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</si>
  <si>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</si>
  <si>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</si>
  <si>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</si>
  <si>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</si>
  <si>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</si>
  <si>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</si>
  <si>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</si>
  <si>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</si>
  <si>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</si>
  <si>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</si>
  <si>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</si>
  <si>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</si>
  <si>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</si>
  <si>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</si>
  <si>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</si>
  <si>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</si>
  <si>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</si>
  <si>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</si>
  <si>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</si>
  <si>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</si>
  <si>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</si>
  <si>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</si>
  <si>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</si>
  <si>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</si>
  <si>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</si>
  <si>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</si>
  <si>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</si>
  <si>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</si>
  <si>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</si>
  <si>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</si>
  <si>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</si>
  <si>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</si>
  <si>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</si>
  <si>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</si>
  <si>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</si>
  <si>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</si>
  <si>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</si>
  <si>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</si>
  <si>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</si>
  <si>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</si>
  <si>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</si>
  <si>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</si>
  <si>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</si>
  <si>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</si>
  <si>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</si>
  <si>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</si>
  <si>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</si>
  <si>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</si>
  <si>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</si>
  <si>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</si>
  <si>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</si>
  <si>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</si>
  <si>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</si>
  <si>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</si>
  <si>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</si>
  <si>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</si>
  <si>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</si>
  <si>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</si>
  <si>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</si>
  <si>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</si>
  <si>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</si>
  <si>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</si>
  <si>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</si>
  <si>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</si>
  <si>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</si>
  <si>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</si>
  <si>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</si>
  <si>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</si>
  <si>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</si>
  <si>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</si>
  <si>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</si>
  <si>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</si>
  <si>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</si>
  <si>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</si>
  <si>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</si>
  <si>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</si>
  <si>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</si>
  <si>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</si>
  <si>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</si>
  <si>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</si>
  <si>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</si>
  <si>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</si>
  <si>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</si>
  <si>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</si>
  <si>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</si>
  <si>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</si>
  <si>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</si>
  <si>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</si>
  <si>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</si>
  <si>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</si>
  <si>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</si>
  <si>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</si>
  <si>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</si>
  <si>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</si>
  <si>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</si>
  <si>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</si>
  <si>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</si>
  <si>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</si>
  <si>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</si>
  <si>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</si>
  <si>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</si>
  <si>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</si>
  <si>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</si>
  <si>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</si>
  <si>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</si>
  <si>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</si>
  <si>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</si>
  <si>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</si>
  <si>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</si>
  <si>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</si>
  <si>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</si>
  <si>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</si>
  <si>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</si>
  <si>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</si>
  <si>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</si>
  <si>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</si>
  <si>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</si>
  <si>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</si>
  <si>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</si>
  <si>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</si>
  <si>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</si>
  <si>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</si>
  <si>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</si>
  <si>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</si>
  <si>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</si>
  <si>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</si>
  <si>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</si>
  <si>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</si>
  <si>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</si>
  <si>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</si>
  <si>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</si>
  <si>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</si>
  <si>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</si>
  <si>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</si>
  <si>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</si>
  <si>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</si>
  <si>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</si>
  <si>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</si>
  <si>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</si>
  <si>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</si>
  <si>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</si>
  <si>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</si>
  <si>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</si>
  <si>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</si>
  <si>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</si>
  <si>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</si>
  <si>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</si>
  <si>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</si>
  <si>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</si>
  <si>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</si>
  <si>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</si>
  <si>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</si>
  <si>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</si>
  <si>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</si>
  <si>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</si>
  <si>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</si>
  <si>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</si>
  <si>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</si>
  <si>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</si>
  <si>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</si>
  <si>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</si>
  <si>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</si>
  <si>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</si>
  <si>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</si>
  <si>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</si>
  <si>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</si>
  <si>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</si>
  <si>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</si>
  <si>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</si>
  <si>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</si>
  <si>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</si>
  <si>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</si>
  <si>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</si>
  <si>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</si>
  <si>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</si>
  <si>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</si>
  <si>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</si>
  <si>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</si>
  <si>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</si>
  <si>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</si>
  <si>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</si>
  <si>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</si>
  <si>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</si>
  <si>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</si>
  <si>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</si>
  <si>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</si>
  <si>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</si>
  <si>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</si>
  <si>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</si>
  <si>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</si>
  <si>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</si>
  <si>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</si>
  <si>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</si>
  <si>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</si>
  <si>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</si>
  <si>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</si>
  <si>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</si>
  <si>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</si>
  <si>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</si>
  <si>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</si>
  <si>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</si>
  <si>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</si>
  <si>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</si>
  <si>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</si>
  <si>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</si>
  <si>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</si>
  <si>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</si>
  <si>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</si>
  <si>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</si>
  <si>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</si>
  <si>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</si>
  <si>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</si>
  <si>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</si>
  <si>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</si>
  <si>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</si>
  <si>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</si>
  <si>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</si>
  <si>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</si>
  <si>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</si>
  <si>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</si>
  <si>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</si>
  <si>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</si>
  <si>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</si>
  <si>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</si>
  <si>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</si>
  <si>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</si>
  <si>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</si>
  <si>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</si>
  <si>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</si>
  <si>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</si>
  <si>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</si>
  <si>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</si>
  <si>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</si>
  <si>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</si>
  <si>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</si>
  <si>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</si>
  <si>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</si>
  <si>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</si>
  <si>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</si>
  <si>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</si>
  <si>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</si>
  <si>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</si>
  <si>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</si>
  <si>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</si>
  <si>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</si>
  <si>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</si>
  <si>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</si>
  <si>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</si>
  <si>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</si>
  <si>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</si>
  <si>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</si>
  <si>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</si>
  <si>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</si>
  <si>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</si>
  <si>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</si>
  <si>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</si>
  <si>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</si>
  <si>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</si>
  <si>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</si>
  <si>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</si>
  <si>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</si>
  <si>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</si>
  <si>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</si>
  <si>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</si>
  <si>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</si>
  <si>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</si>
  <si>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</si>
  <si>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</si>
  <si>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</si>
  <si>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</si>
  <si>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</si>
  <si>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</si>
  <si>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</si>
  <si>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</si>
  <si>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</si>
  <si>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</si>
  <si>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</si>
  <si>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</si>
  <si>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</si>
  <si>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</si>
  <si>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</si>
  <si>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</si>
  <si>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</si>
  <si>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</si>
  <si>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</si>
  <si>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</si>
  <si>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</si>
  <si>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</si>
  <si>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</si>
  <si>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</si>
  <si>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</si>
  <si>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</si>
  <si>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</si>
  <si>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</si>
  <si>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</si>
  <si>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</si>
  <si>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</si>
  <si>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</si>
  <si>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</si>
  <si>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</si>
  <si>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</si>
  <si>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</si>
  <si>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</si>
  <si>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</si>
  <si>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</si>
  <si>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</si>
  <si>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</si>
  <si>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</si>
  <si>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</si>
  <si>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</si>
  <si>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</si>
  <si>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</si>
  <si>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</si>
  <si>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</si>
  <si>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</si>
  <si>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</si>
  <si>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</si>
  <si>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</si>
  <si>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</si>
  <si>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</si>
  <si>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</si>
  <si>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</si>
  <si>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</si>
  <si>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</si>
  <si>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</si>
  <si>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</si>
  <si>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</si>
  <si>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</si>
  <si>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</si>
  <si>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</si>
  <si>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</si>
  <si>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</si>
  <si>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</si>
  <si>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</si>
  <si>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</si>
  <si>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</si>
  <si>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</si>
  <si>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</si>
  <si>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</si>
  <si>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</si>
  <si>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</si>
  <si>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</si>
  <si>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</si>
  <si>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</si>
  <si>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</si>
  <si>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</si>
  <si>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</si>
  <si>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</si>
  <si>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</si>
  <si>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</si>
  <si>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</si>
  <si>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</si>
  <si>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</si>
  <si>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</si>
  <si>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</si>
  <si>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</si>
  <si>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</si>
  <si>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</si>
  <si>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</si>
  <si>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</si>
  <si>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</si>
  <si>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</si>
  <si>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</si>
  <si>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</si>
  <si>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</si>
  <si>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</si>
  <si>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</si>
  <si>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</si>
  <si>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</si>
  <si>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</si>
  <si>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</si>
  <si>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</si>
  <si>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</si>
  <si>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</si>
  <si>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</si>
  <si>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</si>
  <si>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</si>
  <si>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</si>
  <si>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</si>
  <si>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</si>
  <si>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</si>
  <si>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</si>
  <si>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</si>
  <si>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</si>
  <si>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</si>
  <si>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</si>
  <si>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</si>
  <si>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</si>
  <si>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</si>
  <si>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</si>
  <si>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</si>
  <si>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</si>
  <si>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</si>
  <si>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</si>
  <si>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</si>
  <si>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</si>
  <si>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</si>
  <si>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</si>
  <si>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</si>
  <si>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</si>
  <si>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</si>
  <si>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</si>
  <si>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</si>
  <si>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</si>
  <si>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</si>
  <si>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</si>
  <si>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</si>
  <si>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</si>
  <si>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</si>
  <si>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</si>
  <si>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</si>
  <si>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</si>
  <si>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</si>
  <si>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</si>
  <si>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</si>
  <si>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</si>
  <si>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</si>
  <si>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</si>
  <si>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</si>
  <si>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</si>
  <si>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</si>
  <si>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</si>
  <si>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</si>
  <si>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</si>
  <si>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</si>
  <si>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</si>
  <si>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</si>
  <si>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</si>
  <si>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</si>
  <si>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</si>
  <si>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</si>
  <si>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</si>
  <si>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</si>
  <si>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</si>
  <si>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</si>
  <si>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</si>
  <si>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</si>
  <si>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</si>
  <si>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</si>
  <si>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</si>
  <si>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</si>
  <si>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</si>
  <si>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</si>
  <si>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</si>
  <si>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</si>
  <si>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</si>
  <si>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</si>
  <si>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</si>
  <si>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</si>
  <si>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</si>
  <si>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</si>
  <si>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</si>
  <si>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</si>
  <si>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</si>
  <si>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</si>
  <si>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</si>
  <si>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</si>
  <si>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</si>
  <si>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</si>
  <si>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</si>
  <si>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</si>
  <si>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</si>
  <si>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</si>
  <si>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</si>
  <si>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</si>
  <si>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</si>
  <si>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</si>
  <si>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</si>
  <si>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</si>
  <si>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</si>
  <si>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</si>
  <si>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</si>
  <si>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</si>
  <si>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</si>
  <si>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</si>
  <si>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</si>
  <si>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</si>
  <si>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</si>
  <si>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</si>
  <si>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</si>
  <si>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</si>
  <si>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</si>
  <si>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</si>
  <si>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</si>
  <si>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</si>
  <si>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</si>
  <si>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</si>
  <si>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</si>
  <si>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</si>
  <si>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</si>
  <si>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</si>
  <si>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</si>
  <si>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</si>
  <si>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</si>
  <si>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</si>
  <si>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</si>
  <si>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</si>
  <si>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</si>
  <si>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</si>
  <si>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</si>
  <si>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</si>
  <si>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</si>
  <si>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</si>
  <si>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</si>
  <si>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</si>
  <si>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</si>
  <si>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</si>
  <si>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</si>
  <si>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</si>
  <si>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</si>
  <si>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</si>
  <si>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</si>
  <si>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</si>
  <si>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</si>
  <si>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</si>
  <si>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</si>
  <si>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</si>
  <si>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</si>
  <si>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</si>
  <si>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</si>
  <si>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</si>
  <si>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</si>
  <si>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</si>
  <si>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</si>
  <si>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</si>
  <si>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</si>
  <si>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</si>
  <si>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</si>
  <si>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</si>
  <si>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</si>
  <si>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</si>
  <si>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</si>
  <si>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</si>
  <si>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</si>
  <si>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</si>
  <si>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</si>
  <si>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</si>
  <si>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</si>
  <si>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</si>
  <si>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</si>
  <si>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</si>
  <si>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</si>
  <si>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</si>
  <si>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</si>
  <si>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</si>
  <si>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</si>
  <si>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</si>
  <si>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</si>
  <si>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</si>
  <si>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</si>
  <si>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</si>
  <si>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</si>
  <si>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</si>
  <si>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</si>
  <si>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</si>
  <si>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</si>
  <si>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</si>
  <si>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</si>
  <si>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</si>
  <si>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</si>
  <si>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</si>
  <si>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</si>
  <si>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</si>
  <si>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</si>
  <si>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</si>
  <si>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</si>
  <si>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</si>
  <si>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</si>
  <si>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</si>
  <si>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</si>
  <si>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</si>
  <si>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</si>
  <si>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</si>
  <si>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</si>
  <si>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</si>
  <si>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</si>
  <si>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</si>
  <si>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</si>
  <si>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</si>
  <si>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</si>
  <si>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</si>
  <si>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</si>
  <si>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</si>
  <si>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</si>
  <si>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</si>
  <si>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</si>
  <si>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</si>
  <si>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</si>
  <si>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</si>
  <si>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</si>
  <si>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</si>
  <si>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</si>
  <si>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</si>
  <si>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</si>
  <si>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</si>
  <si>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</si>
  <si>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</si>
  <si>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</si>
  <si>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</si>
  <si>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</si>
  <si>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</si>
  <si>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</si>
  <si>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</si>
  <si>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</si>
  <si>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</si>
  <si>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</si>
  <si>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</si>
  <si>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</si>
  <si>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</si>
  <si>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</si>
  <si>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</si>
  <si>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</si>
  <si>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</si>
  <si>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</si>
  <si>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</si>
  <si>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</si>
  <si>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</si>
  <si>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</si>
  <si>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</si>
  <si>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</si>
  <si>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</si>
  <si>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</si>
  <si>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</si>
  <si>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</si>
  <si>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</si>
  <si>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</si>
  <si>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</si>
  <si>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</si>
  <si>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</si>
  <si>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</si>
  <si>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</si>
  <si>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</si>
  <si>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</si>
  <si>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</si>
  <si>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</si>
  <si>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</si>
  <si>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</si>
  <si>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</si>
  <si>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</si>
  <si>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</si>
  <si>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</si>
  <si>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</si>
  <si>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</si>
  <si>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</si>
  <si>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</si>
  <si>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</si>
  <si>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</si>
  <si>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</si>
  <si>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</si>
  <si>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</si>
  <si>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</si>
  <si>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</si>
  <si>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</si>
  <si>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</si>
  <si>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</si>
  <si>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</si>
  <si>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</si>
  <si>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</si>
  <si>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</si>
  <si>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</si>
  <si>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</si>
  <si>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</si>
  <si>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</si>
  <si>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</si>
  <si>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</si>
  <si>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</si>
  <si>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</si>
  <si>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</si>
  <si>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</si>
  <si>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</si>
  <si>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</si>
  <si>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</si>
  <si>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</si>
  <si>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</si>
  <si>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</si>
  <si>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</si>
  <si>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</si>
  <si>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</si>
  <si>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</si>
  <si>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</si>
  <si>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</si>
  <si>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</si>
  <si>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</si>
  <si>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</si>
  <si>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</si>
  <si>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</si>
  <si>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</si>
  <si>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</si>
  <si>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</si>
  <si>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</si>
  <si>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</si>
  <si>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</si>
  <si>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</si>
  <si>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</si>
  <si>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</si>
  <si>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</si>
  <si>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</si>
  <si>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</si>
  <si>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</si>
  <si>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</si>
  <si>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</si>
  <si>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</si>
  <si>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</si>
  <si>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</si>
  <si>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</si>
  <si>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</si>
  <si>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</si>
  <si>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</si>
  <si>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</si>
  <si>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</si>
  <si>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</si>
  <si>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</si>
  <si>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</si>
  <si>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</si>
  <si>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</si>
  <si>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</si>
  <si>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</si>
  <si>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</si>
  <si>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</si>
  <si>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</si>
  <si>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</si>
  <si>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</si>
  <si>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</si>
  <si>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</si>
  <si>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</si>
  <si>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</si>
  <si>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</si>
  <si>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</si>
  <si>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</si>
  <si>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</si>
  <si>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</si>
  <si>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</si>
  <si>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</si>
  <si>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</si>
  <si>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</si>
  <si>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</si>
  <si>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</si>
  <si>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</si>
  <si>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</si>
  <si>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</si>
  <si>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</si>
  <si>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</si>
  <si>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</si>
  <si>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</si>
  <si>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</si>
  <si>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</si>
  <si>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</si>
  <si>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</si>
  <si>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</si>
  <si>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</si>
  <si>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</si>
  <si>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</si>
  <si>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</si>
  <si>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</si>
  <si>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</si>
  <si>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</si>
  <si>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</si>
  <si>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</si>
  <si>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</si>
  <si>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</si>
  <si>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</si>
  <si>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</si>
  <si>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</si>
  <si>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</si>
  <si>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</si>
  <si>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</si>
  <si>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</si>
  <si>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</si>
  <si>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</si>
  <si>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</si>
  <si>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</si>
  <si>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</si>
  <si>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</si>
  <si>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</si>
  <si>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</si>
  <si>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</si>
  <si>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</si>
  <si>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</si>
  <si>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</si>
  <si>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</si>
  <si>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</si>
  <si>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</si>
  <si>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</si>
  <si>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</si>
  <si>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</si>
  <si>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</si>
  <si>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</si>
  <si>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</si>
  <si>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</si>
  <si>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</si>
  <si>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</si>
  <si>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</si>
  <si>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</si>
  <si>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</si>
  <si>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</si>
  <si>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</si>
  <si>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</si>
  <si>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</si>
  <si>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</si>
  <si>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</si>
  <si>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</si>
  <si>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</si>
  <si>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</si>
  <si>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</si>
  <si>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</si>
  <si>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</si>
  <si>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</si>
  <si>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</si>
  <si>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</si>
  <si>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</si>
  <si>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</si>
  <si>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</si>
  <si>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</si>
  <si>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</si>
  <si>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</si>
  <si>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</si>
  <si>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</si>
  <si>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</si>
  <si>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</si>
  <si>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</si>
  <si>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</si>
  <si>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</si>
  <si>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</si>
  <si>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</si>
  <si>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</si>
  <si>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</si>
  <si>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</si>
  <si>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</si>
  <si>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</si>
  <si>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</si>
  <si>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</si>
  <si>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</si>
  <si>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</si>
  <si>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</si>
  <si>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</si>
  <si>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</si>
  <si>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</si>
  <si>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</si>
  <si>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</si>
  <si>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</si>
  <si>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</si>
  <si>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</si>
  <si>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</si>
  <si>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</si>
  <si>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</si>
  <si>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</si>
  <si>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</si>
  <si>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</si>
  <si>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</si>
  <si>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</si>
  <si>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</si>
  <si>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</si>
  <si>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</si>
  <si>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</si>
  <si>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</si>
  <si>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</si>
  <si>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People</t>
  </si>
  <si>
    <t>Grand Total</t>
  </si>
  <si>
    <t>2016</t>
  </si>
  <si>
    <t>2017</t>
  </si>
  <si>
    <t>2018</t>
  </si>
  <si>
    <t>2019</t>
  </si>
  <si>
    <t>Row Labels</t>
  </si>
  <si>
    <t>Sum of Sales</t>
  </si>
  <si>
    <t>Sum of Profit</t>
  </si>
  <si>
    <t>Mar</t>
  </si>
  <si>
    <t>Jan</t>
  </si>
  <si>
    <t>Feb</t>
  </si>
  <si>
    <t>Apr</t>
  </si>
  <si>
    <t>May</t>
  </si>
  <si>
    <t>June</t>
  </si>
  <si>
    <t>July</t>
  </si>
  <si>
    <t>Aug</t>
  </si>
  <si>
    <t>Sep</t>
  </si>
  <si>
    <t>Oct</t>
  </si>
  <si>
    <t>Nov</t>
  </si>
  <si>
    <t>Dec</t>
  </si>
  <si>
    <t>Total</t>
  </si>
  <si>
    <t>Years</t>
  </si>
  <si>
    <t>Sum of Profit Ratio</t>
  </si>
  <si>
    <t>Average of Discount</t>
  </si>
  <si>
    <t>Consumer Total</t>
  </si>
  <si>
    <t>Corporate Total</t>
  </si>
  <si>
    <t>Home Office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</si>
</sst>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[$-409]d\-mmm;@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3" xfId="0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9" xfId="0" applyBorder="1"/>
    <xf numFmtId="1" fontId="0" fillId="0" borderId="6" xfId="0" applyNumberFormat="1" applyBorder="1"/>
    <xf numFmtId="1" fontId="0" fillId="0" borderId="10" xfId="0" applyNumberFormat="1" applyBorder="1"/>
    <xf numFmtId="1" fontId="0" fillId="0" borderId="1" xfId="0" applyNumberFormat="1" applyBorder="1"/>
    <xf numFmtId="1" fontId="0" fillId="0" borderId="9" xfId="0" applyNumberFormat="1" applyBorder="1"/>
    <xf numFmtId="1" fontId="0" fillId="0" borderId="4" xfId="0" applyNumberFormat="1" applyBorder="1"/>
    <xf numFmtId="1" fontId="0" fillId="0" borderId="11" xfId="0" applyNumberFormat="1" applyBorder="1"/>
    <xf numFmtId="1" fontId="0" fillId="0" borderId="8" xfId="0" applyNumberFormat="1" applyBorder="1"/>
    <xf numFmtId="0" fontId="0" fillId="0" borderId="15" xfId="0" applyBorder="1"/>
    <xf numFmtId="0" fontId="0" fillId="0" borderId="13" xfId="0" applyBorder="1" applyAlignment="1">
      <alignment horizontal="left" indent="1"/>
    </xf>
    <xf numFmtId="1" fontId="0" fillId="0" borderId="14" xfId="0" applyNumberFormat="1" applyBorder="1"/>
    <xf numFmtId="0" fontId="0" fillId="0" borderId="13" xfId="0" applyBorder="1" applyAlignment="1">
      <alignment horizontal="left"/>
    </xf>
    <xf numFmtId="165" fontId="0" fillId="0" borderId="13" xfId="0" applyNumberFormat="1" applyBorder="1" applyAlignment="1">
      <alignment horizontal="left" indent="1"/>
    </xf>
    <xf numFmtId="0" fontId="0" fillId="0" borderId="1" xfId="0" applyNumberFormat="1" applyBorder="1"/>
    <xf numFmtId="0" fontId="0" fillId="0" borderId="3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9" xfId="0" applyNumberFormat="1" applyBorder="1"/>
    <xf numFmtId="0" fontId="0" fillId="0" borderId="11" xfId="0" applyNumberFormat="1" applyBorder="1"/>
    <xf numFmtId="9" fontId="0" fillId="0" borderId="9" xfId="0" applyNumberFormat="1" applyBorder="1"/>
    <xf numFmtId="9" fontId="0" fillId="0" borderId="11" xfId="0" applyNumberFormat="1" applyBorder="1"/>
    <xf numFmtId="0" fontId="0" fillId="0" borderId="16" xfId="0" applyBorder="1"/>
    <xf numFmtId="164" fontId="0" fillId="0" borderId="6" xfId="0" applyNumberFormat="1" applyBorder="1"/>
    <xf numFmtId="164" fontId="0" fillId="0" borderId="14" xfId="0" applyNumberFormat="1" applyBorder="1"/>
    <xf numFmtId="164" fontId="0" fillId="0" borderId="10" xfId="0" applyNumberFormat="1" applyBorder="1"/>
    <xf numFmtId="1" fontId="0" fillId="0" borderId="12" xfId="0" applyNumberFormat="1" applyBorder="1"/>
    <xf numFmtId="1" fontId="0" fillId="0" borderId="0" xfId="0" applyNumberFormat="1"/>
    <xf numFmtId="0" fontId="0" fillId="0" borderId="13" xfId="0" applyBorder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[modele 1.Sample - Superstore.xlsx]Sales trend!PivotTable1</c:name>
    <c:fmtId val="6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>
            <a:solidFill>
              <a:schemeClr val="bg1"/>
            </a:solidFill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trend'!$B$3:$B$4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marker>
            <c:symbol val="none"/>
          </c:marker>
          <c:cat>
            <c:multiLvlStrRef>
              <c:f>'Sales trend'!$A$5:$A$57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June</c:v>
                  </c:pt>
                  <c:pt idx="30">
                    <c:v>July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June</c:v>
                  </c:pt>
                  <c:pt idx="42">
                    <c:v>July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trend'!$B$5:$B$57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5E6-484A-934B-390DC598D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816440"/>
        <c:axId val="1"/>
      </c:lineChart>
      <c:catAx>
        <c:axId val="52681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6816440"/>
        <c:crosses val="autoZero"/>
        <c:crossBetween val="between"/>
      </c:valAx>
      <c:spPr>
        <a:noFill/>
        <a:ln w="25400">
          <a:noFill/>
        </a:ln>
        <a:effectLst>
          <a:outerShdw blurRad="50800" dist="76200" dir="5400000" algn="ctr" rotWithShape="0">
            <a:srgbClr val="000000">
              <a:alpha val="43137"/>
            </a:srgbClr>
          </a:outerShdw>
        </a:effectLst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[modele 1.Sample - Superstore.xlsx]Sales by Manager!PivotTable2</c:name>
    <c:fmtId val="9"/>
  </c:pivotSource>
  <c:chart>
    <c:autoTitleDeleted val="1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  <a:ln w="25400">
            <a:noFill/>
          </a:ln>
        </c:spPr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 w="25400">
            <a:noFill/>
          </a:ln>
        </c:spPr>
      </c:pivotFmt>
      <c:pivotFmt>
        <c:idx val="6"/>
        <c:spPr>
          <a:solidFill>
            <a:schemeClr val="accent1">
              <a:lumMod val="20000"/>
              <a:lumOff val="80000"/>
            </a:schemeClr>
          </a:solidFill>
          <a:ln w="25400">
            <a:noFill/>
          </a:ln>
        </c:spPr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 w="25400">
            <a:noFill/>
          </a:ln>
        </c:spPr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>
              <a:lumMod val="40000"/>
              <a:lumOff val="60000"/>
            </a:schemeClr>
          </a:solidFill>
        </c:spPr>
        <c:marker>
          <c:symbol val="none"/>
        </c:marker>
      </c:pivotFmt>
      <c:pivotFmt>
        <c:idx val="10"/>
        <c:spPr>
          <a:solidFill>
            <a:schemeClr val="accent6">
              <a:lumMod val="20000"/>
              <a:lumOff val="8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40000"/>
              <a:lumOff val="6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tx2">
              <a:lumMod val="20000"/>
              <a:lumOff val="8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5">
              <a:lumMod val="40000"/>
              <a:lumOff val="6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20000"/>
              <a:lumOff val="8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40000"/>
              <a:lumOff val="6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60000"/>
              <a:lumOff val="4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tx2"/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40000"/>
              <a:lumOff val="6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lumMod val="75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143643403939548"/>
          <c:y val="3.0333443931941415E-2"/>
          <c:w val="0.81880279914607546"/>
          <c:h val="0.8180765370145700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Manager'!$B$5:$B$9</c:f>
              <c:numCache>
                <c:formatCode>0</c:formatCode>
                <c:ptCount val="4"/>
                <c:pt idx="0">
                  <c:v>147883.03300000005</c:v>
                </c:pt>
                <c:pt idx="1">
                  <c:v>103845.84349999999</c:v>
                </c:pt>
                <c:pt idx="2">
                  <c:v>128680.45700000007</c:v>
                </c:pt>
                <c:pt idx="3">
                  <c:v>103838.16459999986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05-4DF7-9BF9-77A1337AB1AF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tx2"/>
            </a:solidFill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Manager'!$C$5:$C$9</c:f>
              <c:numCache>
                <c:formatCode>0</c:formatCode>
                <c:ptCount val="4"/>
                <c:pt idx="0">
                  <c:v>139966.24949999992</c:v>
                </c:pt>
                <c:pt idx="1">
                  <c:v>71359.980499999976</c:v>
                </c:pt>
                <c:pt idx="2">
                  <c:v>156332.05699999983</c:v>
                </c:pt>
                <c:pt idx="3">
                  <c:v>102874.22199999995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705-4DF7-9BF9-77A1337AB1AF}"/>
            </c:ext>
          </c:extLst>
        </c:ser>
        <c:ser>
          <c:idx val="2"/>
          <c:order val="2"/>
          <c:tx>
            <c:strRef>
              <c:f>'Sales by Manager'!$D$3:$D$4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Manager'!$D$5:$D$9</c:f>
              <c:numCache>
                <c:formatCode>0</c:formatCode>
                <c:ptCount val="4"/>
                <c:pt idx="0">
                  <c:v>187480.1765</c:v>
                </c:pt>
                <c:pt idx="1">
                  <c:v>93610.223499999978</c:v>
                </c:pt>
                <c:pt idx="2">
                  <c:v>180685.82200000033</c:v>
                </c:pt>
                <c:pt idx="3">
                  <c:v>147429.37600000005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05-4DF7-9BF9-77A1337AB1AF}"/>
            </c:ext>
          </c:extLst>
        </c:ser>
        <c:ser>
          <c:idx val="3"/>
          <c:order val="3"/>
          <c:tx>
            <c:strRef>
              <c:f>'Sales by Manager'!$E$3:$E$4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Manager'!$E$5:$E$9</c:f>
              <c:numCache>
                <c:formatCode>0</c:formatCode>
                <c:ptCount val="4"/>
                <c:pt idx="0">
                  <c:v>250128.36550000001</c:v>
                </c:pt>
                <c:pt idx="1">
                  <c:v>122905.85749999995</c:v>
                </c:pt>
                <c:pt idx="2">
                  <c:v>213082.90400000013</c:v>
                </c:pt>
                <c:pt idx="3">
                  <c:v>147098.12820000001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705-4DF7-9BF9-77A1337AB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7"/>
        <c:axId val="380723224"/>
        <c:axId val="1"/>
      </c:barChart>
      <c:catAx>
        <c:axId val="38072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Cambria" panose="02040503050406030204" pitchFamily="18" charset="0"/>
                <a:cs typeface="Arial" panose="020B0604020202020204" pitchFamily="34" charset="0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80723224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[modele 1.Sample - Superstore.xlsx]Segment!PivotTable3</c:name>
    <c:fmtId val="4"/>
  </c:pivotSource>
  <c:chart>
    <c:autoTitleDeleted val="1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Segment!$C$3:$C$4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 w="25400">
              <a:noFill/>
            </a:ln>
          </c:spPr>
          <c:invertIfNegative val="0"/>
          <c:cat>
            <c:multiLvlStrRef>
              <c:f>Segment!$A$5:$B$20</c:f>
              <c:multiLvlStrCache>
                <c:ptCount val="12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</c:lvl>
                <c:lvl>
                  <c:pt idx="0">
                    <c:v>Consumer</c:v>
                  </c:pt>
                  <c:pt idx="4">
                    <c:v>Corporate</c:v>
                  </c:pt>
                  <c:pt idx="8">
                    <c:v>Home Office</c:v>
                  </c:pt>
                </c:lvl>
              </c:multiLvlStrCache>
            </c:multiLvlStrRef>
          </c:cat>
          <c:val>
            <c:numRef>
              <c:f>Segment!$C$5:$C$20</c:f>
              <c:numCache>
                <c:formatCode>0</c:formatCode>
                <c:ptCount val="12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  <c:pt idx="4">
                  <c:v>128434.87370000005</c:v>
                </c:pt>
                <c:pt idx="5">
                  <c:v>128757.30689999994</c:v>
                </c:pt>
                <c:pt idx="6">
                  <c:v>207106.36179999987</c:v>
                </c:pt>
                <c:pt idx="7">
                  <c:v>241847.82440000013</c:v>
                </c:pt>
                <c:pt idx="8">
                  <c:v>89715.811800000054</c:v>
                </c:pt>
                <c:pt idx="9">
                  <c:v>75239.268800000005</c:v>
                </c:pt>
                <c:pt idx="10">
                  <c:v>105235.33699999997</c:v>
                </c:pt>
                <c:pt idx="11">
                  <c:v>159462.73090000002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4-42AD-870B-182BDCA288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7"/>
        <c:overlap val="-27"/>
        <c:axId val="526812832"/>
        <c:axId val="1"/>
      </c:barChart>
      <c:catAx>
        <c:axId val="52681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26812832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[modele 1.Sample - Superstore.xlsx]Sales by Category!PivotTable1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Category'!$B$3:$B$4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multiLvlStrRef>
              <c:f>'Sales by Category'!$A$5:$A$25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by Category'!$B$5:$B$25</c:f>
              <c:numCache>
                <c:formatCode>0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3-4350-9A36-6E6F3FE04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1525944"/>
        <c:axId val="541525616"/>
      </c:barChart>
      <c:catAx>
        <c:axId val="541525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1525616"/>
        <c:crosses val="autoZero"/>
        <c:auto val="1"/>
        <c:lblAlgn val="ctr"/>
        <c:lblOffset val="100"/>
        <c:noMultiLvlLbl val="0"/>
      </c:catAx>
      <c:valAx>
        <c:axId val="54152561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41525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[modele 1.Sample - Superstore.xlsx]Sales trend!PivotTable1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endParaRPr lang="en-US" baseline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trend'!$B$3:$B$4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trendline>
            <c:spPr>
              <a:ln>
                <a:solidFill>
                  <a:srgbClr val="C00000"/>
                </a:solidFill>
              </a:ln>
              <a:effectLst>
                <a:outerShdw blurRad="50800" dist="50800" dir="5400000" algn="ctr" rotWithShape="0">
                  <a:schemeClr val="bg1"/>
                </a:outerShdw>
              </a:effectLst>
            </c:spPr>
            <c:trendlineType val="linear"/>
            <c:dispRSqr val="0"/>
            <c:dispEq val="0"/>
          </c:trendline>
          <c:cat>
            <c:multiLvlStrRef>
              <c:f>'Sales trend'!$A$5:$A$57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June</c:v>
                  </c:pt>
                  <c:pt idx="6">
                    <c:v>July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June</c:v>
                  </c:pt>
                  <c:pt idx="18">
                    <c:v>July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June</c:v>
                  </c:pt>
                  <c:pt idx="30">
                    <c:v>July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June</c:v>
                  </c:pt>
                  <c:pt idx="42">
                    <c:v>July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trend'!$B$5:$B$57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62-4867-809C-960552B75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816440"/>
        <c:axId val="1"/>
      </c:lineChart>
      <c:catAx>
        <c:axId val="526816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81644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[modele 1.Sample - Superstore.xlsx]Sales by Manager!PivotTable2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  <a:ln w="25400">
            <a:noFill/>
          </a:ln>
        </c:spPr>
      </c:pivotFmt>
      <c:pivotFmt>
        <c:idx val="5"/>
        <c:spPr>
          <a:solidFill>
            <a:schemeClr val="accent1">
              <a:lumMod val="40000"/>
              <a:lumOff val="60000"/>
            </a:schemeClr>
          </a:solidFill>
          <a:ln w="25400">
            <a:noFill/>
          </a:ln>
        </c:spPr>
      </c:pivotFmt>
      <c:pivotFmt>
        <c:idx val="6"/>
        <c:spPr>
          <a:solidFill>
            <a:schemeClr val="accent1">
              <a:lumMod val="20000"/>
              <a:lumOff val="80000"/>
            </a:schemeClr>
          </a:solidFill>
          <a:ln w="25400">
            <a:noFill/>
          </a:ln>
        </c:spPr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 w="25400">
            <a:noFill/>
          </a:ln>
        </c:spPr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>
              <a:lumMod val="40000"/>
              <a:lumOff val="6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20000"/>
              <a:lumOff val="8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40000"/>
              <a:lumOff val="60000"/>
            </a:schemeClr>
          </a:solidFill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2016</c:v>
                </c:pt>
              </c:strCache>
            </c:strRef>
          </c:tx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Manager'!$B$5:$B$9</c:f>
              <c:numCache>
                <c:formatCode>0</c:formatCode>
                <c:ptCount val="4"/>
                <c:pt idx="0">
                  <c:v>147883.03300000005</c:v>
                </c:pt>
                <c:pt idx="1">
                  <c:v>103845.84349999999</c:v>
                </c:pt>
                <c:pt idx="2">
                  <c:v>128680.45700000007</c:v>
                </c:pt>
                <c:pt idx="3">
                  <c:v>103838.16459999986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8-45EC-B84D-5FEE52475588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2017</c:v>
                </c:pt>
              </c:strCache>
            </c:strRef>
          </c:tx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Manager'!$C$5:$C$9</c:f>
              <c:numCache>
                <c:formatCode>0</c:formatCode>
                <c:ptCount val="4"/>
                <c:pt idx="0">
                  <c:v>139966.24949999992</c:v>
                </c:pt>
                <c:pt idx="1">
                  <c:v>71359.980499999976</c:v>
                </c:pt>
                <c:pt idx="2">
                  <c:v>156332.05699999983</c:v>
                </c:pt>
                <c:pt idx="3">
                  <c:v>102874.22199999995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8DF-4682-8E22-DD8314A7E993}"/>
            </c:ext>
          </c:extLst>
        </c:ser>
        <c:ser>
          <c:idx val="2"/>
          <c:order val="2"/>
          <c:tx>
            <c:strRef>
              <c:f>'Sales by Manager'!$D$3:$D$4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Manager'!$D$5:$D$9</c:f>
              <c:numCache>
                <c:formatCode>0</c:formatCode>
                <c:ptCount val="4"/>
                <c:pt idx="0">
                  <c:v>187480.1765</c:v>
                </c:pt>
                <c:pt idx="1">
                  <c:v>93610.223499999978</c:v>
                </c:pt>
                <c:pt idx="2">
                  <c:v>180685.82200000033</c:v>
                </c:pt>
                <c:pt idx="3">
                  <c:v>147429.37600000005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8DF-4682-8E22-DD8314A7E993}"/>
            </c:ext>
          </c:extLst>
        </c:ser>
        <c:ser>
          <c:idx val="3"/>
          <c:order val="3"/>
          <c:tx>
            <c:strRef>
              <c:f>'Sales by Manager'!$E$3:$E$4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Manager'!$E$5:$E$9</c:f>
              <c:numCache>
                <c:formatCode>0</c:formatCode>
                <c:ptCount val="4"/>
                <c:pt idx="0">
                  <c:v>250128.36550000001</c:v>
                </c:pt>
                <c:pt idx="1">
                  <c:v>122905.85749999995</c:v>
                </c:pt>
                <c:pt idx="2">
                  <c:v>213082.90400000013</c:v>
                </c:pt>
                <c:pt idx="3">
                  <c:v>147098.12820000001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8DF-4682-8E22-DD8314A7E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0723224"/>
        <c:axId val="1"/>
      </c:barChart>
      <c:catAx>
        <c:axId val="38072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out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72322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[modele 1.Sample - Superstore.xlsx]Segment!PivotTable3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C4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ED7D31"/>
          </a:solidFill>
          <a:ln w="25400">
            <a:noFill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Segment!$C$3:$C$4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cat>
            <c:multiLvlStrRef>
              <c:f>Segment!$A$5:$B$20</c:f>
              <c:multiLvlStrCache>
                <c:ptCount val="12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</c:lvl>
                <c:lvl>
                  <c:pt idx="0">
                    <c:v>Consumer</c:v>
                  </c:pt>
                  <c:pt idx="4">
                    <c:v>Corporate</c:v>
                  </c:pt>
                  <c:pt idx="8">
                    <c:v>Home Office</c:v>
                  </c:pt>
                </c:lvl>
              </c:multiLvlStrCache>
            </c:multiLvlStrRef>
          </c:cat>
          <c:val>
            <c:numRef>
              <c:f>Segment!$C$5:$C$20</c:f>
              <c:numCache>
                <c:formatCode>0</c:formatCode>
                <c:ptCount val="12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  <c:pt idx="4">
                  <c:v>128434.87370000005</c:v>
                </c:pt>
                <c:pt idx="5">
                  <c:v>128757.30689999994</c:v>
                </c:pt>
                <c:pt idx="6">
                  <c:v>207106.36179999987</c:v>
                </c:pt>
                <c:pt idx="7">
                  <c:v>241847.82440000013</c:v>
                </c:pt>
                <c:pt idx="8">
                  <c:v>89715.811800000054</c:v>
                </c:pt>
                <c:pt idx="9">
                  <c:v>75239.268800000005</c:v>
                </c:pt>
                <c:pt idx="10">
                  <c:v>105235.33699999997</c:v>
                </c:pt>
                <c:pt idx="11">
                  <c:v>159462.73090000002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9-4DC6-8F75-993BE3E29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812832"/>
        <c:axId val="1"/>
      </c:barChart>
      <c:catAx>
        <c:axId val="52681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81283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solidFill>
            <a:schemeClr val="accent4">
              <a:lumMod val="60000"/>
              <a:lumOff val="4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[modele 1.Sample - Superstore.xlsx]Sales by Category!PivotTable1</c:name>
    <c:fmtId val="1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Category'!$B$3:$B$4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by Category'!$A$5:$A$25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'Sales by Category'!$B$5:$B$25</c:f>
              <c:numCache>
                <c:formatCode>0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E-480C-9BCD-F504DD3A9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1525944"/>
        <c:axId val="541525616"/>
      </c:barChart>
      <c:catAx>
        <c:axId val="541525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25616"/>
        <c:crosses val="autoZero"/>
        <c:auto val="1"/>
        <c:lblAlgn val="ctr"/>
        <c:lblOffset val="100"/>
        <c:noMultiLvlLbl val="0"/>
      </c:catAx>
      <c:valAx>
        <c:axId val="54152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2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_xlchart.v5.10</cx:f>
        <cx:nf>_xlchart.v5.9</cx:nf>
      </cx:strDim>
      <cx:numDim type="colorVal">
        <cx:f>_xlchart.v5.12</cx:f>
        <cx:nf>_xlchart.v5.11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91CF7BC5-B475-4866-9FDF-BD776E262FEE}">
          <cx:dataLabels>
            <cx:visibility seriesName="0" categoryName="0" value="1"/>
          </cx:dataLabels>
          <cx:dataId val="0"/>
          <cx:layoutPr>
            <cx:geography cultureLanguage="en-US" cultureRegion="UA" attribution="Powered by Bing">
              <cx:geoCache provider="{E9337A44-BEBE-4D9F-B70C-5C5E7DAFC167}">
                <cx:binary>1H1pU+O4t/dX6erXjxnJkizrX3du1TgbIQs0NL29caWBtuV93z79PVaAJO7QcGu4T1VmpjTW0ZEj
+2fprBL/ddf85y542GQfmjCI8v/cNX9/dIsi+c9ff+V37kO4yc9CeZfFefyrOLuLw7/iX7/k3cNf
99mmlpHzl44w/evO3WTFQ/Pxv/8L7uY8xMv4blPIOPpUPmTt9UNeBkX+h7ajTR8296GMxjIvMnlX
4L8/LuNS5nITbT5+eIgKWbSf2+Th748HbB8//DW82W8//CGAsRXlPfQl6EyYGGEhOOGMmib5+CGI
I+exWRP4zBTYRJwxAzOdUPr02+tNCP3fNCQ1oM39ffaQ5/BQ6v8HXQ+eAFr++fjhLi6jon91DrzF
vz/eRrJ4uP9wU2yKh/zjB5nHoy3DKO4f4/ZGPfdfhy//v/9rQIA3MaDs4TN8ba81/QbPP8Hm5yZ8
T3D0M24YVDeQCSXjJj4ExzTOTIoI0RHBOjsE5g2DOQ7Lc8cBKP8sTxKU9UO1uX9PTMQZYQY1TB0h
wyRMwITYnzAYG2cGYwALJlxHHMGE2k7W7YR5fTzHYXnqN0Bl/eUkUZkGcSbfExbdPGOCMawTgTAx
OBaHsJj6GTU5oboJSxjXDWYcwvKGAR3H5bnjAJjpaU6X8UOwqTfZw9PbeQcJI84QMjkzGaVCx3B1
iAxnZzCbDEqwaVIOwAwmzFtGdByaXc8BNuPJSU6a9UP94eIhyx/a90OHojMMU0YwggwiDGoOljNO
zwxuwrxinOgU4DOffvtpOXvLmI7js/88A4TWFyeJ0CiOooe7Qt6VxdNr+vcTiOIzxhlmHINc0WEN
G0IEWgIxdfM3FeCNozkOzkHnATqjzyeJzj+Z7OJ3VZ7pmS4IiBwmCEOwwg2EDsb4DPQ3AwtKmYkQ
H0yeNwzoODjPHQfA/PPjJIFZbfJ8c+eW+UNRgHL/XrYN1c8w1wlYLgyboJIZA3g4oIMYAgWaGQKK
XpXbV9XePKzjIA26D6BanaiNk/mbKN+8I0qEgoUpTNCXDWzoGA0VagGaGxGYMbB/DExgnTtE6Z83
jOg4QLueA2z+uT7JafTkKfgQ//owioMy/Cnf0/AxzwQCBQ2MUZ0boGLrAz2OnyEA0AQFb6sqwGzb
n03/29Edx+z4XQb4jUcnid86zgr3w3jjx8U74kb5GaUGQSaGFc40YAId4oYRAgUcxJiuI5BSotcA
93F766iO43XYe4DTenySOI02gfwVZ9G7zi5+poOE4gQhihmCBW+AEhZnBkgzLpDSAclAlXjbmI5j
tN93gNDon9NEKAb/wuY+fvqS/70STmD1E6BEPKIDxtIAH8TOGOWghhscTFmDAn77swjW41dH9AI6
zz2H2FyeJDazhzhz3nXq6Gdgt/aCRzdMBPr2YOqYBBZASjhF5lHXzxsGdByZ544DYGanOWnm9xv3
HWcMpWfEFIjrFJs61iGKMJgxGFwLYDgZsKbpwlB+of0Z8+pwjoPy2G0Ayfw0Jc08CGQUy3fUtnt/
DyBCMUh8rAI6h6iY4gxTE9Q4CPUoZWGwjr1lRC8A8/wsQ2xO01M6j+7fORQnzgTE4UDAg0OBgbNg
MGEg2gPGDxcAnEGRMQz4vGE8LwDz9CBDXNYnKV/mcb15kr3/Xu6DDwFxajBOKVJOBH44XwQ5Aw8C
MjAi4KL7HZRXBvMCIqrXEI5/ThKOxXu7C0wI5EAER4AlalKm4mv78TdhgtgBqAAP0wRlrA8E7YuV
18dzHJOnfgNUFjeniQq8kvLOb5/ezb+fKISf9YaJblKBey9Ob6Ds42IyWL04wKGCb8PFa/GG8byA
y3PPITLfTxKZWbaJ7j98BhdA8Bo4/4epDF8f8uLDFwmK+vtauSao6hBKAgsJEdTHMgYfCQIjl/Cn
GO5vOuGbh3X8Wxl0H3wwX08zlL7ayOgdw7WUnRHaG1GQwnAs2mSIMx08tRSkIu+zGzAYwvvr66vD
OQ7NY7cBJKvTDNSuNlkbwDR+ejPvsLqC+6FHg4k+lg5mFaQv7K+u3DjjCEMwSlD2ey7QW8bzEixP
TzJE5jQNqpW8c6Wzid4PGTBzTZgKAlw/GPUZDgO3OMg9cOoJUNshCngsyPSGEb2AzXPPITbzk5R8
KwnB8/x9fd8GLGYQO4IFS0WOerVjf9oIeoaFCZkn1MQQov19MXvLkF5C5/lphvCcpl21knne/5ck
8v1mD4HcBR1WNPCcGoQbkIZyCBC4IyAjCL+YHPTGQb0E0d4TDUE6Tb2+fx9xmb0nQmBPGbyPkiOG
IbQ39Er04VneO/meJ9nT17FNEHrLiF6GZ/ssQ2xO0/G9iqPiXXO3IbLX5y6ASUX73EYIzh5OHrDC
QN2G3C0D8h75NnHoQFV7fUAvIPPUcQjM55MUPOuHn9km99/TawQpWzoHG4fqoCjrujFQ14Q4g6R7
JiAPVSWr/p5V9/qIjkOze5YBNuvTVKX7HMHzTZjkrnzPpFRKzgwTBAvkbQFE5m9TB1KDGFdZDtuE
1f1p8+YhvYTQwRMNYTo/0SlUf1g9NPLuHQNIkBgECacgfGANgyXst4QTjIwzjExwFpiQ3IAg+noo
eXqcXh/TyyA99R0itDpZhL7Hmf/0jv69TQqucbA3ddCeuc765MeBMwcSuw3YJEFNpuuiT/0WT7+9
Sx1+bUQvo7PtOcTm+2lioxJ/RpsshnDfO4ohAjkJRMC+rhd0Nw7BPkjLh8RuAsHxfhfRAKE3j+sF
nAb9h2iNThKtS1e+4yoHAVnQnRmYqZxsbdBDJQ42rnDwpjNwL7DtTq9DjF4bzXFktr0GeFyepuy5
9ANIXHjXfXcwb/p9QgZDkFICmcMDxVpArAMET5/Q/VvS/VtG8wImz88xxGVxmvMke3Di9/S0EZA3
Jmy829uKuu/MwTo6AznUawK/Z5NcvjqYF0B57DeE5DQzhK8eoihvg2rzrlEdWMJMYRi9jxM06e27
3weG8zOTmKbgHLLtj0yZt47qOEKHvQc4XZ1m0PzahV3NH+b5+wYRYCNRn9gjwOHWZ8NBhs+hqOmN
HtjghUDfhv1G4IsbqANvHdVxnA57D3C6np/kEncTl5Cx/X+guMFSBznA/VZViIH2qQ6HSJn9jAOV
DTYYsd69MNzN+vZxHcdq2H+A1s1pKm7bp3r3/HowUwm4qME1qm9DoodY9fn1OjjnBDaIifsd44cK
3FtH9Seknp5piNNpBuk+g5SCkyIe3jGqDZaQSXXIrYPppNM+//EQJMitI2AHQczbBF17u1Vs3+fz
piEdR2iv6wCez6cZCPr80Lzr/i8M208I5ADDBklY9MggfgquUgJEDklfGDax/LZJ79XRvISKeogh
It9OUgzdFhv3aVH5934dAm9cJ+D91CF2gLna8r2vzqldrbDYKbkzTOR6bSjH0dj2GoBxe5rRhC8P
WQjxkffDAzIM4PgdHf4lunjcoLWPB4f9D4ZuQAo9Ab1umxuyv3a9YUDHUXnuOADmy4kC8/7pbOAH
gKQbCIyCSk2FgUC0HyAD6W6gvMG5CciAOIPoNyAfIPOGEb0AzXPPITanafB83UCAJ3KKd/UXwMZH
SPsAtxoB2d/HPw/R2foLILDAwHjlMH3MQ3TeNqbj+Oz3HSD09UQRkvldHOXyPR06sAGICAHpoLAF
qD9kZGjlCEidgkRvE1zT6vSEgT369S1DegGfXdchPKdpiX5tYzgrznn6gv+9FtBHd4QAuYIfp8dg
bcMIFj8GZo8Kzf0eJX3DgF6A5ulJhsB8Pwnd7O6P59ZtV/8tOgec/9tj+wR4oMFQgb1aBDJ1YZIc
rm2gNcMeCEixFhg0Z3DKDSTP4Di9l4d1HKNB94Mn+f90Vt/Lye/Pxx2ON8Vmos5J3DvK78+t6nHh
+MZB10epfRS37bub3//9EQzLPRj7WxxI+8FLG/R72OTF3x81wzgTkFUNvtTnw7JqyMX/+yPs/T6j
AhJNIRkLXHhKl4j6+NrfH8FvB2kMnPR7+1U8Iu/dUtAFkobBpoU9ZRiSUWDjBX8+nvIqDlpwzj+/
jMf6h6gMr2IZFTmcDInhaZItX/904NiFuyPRn8EBmXr9iUPQfre5hmUH2PH/C7CXRbj22UNK4hWL
ELlt0kAfJ24nZrgy9Nuapvo47DIxU63I1PC2Vc8ism0NAv+x9VhfdSvFfKwvFhvpxO7YqZJ0oQoz
CNLE2tVF06YL3hcDmud0yROjli+NqGjOHdply10RJGK/KmmoLWL/XKSCfHWSIFwSQzgjra+mbYQm
de3ymW6k9KvOi3s/KupLp+ks7LqTmGfe1O/q9gdL0lFUYPG1cpopE15R2BbiHR0Hdmcv2ja1F+rK
SIS9iGzHyKxd3bcxuagqz/Jb5Ewot1uryIjnjM26w4smwDydwgKBF6ruGuWlFtvoZ+JL77z1aLT0
OjdeBn3h2g0fBSiho0GDqqrCkFm89BNfyy11mZwLp/aXqi1oGm3iuI03cZy2mjakM9denlVTJ7HN
tdtfdU3TWJlg8TjBszgn+ReBUu2qCGJ/5mtubDVJFa+rvrA1HwqethZLotoqitopE4uGRjhOUkfM
SFGssVN0ayfR6A2G/bETvbKdadZk7MZ1knrlJPltGob2GLmIVde+7+UXjTuC0+Xy6xIFxTU8R3Ue
SSm3NNXQzxVLSM+Zq6rR6c71nzqpGwWsOidZHM/rhsSpxWTZLmrT3y8ULdF5s9egaBVNbh8xN8m6
9apziuvgMiPSvbFtjc1yODpqlFHDvWnyFltVnTdjT6+LWeoXZIGxXl4kvK7OTZzKNWs8YxKZXXyt
NyYZMc13v/oBj6y6EdUiiVI0jvUmGHl17n1RV8HzVV5rckvbXYHqpZ97gWtMcJDJEeYRmwnXLt2R
qtdRxWZOKJzzCrfluOrc1NLy2r3hjR+dd1mVnjsNMq+TvMqsSgu9e7epJ0Xqhj8Ku8Vjl2pyxQrd
XjrEp2O7aO1pXFJmhYntYAuCq8yCjz6eJoEer93WjdeIZ/G67YuU18xqRJZMVUNmti6GeQMtmlsw
y0yTO142q9QOfuheWLujRKTaRV+NoqpyRzHvtAtSxj9gesIDPVeziGaf8m6OSRcuOlaQ1KI+xQsv
CnxnXMDBLBNSd9mWuG33cvzTSEL3nIdMTmJXM0ZlpXnmjGl3WhE2K5/bZB02YmR6POi+VEEdWCiV
jhlZplMEFmZJaznMb69Ex5ptEdEx9JD7FKcxrTjNuplNgbUJmlFD9XYWcEd+iu1Yt/Q2C+9k7Zw3
Xtl8ZXm25lE68/t1RBWw6tkL1q8jqhqqxWRXBwAv7S6SFs+wtywqHK7cjPIxiJvum2OjpZHrxr0r
uxvaMfk1NEU9Qcz2lnGXhSsJ5wdvWauoW3o0jL/uicIj0gUMs4F0gUMIdSrgaNU+lAiCppc+e9KF
41CWruGaD74hg7kUvhdYupDJhZYY8UXh61BXl8P6kHWv/tvlsG/edv5IKxo6oaRDt2XqXKesbS5D
Kb3buB7ZYR6O7Li1J0EPsyqw0VFYw0J/GQXFlh7qsUss1Wr2PRotsyeKb9ftuceOzvTOIZbq8fpv
pFG2SqM6umnNzLfyKq4/ST3LlrbhemNmFMnG8asLpyHOl1Bock5NO5w6mZlsqkUhHX+Th3E+hTOr
zXMj8PMvmhbOQ8+36q64aZwuutKMgl2HbrlyWl5+axlzzzvYKDbBvCi/RVUaWmGWu5chy53zzOF4
hDMcWiJr3R+VnbejEKFmWUVmexP66RXv6bnZuBMUdvY8lSz62pVopOil8Pi0LTx9Zoe++wMXl3Xb
8G92G2nnVZnRiSI7FZ0XXiJvHWEWi4J2/tiuHfmD6N74la/PBC/zgW4DwWnwFEAiFOQTwmZu0bfv
fX2dR8zcQIa897BPfDkC0eUhv/tBUWeM6lYHnSGxyXXZmSDK4/YHCoQx0pwiX3Z5S65dR/vawoSd
4jr2xm1g+8uMIH8ZJtnjlaJpZnjlR51zPqAr3qY0mtxSfLtmz0ivMpLBGz9yO0VDuTdL3PITnO4d
T5qyrJeoCNnSz0xvEsad860wvEveT25ms6sUjhb4qlh1lz6yVp2+xxrzgN/HGrnykhB/New2nuAE
u+PMLRzqWhrVuiS6Mst6DlNyWnvUc6z+CgXUdyyndB+vDluHfFojp40fQ49DvtjM8YWelXRkRgIt
tbbbL0SC5x4xsvmAvuP17QQtVdVg8bJoQvtc+m1bWjuWXV9FY3F0qddBc666qkZFH3YLBbrWfL0e
N7E/tbug/QzC0xthE2ffjLaQlizM+qeTFKvOd1zH8vzCklIrpRXKxCqYyK6xDLORxqJb7DXepe4i
/fa51gmH3EqZ3upV6F3ivta3qZoOkmrH+aZ+Xf8Lz3fZ/Z4Dv6Bqz2273+vbdrXnkbEo4HM/kaXl
YemuzMSho4bp8Tjk1FkpmrraFb5qcAI6MnDzyHeM2W1s+/zPM5mD4bs/kcF2Iv3JJXCuDIaQKxg9
hxO5caWmuxnR7qWHboouMz+Z3PNWuW9XIzWjQSW4KyNifgLVR67SZ7oJ9PyZXnWyHsWp3vYqxF3D
pdjjV3Ti8LvA3shMXIsi6EoLJjde2s9f7faqp6EuTyeeNKgl3BwBY/9Rq2ZVqK9NXSlGkI7Ugh0d
cEdF3N7cxHY0SjsXjbUYlOI08BMrqkS0SHulOIwJmrmIyLGqosgMPhXY29binoPYTmLJJowXkv3o
imBk2i1bBGmRX9Z6nYwK6Yd3KXNHnm00P0JQkyc7DoPd2+wir0xjzgnxrQIboGTt6gl5RRvo8xeG
KPbGrq5DBh5s0BuimJRtzGENMu81J8BMsxhO9YkyDGM8C0pd+6wqvn9es0T7nEgjvpHtpgr5ws49
Z2UYGWiFz9XERjBgr7a3rULy7JNw2jECecO6VF8SGjjneYL0JeuvSE9TV4q2a40TW5vt+NRVLetr
HHVyWXMBNgjVm2mRZvml3zmPhWqIS9GAUfhEUywdCNmRakhY0DAr6/tBtujjbRS3YhR+K6w/zxTj
95kCriGwDyE5G7JLwaY/nCkOq6SGGpfcs6hwRrmUeFk+F0Yu4UtV9aKgoB0mzoQUMr/YkdIIgAlk
RSadZHStSZ+u/TywPOLmK9qWdK33haJLjwYT0WI6GjSo1kYEYNnqclKUQivmcSd5sEZx5Y2lHn5L
G4nnLGb5Zd6U+SXpr3p6TI32fMvre9S/pKW/qGil33Z6LK44l4usTsgt8Vvzqm9LIQV615b3NUrr
z3EctJNY19J5XifeQl15dft4FTxf7Vp3V07NvYWv59nsz9jALoffJgBs84ajg+HY4D4TiKJDcFzu
2oHXouzeL6IupxOeiGnmttoqMNOrRGuquaptSRzbnZVFZTt24EiuUbCt99yq3fNle1HzbN5GprYi
ocuqWSvivduoBsUrIZo1LuK6sOwk80Ze3GnfmR5dx0mGHQscJG3B4f8OuWr0KP1R24kzCooI3SC3
ayZRrNmrNEHeXJdROjcNl6x8EJoTXHvZDQkjb9TmrvOjv6Prc9TfkdqOf20SN5tRLSFWUafhHUVo
ljZ1+01WoT3pNF5f4MCwrxRHkBn1OvA8zyrU59p/ng0t0ZKrb7ZO28RixAmm5XPLjjHWy2BMnCoa
RTXJP4kmtoK0cW9oKtwbvS71sRRmPlW0Z46iSf0xbuzrtLcfWedGU9225Tjvq4omAx5OUwG6H1cW
p/Ncj8BS+6QYFU0TnjfusJd/Ug27e4XKcI10auFcKy5o6k7SwozWpdOAPdxfcT2M1wmL2AKnzmRA
Vxyqse+pWHedWN8z63s+31ZxKLpi02Wzva0iDbof3jYX8Ssy2/ztY4cgAmwTYSYkssGS36eA7Cvf
hSGR1/qRDQfWRGNISTBiq+xSsNARmOkGNsOFqqbMxhbLvG4cd2ATWqp5wOiZLuejLbtiavp7KM4d
u7qlqqpbmgm7DHQSTqVXtGtJSaJbhR2U62ShKF1N2rWvyDzx7KlTo8YKQKjr1q4dvLalxXngzzos
2/W2+fEuGLxIVpaFbBI7kyQzywI8JmW2xF6chmN1qYpcC+xF6ExUBdU0W+4x79javsWFTKaFFkxg
vzbcTpG2l3YpQQBxYk/tPIhXeRS10wR0douD722laKpg4FloLHVp1nyZoDabG27hPtJ2jK4oHu+g
aCJhAk7vf/4rREeMfw7RiANxD94AODsBjp+FHcawJ88Y2P5lbZsZSrvmZ5OBhxNZUaNFlkEbtgL5
9ClmoZ2MeEF/kcoVi85D1Q24q/Jzn4f1SFVVUSWfjahLr1VFl2k5hp3L9lRVXRyxleOxT6pW2lF1
U0n7lx+k5UKvtGQNPiW6te/bVpvEda0tlO2+tdEDU7hTtwr80Y6PKOtdlPYkFWysBRdK+IQCNAQ/
CdBYyZv4sCpaEY4LnkzB3c9WJIhvlFNTFYkfXjlVlqxVzW55Mwlgz/xk6wX1MmPHH+OWjCoQzBfU
a8hYXYVGY35O22xZ9/apotPWpxeisM3PhZkM6aRGIAY8mY1qjBz7NQlGB/4cyPWG46LBogaXDggd
OJPrcFI7ovOYSArtp5/7kwLcUcTSMjMd47hsxkrs79QDsxLN2vyhCDJKgFWpCW1I0rHfdY/8iqZ6
drJr1tUdCIf+rr3isb3X4f23Pyo9/ovDvPabMP8U9kXFr11E06utGtjrguBV2VEcM/SvEm9JS33U
wFT75BcBuxFa5YxzGtOZYwt2E3WGtzBSPbVUa4MbdtN3oDYs7YoETnToUHdWkOfRTKmrmvDLMSyD
8bmqOiF8onqA43PUx0dc+6lVBVN2rSqYolpRzzzoi30U3cZhHc67pPllt3p45SI32haaU913iY/n
iqQaSzOo5p6e/QpxHl0FSO/GDezygyeBtKZy6hFnXPXGgFfl/qjVW3aZtqhc8JwlE5bbzo+ca6PM
dsm3rrPHjpPGM7sp3THoC+5NlRL3BvvNRDiFdqlIjWxisE0Sd1wzD9SWstYnoiijqavJasRwLC5T
KsxL3l8lzHEscJAF811D4wu6SrVupNh2dHWTsoiqvQZw/3YWQRroj9Km3aLKUnBY+aCge0l8hTTj
roB59a2t4mjKMWtnRpK03+wyvjRKs772XfcV2YZZHxUDlRGiaypqxuEPQsEBgvDnVeBkbULBv3k4
D8xUz4s2N+KfeVub48i2s3kRlmuvaf3WaiK3WTlx1qzUVexH+dzI8jXYczm7UMx9Naxtr7UEuQ5Q
wFciluF5IoR7UWh1uOJeZ0x4FDY3IFmElUkZbnjYLPwyyUHBCkyLV75+z9vWsyLE1jr4BFfgxI/A
w2W2EFcCjSTtkGlaRtBGVxH3LcG7WRnauuVWui8fdPjjbOOodcNR14ueXWG4Ml+afbGjVVFiIdw4
FpzhhycC1LviOq6MeWRn56HekK/Ec+Nxm1A2Z4FGvhaGubR1kVyXQVtfe4W9gPnif0n4Jeedv4Sh
+Et1pQqzy9rc8qpiEecBPle0TFQQIdIdNNuazRB4+hwkuT3bGdrKNt9VlWGt7O5nXkVSHIaWTGxW
FfM8cdrFruiqpF2EQXgehoV+ToiTpNaudVvnLgSsDLubM6+ml51Rj8soTFekrylSAUvUAhXNStXg
g3ykVzGS09ZD9WhHUywQw/mByzaf1eDjzX56BEWTumiMOYkMML+S1vkekoiMwHfZLuI2jL7izNvS
Y9uO563reRPwzLnfSZyDLwr2xF/SMDI+YVrcGj2dgYNk6ovGnkUajyCI1Lpdbdlpg9tF1dTGTURi
eVvEU+V4ojlWFeU/oq7p9i2qEvRsTrXH5shp6gkXTib4k7YAm1d/m1KgI8A5gpCECmIGzoE8nFIN
qaNERB35GbowX/qDn5eq0MzOm6ZtUFg7GnWLtrJ0cIRveaIgQEuYeey5l+IdVBU/Q21kBSE8Ek+L
G1fr2guvEuAY7YuWoREcB9WsdyRD5shqUz06T/WYbtlcYvhTA+XmSNFI7eMxS0U6RcJsRkmTh3Pc
pOJzamhoYpAEIrp9Nelodu4XpgtmB1S9NoJ4YJwUlqqWkEt1WSG6UjXf7eLPDtt2VJTQqM5tz+NX
jpB3HgqjRWiA07mkjW2pEFjbGyADGupp/iHfjqYxiFxvY22DfiUx2wWrdd/qNOd76Yf+l7yqtAnW
XVCtWsdeGR2qxgHz0XfUOXOES+P+kNXnoIXRnpWlVTWWTVPPzMzlEHmp3LXZFykCdy5C7siVgbs2
WBoiS7Wqem02azD26FzL9ABZiiYq5q4zzS9GxG2jyV6/VNP5LDAhDyB13eCSdMWPDs7d/+IZINNp
CM4xVc2Sms6470YTVc31QE6IWduzLXNguyM9qLKFqjpa+o0zt7w0nAx/cf18BDtBHkq7hGAiI+ym
ZalcJQb+prQ5RYLY3ALsW3nJY8GXjk+vaRtDnFMZZDjskJVg8CXtLLWdWaZa9RQcSgN7TbNRPG+w
NC9EZ8PqU5Std5FKOncbFFqebkLIvc0XpC8cOHUDAoZw1cV+DKudGO9I6kqxKQ5VVQUqeL6wbZzP
IOouLc8pzZluczKJYym/GXHcWrJru5VfO/YX0V66vJLfkM3sRWdH0UhVdRHSMTdQOFfVuIgWVYTt
ay/zvtu5sfFxy8eOYTcXAjb+3hZusMiCqv2h6LKnw7ErR+kcfOoXUiOdpcKhjSH8iaqqmKiKhqqG
Xdh0Ryu74jzp0FzLEVnZyI2nIPwQBL2huivEc9VGLLRYSuVMtTrg+2i33Fmqe6tOzu0kJStPeOnE
aWg0IR0xVw2Y4ZZT1+l3cBx0I+ka9qICz+RtUtow2WX6nfoanXl6UEzzDiXfU52uJEj2G5O6Ytu9
69kG3cNSGys6mAx0wqS3lKmp7aU/kDjxLC/k5EKlP4AmgC/zDgMOkDTRRrwYsQ6sJbN0/Ete3srG
5qYFVjlokhBsHDdSyyaVBwEsRYOzVSCCwW9FGR+wReybX4OabLmJJj7R9roD5148wiLSxr5O5JSR
0r1BIrX7xrTPfbArAw58+pOE6LdU7elcHP6BLVngUoA9jHA4Bew9PRQQkrU6Z47k91mWmyujd3/U
kM6x1mfqGlbhnIwVJZ0wNemK3s0CSTqPjOCvz4Qz8dLcXmlOWI5DOC1z0mgNuIx6g0HRGttgk0y5
lnf1pMzu0iArLWq7X1LecvBVuuwL0r8EflHekiYMr/1InysqeAK8FbZBYKkqZFiJ84ZoBfg9oQ8L
q27iBOBd7MySffGE6FemKFio1ij29+7fJHv31wia12VWj2obR5PWtosZ5HBVq6h+RbsVh0Ze/6Ih
WMrh7ALwJEO6YZ8At++5Kc3ILJDrRA8GKeupen/qDUPiCKxkrMFLXauiC6Le8a65jsmSgGfiYsvn
5mWzaCEv5MLtc7Ka2jas2pdyEhotODcUsQKz5fHStml/CQrClithxkOVomydOomYt01IJpVZdJsC
/CJ5EG3AToGgZKiX8zKk5mfwIl2p9jB3k1GT6ck6h8VyneUQ94WgRrexc/9zA4n+n0HNH9wwaCHe
A+c1UJGN+iQNldNRce4uyzpZqdou16Pi1VVZms2CV0lkWxXJ3EkNn+5Y5XjsuhY02nbVNZqNu064
57EXG5brQN6PAH/ONbLTz22D8XfOqmhSmkX/LI72jfNJWzIQrEGGzwWc+r+tGq1cR5mu3xDTlisJ
DpSR6n3srn33jECw6M9zEP6WwMEk7P/IKoZt4bArAv7wEOTYqxjPXkidh1qUVlGV/EgAr1EINtAC
VTLKLCIxlNtrw2ZsUfEEjXTXoCOmmrYMqmlbZCyZebUMLEhASGdVGAXbYBAcG5XOTJAPE2Uj27GR
zGItDybKgjaq+LHVq8L4kwBxqXKI3OdkozIvbzNeyvmOvktHqp8aFX/bZx/t2ASqb70uv471yOoi
X976XjPhVdh903EAck2GGriZs/abqLvGEhBnWfui3rJpHa9WYaPpI2V0gIaPpvb/UPZlTXLySNe/
iAj25Zbat67q6t03hNtuAxJaAInt178Hlcft6We+mfguTJBa6HIVSJl5zkkCp7xh1KbtMxr5gip+
Dv4S0nwxP68MX7G8IYmfF3WH7qg8Ep+TQd0ZbgAr+3vHov2L3wT1yieVOiYWTY5WPhYryyLstfWa
O7ydfPyuDUgDMUd+zbCSpo5U9dkPEH/2rr2H5zy+em3Atu3YALObTTPMBZ3wKJ2OpyIba0BLA7t8
7if5yJ46Odj724bihXLYegxJCTPEHNS8+RSheNK9sPef7Z9jzTVvG5cViNv1iBjxVE9Fs0BWgV6B
BjnLoQ2SlUwCcjUHl5XfJuaPB2NlvRNfMvpqDDOniDJ356mkBWENc/7TdQZO7f8R5kDf9Y8HCOoH
pNFA9EPdi39kDuhAW5YVQn5Thcv2yI0Xp8pP8tPQjmxBkQBYBm3A26Vp/E/dpkPJ4K1tfXkwSU+V
nHWYd1djUGyPSzeLi40xrUE7JzsbrreEK6X2Ry2i/Ng1cbAdnaBcZMMQ9EuS6Hzp1VIs+2YMtzXR
LyXSDytRFiDRYfk6B37vRMjhey8x98netIVzfoeMFvDwrN4Yaxp9PfNdwS/sOwkvRIjWT3mW+Pdx
Ma3Mh8Kyzdc2DYuVydxmQhf3IJMsQpH3D2ZE41cAUXkldsasozDe93NmzpiOV/lpTct+U/kTP0p/
WCpELHehHMe7qVbI9TuF3a9ybalFEWseLk1Xa9nfEhn72zHJp0We51iTR94t82FwrkXUdssJ2bhr
TsduOcxnZG4TWeyeLBM6R9RJ4KeWoLNUxSUoXECX86GdMV7TjsTLxVhTaa/AJUkOcUijy2R1b2bp
aEU+rTtpsY3T9PkBvkK4K3h2r6qhPRnaqHI53RVJk4EwALfKHCyW3VMatSdjfY4wtFMz6881zIgy
H8bUwxOffq6LZrFznbY4qeznl2ZjRp1bnJBbNMbnkmnWR9OX6Z+fi6U5q/1T18ZNeDc7jDIm9AhR
cLFH7gaENBL0J9sRIKzF1YAEbVHiSw3Isy78LmWqFt9rpi5J5We/QvXe8TEEE8mRKwEW789WOd94
mPC3nIb5ggN03EsXSS3X8qLT6JLoRCIVncqgFTvu0PuYcm9aFnOb6eDxQ1ggDutsa06CDTlZ8M7N
N5+51IFXa5F0J9wF93Fe+D/+nFQ5ubWQf53MXcqJzlbR0UNoV/HJgn8zpX2DXLAOrAbpADQmDljU
y1plcs37qLwvSRDspT2UaaGVXS1aP8iXlk2TtXHQsfo092Q8V1a8qeE5HD/XvwjfxhoxF1vclr6u
vaoitlaRA6pzX9LqEeNfnczX77oMWdo5AFwDP2n3kS29Vd0Ax41Ym5oRQjvlUjUNPTGto7sw8+WC
1pG7s2KBTRce90Eie3Ro5oMxPw9NbW96ryp2n006pP3GG/Fi3menafUGoNMKQFBx54IRcBnAJrnE
FgmR1piiTRf5VpaKmHTrog7then254HlUBBE/znIBDXZxGWVpF7nJRtSNdPeYZwf4Vw7a+00uHnw
MrBFG2TRSx0FP4Yp4B+SemmUgEqbTvm4tepmeKcW+EyubrPlCBQjjTvRPAirSFHfO7yv2rh+EESX
K1tTujadXqmic2Yla9NpmnKHW6lCBnlnTMuu+kOQB0iy9VRJ5Eqrp4p41WmqJV/KAJz4dd3abFUy
QJJFBYATwh3gmObUNJoDnbtvZ7YbiFRyAKCfY4yJ5TbcxP5g7WlWuFE6+E25L0ryOoghOWc1S87d
fFa7pbWwqRxXpqOnYthmTW6lyCBEC5qVWFbiYXx1XaDXQ/QiOzc75INsFxxp1pr5ZHqeuG3jxnXJ
1Rxy60lndXaxgBJcVcCHgzM23z77vcaPV70c3KVpc+32eywGAkchAslzU40l0MpcflcBC5cQoIlj
2dvRneOM/QJ3CvvxH0bI3HbWvfRfPaRIrjmwOA+B/pOxSJD/Zc198DRA+5hHCsdafVpz3xiG9IMB
UDxUQpOLBm/19rzVFVCaAajcLWQ25H/edofMB2k2k+xuVI71HMTtommm7jGz2u5qOxzvyxLWs8+D
4Vh7lZP28ygi+2hD6kKuTG9FinZZtBIMfwkaj7m0K6rq4ij9V4De9Z3YNBn5/QlI7rGNyilJWxp7
x2Fyr5pFU4VfpqxWXQi6hdPH7dUcwFm4G6QIViprz4EhjzUtUOqiVEBbZk7arbEaA7HpXNAZspxg
Cwst5Edcyi/S6zjo6FZ/JgViU7R8Nn8OLZyA3Toq5gzzUDuykk0noU/alsJ2V8Br2xQM7+qjBcHT
EdlHxOISkI5ST0GVQDbj6Ok4SMc5RFY66AWcRGt5I9RV5T4Jp+7JzqNm3+XxX+3+4JGTmMQ7y5l3
xeazsCsveTTZThFni6Ts5dVYJItenS7LbrlRF0DEotO12JvOLlfJEmB4tTFm6YVqQ8rIXZqrhWMz
7iPXitIgztp15wgCWCEBXyNrgqPtAwpr8JL2tM9U8Y5n775zaP7ke9jApMu8tV2K+jTOkCQyWpu2
scqfUeWxFEuwfsim3NroYhy3YAJ21wohfWqGEIqMJ5hY36rewi/SFSCQuqz7H3is/x+cSbyvA9Uc
PLzDF6WdvrC9PHCrcyeR1beypGnY1frieFZ7pcqle9nSOgVzUF1Nm4xaB4t+pTfGNB2TF32dNVjO
dhSJsh6CsEv5tIiHhNHU158n4Dexe8/O3RUywqDlRJ5qD+aQsaBei8D+PllWe+B5NMjUjdz2gHLK
v4cY0+cK88zp5+S/5pjrDGMD8eh/yyDhfSZfne/5jV+uE0OLML8d9+v31TZ2W/TM69/cjrM1yx2S
erM/4cwHcyaLCtt6aatrU0ZkZ9rK2ano6wAdwOLaTWR5JDWNmpbxiaHuxpF2EUIgkSMYDZ3zl7PO
rdxb2/Dn7P9/XO82axXk08YAy0gZxEiiILltwmJj5j6hB4MkG5P6A/nLNL2fgz/nKtHF6ZfBn2be
NvhDlZUt7MGJjrEQ4hyPdMtmhpU5ADPzFgwvY98ABCkeqinhZ7wUd4EKCvV7Q0crhU5A3UMr5W4l
RRBZxD5FXOB5KRm68CfN0ha/9s+Qaitl1UD20sGSHMpWpvFQ8dd8xJJvFYOzMSYfokdLRPyeuyCG
gCF7h6pb7LWsRLstLA25jzHJNKVhn42nnnTjs8c/CJv4a19xfvD8eL6zcWmofcqliO12b3pH31ok
BW9A2rYHhBP4BOZiNivztfkEN9NPHkXc8Xud8PradsEdy4tgFQSk3GmQW5fNEAWAFWV2KcnMU6d1
+Y6H462Mhffg2cTbhaVTrNuANN/i6N1SUfH+ZWKmnZf/fv+74df7H2livJkTfKzAtVEh2xAU/8re
TB5WTSsJ2XM4wBd5xks+/XVbkHBc59VSdzo7WKGXHYquvi/y3N8Yy7QD3Y6a9NOGog3oF6iY2773
2W4MCWK8whdsEbnaSaNsandeFwzXug7lRYR6kTfVeDVNXAzdurO4WhrTdPhu8hA2GqTdeVIEgdyx
LaYnY5nDkDkSAktkVTrQ7lfEhXYwmtpoI3Q2rQYCujKczGLR2Ko6BmCPvAwlaCQxG5/AZs13NYnI
oui6QM2UxGnhokrb0jzEt0fePMqlEhvfbw65tt00wLa0IcnUnn0Az7eDpL6b+lVQ/dVRzEPMjGie
YQZzGb47XhZCwyahUe1yDYA4ofVB/TlrTI+xQTqK4wXehftjkAlEF/NAa7DvlB1evuQBjPnZVo7p
BCbp0bQIbEenz5SBcvMaSHfmp0XMiz1UWNZzTrJvPtb+s7G0Ole+iJ+Ym7F7OyrOgH6tZ1cXwwEl
oMtFE2jrGULBchMC7mh7MMSvEMHxK9Zqct/iBymoHTxYBIe66EWaSFIfTBuTyUYoNm4yIruDlVn6
YImxOySVG8v00zZnn2PiebQxEfbdFQB63M4ZtrcgrkDyYl9k8snwXgzTxZz5ha7TQSRQe4wSwV4O
OOdzXCCgwmwtMsE9cPyzUwbBImzgQXmzaQ62yoMz9+X9zKrfj01QRqnqaHZquiz9MozUakxvClV7
yvwDbZvibA58aOhdPF6MgWwgoB+gO89Cu9OOTz3zU9MTlTMA7DuATuapCW6mQwzEACsOuQ5tlFai
ry7GkiFlwBDLeTUiV3NgFWDmCRpHuBf/avNlAV9exgtGu+LEm/Fnm3XeEw1lbCxZEu+JWNNfFnDv
m9Uy132iNPurr4MwcYnUK1vmMpz2QUHsvTlT/TDdzkwbtNBeavcVRDK6qvdREMu9J5wMkHekeZXe
zh0fWmFGKp5G4J3s4nocdwPT1dGNgWDU1pjd6Z5NKwt0g6tgslz6vFBPPKijNOuBHQ5d+UEQT/4I
uIPbeVBQ4ZQk9bsSQUfbNGlEc5ZDYqWPrLbi97Bof2Whil95IpLUlw57EsjeL7MYgsD/vqD+Qz0f
e6DAIXjEoorFFN1f+HA0zAre1230VKjMTs3W20tdL6qeVHuTvh4sWS+kbVd7s/WaXla2v3ttp/rd
+znX9LrBsNOukPf/ab65nJlQuGD5B03jjgdeD+BYqoKnX1Q5oYbsBcFw56a3JFZMkv7ou2W7QLzc
P8kmaxZ5EvZPPoJ2DcK5Zbln3y/lyxSX036IxMyKgIlMob2Kc2/EIgkzzCPIWWpVnybliJcgEIt6
rKuNDlSyylURbqG/qzdB54ZPegquJhAc1VSkMUQHD6QPgm2b2/UmVyR6sjrvWkKuuM2Dwt96Q723
W8HfAgvyGFQrcE6+x91DkbjBKhFh98za8Nlkuf8MZS3/PTTqMuc2NE6GF9FLawnVcnTyY5QGWDoV
9ItE6INKCvh0eszjkwsaxMlTffzusuka4qF8t736IyqG8M2TTKcJy6YXKEchSw7D7mmIIIRiiasf
KsLHZa2RpLAt1a3iuvDPnFvdGuT84i5rpL0ZtK+OYe9HW9cakn0SR2zvWWLYRX1vH+K6FtsxhCA3
KUW50YOM7iQJrFUYj9PFBTUfMHyvr5yIaknKWD22jYtY3uX9MxYuL9VscF7LyKrAXOqtb9E0veJ/
0vyAA3CKpjr6CHq29rUo9jlAm23d47/T+bw6j2Ks77ms3wfiOW9O7tvLNnfqPQV09+JUfWra2aCi
TQMy4nrII/utyINtUcXFY6/PAx7u3ZSMZCtRrgBqxbZcAFimP/xap0VN9cdYx3mqQy2fyqzK125g
eQdV8/wU5wFbVXadv9A+fO6TSX9YlKy1Dvx1KIi7HRHTLIRH9ZWJzFt72u4OERjlWBBzudZNIR9a
RrBcFh57D+pp7chGHagoq0VEZXwA+Sa6HYwZAhGHDxIUS9OBEnl9k5pTmxGcmkG302Se7qmJH2j5
12XM4LhU/SKyRbVzraRdDj0Qyswu3b0OubvOQTN9BEOVY8Px+YdXvPVTMf3g2JiBSXL73q0nvrWI
H299K3cvVhHj0auj+r3Nm4WZw+P4l3Zt8SSZT9cat94h8FAdwXJ4BBp9MSAd3djYFgnbYzV8KI33
MR+82Usx7Y2eHkDV/d302Q5mwIOx+syFMKkq29s1/p9t5iLmLwxd9co8UHXCMg6WEOzlj7qr2zvF
4otrkeLRNIWB2rcgdJztuSlOGgYRc2lvTCcJYgZqM8AAYybuiHxcuPEjm7SLduhWkLjeedWkzqGy
1IMqykNeUaSxnK7a1iikDwAYWS2gyyTt3KQ9156nH1yd/zVMj6DGsuTFo9G4lUjTsaQH2OzWMRDo
ADxqczAmoyN+vyDgS6SPvEvmiPxCyj3k8chXmiarD77hLYDqd9sU4kEHFademV54GRI13v9bgIo8
w78HqHj3MepioWQFKsuhBpBjf+E41B5nkyDcfQL+CTBmjbVW7vsp3oTIu93X80Y+JckG0unf1tz3
ac19ZqSat/Xh30b+c54Z2c7X/PMX/swrqdVs+oZPadZlgFMy3QNeSY5224G/H4fjnWkxhxGExY1F
KpQD+feONqwQBZhEcRwze5k0fF/QAGqiGXLDAy7ugibbGssc/LYMNlgomoUTFD0FGz7Wiy6Jx03B
ncUE7iB0uDo5R2OZ7UuP3JecJGfTZM6sEnCNzicLO8a/OpDdatac5eMdSdqVzyb3ks9e68hquQyp
VYP6xYOHwiH2Af4DTUfmvjfI8z6WTvwxKbd4apyuX488c/ZORoM73/cKULzzdidFn6yQjYKCUgXX
SDL5QCXfUBaKl5D35Bho5AaNOYAzjFUrUOtm4PJlnNxyYTn7UEh9Z1WcLZGTcqGBESEe8z4Qd3mz
mpwW8oXWsnZwJdSqYxCib8Zp+h64ok9H2qkVMtPxk5bu1QPY+oN1gFAGAVkW6HnhtvKApP+HEchu
iqXKHHcDMZ2znqQCqOEydkIMLFdM2uwZe9lPiLWyD9d900q3lwrqfn+bRU2O0EkGyN5UwaWvhLMn
yJSsIHwKXm1prYshYD8cq/o9Ap/e3s/Cz1UUAr5qpd8uCkbhgs8cbaTU9aJqECu7EkQz6B9KK+4P
N5pqVuj8WI7DcbDzOkeKoEyV1UKT3ZIA1XN691fu+HdIM9P3Btr8tIMs4yWWNV/AKaWPY1c6ywz/
mUtVJmrNwfU/BQUbt4MCnWwsu+KQDYHYiljEJ6QbqzXBm5Pv8YuhMIoHQHnMWdiu4YNPJ68eoU9y
hbfLbWt8pQP2ADkkyJlnzWmABig17X7WTkuvGDBsXriGevhrmE3rIFXzCmaNHFdTwe9hlKLMAk1+
YWunLz6+QhQyad5ylBxZVWFcHBWpm7vKodkih0j23UH1n9wOf5S2LRaTognYiYm7b1VT4sO69QsV
7I6FNPzBquqDW33zGNW1/F+u7/wSx7/oWKjcCwzb8128Fzy2Ax+SU/T/lUtQA3WiSovxCYy55Nr4
z7GnsfCiZM0+6BJIPCpav7GSyDS0lD53fe3dD66D8jZopxNddWO/LKCFWnhyoDsTiBizbIO/TdMb
CnWoS3mfTHF1zJyyXxfNIK9VQ8HYQbbjzWPTfWm48Um8k0FU/2pD+d0bq/jFgsx6wXqH7QD+/FKq
tQ+W3QK80XL8VkT82qJq10MztxdQTyxz3xu/dceaZOLc20i9m4he0Mle95PIFybeN3kBAFzDqXRl
sAuryFebQNg8rQOPbKKqg2eJ4g3AKmPe/E6mR72zhHKnO0aE53CQ7KE/GjvLRX/Mh0ADlRjI1w4z
JJQhppiBKmmGFYuHJ+WHF8PmNfxfVJqojnOTBZXHfSGjCmVe4n4JAbR9iiNVr/C2YQRDti1Rhqcc
fqoS6nE3D35FcX0lWWy9oqhHsKCkcS4TCkZg/XeQi/szvczA2zTT8c3dpodB7v9qyu46eWN+1n7W
b6Ny4OcWOpBU5CF/bZpSreMoZBuraflrEYVvOvP7S1lP5UMC6bppHhMeb1HABGW25kl8RPTnu012
9AtbvZRi63sZe02EDA9AiZuFMQdrfIAG7kzmoly8ye4iEtSPea+qQ+943dK05zw/g9haP3pqXPJk
clK7kmtfKbjg8OSPEHD8ffhssyPVr3zReKkZ8tlhTLC1+xV0g9GS9+24HFxW3Sc1T1ZwN2xslGW3
KQmrj3k9ih2FW7hnYC4cPDygW49ojTo9zFnbeRdDQjCx1cjIcK2qJFvImLdPVIksBTVMv9pFS1NG
Ru+7m80YsBQfjWzXI82yIp2CTRyAD556Y5Zqmpd5aguAMFmkfui8fPC6iZNfHcgUO4OYDS1wgUzT
e3tG00Rc7jOsb/emD4jOrc+bC1P86TOY3D/nJbQpll3P3ZuSLfHLEMRucNwMCxr6dG8vZAGB5Fyn
QOWRtfb7SoJujjtSPyR2voMbn/+CWnhXZKJ8Qy7EwUIx0Lsqqby9jfJSa0bc6CFugGKXKI/0QcIF
nn7QP53aTieXW9fYmcRGwRnYDzlKluU1/M3arcY3UeeHMqnUqbWpt4mQyUuR+Mx/gfbNuO/9sqR6
EwCXXyJN5bKO9XT2IjluJ8+VOy/T/ppaVXFAtaJyXRWtc/AapzzZqq5WIH3RF6+vnlGLQ3+A5bLW
1C++jxS1c2Q4FheI9LDS1LzY5k3n3UcFLRAWu8F71H+DywzJT8W9/lQOs1QoHGR/mPHJftYMmQ4w
gn6f+c44oMaImFJ7DMJL16u3RibDaxeP4zriPnKNMxFLOf7S1lbyOFZ9fYQQrVzYyi9ftSCgq+H2
2BozmZqTbvP+2mRK3feCPrjzqER41ZapEYWhZhPJO2Q+reIHD3p9BzwBX4WEeuyTJDWVYwSkuUQu
/w/ZatTd0kLZt7NpinhUbpuq2AAr8A4VHSB6yqNk48sWK4NdWcvW0fqRhkOY2k3Xf1O5vCe4O/JU
WitKqShSTuRh9Lr8XU0Oimvkpf9kT3c3x8CiP7BQP2fK916kcqatZrxYGTNJOr2wLDxpt178t3qe
h6jZ/9/89PAfe1+I6vUgQ0JF4yT2P6osOP2EMgVhbT32CXfAbfK8xVhP3dnuGd23fZOtIVkWj5mA
W+K7LPopwQvMFR7iz7EjtMW7kd7BLcDwUvJHWRdVKoUXfg5neOvL7dIVROb729j50sGs6Goz5S5u
xRL4pCFrqaqDQsb3o1HOftCCflNt5y9KRfjFp427FYg7trlwyCWHcnsRWiL/xlAVIYdTbiZ1fUSR
BQVPYwJvwp1XAhmw8jHKSerO6HyBonOPtAf4O68gpu+PNdLpa988DyyX6H/wUEGZ++p9QPXloY6I
HXr4BxXIv3sfSN9kPuiE0aMHaHdJ9UjlSxVkKShmdAOiWHuI7R76aHPaaMCRaj7cerg/JgvT2Fct
kMhpjBc5C8AkDaeT4bkYOow5+8KJ+WL2fTCigosK/a3C47PzddfBAe/ih8hx4XTGnT44Vh0dFQ27
VYvyNk8oF5SncxT0weQRBVGCn2YSs0pMiohe2x5ifjOppTkeyyL2nqJKwtWvzq4ri5+671ex2+Ip
qXOxCEeQYSDH/B6pcHpNHNUuoCcLrvZIIU2nZXhSxLe2EIzaO2rT4hSALrD2p97aJ4X/XGRIqFUg
2RyRoksO4IeStcWm/pFDn429sh8/MkgMlI8bBHw88D068tTTJFiVSfN7EhLh5W0Swtb6z6TRMAUa
lMtrKre8TSLzX5rDpttfylyrf7SzEBAJCECbzk/YioPYWT5PKv8OXaZz7D1K9pMkCZxdZBnbDL5s
Owz51p9zkLVnizSox+SWg0SJt3SON59kFSx7G/xNy3LCV9n9ametidJqWDfIp2zjgERzc+0Rccl9
+soilqFEIfTybeu+oJRodmeazMGYCavWSLyT45d2v3XdhWZ9s+LjlWpvPBhuOxAQCPpn6vvnwbTR
vJNbyo9YoeIOcZv9wOlMOK6y4OjMmuEoBJ/WjXl4dLvQfTK9o7aDY5M85M3Q7lxGvRc6JWuAdOGD
PUTFfVP0D9UsxBR+m2wdRsOlNbneytKoySVkw7c98u9L89Q68ci3yRjrm2l6WSh3mTNuAql+BXNo
NkAss0YaJ0QTTIs4pxr8z2smfnpjZB3bZIxOxsEtnHUZ2fXp5vO6cagmZOfdbonkNNwZigqLvU1Q
wbAtwK6Gq4YoM1+iZEhxlKRgD8FE/m6fEPUNPGAP8/hAs+TNd4/VCJUNUxBFU12sfPOJSiZ3cP3j
Ze919jacAvwArJhSplR8UrQQT5bKVybOHLmWO4b88KKnrn4Yh0JuZOyRtQEKM8q8lFE/OVJ8ZS+c
XKTtjLP04vFGggHXy1tOnmWv4RtHe5Zp6xR3CuElUfVroOgln3OdHZH7kPHgracDAVE8Kc91Vma7
xGrbTZkn/rXilZvG4Kr8VO7ap+0vDr3RGxdXJIMFhLz/OrGsry1/d3GwF0j69xheq+jNhsDWQA7g
vswYUYR063w78RaQkVs6+dr0dpAq12J8j6OUj4jVM/ycC8h51F1VRvSoA1Gi/mEbvWnWrNpKOT+Y
0HaaOHS6r+AkgQgYxuuq7JMnprpHM6JhJQLWsnpSsqo3EJCUO6fS9VXPyTczIkLxFxl040liTVuq
ueZPMx96G4I2u2DOMnaKEXF9SNCIlzgvKh2RJzaUd55b1Rez+QhYmCAv5jae+z4t5eV/WX/mZRlu
xP+++yd29M/9f6bbAPlxANT9sx6ZF1itldvD+Dgl+8Zyer0rGThJSeJ3y06Q8GCEEeYs1xkCIB86
wyVpMwtcsi5ba47SWxCIoXACchOH2h9ioOf2I41osgqxVG1GX5F1mHFkhWdqsSEZk7nOlBKoEVZD
NFqisNghxMr6DCnPM4+pezaWnQ+px8kjLZG1cUKe7bFuN8ucR8EbJPI/IxDl7mXSWnd06oaUQeV5
NyZWjRzEcF+oroUAV/8MUC36rUFmDdyFbnwhni4XZVNd6Jj3d4KgbEAZx+KuSaJsS5y+3TWIThli
SGhV6u5hcO3pWJX6mzO53cNYc3dBVJevwwSogsRe9zMJ29TDd7elDrG2dabexwa1GJnPJL6PHEou
J2m+O3jauSujF3/0sw0k+XwT1lLfF6E8VaDyvlXMWxpcyVaoDTb2orhEpL7vrYLshqEMDxmHFsUc
sH2CoShqlDyctXqztrH71bvYb4HQlHXyWogMxW49uznE0ajOgMSwlepyXHnBUK8bmvnnBqsTBFh1
vI57MApSVBBB5TRNo2uc2WcPNLjvDggzqZCCp1kkJQKecS3s+KUIePcex6VI675pV2TSZBM2trPA
CtC/JGFYpo1fdD9y1C9o8rovUu09dtxPfgWddY+geKuAzi/HCIqFkboLpRyV9qyIN9RXyUEM7bAN
Y2ufTYKvnBEVVaq2S22wq18mrod1B17cWmQaEThXZ1eCv9eCdPiuaX+JAbZ+AHJCziZKFnlWxGuU
7FL7CrQYo7jFgH9Jc/k4dZAtVMchL8i9OdS17RwsCgrf3EQtq1mULA5WMhDOqY9G6A96+TrE8lKH
XD6ClfvoNEl1hvzMfhKW8yxyJ7pziWxPY9BcIAQApZ8RghDug9iaH+0yvyb/R9uVNTmKK91fRAT7
8mrwbpftququ7n4hegWxIwECfv13SGqKGt/puTNx43shkDIluVw2ljLPOQlthX3k5MyEGEJpnhQE
oL31GNv5Z2kjaly1Kt9QUxnsi1vheGjrnXxo7aZfRUpRfDaVhAVcbeOj7rVnwDRd4J+h5EcMmtjD
XQ3dtLSKo20+yNd+MqYIYiJcM7lQG4p/XxSnLIIuHD4gM1Jc6iz5gN2JeBj6BN+kUWoHKUX3UXXx
pAY0PN8iSPIDv7vylrudce57Z2dlZsx8iNohoGcCgj4Z1SGUt653nEM1pt+QY4SHhKTF3mPQBpzb
DKrU4MDp2Srsi25dIbL8EduYdg3oPX7Wpibqo3i+6mntvoBG+oZ51eDLRiiQYLKN4jjfOmaLYxJ2
XK4vp940wg+Uqyt+LB8qGXsHVB291kNiXdy82eL0uTY940cpNezwkuabNK3uOjZ55eulyzecfR45
gL4JTjpDm4hf0nySriM/iDT2TnU4gr9fZ6BVpC1IJAke6ZDRDHeqZPmqwtf5mittdS2mO8fUrjke
+kfqImNXinwrpRH51AS4KX9QNP4NpMtjKRzrmadqt5fC5j41HRaNiLylXxOlsJ+h7y0f87b0s6lV
lWBNs6hr173aK6dxugBN9nqXpUa37WL769K1uC2+Hlj9SG1g9beRji2OQPH+qsPKPfS1SPZuG3qg
Zff5jpladJaMiW3MjfQBqcRhY1RGfRld7qy9HFosUkZXD7/MuzIv8yM0wZtDjK//rmWlezKgVrzR
B3W89HVTrkOAPx7bMYX8uynV5yq7cW4BdeCO+Q3a8smuMznfJ5HXXAbWMsS9Mv5ZD4uzWuObnmbA
FmiF+JLw1vCB1MuvBtKuOwCp1F1Xtalflzrodoii7jUbs0lLmX4yZO27jqF9tXGw0FVu/3Sr/EnD
HsIXiApepaGsoQZT/TJBKovxLPwcdXiFMk7Lq1WwdseH5sHFV2mb6q7c9hawMqrjIrZgx/qLaolv
up0nvwr7DJQmRE7wZb7ayD1/dmKj8utOE4/Q52k3ddaUJ7fnRy9BTjCMFHEFw6j1C4FMQF32flzy
7Kca45jlFdiT2K5ZbEAvLI/jaFhnHTiSIPak9smUwxkxEBeJSk/DI3sjVLv+ymJrXEtXrQ8IUzqP
hZA/wa3AgxJZe5yIhX3LRZscDRZBTTPvhofcm44vlvUt0aoItIxm2Glx027tCFskyIbdWqB0v3uA
ya20Ih8eh9yUQJhzdcOLrn1BeAIJEniwaePs1mV+06UogQMQO9WJsr0zevZeG5PyhP9luh3Uxr54
Zu0FTE6ScT3oxYPOhlNRAY7fMy98tkxTXB3eH1Kww6UhV0aNdG/UN9mZQQRziwxysyZwV4T3MrAl
q/cE/WpRXABIEbeBsBygX6J1Vy10hZ9VtStAVy0RMm2so8W7zDfMTu7bVovWo6sVn0HE+ImsS3+t
PVA7SiP+waZnrpV6q6pTKp/piMMOnmrvO9YN275Li8dIlx7ila34bnscgrqt9lNByqJWmfOhVs1x
rWnpZ3fgVVAWhnfNpwtELuRKT/BBDW1FV1YIBGnByJ1qHYfcu5IjKuCYWzcxvdXSB3VF8FssPFim
Wcgts3r76s5zz5NltraNgGro5PgyKFG8dsuqAFUcAUDwA7F/7ozs5CXeFyc1vDMzcL6OxdNoGMzX
Rx2i0R6UJnh4cDxXO1cgqPgjNO4BPUFhCi8T+r7osuFSTRe2K4a82OBwzHYVTgqBabf6CySHvxq8
738hPzcCqYyNCk7bXMnylWi8ci0R+8bjMovGg5LhQW0q1q3Hc2SnDkoSZLWtfbCTyNmFqVJAKLXA
91XLPgEzkwWjK7DhUqvhNIZAj+SG5WwS2+gh4JSWG1cdnFNZt20H6av2ySqdfEd9y0UT7h8uwtUR
V3MA/8JuBKqgQry4QopV4ZjsY4fCCkGXW8Y19WIcUYGFAJ57mxgjKAIgJADfAzFWqddyNbLmLLmB
IyAiVE858kwrCCP0e+rTcsNedWMDUrHiXhODOT+Ri0IlEr8JI/cxMrBLZrr6VVWUARTzcjyYCpgm
qxD65WyYQhO1IrERTD8pgmWfpRoDsA440ARcdhEAjw9ApXcQITRsP+1dvraBobdihoRklLOTWvXF
no0Fvg+VqgS1M+pI7Xnh4+DIx8iOzuBGRzGE6hQEWNJ2G2q8vCGeBkqyUhfgsTWQbrCxawKlln+w
yyE594hrIBTS8A9pVboPXmo+4/NjP48D2DyQZPhDpcGZFJsWKliNU1xQd0gAk0gDGRJoGDw01Xdq
2HGsrktHpoHj8PGaQstsZWhND2aCMV7nPijubPXMBfZiciEDTgvQKVKgw4SeSiapr1oFNsCTiGHv
OfWpbbPXu8yo0jWkWy3osknRIA8Ln/kWTyJ8rjK126BsBbRJLci+Kiqo3bnmhWe64GPg7VswrQzo
+5wtbuMHIE9uTa2k+PrjsYgdrHPTxh4CRXhn9ha3nBv1NW550FMxgjnv6lAEA7OrzWxk4XsoMqoF
dI3q4QFZJ+OqDoPlG2Ec3WK86u3gDNlOwdGy1qMRbLRhCiFcgGANOks18TMN5KZX6eDiJObnDqS+
c9z9GIwSidZ2qDaei8BtxVLnIEKBvdh0p6VCFHMntenSOA/I8g6brmXNGmFTpCgqMCGlkn0O0zj9
goIekyqR0nzE817zmySMnoBFYWsz4eHFVvGhYOlXHK6QgG85wPuthZ+WqUkX6elA1VoeogPgtcGk
9459KGSgyEy/GuKRmQLERtWG/FGINxiyJFAvVz2e7UNbl+BvaArzqxHxADO1soCNinGjSx2DEojd
VrvRIvW1jzdti4SNXu/7jJuzn9S0ByT07FNaWt6mSiacuKOZh4Yh0uJBR/5Zi23xKIVcqRCifjad
bu2lqnKbNuphK7QXA4jVEwIE4dy0qjz3k0Emm1yvEg69a1ShqVCCYwsZtAy52PK7GyYlqndIecB3
jeHEbPY3C2o2/uBl49byQveYcuVjnJTpowRD0my5eI6GgT+XQCNVRqM9VJHCnz1DWn4HnXg8YdFE
JaRwq3UIzYRN+GCVAFWBuhU+FIn9QxvH5CXKE75naoyMkBelLzbYMmtTCrYjKxgR0M+NzQroFVhR
6gVK06nyhCKS6iN+PwBjQXfvdOAtxtB5sHHQPDrKCMBgZxk7yxBZACUfG4ypVEA0Degx8MDtDzlC
Cagh46oB4vqwDqq2rUr8vCupYyHEEkNDFzDRNY3VvS7aVlrVruexLUBn+LVHnG9yxg5PbMoRyHiy
ph1if+Yw1nMTMC38YA29uiHnQmbIb/YmJEWnddUoLda8RWBsHtv3YeAgob0lZ6Nr9IDHbjhbM1u0
0JjJ6908lkkk3jqkhOhPSMdY8ZFhTbcoiLWzHK+7dCg/scnZWJ3c9Aj0CXtWhN9pqnxWNKd7znn/
ESwq71yaRb+rO5A3FaOXl7aBZiDrPNCLFGbPfY32tR6h7Tl3dRAreDCRbA7VClrTCU7MAJrHB1e6
8kJzFJxl0B0q2NYtej93CoktHnMCwKezYxSB+A3W2/cCwamvVRXrK6A8rEseWsmO9e6hacb82lrp
h1ZNoxfwkfVDampQnff66IWnTbNBrH3YkBXgAeEjR+gdyFqa/CkXZXeNmGt8bL+KOo92elyqQSUt
DtUemwcCvNWtSJDkRF0ZSJF5FSr0rBPL+eM2m25NLa91/53Du1sz16pNOiB8EFmPIUiYH238eU+e
CRhv70UfDXzabmFWHqilWNK8JNHwSK1kLCBDXMjv1OL4o0HfZjXSrXX8ceTQ73J75Oho1qQZjU0I
ZEqQ2IpxGUL19WIqe0eR0WXpxoa/OmRh9IGclv7MbLV1PCBTfGcoo0Rd1SHYAoszuSAegbMOtATl
23JhhwOjxTXtA/jwGyab4bM72mEwNgA1D1qhnlUd4S5gpwMXekvgv/PYZ5M4CF1Q2+z1LjMsF1/v
Ar/hDlRAyKq93WVl7q37DoSSOwM5k1W2SvTOCrIPSiDZUiAqgdjrPKsQ7ioTI4B7LUjFCLAMY3GA
ZN/rJcFW4ZBNF7pbDIvfYrjz+wcuy/QjAPHpiuZfxlFz8VlW+gcud1MtY3/7Kn+72vIKFpe76UU0
AfPuzHcrLdMsL+ZumsXl370fv53m71eiYfQqtW6oN23MHpc/gfqX5m+X+K3LYrh7I/79VMufcTfV
8ob9q9XuXsG/Gvv378tvp/r7Vwp5B47doVH6EAjB1o5NX0O6/E37nQmpKIwqMvd11NxuzbScZ5nb
84B3w/5yBeqkqd6P+v0rWlZdfFTkncf1Ynk/0/+6Pg4zOHpLM8HufFlxnnVeZ1n3fe//uu684vu/
hFZvwIGwatltllWXV3XXtzTvX+hvh5Dh3UtfpiBLNv3L7/rI8A/6/oHLv58KmPo2GFBla2Umg3ho
+9hZcyDifWrG3SQZYBYCyB1YgdGyfLV2w0BxRalvM4HCmoJ72FFOZnLshwiYOIBXTiCp84Neom5a
QOaoW5tm5p2B+QWDjrq60cuOtYddYKVX+lYfDCcwkVTywfvzkWYA9HIqmTgXVKTailRWEZw9yOrS
rdWPqeIvxRZ153Xg0rWUYwxDI4Estci+hkwoexMa3X6R5+kWOSnEo9S8fAQqc2fWRfMAsaXiUUH0
5WR5zZVs5FXjm7vxbN4HoIUXj+SmpyjnFyPYciAXPVSxRSqwNcWs5JBVJTBcZqKtlon+4eq6210d
Sw8RRP2Llb0Bykt6+C0qDETgCleeRyCxgAOD9seZ2ij4GkOEzns1LwbzzcU2FbiUPVxK+TqMxtKF
/Ly3Waw6jTelCfKuVoHRYvAEWQC6pQuihBAKXtrvnFLXPQN9OWzfjQHy9A/3d70QOM1cvzdUCalM
1NFA+UX7odOY80B3GerHdF3Rnu/6sSFiAfan+AzdDeib+NSlEdQa/piDPOhS4XgLFSi72y59dBdn
TrcDDfLnXT9NUgn3yKvRPpCRupxMbnJ1kPsaeHtgJpEnRDE1C2+R4xc29+Z+MlI/3S0XwOvsIzVH
EsCjWxfJlJAnr2NpmDBZGDCDN6g7mPcbQAA6nyWj7q2gryeuq1pDkASFxRR8agGhRtjO7jeJVzZX
GanNlWuVc3A695m6ln7Ibz1beePirAFXuuSAI29sM+r8YRpJffMaNNPSSeu4TjTM65BBrcZPecnF
lmi6dAcdqNsrX/eOugsRPq9azbb5nji7xN6FNDPQDk3gQRs3Rg73oDaGkUGIvs7FQakVG/ehovI/
3TeawVWf3MOGd/2x0SAEGYkuD0RivHKnU6X1XEQ3wI5eLkYlIJiLaD51vXO5Z16TPUpc0LHfuRpK
KGk4EbEhX7BiqLWB4oWIWZsGiNIic+1jPIEiUKVV/ZKXUAeaqtksHrGtaRDulrmv7+9AP2kO8PmG
Op2pYi/4rxYCIEH5hg2CptGxsCNkjqYIIL4pjwxZVIjHQhaPLlDQz1Hbselm0byKNN0nvwbZsNkP
UAu5huqJgHRcJW6TQsGGNTwJYmjzxz6QggXgIHkSyNDjt0oO/EZ92tTXgtSNsl+I0W6oTea7eXo1
uYg2jPadLeSpU63u5ElkiFfUTlA24OjqD2Vb9kUwGxB8Ah6gd9pvMQpMIXGvd9BAj6pgmaEtkte5
7vriab5Qf7jrtlWmbBW9v7VvlXrf/a68VvLl4egjhqC9+4WZf3aQAjzOPtR+N3L+kZEhU/0IoCcf
DD9oVCvImOYZe4HYarktpoKPdMne7gYq7Li0ydzJdB5x109NnKC7LZD/n4Rs3XGFwCdYUx5IzLnJ
lPNyKULx2jSjZtUCJnIiI/XPYzuwcfxo5ON6GYaoehh0Va35s+K0CcIhaFASYoCmwRhAwFq9Vhzx
2RigMnpoCkeeiqTAwZSJep+MWb1PjcxVH6WF2IHau4VPPnxyTImqMHhARrfIuiEO+UBdbqyXPjaj
EvIgQlNz39NtaIb3zrjDz5x2AZlVv9Bdjlq8+sja89Kvo3ziKdctaBfB1VMBql1pfWVtHbxsUPzQ
uVwQ1sNfAtR3wBQIyc9mZnqQqnxbjbzFtGRfKkjJYLXlBcS8EKdOmPNq7/qLrAY6BrUp5ajvx4zV
W8Sp1SevzSFUqYT2Dx0ldeI2l9/cppA+B6n/Gr75MsMZ73yl84ljmayGpnmkIQXQCoijZZ5AOKmI
dgb0muRsrm2GiCSQDq99JYhVZV+jytU0Yh5M88h4CurVsbsSk4VDx0wLaEa7j3fkcj9kmhvUWobK
CxhB1tKqg0x3nN6+ALNerF0BsW/86+wfdgyeiJbWX2M7ga6HJbJLzVPU39Zjc2OB5/JMviTX8mdf
tRstpGkAfVB0rqwcDT9JxBkQqMADMkyK5gQjVg3oqpGV2AZkdVwAHchKY8sWechXGd4Q8/gm8uQr
PtV0Q7weEfga+KmlSdZ6qgZH1rxEZSduAtAkNChte5NYcyYuECoBg2e6WwxLXzxZgeDQtnYCtgL5
0UVCEX02gLvxY0SGb5QSSdRlAC1xNxMtMUDtBKrsmJicl7Wz6UUBfSXONWBNhmNWa3sAHI/ZffIZ
PCiUZFI/R3gDkCxkkPuWrfa5tjSArKrhaSgl+HlKmiETHkEyuFAdJD/V8Bxlo4oipPjATsNp1qIp
+L5HvPefzRr2OrQxFAU1trB53FvStbZa2IGZDXzWCvph3YnpLHqJq3Ef1Yj2N24yPpd16feTMBr4
c+WD3qJ0WzR5gbSIvbONokBk9VIdctzTlGSlKcHKkyeyMlN9N2UxFEgUYw63KX8gpZAhw+CVQNA7
7aMK0f9968b2BgXn7I/KyB7od3jxyAD83FfMsTaxsCB8bkKdSq74aNVb2iePCTOOplP4d3tlkCqx
Ax9V1Thayav1tY8sTPB3lqHHz89q3qoj4bMzSvGUTiVUjSyDio4pDo0qFfnw1kRSNDrTZSycPcjR
1dlWUFMSE5U7obnskS4eAB5VCiwetaBtoZ9rszkanYmKPfmQ99u8lR0eshgw4vv/6ORZ40818LYl
pOhQ1adRD1XTOmdyGfRQPtjuuF0G6PaY7vAEBaueBoDKbPkNShjMPvO6Y3qpyjKeJzEg73iJByQ+
6VU4gOHvIPJurciXLkBNZwGwTXJjTtOPigv1bVQmeVKyQE1Q06tshXwaIq77TKL4NPX1QNyegIr6
4U16r9RVlyakgnL17ExdEuj0Tcpt7CKnZoVD36NhfSIbuZsJeKReDspOo4bmYcjDz9AOkUcviuRx
CHug0OmWLni8Kwpqy7w53HvVbxbyoWZYNlG9ojakzthat8ZunnPxyctkCP1lNM1r8eH1dcxTULvK
nWdV8mh752ILFb+okfchtjiqerWeeXA7hQE7OKq4pcvSJjt5ktmBVNarJ7XtxXM2kSsSEoOvRdAZ
ISeag+6WJVEfRDH8v1yNPHFGjaE6CGSiqov+4kBgMEh6LV1Ts/Ni9HVGf4HMurOS0KDY3BlCmf2I
kW/Z3/eX/SGucu3IC57ZKGmESXr3SR8q+RDpUQNwUu5sPJwsbygswVchH+WemnRJW/dRNbvkRK06
SbRba/VBgYpPl3JqeWYU3UDMXIbUUOE4t621CwcxMt9rG6gMePlXDfRv5kPjZcRXRIfYHw2fFu7N
WG4Ey4FTqjmk4Rt5444aP4EIAFxl+EQXI7EbIIis8JBNfa4AUHUcoflPVmTr20sR6Yfa9F4H6B0g
DBaKeVIXqGj52hk7yMZOw4G9LU5d6fxa/EENBLzLRoXJyaHu6sGPunjYUXNsqhZgNJv51FTczHgs
qo95mr2uBlWkGuFL29kbWZMCdVMaCNq4U+1AaIkm+MuSKIDEenmmPlZaABEvbXNvgCiHehlwCKdB
5EVNuhjMToCjKaPgzrA0UT/J3MSWDYzgR0NzUatqMCKUK3KRbIIqv28B+Bg0UowbZOFRPsJl8U1l
7ioZqvw/rDTWRFks8s0MN3qi8SD3348njxjitLPHssLb+mRc5gAoGFq+AKF7KLexsWJoeKUcZSxX
Nsg7Z1dp1mBmRBASsOR33iTRIZkw1ivybm3m+ENs9Fe6NFBNPVehgKx9M1wLGySPPAnzLb0mSEyj
LIrFT3PLRRpNKFa/SunteLPSq8v/wpohJPZubDuNldNbV6iptUOuOgLDKQP1Jq34AXBBaEsBAPvY
x37GpoT/1FOqiXew++IXmWYnHrbrrHbZehkTyTJbDV30Og8ZIGb8/zjPsnb/319P242qb1hQKKsz
yziVQt92iW7tm9DAfivrOuM01JgGW6/MOGW2kRx6UIBRmtU4UZck6+xD7jVIOWut8cAlmYaQJ81N
TaVHBZegjiD41KT1sKZOMs8rknsPEtIa5Cu+Yi5LX5/S1QCcz6oyjWGHujRrlCtkpo+ghnlgdW4B
uo1nfhPhJw9lXtD26PlOdsRyBndd1U2ze93XhD3bI8qnPOALEl3cNnM3fdkY0Dr+o0+dDChYCGYO
1+f+Aso7KFg+ueTl+KnTrWpP46mLBmj4+AT4pEAWZRpPBtnl7snWB2WT5D34HLI6AStRn0bNqk5/
1SQDuQxQtbb5CGrtf/elmTIWfXVsKKJx+6lSDMWnOxOglfmumPqqTEG1xjfr3/uhJrMCVDCCmW62
vtPGoqYOGK9SMABmp30cddGFx110XvoyQAuy0IBsWx6dNScC+Qz5ZdPMgXHuTQMA5uTJmLrDvE0P
A87SPjWtGtR7aCQpADCP5YuuIQiPKBAERydn7OjnOUbsaa6JEz9FICu94JLia2tiH4MKF3ZeZeq2
rJxHEdqo6Lo0QQ7ZdxEETbaK8GZrBLGyW2Kb1omKkYyQSbEGoz1SCZPQTIerYApUsGumBw7VMOkT
Oz2N7usAGkUX18jmodSi8b2VJmsHUJqgcusMsc522JYaM24ViFbrtkKczLQslHed+kLFbPyqtMXs
QoYBE6ygzFYcKn342UaWdkBo2LhB1PSgJrF61trGZX75MoArdmsm09A2ylmz+11jOB5DMft8OKSK
/mv2NEHWAjrdLH1ac3kxWQSt7wSwmAoY9iP1Z43X+DVKfGznqZYXQ2Z6gYmTzS9kma580bzU2ReJ
HkEwAQc7YzpPukzpdoD6g7el4Ei/Wjq1YQTuls6L5A7MNzwhWj/7LFMshqVvmQYVt5LViO+pghoY
HxFCewGhUnluysHalq1Z7ZqcZ89Q8vumA/j4/c8OPUPBCx4hLENSQIMKnowBIS8SA1Rj2wjsOn/f
NKcmOZOVnJcmWe/Gljbg6Q0w1r5sLeOcp8AD9aH7CfhWLTxEGuTSQeKByhevlAFhmsQ8I7ZrnMlb
9E2QckMey+ZXVlrmIYbE0xFMUvyragWFRcEMLTlExNDrGkgqISRE1mFyoTu6cAGS1Gy5b9usMQ52
9x1lBW3woic/mo7aCCK1oELXh2SIINcepV0OGjQuxqjFyq6vEbAf8Tvid1ZduL+yzMyPQANXCH2y
PD8KIKL81Ak1nwYJN/PWrG0Z9laFo5hn1EsHa10OYACqiK9OTahGDRcvDtvYR2G62WqpHb+NKA1w
BgHvBafO8lObJ+NKK1n40raAI2ldObyENbNWXiOKl9BB6c+yjDxUURDKSrHA2W0NMJqQNvAOGipE
zzxtM0nCuamR1APUat41Fyvx6v7p2CyLmO9IHMmbif1ptIDHGJxp2Ct4ztme1E6QPgOKfUDO8Cij
ek19PSCXYzCbpyF5V2prPs1ggtC19jSdr12uVDvIp7jrFLTdz3qafBSgGNzUrtYvMq+zFfUXeWcG
uQoYuTeBekF/xtZM+xSOdXPAGyBQqSRPP4PdJlYi8sIHYAHHx0ppbtQf6Xm9yULTQmAMizDRbFoT
cKIGOpsv7IsRJ/0POUYoV4DH2q2rmnGH6if1TjXz6BHHQWDo7cL+wb7oDfRPyBPyZsPNTiAL87qz
ht4kmE+oqxpAwiIDBypD1IhPHD7qBNUgWw+Dk52BxnMuRa0ovhJZ+DV7u4sKhEqpj73dLdb5LunL
c1tAHItF9i3G7nWPz6LxQBeQ2M0HKwlRORXVO1d3BmoOSXirqtzdk+/iAZ13RMIsYE67LHqEuF/x
pPEsWYcqYP+lAHEsUarKtzon+970iT+aQ/8lQoW/9cjT9x5iSpH8rQfpRGUJ83MWo7J1pIDwUUBq
cwt1mxzfIkWNLyHVOo89J7BQC8ufC5nHdDhxlrrnEfgNCrOOHjRD28CbDGT1MhdfmoyfB6XiIIVM
Z5p3w6a5kQPuj4Kfm6k2st4h4GvUXvU4AJi4l66ib/qxUj4igjV7GCD9rPIBwkN2AkpUgfywNumt
oxTdV6SetSOUdZtH6CgOD9A+3xkFXravlkO5Qe06GZAvXQw1+woJO+1IrbplIziV3Q567uKKw6Xf
jRxpyRAFFamycSMQhysNREdG0QwfHL0IiAINeVQch1FOJSCWs6s72sq1bfUMgqKfxVqnPLFwGNZQ
3S9tMGUgi0uX2FbVg2JNF2DNczxFcAtsramDUtB+y/FsRKZgspD7xGn/3W0RoRArBx0WvNd66G9s
el5D7MtCDiezcKwHcaH4OYZNsVnK6o7A3aLCZo16nYOzo/77yrvkUiRGf8yG2FyNUOEIyJEMy1R0
F6Vim7xNdeeWuhfF03LBtpBc0ZOgya2gaezialUZDppmmmy53mSB0BlOmmoG4nyrotavyb/JKvc2
eqeOKEWA+oBUbJz6Gq8b/aVw4G/71GksGH6gpi4+NFfGhfRb1G8LKPG4CETPact3ecwY1Ys2oZQf
KGs5m2ft6P+8n9ObpoGykLPmdFu29qYr2w8uCyB+ubL0PjvLoevidaqA6onCg/fNdGIZFxIROtTm
21LrzbWZnmP0MHvrpxmpRf3k8eZP/eZUIOnNn5YkV++LXUOAqZpUq+lSVqG9Fh0fV0sf3U36mWe9
9CBjSz6WC11C8PVfxzWuBCmIPGVao5SWTJ11WafvfZYZGwivbZGN+oF6Cfahrq2H+f2gJlSvQIvG
G7D8RciyzW7U5RYOnudvQ+cmWe76EPH9Gka8Xmm6VNeiwZON1AUqYfwAoL67RIAWA8OKgoqTWLmI
6vxkmtAJJS8a5EQd1Bcm638OakR6fk2VaExDaXazAN2tSgfUkIpQrjWt7P5M7QjlcTbdgFQi9SmT
z3tHsK7XeFo582gyIyasIbOI+Buw1waEh5KfJjJve6UYjCtdxqZzAkeKaL30cdDrkEJUo1VeqCaO
xV0UyKlwGF0QrYbeKkfMu+hDKDhOhcNiOzUeeP+FHN51t522gZxt7lPfMgdicsA9CceZ5yCDXWje
WY+w1ZyWat/WAwoo24yjiXqZfzZgz/Edqdduv0xee/gaVGaLD5+n76CgBEmYqXAyRA35zdBL8Kwd
8yIKk99QoJXfJgfqIge6JM77LnKdBgKsbM0D/zzXMv2f5xrK5pPHEu3g6vHKsS3xSJdEK81tpIXt
a12bpoQokj565r5Vs+ax63Lv2uXxFKNCLRkZSXMbqvCe2whcIRdfaK/eDug41xJHmXvvZT0aoU7z
U99g9t61x/zUaivtheXxS58y59ZLbPfq1Ij31CTqjjc6R7DQxJk4PHniRbdEO1KDnGIo04PLaD6z
ifdD/fAOt2kH1BS3QAbzW5TOCzSBbw6NIB8wkF+XWqaalnIQxD2Tm9aU8S3k4PlNc6hgXp0klsm9
KbOlhsUmUmOALIDTv8Z598DHbDhSF10qqDptUZheh5gj3BB5hJZ8Aj/VAnggVZz6UPdm4qCad9nZ
OzpKpPQTR7d0gYZjGDSapq3omEJ9dCyhu6VvGXHXRxOYyPqtVLds1zEIoIAMQS/snWgYyKLOnqvZ
cZYTA931VTCsHPjasnRIZHYoLrhRwJ/c8ClBOqZVvgHNIN3UUzZ1sQ6R/r3XgKBBSo/54Ck56zuY
PDXJWiHlOFsXmDzB6ZGljeexd4Z5qsmajvgko7YholtgEaGm0cexglJXqEHR3+0062PY6l9QkKm4
kLFt9BVE8vTnOkdl1kGPt9Qd5yjEZ0jwcHud2R/7UhX7Qq3SgKxWJJR15CXIo00LhKg/Pi8wT9k7
dwsgmfhuAeYKdwMpU6BeQXNpTlac+mgi7ELN3AKgb9B0P0u7AwQ83VMbDiwQFmPfahA5Rh36pygE
Z26kXtoQtSjTD73Cb+QAAKUDsYvIuCwjUR4w/lZrOAR7ofkpG3Nrg+Iu+FhZUK3P+hz6MBNmpZvA
LsuF+goUXoG8bbFd+j3G5aYGUBJxLhQHuxtKTYXAlNNY8HRRL+pt4uExYfgwWW3Eq1U71aegi122
CFTRLU8AwWqmy2KmvmGM4mCUCASR4X6KeZ6KI1GMKHRg6Nw+LRfZduLQVYAuvfVHQCOdjB5Ce8Ef
t6AcdqN451M2rN+mjfeNKg9DK1k/c2WuUjwXHranytDUX+dbcqIeuqOK0CgUrZ+xt1m6IxSUhKYd
kqx/mvTdfEv/nyaNUBCrKwRzHV8Hc2o6U9ABxApde9v36RfqWi535w8QhT+h6BfwtNNI4Mv0DUt6
RIun5uLrTLPVMfsyn4DIOp9nuloGADS5x8TIa4R0Cv4kMhD4VGUEGSWvHegI187zYIOZDsGaXyhh
537Q8PxEDE8LT2PC+VE3AIRE/SLjCe+5XMVKo/5QmgvV+ZrGWLX+OibUlPAkov9j7cua48aVZn8R
I0hwf+19b+2y9cKwZzwE9wUkQfDX30RRVssen3PiRnwvDKKqgJblFglUZWUm7XHKKrW2pFqqosKp
GBnttw7P58UAEpdrKwbQeZgxTl+8mN6ED+4H8EWqZS7A5ehLVa1QUUmvgB6Pey9Qxpb5oroPrLDB
yQd9WHYIumVNHqYSeTcOgn35bZLVtQbYVp3qvmvBexAo5u8dGaoCqhPYQKI/qPU3mVvaL1k7XnIV
5H9ldoZOSuzeHsCv2aLHFBHcMO2XVg4Xyp/9KeJjjf8YgSa2YFmiC3gV9NkzeCmKOwI69GsT1a0X
V4kWDWD8iQAVFTe9wwiOrRnmUNQ2oJ5Qw9jYI9irevDtbmu7HJZV5UDxXiMh0jKZF6X53YoWVUBL
0qKEoUBjpz8v2luqh8b5EAFajG2K6cu72GzKE7QNcAKBONk8RA+9uCfeWAsm5E7AsKJNZNemNjXL
Ey3xsQ6ZIOi59FPDwq8Z9P0eQI9ovALJR3yaPJZdhRbS6zkv/+o5EFNdGL6pyYxWOQ5ac4TbmcOC
A6QTAmm38USKBqqPfCroAMS1qnMLDsjIKcqf3owueLAhc2ng6EKzUbRpFgycD/qFHHurapyQXlNF
cS1qcIm2mu+tb9IRgKp/O1rPwFlCO2Jk1OYZ2RDiW6wdcVo7J2aDh/g8IlVVVMIUj+/5HWn7xWZE
gZr07lbRoMxvXfYKpdDiL2T6zGUSquliAd90QgM7KMLeA8ohWbe5ATyfkQZb1fUb1+z8o6ci118h
XZJtShApAmVkJbM7MZh/TPDvAf0Q9CpztN7tc4YmdvqXAWa9toH+f+1HMH3c7ODGWTt5xl//EO9p
O0vCCshGAS6yCvQeedbir1TnJGlsBnG7QNnYhaAdchdhbY0Lxys6SMY29qtA5aXtkIREcuDC275e
EMsmeFZAaWWA75CGjuf890mN5QCcV6ozklQV6G/1xQBPJeCF0M/opp827UghUwZFGAnYkwkddLAb
11bQnFKh1D3Xl3J016KuwO6uR3QB4N9JBDad2hIWvXntUSumESgdwccBZB8kkePjzZSObXGUg/mV
THTx+rDaBybr5pkiafm+bN0fkOjpj+D+hIxRP2YDxEGrfgkidBc1Jlkj366N5KFIupvDaezExY8y
N03gZbLxhCOTtW6mQS4Ia2lJdN9gXw4PjSmG7ugCljTwFmSnmxn0vWm/qPv+fUIrILHdTOY1Yz6k
jIwu9PFMNhh+c30brVUTB6s0s9WTGDjyqG54z0xgufhYgz3Us4wjOSdpmmiohNA6eYPAbXYQrY6W
5A3wqjl7yv+GzmL15IIL+hFyAFXbtv2yao1rI8EtRpGVi+7sRpXmntZhLf50hCvVmrxM9PJgod8V
bJj4iYDjSO9SVh9oWYoAEhKEfUbzQKOkBBEljpzNiVZDzqoHiX2jQKPlQW/UgR6eaw04hk2cPUdo
ZkXBIwFNFJRIdxJf5L0NGt0zurLxaG7j+qkBOcbClFBmq/BLi5DwiSEXJFZmnI67Pi4BuNA5VRyn
rWWS8AaseBgWrOL2AmiG7IyXEvhaagfNNobjr9IutZZ5VPwSyH2IAERNsTHLBirALqpvhi7BRZM7
Au4tl+EwdhcykdMTILAxQ0duKIIcXg8iJ5pPttsiltsDo1v0F7KbwpCQpIFmFvr1rVPbN+Wu5tF9
NBkOqL+I0iouGIisLHCkTlH6V4F3OchVtIeLELfQgsk2HrSDF2QEdzPC6XYOBXVlue57lKUgT70K
w1dedep6SwEow0FbQJQYO0ockCMRzgghbNGu8IC178iRM4Gad2W9giAjP/hVVeLBF7KtU/Thpe6g
a1C4CQQVomlamq2fvnYyqBb+VETfmqC5SImE/GKc3moc+PBbrTp0kAzNj8wpXlyZlW+9gf9a9C+r
Z5wHihUvc3HfDxUSAo5rnQM+TjsV+/2hMUMJVV72r0+uRufzJ7v6kw1eX2pVIc9S5W8o2n/+5KHP
XtK6MJdp6QzXKSk3IDEDG/fkGFunUsY3W+J7HvYZAxl2G6xB8R+e0PM/HFBHt7a2TM27DIRmS180
9RdX9K8atI35/4DaCJXOKftmWIb5Gg9+tmL4o7+L88jYon87PSRZKs5jl05rN5yqJ59HIIzmjvUd
QhrvP4aFH8OI4vh7byMJ+NuPoabwXz9G4gTVLz9Gi43N2cY+edmP+HtuJOQrUIQonkAFW93bHR4r
euSEJi7A8pW+Ki9kwm5LrEJh91sa0nQ+AatEw84e5+no6/bFUk9FYwB6zEGK7E9Oshps7j5GlVXc
46gFYELnPkJPwH0cYp2EgQjSkWxtHGvUr+a6AsnxIxBGxb0XvU+HJBjqiYmLbILTm6e+c94vQt9l
gL97xgB0qR55yTAht5LbSJxqD8h5oNpjmXsTLJUr0nVwLGQXUAKZTmCDhaae+ReZoS4KqRgdRTo1
FFVOSp3qxrzHviVaJnUNPkwlnfY0aAYVurBuGLA/Bhl0AvrH/c0BaQREmx/RamzXVRftINfZL23k
z/ZUvMszcF+BYSIAGSpw1uQF53W4p8JfwSbI8Qagl/WiaD0DBybJ+SKKZLCtEqu1V6T3bmkjNBWC
LQm7k1g83ZGXgcVt0Wlv0wE708sOqusgCbtO3H5ixFKrR8ozn4jClnx6dPPpSPMj8td5EBieI2u7
tdFIBlhYJF21zjpwKNEWcN4NknFMauiE6M0ilcrpMkc7nY0uX5Tmb5dQGWqtaux+Jfd2qWPYACkk
6g3ArlWdh9mrStoarX6wEzdtloRgsmjy2R4ozTAWROpN22/xFnN+YPsm8QxD7mXUjO106TKGbhHZ
J0i3wXbzxjqu8LsJYAc6LZZ5wS+xhRdX10l0Wih//BKGUbwa7YIdqLrjV3fTpMTrb1HST3Vt8ZDj
BH9v4D+ttz0ULoLEd1ZByVHg1MKs0hbjfaPwX0pljYHhzEbltdE2/PvcMe1HsOysDbxvoJni9icj
x3mNlGpYbmE7xziaiLSODWRfSkDTuTiSt8vdgwJtxUMcc4fWIPMAadETL7AGLWkjDwY8UlYsCl5l
ULDq+WOtmgb0OwAqNXbCHysQ94OsJVhOI9hnl409QNMwivxN43jv3gzHappKpj/N1xHk9NFgt3ah
SRO2y9bvav1PETOBuV85zQn/FDFzlpsub0/knXRlnLyojiOYg9/85qW/Jhpyn32e+6dg+lvDUy07
yWOZ+OOy9ELjyYjVv+7UyN5t8uPutzgjhZb7KNpxK8rMPvIxAOmO/tICB/Gg6lE9ukNnH+te5VA1
xJezBd23jdPLJzt9maOf8TIFF+g0VNIz17XnI0EEEpPjJDg7KtZ5K0jC2wuy3Rx/GiKXwJoFzbu5
7XLyVh2HQvZvDkuvn+ONu+oCGxJfhsWvdCmq/An9qz4Qjz9NdAdet3AJTvl8XZFeJhnrVIA2xQtA
gfZrdMIBds+97zezreLk9gmFX71/gu8Cu6VZ48Ili3m+phm3YM8oHmNZ7A0DLJvoXkoXTTGmmw4q
n9CSC9i+m8zmYupKr8GL8Gj2gBjoSi/etOJBhKB4s90Guq06ghyFcPYWesjmSWgv7lcC4mbKmqIL
5Ei7hZGH9deuRjnSZQU/FtFQv0KPbLa3CipFECRy1k3WNl9r7FUtq6oe7DICW1GhgDTW9kFPRwdU
fJveQHL1Mfb6F4hcVCto72WP0kS6he7IJrVNaRvd/d/EGRXSC6UJrulx5NYytCfQ7esnmrudBtV9
cRhXR2UCs0zWLC+s5SjxRKm5Df2KdT+BBDuECI8BgrxNK1JrS0IXk29fXKsyH7JizO4Swf4mM0UF
SWBuS8dRX3SUGfpbuwAepjKcR+w1y6Pl4iGAerz7SLaK89WIJsd727XdxxRCzSsfqOstRdAERyHd
qQVgH8mmJwwe2FvnPEDA4gQgvmwN1m7+Crh0u4+Glq25Tn35sLud+9le4Vj0puP/ZJdTDvXZJlrw
kfeXrJTBJmNDta5KXjyDxtDeQZcyXPKoK54lb9G07Mf+wggxTKcISYka9JgUbNng8xkKeSFnVqfT
QwYSshhbJwmdrVURV+yJ9TK5l34nd0PmBSbScF53qPGyzBfSiqO9Y28tV4jhb3IYFeiujgUbu8Mc
Dtk+6M1AhAroqQYsLFM9Xpyk6l+7lTc68tU0RAfBqTGHmgmGcd1rhkkDMrB6CFXSGuIKaGWhYTFC
wSx25SMq0+F90HtnMuO3C4aiGCD3OmuxZAAVtAJCMDvy+pZ6ixzVbbIc57vb6xbZkVwtEmRIoAXw
6TVMb9vbyzca17qp91MA+TgpsMA5QeZlflfTRIYcdAIypJMDdnecIS25GXSVrejH7iGZok3X8/hK
pt4MoHfM27/JR6bbpJvt10ndODVHq5d/U/z/76SkB1oMbA/40XoRIE/qj9cwjQH1qIW0m++qjY9G
it3mYxl11VOZRf9YetfV+G2yCLCZPINO0J6H3q9D8t6CkbES59tQZug4s/K4WYXGPnJ0Z/FoB9Md
RjH1GQ9/HNl+WS5k7jUPgISwpVtwdh8wS20gK92eQAQ3HKSAWE7oB+KK/LK9MgCYeJ4aCGmoqmm/
Bw3fCwt420UFODf4CSAUWtjfobzDv3jMZ8sM5bZ5ycHQtI9++b6knABY6qX7viRayk8xvrtJJ+QX
o2IDqBlxp9CDt4DOgfxSCnwm3Ult+2NcZU+giQ1BWLocu4JvSBssQlrl7PmguGhAnLymYdu3EAqH
IicphZFmWF0w//xhJ2kxDwkMvIyzFHvBc1BCNniBGyfC+2cBqY755rPrv8SYAPwchimxN3Fv9ys+
+dE+CUP1xYecdS+r+kVYVXrOwRC9GKHr8YXCkiQz9uAIhs6m4y9qNoS7NGPRlqNZcYXGZGedyBr/
13U+9Su7yqH7QWPVOT1oRRxnPUJUCLqg3rS2TX8LLNPfkaviPfHWA3TVXenuw34zkX1yrTmeKO7J
5GrAyAg73qrxnuxkIuf/tP+2Pr7jn36eX9ennzMkRMfH2pK5mxBdbRvL8Bx8IX9eBhDZKtZf+zID
73sjA5QuyvR7a/tRtga2HfmftgfJiJ4wx9hTCqGX1IcqTIqn9L+Xulk+lpunp6D09cYCCuFaDcGp
XP0tEvUytIJ8QzbSTujBfHqRubmwBwZebLxKbSe29iiNmjNuTAa5s3BF0J99sMw/J439/gJO6/ew
GUamw8Ku6s9gDfGes59hUzf+a7Vfw2h6FcX4L/bw7bcnHIyhwHTtahea9Hbj3ycice6B9pToH8YX
vTJPeQdmC4oUjt3tPM8OwJXIcCjR8e2UgOqQt+C6pRhluN6iFUDTMdRY5hj9CWBfdj99grmaw3MZ
TSfQRtxRNC07hnhu2XNxyBTjYfSBWnEio9jl0MF8MWuUJCI/is80BNXfti265NGAIt1joeyV0j2u
WW4zdD2JakHDabLsHciYzdmbjxxAmLEsd+SlJTkEN8401EuqHJx8tGQJep28j7uzG0egRTFCJCv4
klHeRF9EWwAmDjm4E+VS+rieoImXxBsaWhmXR2ZCs2hoePkUo2706ORzKoUC2gaUz7fpQjTmMvT7
tdXZUCmM0/B+bNCqxrRaaC0H0E74HYDG/QD2h39HyKA7tiNe9b9FADmFtLguefxhDR/n99WY2NCH
x56lYGsgcZBS8WwH10nT7g+psSEi/dk2+0GqD5L9pgULrFsa1tZtHFQlGFhNUQdrTj4NUTKZh4Sw
IUwNl+5sumFqPiYRWoeiPkw0otCPiQztCCceo5U6ZdW1z7Mj5Af9R0CD/UefsRe0cbVnkMT6kCxv
gjXy2+OanJ1vhGeFlFWnnWQqy/xS+TkDKy1mZ4mbrtFS325oemAKCyfR9vs8W0+ClMYW8P7kjkxm
MGBTBeLnLf0E4xD0Rw494AV5aQ2GGlxpsuGeTLI20EEk/WxHPwLUtZuDyzwTAJCfPxFIf6D6ZTyQ
pTMLqD5N36M0GfaUgBMgyN1OTV/PCTyZ2N0FL9p7ctKXDNVYiL6n/J6+YDzr0Pbx63RR1PWKewz0
zWUW7BO8B4DdDfZd2BRPLkvLpwL7JHvMxmvc2PiOu8xZuoyLHTmBkJ52NogSljThYzqeVwVIXJW/
Drwqvdj2I4EmGF5CK0B6J7DvgO8+a1BUbuWYfAcN7jevh74PiEbCfcGhxujnufWGieSniao2gpWb
AjRTrgwzZXtXQ/Ato1E7lMUtDb0Q96gLu4uobvNNANYCCRmkL32W2GA7zVHB0JXFTku5aDuQteyT
/dd41AzPLGx5v0fr8ggIawakgs78/ZYDrP2kXtoJCho3x6dkYUuZQF+CVbNM8AwfhgpcGjK6h4pX
dO9ZqLJgexxuB8jY3oMjADl/D61fMghPFMGi1Lob+2+Tct10mYfc0/ThPyJfeunS1ezArV6SYmkN
WtJtWmj26U9oBobkbQ/17mhA05s+2eG55EHGL+72NGyZueJghX1OcPLAtuXfYfSqGFwoaIdF98ew
Rq9GQOaPMH2OmVcjO32o0Tvi9qG0Wj+AUXnIJIATECbbdlOWHaELlh8Ly3C2CiiEK5cVYOyVFTz2
EVLXDXOrryzhXxMu6x9NCr27zB/5wh4BgW559aMPm6/K4OXXoilTSONk/qNi+GOuDZ5fIVDx/imN
NX7+FM9J0jXqYC3oj98a23xnjYHStDwCs0UcMZ/M0IacaWX+ZKNJmoIjiC1IbITBOkfu7REiMdXB
RckGwjyu80i2WHzppDM8SAuvg9CF7HA7gQvrFg/pK0AahYldamu19/PldegmiJZWzp2rRu9g682q
B+zGxspUijL2JK4oto9Au/5qnMXjyWjryHTtHEYRBH9XmXkywXJyu/E9a7aEP29+ianSUL0kXfNG
e2TaLdNGWQ0QmxeRuSe7DIMrtwNgH/Lpax9DduCW3qU0sLY7DGLnjhdvqPNAyZc6hlIFpCKsVYI6
IyTn0uliR8JcUoAbvmRd4yx5iWb1VsT5UkxmvJkS17kYQNzOFytk/BQKZz0UEdJb5KAQCbmlZYk/
sg3ZBvT/rUw3iSFM14vrIEEX0rnZuKlKgd9fUxlIQAp1wKZRfQF7rg+JStc49HrI2KYJR/+1BnnN
0Q2g3se1drRVTP6yF6Dwn3yjBBNW/aNWtvGmb4Ksfr+xwI+bCQiCuBaqi6WVWy9N0HUr3gvnKi1o
C2RtUhxQMACjQzSF65pBFSG1onKZ1yDfibU8Xanv+gBobwB5MDYtFP3S0bTW/zmGAumSpmA74Tr6
thjd8eJbWXYhjlv2iY6cQ8WnO2ZMJ5Ihy1Km7rSPTpjkaxm+Lfpw+uH7b/PAhwKW+9F5ayHLsADx
EX/kdhRsVACMjQSN4ZmlYbLuG2G9VEb/rahGqJkn4MHDru4v0D3bi1FPMtjPSQDfjmc09KRg1jTM
l2kc50mQVZ0ntRUSWoCbGNGQHZPGNZb5JNMlck7ZMY5GkLSTp4tS9X5LrikzkUBxi+lgjyiglbqt
sjLQCJ5YEF6HFlhyCiMwaBiFaB8MJ62XVS34myrk1XfR67UY5LdBBN0PtEz9wwM3ePFzGzzMwehc
M9/MoPsk+AG/2fqcKZuthRP4jywVr0kUbyddP6KLrFQIbA1H3ziNcxvl4swdDxZVoD7FfLh5wNWB
Rp0JxflOhdOWIEHVCJ3yoUVGb0YIafgQKFn+bBMeGChIlJqCKW78mEuoI1qP4v7jem6LPXqQdSfw
b6A9xfSN1S3DMjjmE1jSgbnRSZrSASiwcj1QlWl0tL7QpAjaTuubbUrDi2W8NTh2H5IgrHFKNo0R
v8N4NQ9HWXhXJYsUnbtJiHQBiJMSfSEHmOyihe2WfPspGrvlVavy4XwLdn1N7J3Vj5/CIOSerEe3
aMEF/gqCmPAsqtq1Fx3yAfvQjl5rxqKLEji3rAC/33g2GMjmEPRcTYs0iQw8XVSxAp4Ioga359PI
8hpk1mt6MHVkd1TvXMq8K1ZSB5MnylGBW5gCAMFUzMG/Pfxo9YLZFsgW0Zau2Q49TY8YsxJ9mXRr
EvHhzUVGaaUOUH3AZugppIH3KY4PVsVXFOgmFtqD7Nq398yRs21ewVb1roVMm8MXRV1AbsKynLsk
m5qdm3T5vrRddZ0gBAmNuLT5OkLu0Tdi40cgm51XMf+t84txSZMKL212MrfAPBL26mpjyXlSYXpn
eiI4ZbdDjsibJ0XAtd2FqVozKPQtCt2p4OlOBbrUY7NE0io82460gKvRR3twbXDQX6H1AISM73E4
NYG5RNQN8OZI+Sw+JptVIrfQR4O8Mco5V2CGx2uRyebMPCjUC1Z4EN8BBYqZtOpQheY9jTxtojvw
luS73tPtCXoqLUKO0oizjVkDfudHbfm+Spjn3Yr1yKQmVhAl69LBQXPMGAgJbx+F2hJ+GiBodrTa
qNJdlKbiIkCqsA4CmazpL6rSf1ZmUj5CyY2daNRGYXcumx68f/DRJWxMufaAuFinVfhuQ+fqfVQZ
wfy3iK7a8lxP9pXi6U8R5PFiHXPZrG8LyUjc2ZAtPtM6SA6DfkP5KZJMoFSpNf+VlSX/CJn6d+4A
8W4RgbWe7MJz/aXVWuzYxuX4zFK+7VRgfc2lBSXrslVbCstQQs8tHOzbaWCH/7TsxIx64UnQcNGy
RSTLg02wwNbo7R26BqN14U7dhljIaJgit/5pyPWQKMvMtonWN28kkZQwy39ivBaeB2gKHUSGfyUN
HY5seeUFaETQ3tTVHJG8Bi5RD80U2EOhafppiJJBcs7qLpuHsZLmOa6NH/NKqHhc0rj8RqNYuO5l
6MwXf5qm564U3dWAjhj5uGXzuzYPL+QbgVy8a5UNzgB8Ihg1mntssHYRCFaeE2MygClSG/IVA7Me
PBAG0rze7dtH1SVL8tVTnDx5xT81vnlbmQLr3kfl8CiLMgMtVz4cPU3uBNiwvUuZU0NLB3xRcwi6
aRrbde9plJY5AwYwsTY0HKyxupRZeKERTSqxQV8gQTAcaUhL+kF/72fpk9K0J/nQZg+GztqWNXe2
2GAMkLvh9X5E7/6FQlCU4RdoUOxvE7pCmFs0AgBBoRehS18kYl4kLpphbwO6vADDRIhSdu0t0iYE
mrl2HGPBDJdDZEuEK6efors6r6I7dEvmuwTyRguTYhqGNruy7i/kpQsFq0MZxt7dHJS1eLi0+A7M
62YhmJJMN4t3t0m3zyr1x1gpKGzDrHRXaLgChiSMTXZ08cv52AsUMgFam8af3v5jovJ17yMJXnfm
Nu3zYeehW+gx5u7fPJ2Kv0ozROXAr54L0KX9KSBr/edQVfUcgBfvsKsVDl16hRyHpQcfPDKLxIOm
fWnF9dnPDfuVic0UFclr3YzNZUxi4LS1uS8l32YAjm9QjLJfb5Peh9itp8hkTVN1nN+MIwvxN5Lw
Cu19kEf6dOkjAN74oKDyC0er3610B5l3/4IDT2KP4YosIWPY52RVtY3yEmp4rhNC1jUXa1ew9FkU
2AomXdz9XSFXZTDH+UegjFX7Kv3qdkhq5MBn46Td43iI7ffBqls02+npEcRu5ulTYLbPKHkM6zTH
br/VWAhP4yNE6+B16fcXGvkm2BSmLhNLS1nAd2hvH8h3bxyjXb5xKyCm9NSP+WEwlhszBINpAgpr
5ALQCD/oHpXcBq0K/kAeUbcPwBWFs8DgM/Otl0/kj8DttmJ2OB1pYq4ndtTcMo1PTZ6og6/bKpou
KC+uvqNh7EX4O42GkzVBaxssHOBnbCp5ojCKmIy42nY9yGL3AB/1y8AtGlQ8lTH3BkR5Wi0Sy5R3
1hDUF2BfDKBZUTr1ZF3h+1lrcdKfM+w4C+9BCAgO89z5yxeBONLLqW+T8AIZtG3H8aZftiweNmDS
a1e3rZ6e4Mm8O5JJgqZvYwY2QNJIj4rUG9+ivN6DeMf4YbnWCcKl01cBZoGlj37/K3izjJ3bm8MO
7aVAbepJvou+xdRs9tPIq+sUOeUiUyU/57orNUsAj5aQBJpHH3ZXuKVYFbI4lDa4FG8kM4CFQtfH
6H2wq5rlgRw5vl7rKndQ42cRlFx7U50bMKS99v/U0upfYzbG4MgFK1rYhParAP/XJrXkuKEgsLa+
z2Fe47xafzlxvpNNmdz3jc0fWWEDGJ+boK9q0+QxF1V7whPnKzknzuszKKrP5ejlJ1tl+QrKuBBY
1MOwxxtwQbd0iYwUjzDtUWMGjw/hTi3U463JOLjfAYnL7x3lN5cc+NFFN4TmF96OxqpqWLmnYYaK
BdQx5XNm6SMYcLYLDmaYL1HajMBWmMHe50F6RNept8R2aNFnQrxMRczPpqFCEOgCBgAh2W5lVEF8
qPRQhwkdZsYNPyNfCU20uEUxDCisFahs+IGGH2GWXg1gMXCjEahgar+jswMMW3X1LfSQU9cZ89Rs
JZBWfXAZw7I6oSPOW31EoCSBFoBUyqWnI6IOlPIUAU2i6lvcvK9BEQYU58BFBI5kPJDMhw7FtPXU
oAdkrBrrAa301kMuwk2LLOWVIooktYE4CMcFslPg2fVTb1rgaaP2FOzYaMwWqgXmClNpRqvXRDqy
XTuVnIpl7RmbcXC/Mmhq7TPQMS06zQzjTlF9pCFEauxntxfvw3hUySZBq/JqbIS3q0sIhtFZ3cO/
eicqmazoIE9eGtJp/RbsdDI6IqmTLqiq1TkdqILTctgkbWAApFz0B+HYwdEEamuujmURKLlGVFhp
AtmpdNaqMdkqYIDmlW4Tfl8TmSKoEq4yjm0PywF048WQ3YUZ3mjj5N83UQkTMATHkQVvN9OQepBE
cAq5jLu8T5c+L8QqNbpsM4/reNKc5Ym9n8dWhJdvU5UXWqIqvOxOjT3Oh3oy8Hbz+jlabEFSNx7y
5FjEMjtht/N+mYIUYJ/fx7yqh2PRHslOM7ootEGjahLVjH3xNdh8GiIIBvvopbQjgy3I5moH/vur
ZQlQ1PpGA0J3SKOjjAqkHU+Kx8lV7tMoAJNRybUXhvtEFtuY9qCP6O+ENg222SzSuvePFFGiIrFq
BZTQWqP1sKNCq6RowCFFUzmkZA9oxgoXNERLrHX5H5/k201/lwDi0qIKH/a5i07pqSmOnb4ko41x
r3gBzNBUHOmO3JXTjyAntkfwNn7MiSmc/BRZTzX4fH6/Jb/RDs0aUlrJ1snjbEW64ftCd4fV+J6s
WGvKcw8A/tnN82yVm8w+jl71Q0RZf7Jk/36JU6c/kc0LwK/nOvmRnJOO6MHWgDzaRwh5RnTQgdIZ
vGqFcX8rU02Dz4+mar6Kj85yB2UGMlGZii5GB4pKHUUjCqWJE+/miXNF6+dat+V/XYvsH594W4v9
/ERamZWlfUQvNh6feBg1GTpvCcEbfAxx3GHPaYfHys2L7cTnIXlREOc5a8+Oa8jzyES0x6vt0LEU
iB2yzbcBACr71LIOZKNL6dXoZ9YXtBmApPSVdzhBgLdL+OrZAPw+SI3Xumuq76UdvAb4InwHFfR8
AzzpfPOLy4xG/wVSGQftLvXM/7HE/3kMJMDQ5QX+7rXbu+6pGT1nQUQPBc/5poVO7cwOYftQdqlr
0710+Ce/sOApmZj9+qdJUcDamR3i35PGtLZfY9tJTrJE82VfGOMdXbrEz6GVubxZJiTi7rxEb8gz
rkVfTc1mWdbW1kpwRvWkpT5NzfulETVVNC85WODqMEedlNCfoHN6d03ErW0WgQiWbA4qlIu280tQ
g5b1ekBP/T7yRf6ijGlbNgygVm037Sy82WVcvdt9MLbtG+DrXtwKZ8gP+y3+V3vVoH+Nqldz4UtX
r0B5CU1mNRfLGtDWnvqwfbrVz/KBNdvBDcblrX4mUcJEFjYJNreiWO/EX/PYGY9kmu18WUXoKKOa
22RE2Ynb9dPto3s8cLZNw9XytkwbDZ+XJoey8nlpWsgElfNd77HlZKFDUHgTEoM5ICmXvPa8pdGK
An0AY3SZPXhCqT36Wp4LbaO4lkVQUASCZEsrzHNpgY9VJNh90NCkF/24YHs6r3Qz3dZskmyL941/
JCdwYA+pm/enAW38q7HwsePWG5l554EXX60clGa1KQDP9K7KFai69JC2K24Zo9Ymo+xINi8AwQFA
4VdyzmF6XQ+l8M3NVrJ/bssaKvi8LE0KDSSzUikynKOwDaJlBzBak5Mu3ceykcBRQdXYVY2d4e7r
Djs72s8EMXAQNKT9DA29YJBoREJp4jYkL3rZ8PeSnYIYp54BHcTbaJy+hR2ORLFvDicQimOPR2Nf
G+mOLklUQiI2a7c0NQLLOl4begqNbytEFQj+7aF9+M0+r/zpQ1QeJgs/KOUGKY5hP/rxI3MG882H
EGsYuclfRZ8Oy3ZMgwsEf7sTaDzQTqiq8JvVnCnAhSrxsvLBKd+MdX0uoSOyIoe3taEx9R3Kzs3K
a2RyDnlcXPgE7AFKW8lfHnsaamv6ZqMpfQUd21Jvm6MtSsTIPQgId+Kdq94K0xGLJLPju7L0nAs5
cARAb4V2GGixmx21Af7liKGPYmwOvsVBrehqCNQo5APZZOcCZacG9dAgM7ixY0Neo5yzq9Wa90Jv
alOUkmgkO4NvDDDmQxEYIo+x77MDsip7amq5NbrQEOrO7gHk57OT4slOF4XS0sFNvN3vdr0s2KGN
Q2V1u0/x2k4fkE0GP6IhZ3b+Nh3du6gfm3L+8W79NhT2/yj7suW4dSXbXzlxni/jggMAsuN2P9Q8
S6XBkvzCsCybMziC09ffxSxtlzycvaMdDgaRSKAGFUkgM9daKIlU+7FI19dpLdTUH2O3m5dG3R+F
QEKnR03+TevjcQ2gWXRXJx7KfnMoNvSVp+amYxZPsq4A4+uq9LProgqg69RXLwF5khL6u3bUIkky
Cf3QOySDYuxS0npeeLb/HakzlHGnyWsfvQGjVz46Wg/LELfGQ8lUvjeRXV2NroNFJcgHZkHmNl9t
K5gbY5p9Bwf3J80H58kzegT3EXk/CYOxbe4Aui+xJzvHym3nXcPMz4PTbjthpt+ZHHd68MrPKNqE
QBfYD6WuZ2HXjvfMUvHad8pkV8o6uXHcMFiYXtt9RiX9eiiS9BsbwmedxsOntusH7D5NdfBM7Rxw
ZedL2cr8SWqEAydXuxm3kXTDfVlFfF4EsQYFNq/3kWuO901t3oOng3+GRjPUnHynOUA/rLgDTdsr
2fFhEJVpy+6oQFt3ruoQhdSRuzA8gOtAgBmcjExFx9IMsdm37fa14ksRR+orimsgkzU5WLUY1sBQ
hsvYStQtwC/qNvcB8ELAoUC8nme3JrTX3FmR4R2P6Q2ZgOEykJnuPDuc9Ua+CYwmXnVT0Qf+1MbZ
ctNohrBxt7On596lwwdaYPTzW2qFws+PmRUer4PSHE/9IYxA4vljIoWE8QIXU7wyqEQEC+r3iclH
hmY9y9zqK5G9jRMfZ5HoYd9kM8UnyrcL8dvlSD50+NAu+mDc16h11aa7g4TNjAuweOSpfbrULIyQ
xkBwIF5RjUOgrPoIgMYn6iSTCM2jZbfv/jUq3JEmC/jeqFw+JzoKJ6+e88gx7ywEzQ5/sLel+miP
reaZp/W7f4kCoDmxV+B38+z5sXXXB0BTXSJZym/rd35XJEEOUoAblGoSCKqWgX+hqRpwT/jOLb6Y
/LGFJNOmAYR71Qy2+TzixhtoGb7iEQb6lDoxDoPm4w1Uql0QZQCQPI1ETjd/7KeRdY7AUCCKy0hy
4D5AYDTSRkXFjY4hOi7/GkmvySRKFGkkD132XKP4iByw0gP2IlhmQeXcoUI8XuGP4R26JALfMMSr
N3ZtF8gLhDbUwjWDHrUNelXbSr5Cumg1FHIMgEkMl+DoMr/GDpCFqJiNP/GRdQvP6qybvAuMdTu2
zU6UzXBAnh3i4zIv70rc5gHPa9ULlhEPfoLi3ll4N+oKjGGFLCZVEeelNpia/+m9jdr+7b0FBfvw
3iLDgMjuhP0i6FbY19m8tsNmdwFnTU1UzTc7gn3VlnEHHEm9Lbok6WaIrIJCjsJ1biXLpR2BMeBi
FEjbLt0+NGZIYyvsWhu56iFmNg97H986Ges8wjM64IdxUvHqp4PSTK7qAGLnsujXdi/VzkBJyLET
uj/SGR10nIOhzBdice0oS/81qpk/yyrZr+w4sLeuLMI7d5ggbQOoflF5cgDEs3gij8GxLeQ37Ueg
f7o59NiDXY9biX1N63+I8V9OyWmEE6UAZBzxVdeH2PaDjW5AcJdLFxgUP12WU1lxbdfNzGxQGdii
LOhBcJRIO8n4TG4+A80pLwpE4FrsNaKoaU7N5NYGwPJNw//k1uPKXyuUIkLGSurHKsvWgHIjr4cr
b2XxcFxnU7NLi3kM3ZCnRJVsl1gCsuPGyF4Y778NsefeItHc34BNG4j1yd82PTGvtUTmapo202pN
/kMs36fNETfejBmQ7aDWBsPuykXN2BzZxWhLW1tqFiyOt5eN79QLxEb0oYlYZrSNS4ZMdAl0qUuF
q0HE25lptnzpKY8dOFW74iHRihXgGbfvrwh1mn3QIE6TjlZzAMgE9BIZiKoPEOj0rVVQAFSey75b
UT8dDBl9iUVhrXtlaWBYcIhU0B7zuswB5U85GGRc0c/IGOX1u48ttJ4XdY3s7+RNHVoGPfgvobSQ
FEjeQmtdH3Xno5gQ+lLzJodEY5egmh+pe5xi5dWswPjWzFyEJvsZGauph85cVMps81LeXO2FaYH6
49Kr7YVZoNCwx8qA4zG+r+lCwyUUHpvEwTVHp6F7X9hpDIUzxM3pgBxV2iGk+1e7Ab+QAq8/WT6M
pPaYRCY0y+c013UMhIQQip8OVibtpdOnIj2BHqxZMXCBnwrTt49MP5pTuRcdyExnY9jZcxEPahlh
pSKxB/Hdwxhkc3JJyDZ4qoJ+T+gsrzNUEXvE7iQETZ+r1cyAKtnOmw50FiS8UWBSEDBiP+ctydqM
lYPy3cmLSwdK5/WwIR8yOTz/azRNeW2TDzXzPOPO/NojTJkvTAFByapDwqhT0fshRjSyAl4e7bR3
SxAOBd8utpR6yJ1XMl+1mfGdIpAfgpRJFEHlJwR5eoNq9gP2jh+jmb8EN2mwy4NHIzI+oQraPloG
+AE7OxygFD/Ex3JIFbiXtHEGCM2al01oIcaTBjMwRqq3PkiWKFJUqP2IIFzD/fCbjsvXPBDNczUg
b2+IkN1hweOCe7Jm+DvmyRYPrRYsOBXQ/DJZCjxccT1whe8i7obD5dSwtbEzK6ypVFICSTT10EF0
qMwaQIvXYzfYRBZAe6DDeEHh5RlindW9OxbeAWDBak52Q4N8Ma/C8ibx7fHW4z3WL9OAEFwByBjl
fO8AX/zg5pDT7Zh6DPKxmvVg5DvQYeiM7MCmw9VGTd3pes5Ta5WPKAjvVH2sRZA/eqiCvatdf86s
KkRdy6ISKn3kfZM/IvKK8sZC35FjkKcnVEm5N9Sq4uqtV+VwmQR6daBVTUNch9Oc+bShxY2o21Iz
Hfm4QC2Qs6Zm4xZIDyLAvaLmEPk1dmOVu7CnFwVXaLRFdsOeUy8y8cauzEFvQb2uaKNj02CFSr2s
t6obhAzO1ImlazQr+MA2mWHYI9iWkwqAjGrXYHGAUFKW+Ef8tvwjnRld8Qy+7G5jmTkfZ1bptwjA
D2CCNzNsDDMoM09ndAigCrDzIxyuzT/5XYfRCHKhYdfm/36q60v+MtUv7+D6Gr/4UYesO71tzXs/
hMiyAZWQfEan1wOIP/git4t+BqGEdH/tkBEo6cs8+2sIta/d7jTjtUlnv75A2iAjaUqwHP79NGH5
443Rq9A7uRivr0pGUZVOPhOOeR51hL3b9CauQ6h5caFTGlIU8ROUN8utYUf5bQNpSI5U0EFNjJ10
KAaOKhDDL+aDZb/bOjqLk5UBUaPjMF0BqI3W9arSCbASP8bSiDxGtVwvrePVPjJgt8cUdyJ61WvH
AHqdTnTJSbkhVuY6bMUyKSJvfnnFHxMjSgXgNji8O3rtVCvskkszXlymosGhfkllF95cpkq1WSzD
yCgvLp7hnWyQEK3BMKF3QjO9u5zJtH0/+4ONXHrXkSkubIyjg/pxdrWJaZrrrNRxtZVgCZ3HDq54
0Lt5d0UrwU0Vgkmdmj5PvDttQUK7S6ybcPIoIa+2CRvezqmzdFzvLke8JSs7drwM6jSUAgHiQeQL
JaJK1+rGte0TaFLKt2LkJ0Ow4s3R8hRKnChYXD+uDzJKwc3kMX8rq/6RCtKpDD2YatERCbjYryby
IHtWjjdAmc/YgA1ByuNbEOg55ziK5Qk3pCW16GCMYHNO7eatHYIEmb4GFXmFV9ZzV/hgMZBZsK9S
Z9rPl+Kl+XGWxOa7jc7a1BEvYTikM5Zn8uXSG6yZ6d0nWidnznlyBu+1ONTNuCcTxCGSc4NC/Bsf
9zKo5vXBnNza9hyCjOmWvOjQVPUmsfPuSK0+ipNzpfKnXCowaUwzk6mvwVkhDCvYXm1tbldzN2bJ
mlyoI9UZQBc5QDxkoznDEnKiQeMki+urBlLb66QHA/V1vsBOra00e9RrmS7ecJyP7t4RzZmG0UdC
XUQJpdLiw+xmCRre+PIWrh8hwY6yA/vX6WpSfnXbezI8XN+Zln40M0GTCEwqvjDyrUXlzwxDyA+f
qrR8lJFaoKsiFzp4IzhAarM2L5+KJpWtB9G9LNPz68uyRrkbo0Td+vWTtlVr7JjbPV+/OARIwfuv
0+313fWKezd58EJzXf6GXl9MUdfh5tIcC2cHho1uAtN0W2lBJMHIs/5LXDcPVpolDzEkG3eSMVTo
Tnbo2dlG3pxGrMNR/OnWqwZURls3K5xHDaI7cmLCMueNYNUxsrmxMHiezTQE+O7b3vzUNYM6dlNL
FN64Qq0ImJNLz7yvRF/duiC9atzEvCdTa4LaK8iCaE+2vg2KTRblbH4ZwK3gvjdXvtYmmDhRood1
dRtvaXJw4iY7REXMGTVpgIcfiyHM/kymdkQoMe3bak2TA22SHWJbfaNOertGZO6Rwg1uLq/e2B2q
zSKxpMlcmXQn5hQn8qeDF8df8kSaB2r1WB6ufWm1oBPBBxqNPjijUmVBnWTKIZE5cyq/31EzGQt7
IyME68iF3kIHZBwb78lgSGi8eOXINvQGQOvBdoHusZXEnqqLnlhkt+fRkfq2GLs3v/O8Z0i7D0so
Ag6boEcz1MYCpFuo0Yw971BUGRT4gKB+Bk+hA0rcrNkXbYTSNet8MbdQ4NNlCb4QxGjm7ztuUKht
LnV619r8BKmPfauK2YdCPTuuISZu2ncG3nYR+E+Uvw6YetW1zh8KJNk2uobED6K03sPkQKltrAFf
nfqzgSDna8xRAJl0zvfETm+adLBedNwM0AO11FnYUbt2S6vf+aVIEKdIGFgDnf4hGaCMqyDQ+XUa
Do1S53uE4TJDMBg/UX/l2yl+GikDJGHCkUeuAWYLMwH4LA37T9CoAJcz7Fe3bkKfp55EGhEBtYub
APae3ICOeJ9tmNyus0XxV5+IDiB5PIDmG/AOY5YNb5kMUV3qWU+QHS5RlGhmm7pvkk9l6xxkYYav
wPOk8wLl0SctLXbMzQGpNXuIXn+M7FKIUdDIXAQo27ZttjDiGAmiQKWf6EwFIrmcdX+w/ckvYCbD
fbNIP+TZDGEPezCDbT5k9S45Nj7cG3wUW0qvXXolsmRLbpSAmfzI0ZEzzZKW9YbsfZzO1IjE7qlo
i2ItQD/wZGXFhc9KpK65TGy32qIKCeK8aX7hs8JaGva4AYG25RmfJn8XcTKg1FCmwIc8NGdW0VnL
qXZ+HgoPPNhlmPyHdjeP9cyPtL/3EsiOoFQmyU/ZyJFwMbsFdSBPmJ8iaAjai3jsF6ih8vdXN3/g
4WoIUjnvHaA5OxRq7HXWtg9hZ6klWMr61aU5gojNERXekiXbB92ZIwhc0wN10qGTIAwDqOtMLZqt
T8z32Ryze58tsI1g1WrVIOLlWsmMOLMgP3ToXLM6Uatmab2JvayaU5MOCPKCmDOoT07poWBz8qhB
IDZ3JikRsv1hjovHNODnOf70KnYJ7deiBfdkODjFvZGYe+Jm8KFOukmAtVr200UBjb5oikV3NyVE
u++dbtwziL8ucXOU+7AOwnnjjs6hTnL7EwNd+oW2Tqt8BxbKYhGgau6Z3Py0dA4mC9aulbcA1YtX
umLqGsIVJWIW54axZt8ErbtgQRK96uyYl7b3uU1Auzo2Y7RjWarup4HUXyU5NHQslAvZUSK2SYp5
RG2JtwABnzBsuldkS7t563jhbeKaJsRcR7CM2vkIEeXk3ZdDkUVDjlEtTCRPWzD0gvvDYYuezmxs
VTulXYQLcHbpnc7s8Atveqi4u4AJTQeQYupgXaOgd80bB0lZjTtRg2UE+P3luPZwnzmXEqn1iS/t
8scIm2FRCwRd6W+Zhm18hrLcpMF1yz3GP6fg2oWYYvfZGns210ncQUsv6DaNaI0NQ6bzpgMkfI68
3PhS9v2BOLQ9BfbOKO8+szKFHCTwF0YXZw8K0HtAt3EWVAVkQ3FLfjBi/W679tKZYqxedqoCM5CD
GyUgGtmO3rIv0vQgyurL5R1PH0UUIPsijyzUGygWxI9eVhzy3PAeYhA+7XBHma7Cbvg82VOGp4UV
hs5OSFCl/GwfkciY5WZdbnD7649Y8PfHkYsO+tBOvk6sIpqVrI+HGfXIMBpnTcnDdd4N0DUzoIPg
elNQa2pebTJJhw1q26pzOx1qEOsjewEbNanjastrWa9K32rnVOVG9W7YA5+lI/wt1bdd7YaMxzVD
7fAsJZrWq7KVZ1dn5NbqpdK4ewSGad2ohBvLaDoLxPB+RrY/9aKwFPQ5qJVcx/j17FykDlb1KIvH
qlJvNqKMb1FZrxCI6z6bmZ8sUD81nLTrIrJn5vVKpVLMLTUaM9/NzINLjAgUKKY2R0QO65xgRyY6
yCmKTGdIU0DLtRghRIvi1VUsNdDKE+COirjIBgIA6N/Y4ohATn7yptuv0taLNTZsEzsct+TC6JOt
www8JcoEGuhtHTgQ0zHjNx9XhWsJ/qXwwnhhcp6dvIS5+3DM62WvlQbWG3hxqHm+OXX2fcjb5sEN
o2bt+3m2DTIOpbRpMvIYbSiuRzX/gtB+vPDlqBaSucMGFIJUo04HT6ly6UtuLanZAbx3J94dHJuv
RZahXHxo7kflA9qfRNkWOQ0ADKHwcIYyyLutlEfDj7cqFMs/aVb4Nh61U+c4peKlCtkCJYudcY/o
Gr6FLgqKBWH/E6SuNsj1WniEQeUJRIrVOUQw5mKjJnWgur3Z2HNDggChdVrrETDwdudYxcRN7SJ8
WEEa4toUIFDE92ofYztAhbQrvHkyMYxDqvWTqKvgXvImPbRD4s+J0Vv8Zde5nR5ye5JnQgR+CS7f
FKKExQyXrfkKvg2Nmn8rvZVaDOB6wR8i5VF7z9wKhEPTrXYI333bEIzGtqXDu9AEebX2kcjC3nD8
7DAo8/R6eIJczLudCjHAkXmxk/+oYn8ZGCMwBk2TbJwuCldIciCv5464LyJXDnYbgEKSNN2YSdY8
k0fYRM46hjjfDIutbH6hnm8M1q//2CbieeTLgJLhrrexBKjhQlFD/Yy+Ul19bFIvIv7dlr7/Mup+
6/1l7NW5naYqXUOvx2DcdQOSrpBCL/c9IgArVZn2vUJJGGSO1fiW+zdF3/nf7LH8bnPXfdSpiZ1l
0PsHVIFXlzE6K4ylGoBUouuNDU61jo0wR+xpWgPpacHTTYfUG+05Y1+umOkrrroAmcQ2KyHu4wB5
3YmshkDxoN+R2Fc/aDJgbd5mjw6rGX6nXQVumsxepRzFxVFSFkeA4NUSZU/lp0qaXwnaaIivuG0l
b9cxLBrDheHzFy3wxyTUGiqMy9W16dV9uYI8crhKZRAc+ADoFe+fqPo9z1tI04X+cHIdtztYGhuZ
qPTNL3VycbD7e9abM2QLSlSI4JLIscJEWNgpDiRDk01NPjWp126B7aRe7BWtR+r909hEhMhcZAoE
qoY6YZmAdSUEaK2yd/elZlhqTvauEiAMGJqXUru5/V0n0r2DHu0CDLdBdg6DCcCgowOYurnzVQFD
vACthnNjFFD9GwyZPAZpXi2hJDUeAflKd6JIxHoscvvWjgs+b7kIX1pL3WVp7nwHsB/1jZ5+C8u/
hstQo3yjTSwQ+eNZAX4ED6EYLzvwpvVRPdB/osuf7JajxFoW1UV9yBus7BbY7r1SEEa6ChJlRdis
uQ5BhjtCkOjaYRYOBD+MWzDYgImqQNU+giuzkkfdnprNkL83CXqIp8PH3uHnJvXGDPCw/zg2H1Gj
U6psAWrbA6+l2nrTAgvViFBkc8ssPFKbDpOLn49qGycyOphYfBKfQay7bz7Pw1vR9c4dG5MTkSHY
qrPXKBuNV+Q1ZOM3oPSCW6xtL15ktgYbXn0Kr2nl+mMu8FdcvFRdiJV2a3uJCCUKhPuKPUU2uOFw
XftnFdbg48bN/wiMDHJQfhsi6NLZxxGl4hBHrO27Jq+beW6q/jn27C+tJ5NvVtlg+JSH4mmJrRJL
3oQHodU+4AyCbAGu6aAGN0o3IE3SmtHRN40vqeE7lwVlm5jZIY/DL7RMow2CC5TrzLXbZEeLNc/B
bxBg+GJJbF7E66V7Pz0aFR4VE/MX2ZteA9ox2Z3OnV9dyQ6ZzhQPBq+cgbB3XAM0kz1JyIsr0w1f
Mx8waAkutlOcht3JBYAapQZN+BpDGoAzcG9YMvLXP49MzGi8VZn9pLCyOYKCSR2x6lVH7EDiDe+N
T64dRXs7jlaBlZX3aRq3tyKRKGjpoAzaI+Yyr3zGNtRrtLw5BIH7+dLLBvFWA/yxx+IIuxbhGJC8
RISMfOkA4roV75RxQ62o9MTi3//6v//z/772/xV8y29RRhrk6l9KZ7d5pJr6v/8t2L//VVzM27f/
/rfjubbLuQMOC+6BfUQIF/1fv9whCQ5v8/+EDfjGoEZk3Tt1Xt831gICBNlbrPwA2LSgROjWcza2
N7EqAEl/1yQDYLhayzekzpE+V19bY3HZxwZdmOyBWFkntMLqOG83KDXj6UmMYbZ2iVcOcqnOLBzK
aH1RGUyi5qc2cMSnEIUw12VGnPB4gWxMBoEQMBPRIUj8jzZyLrN0wfAb30GeGNWz04GrrD/a06GP
m2qV46YHRqa/etNKP4NMP9vwlmHFzjNRoR7JbS8uNJacaQKoKbDZ33/1jvX7Vy+EI/DL4hw5aOH8
/NWDHi83ulqK+6aLhg2SwAGqpsxxmTlG+VIlSJpMy4luBA66dJ3qljwEME+AajOUif3Zq1K+sctC
98M8HZtoNuxeQ6zY2HFehy9pVFmL2E66o4Qk5r4swJMxIDf1aQTpM75e8Ta5gn8aNd6TK/OhNBKk
w4EuM7MabnQY2zvHsXDPBaRB/sPv0rN//XIchqgvvh0HpSGCC/7zl9O5SemidF7dXxbpouDA5efO
J2Qo8jMUZdszoPqPdDuMamWs6JZHzckL5VrqPBTQKrZC7wtiwHopeKbAmoYbU6hqiDVw3jxbujrK
aY2Ih+Kdiln+xI0CkkFFB9chd/a1vA2NvLpFof0KCXt+n09s+iW4bUF3kPh7soEyLFk3BfgfqZcG
VFG/4hMvP6JmUK2tIge4PTubIzgVb0epwNrvK0Aeex+cGXaXVPPaB4owbO6hXc/vf/F1zNtaWFsX
yh2/LO1JYc7S3NtNnSQ/N7YB0Ekdgh5Y/rKD6UTfqs7LHprpgEhhUfEYBGBoZJFoZy2gh7vMK9SD
pc1qZZhjvqReGt116WV0DvLem0u80SkstrScJvlALt82crorm82KOkqLhf/wi3C8n34RnDHXxH8O
xWwJGLK0p8vpw50KdxZrAJVMcM/xiIJ8HOtPnQl6ZcIZRuUn06utL7QIc4y2PwTc709G6GGJZlSQ
goyTI6nKXlRiSTz2Ig9Lp5VXFMWsmdTeIhQBQnunjCEuk5R7GkQd1PyPtstkAUv8dV27qLIZbDfd
yG4098xxzT2dOX1ilzMVDai2QqKIbRw33l67f/O5GJxKr//h3vPzbX/6MkEAJRwmXM8CEZ0nfv4y
k7BiZpox/0729YBUbObNTOAXbq3I8FD0nZnLNvXUS874kta65FFVIVB6ndOB4RbEs0gjFi6wx22x
qZFnmO6z1XR3/XAAyOjYaoi3wYHM0PhA0MkMEU4LRjWvEhP0rhbLzqaXRDMKtlAHy4z3DmRnIkQJ
QOtuOFrN46IAl43vpWeBOpe//1Y8+dtPzHYk49K0QLnLHPuXbwUrKidQTSruGORyj/YkmAFqkwQl
bJPKLXGiBiKOF31xjsSYLj5QL+cQNCC6ZLKBPw/AWBdU8kSt7MsBdXC9aBZ1FRvg4s7qOZUC5hz0
HJBCDvZ8qhiMg7XUhXy6etUC1WmSQbqxm0JDhR+DFCMygg019WTrXCCUwsH+zUZ+xRRqujhPfmQb
ahdLbcd4qSZ675kMRucet2HoilhBDKYuUW6pJyqhseVXkOGi3g/enlPXEMh1vEOoreknMHzGz6lY
xVY9bhRHocpkZ3kvcI9AUBGsKdjxg7DfRTE+d2dt7fX31gQgKQBERuoWO6WpNfV1AxSU0gZhOUiE
hYECvXNn+luIexcn3USgmR8bf+9m8jlVurkjU45H1yJFDmNFTeowU0ComPnl738jFv/t0vGgt+GZ
EBfwuINd+NT/4T40eAyPu8Eu78LQnKLO6imuq+hVdSg69HvBbpH5iVCehwJg8OuFrwUYMZDf918K
pJVW0E0FS4YU0cPPI72qZdjADAcvMyJgXMHFIrq4QkwKdLXUdKNxGRZ6vG9DCVaRQK2iSRGvyI38
CJpYlJpOTewwmo0rJ5abqZlVIB8tXd5vqAmg0fuU1IQU8jJCqdnStfErJ0RQ5Fv1MhpF8wF6DbQ4
VkZVdQEOIVA1blMHULcL9JpnIJKAEph5gV5DbS6/8W3+AXpdBH291F2mLy9BrzMAmIO6byuRL5Yl
9VlYXnCTtMC/9gDxvNjaglI4Y9kBFQrywQzKrR8W5gtYRZoV7qn+mtziGPznBXJdXeOi3qnFDoLs
wmm+XKe1gxER4Gk4TVvoPEAovjjU2hlRNwrpxqFswwdwrjuoz0G0rpL1dqiREQCsQM7BfhG9Yfmk
ZtlY+o9JO1oL3+jTG4Xa0I3OW2tLM/EGGcDrTB3Lgjuv6AFOhk5W6/dzC6JxCE4Dm+xOB7LzqhmW
Nbf13BTju406yK/HKJsx+zKHG60hYlXfuAEiKMrR2WcQwO9IGbKJmz3vR+8FRYxiHsshBH4C8qmy
qcxNHyFgb1q2jXfgZp/dqN7VvnoEmCG5YbgdngdsjKB5AYFrnrcPyHMFkLML8oc8G2vIBBTtmpqi
TPW2blE4Tk2IMNu3dc1WsbbzMyLs5iJnqbyzyjy9YaVcm0Mv78jUR36z8C1/XNmTzXLKGsodF3e/
S9XJKtSWgrUQDQK7YSq2FDAKKUM22Zpeoja6ZQCEY7HkgrrtxVDmOao4gnp5vbX9qvzeWskXOx5d
YF5rf45tunNbmna9dtLaQD3QCLoGoDhXRaTzuz/NkybbPivKNQIW7bJsIYmnouKumNAoKIOESvIE
RFFGDtHGOlW4pGCjA4dwAPmKEXcpNyqRk++HZzfPF+OQD49xAoCGWwoTuRbs2LG6dQDQyPEgncgN
eVosACzqd13VVMjAdW2XHOs4L+e1ybwz+EnDte0WERRn8uGQWIjOoyRR3gsLiQKRh+4rMFXLNAuc
74H29m2DjAwNRzmAd3aCMFqjoGlc/f2d0P71aYlVg8NshgeDME0T95Sfb4QIQ5WN1RstBONNhFg7
H+klggyAburWC7W5AVUYIiJka6EdFTbtw9iIEoI3YMkXsjDPcauwHujK7GuOXyWKy5ynqwdq+AMk
qv1oIyeKFeJZ0SBZxf6n9ZZEqqIDkB/RGSQcIYw7D+o6u6wjbFQfz7UzJCcdNtYtdTBkQG7//msw
f12XTl8DZ1g3TP+EoB32h+eB7HvUebtMn95r2qU3IUlxyTMoH4PEC2EA2xrBl3m96NPAXji9Xf56
M6ARRYoif7r6wwJ8dsiUxfO/f8uO+cs6R5qu6br4y7m4eTi/7TyBNDUhNBjFp8uCfvRlBSb0IPqM
mHA6BeXBtpOsS89n67/M9IyvTJRS/W4OwNt4MTNbR58htXH1ruNGLnhUKnA0LSnMmUkverQ4uFzy
dDmENYiDkfJYqMQM74ygfD+DEIKz6DRgHiowncUwnV39FCTy/mE7TvuHaySE45mObbCDjYUtPIeh
/fPPuRvGPqpGnmwGH1AvPrchytKOkNqWWGgigCTvurGDoO4EOOl0couit+rT1cM3nBH5IaufdYEP
1UYLUIao7yHlFIJgOsUzByjQPLznLCt33dRLTToESAQPog8OocOgVfVjvOp4Apywab6ybv/3vwFr
ii78/HFx8boSLCGOJSUwWT9/XEAtsgGZrGBzwXDZxfwSkUFs3ztagULiEhwq1XRIxqAGDzjs7aCA
aQNB9SwRYHEMdAtiPiYRtg4sez2AyznEfgHQ3Q/taz9hwtzqH37N+CPZUzTgw4fhzMIn8TzbQoTH
cd1fo1gMqr65jMJ6nerE2WnIhc9RKYQKto4Hz1HmgQIPheeurICUdPpoRnZUAMkVuBiRgI5U+Oyx
PIXYERcnEzmHxwx5UXJTOVf7IETYhZo5By11HXcMpI4RVst9U+yQMXtFsVX8PStOWDTiiaQCGxkp
332ZqIbniAzqO8dPm1XGyvLQpK3cIYncrZvKGW+BzQ4WuJVbT9M8beNH38fxfR7LANOjQDKxKE5m
EOIBAgbJ9oRC+6MbJPnOwtVtTuEhDQaqQB9H47EC78aJvMhMzUGX4wbo5y9kJxN10mFoS39hYtk/
v7wCGetpytrs25lWKliT7cOLubJZ6yGu9x9sWauyQ8PKBe9K6E3SEHopDvDX2kqr7KONfAxe5ZMG
WouAxe/vGlLU2BO6zFtjpVVuAwYWxBTIMag4msBnuqlaAO1n8UNcWAjXJ6YPmjxttHtq524ezJvA
jLC6HZapXwuoqo3JMAeBMp4oosnupQ7lcXT8G+GEaE0mnfrmrG4Yh1YIz5C/CZy94WTfrx4dZ99B
gi1xa3cSrBcxEok4uW0kZJZpDm+aCMTpIC3Q/EgeTlomG8TGEYCeOslmJ84Soavw9vJKmff/KTuv
JbeRLV0/ESLgzS0J2iJZ3ukGIXVLSHhvn/58SNZu6mg6dszcIJAWKLKITKz1m2mbTdPsX+eI2PHG
c3zv1LuoSVCKW8bpjZtvNE9zNtcZiqB6NPC3vE3qaHPkQ/Qsd3JWcy6DS5SGR9dSrWINHRBHijKY
9ql6vU4bBuYJ65Z32V3OM5LWX7UIaR5lMRCuubB2wHUutyAPVYieRmrrJzkqdENlX5d8J/KuZJ2h
Q0cg132R/SMzQpwj0IQvP5tpDL4ZRROdXLTheMb0W12Y5hNCj+aTMSOFhZ+Et2ltS+TrUUlWOLZk
j7ILGAMDChtupJGuFxs9Ntud16Mm3KTf0yFNt+NsRgdT0cu3dA7YgDjpdxCQjW+3hX6H6+j4pPT9
D60Kku/gothK5K12cUMvuWd3aq9kQ26Pv/rKUR6joEhOc9OmvrwAkfE7d4EzFv10QaoPGfuRr0Je
JA1eitIzUF8d011aDt6uMZXyA+vt9aTWwVZPG6ilHmkcpb0b4orcQ0cwcM3TJT5oiaPCseYjI/Ko
rsoxUqt1wEMs0ML8UbZqdtT7Nm/+O1kUigeeCePV61Q1/8MVMZqL63XqM4YY0TbQCeTJYpXX6j2U
xv21bzvCz8YqoNgGjfGXnM0pHWWHya615i1ce9aV0XzKjDvZdq3JYUJkIN6ut+oqbX7knQWrleXO
jZT3K0REoA01LJrEY7/ueYmJxiTrdvI+ukI1T4aZf93zYLv3wInz6z0v/w5btA2KjbxqaoFgnx2H
TPpygeUg75t483C9r/92z3LQ2Cj/457DpEawn7zbfZuP20FJrF1Xe4eS3BwctK4E2KH0bC3k6ZR2
NbBVciJl5Fh7T7a4SgFbMU+xdbv2bCF1xJYb4tq24EKWOQYQ1dsgct8TQ2AkLetU5EXFSZ5ea8te
V1dA7YJcSXwRsQAYyXPcVPA5alTe2IKkz/Au0+cqw5Fy8B5lB0ADxkaFSrWRxVJN9CcGy45yCA5g
rj+IId/KusYlWdxFa6xQp0PRp+uvYczbiBZcTlehu6336bMaWu39pNm7W4+smjr+zK7Yy7m6ufXO
fCJ5v67K8k72k0PrcMSOTR2bg6zLR3U4TWb8OVdzd3CNKvWJ7MY7sx2to5rk2Tkca3bqox/k5cFN
Cuyt1DxbpaKcfop5m+ZO82tK5794g9bf3ILkQlwHOZhwhO/mxuTFUm/DxzFARybv9eybrrnkihkE
YJY3nVb/HlsGQvztnD3JK49TYR3jeLQPSAPuStdGXkifnbs2Fj+NQa9IkyqIW9qudY5YNbZmGWqw
6bDMnpLKW6sBmAel2VQmwhwpKIvvbqhekNBe0p9EbdyRDzkGKCAivfhb6cK/KpxdP+xRTdbmMAXP
DfqUPjYMKrSP+evasPjL4x/XjbrQfYQPAW1OiOENlDAEZw1Ewf93PSy64fMVTbn1phIFc9TPtzUa
IH6QYqGT9xob7qnXvkPMWwW93nx6DVR7gWrcXiWW8eaZ9rHKlllrT1u7M0ZHxthr93mUkMuRI4lF
BqKangNPK48OZtIbOSDLd7Meu9+glqQY5AzNAZi++zJ79oNsn+2YmK5WDRdREp6H3Yjf+XKlzAsR
+jKdF3527WFURbKt9Dr4FtTb60DD7Td6NxdHTSXChcnfx/VGQM2ulJwPLuGF4KyTv1kXy4QAl45F
1OVvsyumvQ4VfJu1XfeZlNNKdlAM+Hl492V3iC9VT56L+ZS8VGNB3m7YNTyEYCBONgqYvmxQrGbr
8dR871zD3LlIle5EMirvhck3v1wTibvKn4WbksIF8YNHcnX9uAqM1VfgXcInW8GhJlhMhOWIOgbx
QyDps53tcDfOZb3HhWR6mwt8VpYPOsnQVUAAMzvbs+IBwYv11cyS9Eqy6rWacPCIwBPsizDBNuya
+Cb7baGdQDzLJnW5CMHIBi10npURc85lNa2V2Hoql4ObsrerjFjZyOUz8noa3L+EPTbXBbXMonlX
oPuzloNkrx707sR28ixL9th5uG4MLMNFoe/Y5mpHGFQrB1TMa2oqymMSlnda0Ifvo1Pw4UD2vMYi
61oD5qRm40a22lmY+gqpu4MMPoIk/ZWWrnqRpWVGHRTFa77MiDwdwurEL62K6/6HLJ4K/CYhhZzA
nrqnzurZnfbVqO8Hp7vXlwa4bpDIfmtWxnLPQ98+zGWMhx24LPcUWPp/Tidh47Izj3+H2rfBDBH7
7vqMIJhnJGvhiHbtskbuKkM1kzV2jDu9d41LA9/kaa5VcTYy9f6rc66Q8Bu7zL+WdeKFMDSrFqeb
ZbImx4dUjR/TyEufSI0T8Bfez85OadM7N9vobcO/mbxQYxZ/dWWrbUCiqxvwzgZKXHb8noaKvckU
r8DYhmI1IMkeiKQ8yeJo6HswaOyiisB6zudyU0x58h6KmkzGYurFRjp5xy3B3dVq8NUap2Pio9g0
HWRrrzrfzULU93KoEm5mQ4WxkFblA8GXV3mdLDero7ypbJkfyvi/35RszYg+yptSUPhks5BUu2Ca
1ZNEeV7xnksxJwG+CniTuYoFyC5XGYHfkKGhEhBgXzo5UkzgNtG1k5wzWjpZWTb7VRtueKVfA0uK
n8GBzK8GaPekhR0sS+pQsEVDjV2WXM04GLOaXEtpOZ2MsBgeZFvQevfodbn3sqSH6nOFtOS1BKry
vRsd7SLb8jD7oQkruqqGqzjMkxsxh/P1EmqdrvhtBCepDY7Aar3KvQlAyHJzQVegWaCl7p1szVnn
V1pmkqeRrfi/85tKQdp2ofpqO166ztRza9fJgdRY8TLbTrxLFFXzZTFM1fbs1sGHo9oR/8X4lIYT
amOyUW25VGE03jFvlOJlTPpim8eE6GXrEBjZqZl4ol3HtuikuOmL7JrlSJUTqGfjvlxUdEO/wfEh
JfvORB4KDEfQ/2k9NJfUwFogTTLNJ7/eXKwKn19AOZzGAozFhGPD9lpZCY+mqtEe4qw3D4QeJizh
ljlUgCCZkX3UgziMMxh1xBHzZ80bsksViYuqaEoBWHTmhU0zsBNaWq2oae+CCcRZkFXFs6zD6Oqb
lekAsZaqyBswjV9ehCY5waTBWtCLhqcv40cN6FQgMHeURTlCL7ci6dUnWaMJ9nqTlSZb2SamZHgg
DHLtLnsMI4bXXUkkSRZdwp4I9/dPszN+QyqnPcnqVgHWyD9of5TFsKlMmEbQBWRRHoZafzHaND3L
K3kz9IqI1QvKEjcqD6rl473h84+SPgzmqG4Mtes3PGmqbd4Wji8H9oWmPA0/r39tU3mzP0E2B5bH
LHNs6PdJGu90MeXPsruVk5jV1Vn/un03NHkHst69BL+pNXxR+PjhGmcnlL0dw3hInAWZrbjHW5U8
S0ZnC5JvPMvStQrDDdKG47iDUPs1HJ1/A+j41K9ROjiIcnQ2qQnPYQIF+9DHbnY9BI27GC4ER68r
kJnJGuTuxjH/6md43bDtHIz9PFFG/pCE2pl8dnsGCZj5yZiKv4KDDDPf2lWz/6/tcjxLc8bLX1ps
yXI5fkWK6K5r4eZLd/RbUYro3IpQh5CfWTpDU6Qz2+/XW6sc2wDL9GtPHQ8uGaz7xtB+yZSw7Qok
2ura3smUMLu284QRwVPLLlT2CmLndRrQKw6zwdtePZR07bXvovbRM73qMTXSN4mEKePQ3Tpl6W07
lk5SsqvJhlYJybjY3XS2UqXOToLXliSJRAkK6D9dpMZWMorKRwpn3ExDkUwrx8sf0D2MDxIgda2T
MCl7bBv/au6G5zcAkXJEAd1WXT40hJTFbALZzSHOoPtnvMpWLMYwOMbXIU2GcDuGxOlKZUBNU9ML
9SwSb6ORHXswlsOE+sVDmJU/Jr1OjrIk691O/xoq6+RBtZXRn3hpu7cMtI4jxKnvJqfpX6ykazZt
JZrtsBRNRXMOdhxGa9lamLF3X9XmUTbKqrLvfc9QtUdZwi8Hed4pK+7wYP99NlXbRmFtP+KU3T4p
ybnT8+FRW+zPh4wUuhe06kq2yTo7VLCxigYCQkt/Wecl57bu9FMfZ5fbQHsa1ZUs/jHQyC3S4gyC
DzYQppi/riQHxFke7AvdddNLzj4B0QWNEFbo7BUl1+/yYLD/xxk7/K3mBKC/WqJHRNKIUiwsBOAB
Q9VbJ1nqRsW6wxjjuyzJA5D/aR3jdL4zsgGh7t4Nn3riqctgOU0Qtcry6478vklQ3V5mbIVlnYZB
EU+2ACSV5nhAzm+6/JNiZK19U9guEqh8fPIQ1/VdahjKWZamAR7tOGhvslQ7Q3+qC3fepWTOTlEo
cJRcDsk/Z1bkdbs2qT5lj1SrvnrI4pSma8ssY2wJzRYJWkhAM5a1Kw+17MtQpd69ujRkS0NhAmZF
EBaafjF495CNv0bAdv01lzp0HSs99AtEwdBm89FE/XLWm6dsgSk4PNr3TUkYRXaQdcMiBqSAhb0O
agrFfHS8be6cbWtc24keAZbOzYs8DN6IDRseutseQyVe6GkQ7gJ0npYWE/7iaBBSk/1kK+DClx5X
tr1U1so9G0sU272Twlqehsb+SjbI8tKqBOFfYD7h3wu8hHJv0J9vZ6EyCb9c6pSQVjPxfm+99RsL
64TZzQ8xDNUnwVnSIXz9F/Ku+lNFNlLW13jQEzZryr06RtWn4DUpG0v7re/Y8CDBySv3Un8bnuNS
c1cDzX5odRRrZnyc3nmRQAB9OauXOnkm62Sr7Df0tfiz1fWGr7FFHdRrbxD6TpkNSHKtQCQJJf4j
AJSNrLrVy7PCbsNz55rNzrOS+cVMg7OCScffywmQyUGeYAp/rXFqnHyvVuQB30QXd+Ko1NpDGvAO
EclvTp423oxZjzsNBEj4Tu3lIBuMWRdH7z8jXP7Sy5UK5GDcAsbDmH29GNvd4FbaC1+lshvSMPdl
MW1AGluEbVay2IwJr2nsFMI60ru1oejbYYhjsEMM9UA4rip+eXdKa2gvcuI6rgisLkVhM7GXE2sP
iPCiEzy5DwiMbUqhjxdvIQclIxahqhX6PawnUtlBaxrvKIYhaZhk5VrzUvNdsXOitUpewXOrjPe6
bD4ny0gfQuKfL/8ySNEm1c8L3T7n2GorSpywV/LDENQlvxg/kifD7LNi2XvbsK1tpuj5bgLjTXyc
xVcWjcbkzWpZfGWxxU91PWeiepym1DzqqaeskYGaPlREk9Z9Z2UnQi79O5i03MQzQfYSpalAN/PG
D89FtBfBp+xk9IrsJQf/Wy9DgQuSa7YgGpL076ZyljOUbfd1WVn847L0atKh2FbKoPnkD7PL7RAb
6MGV6vlWk2ms4yswWeu6tsqTbMBdJL9Afu9OKsK+H3nGb5l15hWXMHufTZW1Tch8fvR146cLZil2
MDEIy9Y9xSjB3o89ludXMBMjgzpOXtOq/RqpBdl1pOyQ/jOy0jPjOlKinbCYfJyKdh/hVfG9yXcj
glW/apwoV1XZ268WKh2boh+ic10pyV2tjPrWs+zimUgLuS2nN//q5m4lRyXF9NmJOXpvCcb7oMrE
RZikVjWL+B0k2OQpbgKxDrO0+hENLioPZM6SgBVVKZuPOfIqNFsacY9cZH9w6+KTTX/mV6NJLArj
JfSeJvcbG04wtV30azE6SWC9feaZ5qyDwooetDbQ966b2PvC0EgSgb/HpncYP027wMaGtVVTgs+O
BaHTLO8SVFrx0kMhWJd4hOw1ryheVFJV0D29eV2aonwZpkG9b3FL5HdXvMge1ujuw3lKH2SVXXvN
OnZdcZD957C3dlWmpb5sJYjfXpBHe5SXklWuGH2sdrpHWWqF4cE3wsdEzh1FtbK18VRGGpabsUOj
AARbfpN9xyKrL1lkwfiOFAMznSh7IXR16dO8+GZEYKRNJH2OteuCrZ0hdTRa8W0KJtQ8O5N/Crw8
Pkr1h+yuaGCTRpeNvSyiy+AU7fBZGF21x1mv2cpqfEz91owzuBSZfih0UW3kpL1iHQt+jC923kLJ
M8wDGLLkKSlMfHtMwN2N0+NPVfQBS2HFWk00+alsQRmJqYfklQ/J2g7rbo+Kl0KCdCn/Lwdfp1qu
9q8TaCEuoHFboL6yKDa0MPvRs3iNNcTIOq20VrI+18bZL8PBuHar8/G3bq2b/t7NZrN0UNknn6dI
WoKTRPw7Slpv1TgafgntbL6rOO/m6EG/qaon7m27Eqt5eYiyP+h3HtyMjSzalUUenkDBSRYD47UP
7fZNGLV5GbMwIY3JZL1tQSbukDiM+5VNzv8v2Oy+qucEJwA23cWa530zDdzksE5UnxBr6bdj0ip3
gVd1d5C73a0RlcpjPCH4JuB4f7P67qLL8XOCDNQQ1X+XORYVo9MOKLTiPVwGXn5xyqk7IGM97eOg
ae+zSUFVGCuSNxJEP7O4F79CdW/pBvdRafqrm7ojbjT89pSFZBbHlbaDGdAdWzHj1trn1iZC+/NF
XR4UvL2PPxS7QcuamBh+kf0+MdRgPyl16LeNbrzmUevuy4oghCxOQMr2iZLE1yImp8Ze95rkWhxC
fqUZ1me+WsTma6qOZMuNPGd9pdha8UjRLq6dHdLV+wojxWurXYft3iEidB0rCod9XiqwGlzGljbZ
k2bSsH9c7gp6T4ZtnNJfWzMLImnnqqhQLq2eV0b7UFOma2vqBcou7DX12jqncbAjxQ4ZY5m5dkiE
YAluXFstDadnS0dwXE4lItXYqS06qrLI2qbt5q5BtmAZm4/DvNOtANOU5bpar4877Nugak3NoXHL
dh9M+SveQ+O4gmXZnOWBr/frLDbunWYeT3/2kN0ElNcVibx0J4tNiclwLixMkxb7yMzU3bM3t+CM
yuCexddwEEexo20VIn4qK2U/eQiL+IcTgSyVJdloK+hPdtmwjZfxt65xSiwqjcmF3erkWaurL3qO
pelt7gZn1jtXWMcmCljxZLcghnNboZXjy4m1jIfPKoI9nsGyvrtdLCiwH6mU4iHhhfy360PhaBA5
yuON7Hu7mKMnB8ttytOtvguV7Ih29Zu88m3uKNfdNYEx7TqH8xw4GlTRxW5FHpQIpxXh4ZI9Layy
/1SnqbDalSzrWGX8c2qRSkO/BckBQ8l8FYDF6Xoqu7ZlqqxEix+fbPkv07VptNODkNTCcslpmccO
O96KZNmcFBeJEU/faLHL3gwdXG/QvEMV8l8ui7aVOLw3ieKsWl74VuPhJuu10TUOVa2yjQV89aE1
UMHsBrgzKGfzNSMaIOuTzBsPsxghB8rJseUhRwKukBgIG1qNVIA8lG3snerlIItta1VbNYAoLuuG
qiJJTY6/XKm6ahKZip1z7LTOOUkbv/OM+Y5F2CQ2tjTYgdNvCHyxriQ5+2zZUbZoEbaNS2+xjL3V
yzMv0L6GyeJ1bB1aR7NAc/VHlTa7adKVE5CG1DWzszxMZoRg1XKQZ7IuImHkg4Ou1380IDUOAXEZ
KzvHSr+b1LI4/lEve8ihpMmDbc12+XrFf7uYHKvV3g8CiEtkjtBvOgTTVl3sEaflAK7r61BKA8UU
WsnBDtVNLYu3PoMRqmvVU4ad3jjxytKsCEPpOjw4ZZbuBhGmb1GQPEpKydwEMf8W7e89PMDo/71H
oFStP80t8rAeCqJe1xK8asP8pKvOxjTw2r1VOWmMOMKtfBtR60m3N4rqDD0mO8n6a2dnUh2/z3C0
s7qufUBrHmaLiWPHSOzEI91XO3tsqYpVNVntw7WyzJsdgL5FyJW6Yjk0dRpteMdWfTnNtUFz8I9J
UNOe1cXGafF2GpVJXadp0K1vdbErHOdaLqR3061J05BTXcmRsvK3dlluGrQw/pjuXzuOyx3IFnmQ
M9qa+1V3K/KrY2GXfdy8whFmm0BA8z0yLuOqDKfyPOLGSGanqNS7Cm6KagiKsqULGr3zw7aGW8m3
vJWVdm0vpiCTEftJjfapMTRPVaTyLNEj5+B6CeGSoU4edfdDtskaEKfx3iHyuL7V2RY+HlEOm05L
rPpJgBV4Kp5kd3lIDY9tu+o612vIOlOoMaIhotnrhTvstUwFA5Nl6ZlgXHpuiH3sBSoQVVBoA/+7
LkfZIvuA5WzBY/foOC+9ZQPcSW1b9AaSYVmqHwsr6ZuXIMPw16qwwvPc8DmzovFTy8Cs11bWkoeu
MKVLQwASeTMdpwpSPRvH8AEhTQwaFRiYCa/OqyEzp78h2q8hoQzhKu0GsEaGB2bJRFAgjboXJSCJ
1xs10h0O0ttqmsQHZdl3wV0qNsY4jS9lA5g8slHW19zkcJ0Jo1OCKwGCjx0/vzTLL8GcIaLalneG
pZPHdaa0JDv0n7I8k4cmaoq92RiIPYXh2f7nQGgN7vvIYy2LXH2nus2nbLzV/9F3HiuxYNv+dY7b
UJG4/RFPvo2c+1Yvz251c+lGpwjZ7OUO/rjSrU7eTDIjveziQvhPVzc3o11l5whthVZzRhgWo3on
NLajmzWbOp7B72ePngORUyla96XM9YcS+6V7lUTqS9Np82p22vSuHzLvZQ66xifu4vAZ0Go2g701
2P5v9KXoLV66swIER84U97WGb4z4LhstpIKeAn4u7LlPdWKV2LCF/NTxXucYLHK2ZKDAMsiyPEUm
fTiCaF14H6P3mgX4fKfjcJElqJzPWa4O99eSMAlsuePDtWQ7+2wu1EdZ8hIiJDa6AbnhvIM/hzY8
tPO9POgAYTd5YKhAFKjLK/OroQZRieWK625a1epsGP5LC6Iqq5An1P42Q4VOwH0cil2eRpjR/zMz
5HhvkxugLz1MOKE7ZeYG7TH7oQV082AWTryfTAdmWV8CLVkOBlGRc4b1vB7wNsKulLrOCHdGPY9s
TynJvnFk6qvajqCrY+/z0GGaFCvjSY2mwc+IbP1AhafS7B81Snu+mmT6yVBK5zL1pNVkQwXbHN9O
9bMfLDicc/sTQpa7m5q2OGaYNSACeDuNgWcfSes28zoO9eLYajbeXaMSHLB0IOYModK26vJF9MDA
WeHrA8G98iVjg7OrscL2ZWsGufBcD9kbwei0XXfDvHK7qHkql6QqKjPzynJwcexDD1MAGFLYinS5
emy0YL4eknz4vfhDme0MoV8lvCMqBC9lOQvmQvxWlA1/1KVLv9LNsaCVQ7S53fBssfY1cKBRCDIe
UyY2jlBrWLFR/KhZNUyYqql+NL394o2q8ZJ0o7lPHDPYpmUfvCvQCEagND+qGcnRvJ/aS6xmxnkk
27mu6jG/HyOhNrswhImWg/JCD2MIDlqT4BXZ6MGDvhx4a6ouw0Jkiwn3b8DAsklvBlxjaJTdWKJ/
Er6Oj3IOeRB2BAg83EJLBZcmzBlvc6QMTWP6ZpQlSpsk0nGF6uJd1IMID3pLXGJ0HC5FJdB8bQKb
SATFW4NYipnZAn0yMGG6NSi2VZ0VgJtOlaOcmzfOhxEGaC2L2rmzIRa/D90Pe6kO8IA6dEtwkCxB
tQLBHO41uK4oYA0K7qi2coI8bG6GMCPxszTIOtlqabzmItZOH+Cw1RoNwpWSzc6914IQdx0z+qFO
6VNTVcpLCbRr38ymvk2rXPnILWUtO0w4bPtdlZgnOTLIgepI6xVsRp4yTSW/+2UF0Vopq11i3Me2
pd8TkRy2YabgIPJPnTyrY1Gtl3DGdvKmHg4hb0b9NLr8YzJWHqw61S9e8SILRsEDYpUB+juMhfO3
U09dsmHfnW5MGHz+bVS1jA+Nsl81U+DsZIO8lQDsAxY+ISLziyu2AxVf6RrxNuH5ft+XWrgioU/A
uZ6nnVM1zkZ2cwNSBLbpse4urf/nUVYfVa8d5kuKofcPiBP1D7ARkPow8Ekmk3S61XdRTqJ4nl1e
B+kmG5JUVU+EWA9ykKzn70X0oR2WEJdj3JPtJsI+uPa7aqkfUlQn9nboDjg/lbBBvl9zyzenUWy/
98DXGaFoDw2OUXuQWca9VTZfo/lEP0AP/zLC7ifTheerzp9UAHQWaRph4eIUBRh63qQBZUPbj/d5
mqi+nmqAgRv3PGmoqklFqrjXd6EauWdZkvVLlezlzSLYXRO/el4A+DNt8VxOevCoZE+AhKG8LIcZ
SyY/rsZoK4vARRcb5WraVfGMsKXbnRqtne6tOUPIkqz7GkrVfJCNkTNOW1yY841sxe92vMtyfHhk
a52h6DWB45KNsgqmBVBbc7qXJSsgxhA0p4DXm1z3F7/pdLHT6AGU+imA9LUs3vyqr0Y3sjwufZpK
adfS01p13BFutDY9uy6ynbqCkSlb3vlZgdXDy8T4Oi0lWaXq+hsyselZ9m/4l91hE8+qs/RwgRE9
9sIkgM9kHmQKRDZAiunY6OjRBXsstoAjT58yfZxUm92jGZ3JS6k+NzQ8Imuns7Fd8dx8HOu+BFyp
J+spm/DbU3pcArqPsLW8h+Ro87B5dOB2p9NEtjXNnJ1JdH3rOp69NYv0o4xLBZC+rawF6ck96dgD
QsDRoxfwcNfgKH5zCXSbLQrNmm4aaFyY40WeKRZwo6pEwFG3+VpjZciwby8X0WNvTfyJVZpQLJEz
luRBDXA7bgLTdwudKG6yIMn3zvg4ecuOyEPaN+T6SGBMxdHQ63n9qkewvJHPOPL7H1fA2P4qkNh7
KlUjPIRu9un14XcRh94uiDRvnwQKsS1eh1klI/6L5lcrmtKdvaAZ3GY8xHXJ34p+jhthU2xaqwk5
qYcSJuJWIHuQBKDPK+2lM7Rvnqa7KxVEmG92AdFOxVnVBgkidQL4M4Tduh/49RAlyPGcarHtQjNE
ffA8Fflz8oQrfRYQgEhEbAA9OxBPy7HxyXRshqFjXVbT+G4EtrgSRXvuCMeHROz/TqwcidnKaDdh
oVXbslWy1WACMNXTfo2uJECn6FOzu/l7W3U7/AsPzWzdG2Wt3nkN2FYWp37jRXW+0qLpV9B9r3PU
l3n3/YkUNp9F84nK4C728vc+A0yilx1U3OJJB622GmrM5XXlPcyTtVVXLCtVi/2YML+n+Qe6X1uD
Tyb3MM0bneanyjbBt8w32ADVEcgxbyeYvazMuCdkoCjDWp/zFICV9U2P9BnAN3tKLyrEmg6fkEk3
Zc4CO2WYTVVlcolskNVzSN7OSvAoGItuB1r0uzLk+UsX/KqQ0N1BQntViI6yT5gv5UgAKYsWwakx
ZfGYHV/V9At4TP6SuUKVifACEMnhZxqH9UWbDMzQ0peu77VXwzn2ICjXSiBeNHghfoGygT/yDCDi
aR6wF7+Y83gshIoTV5JdhhbPJw2KzGZO+DJI9Pa7CDzpMQoPXtVuHB3zxKCoscgxh8dOi2o2n221
i2xEB/u+ewD64Zv1NIBCNo9a4SorNYoykHbdszMXJCynYva7IK+PIh4OdQc2F6klUrPA15VO3Q8D
HLPCzAG+gutCtp5sf+RgoVKSJmo73OJ6XBmiwL64DjBnXHNEV9m7tovQzozUtQ0CUiC9sJ9neAwm
FkArLci1I6/l7nroFLbuQX0ghr0yq3YCxaEeY0/AD6+qSN9UU9UcuwTh9Ht5WsF7S1e/tc26SkVe
2P2uUbtDURLoAh3JKDmLJpuvE4R4BMWBvsrGedhB9shhO5v1Cqv3ER2NuTkKL9K3Vqfeq3pZHQGS
z/zCIhe7FN6P/WYCZNLp00/WKhuazOw9NmJRk2dnsGL1C4+2jrhCHq6D0sGDKnX/fsLP6TN2eYGb
nCpa5foP3XaeRdCtdHJ6hxCu6saJ+7/Khq9HePNDadoI+JZoN5OBL/JFJLv37us0idAPxnjVFi95
NFebtAOIXHc/MwfNEoC6DrKpZbmZlci97+vgkM2u8hwg8BtM0Z1mdK+51RZblEs+2zxVNk7Q8OUh
7Ij6T39WbdGTwidRrTXFcxP138LabFEyjOxdYpNQKYduG/R1vuZ+k7ssG3dexAeSlWi26JnVn6uC
D0tLxUs2kNfXK15dArFL4mw7E1De26I5ZVmBtE9SvA6luhaLNww+ldhE4ZlGRjPZtkVwqktUJRJ+
jKrWP5SB9hHpDqGapr5Ted9Yd3Pfb2AuWkdFVwQx+8Q8pAKRi7qtfgmtKFZ4Uhtq/QuVnng1mjHW
5E2KYWr42OaGtkehtw47y0cBuXCaZzUVb5WpRivPGHn1dbNL5NjhtjYG9IVDsKm1lx10jU1C4iYf
be3Nqy5xp7XTnMo2Xbn2ZK+El2P4npXutiDdc+mALNZh015yqyOaixwJYmrwsFqhoknZdK/E9OOV
6K0PowhhZBFyuheqtx9SNE/c5lgo00/PQf/K8j6tIcP+0xgOOZmnVSRIF7M4j+vJAs5X6J67Jgw9
7nnzSsmuoWaTZtVdPLQ8g93R3GKeoa+6xenTSLU3CN0j2NX6/7F1XsttK10WfiJUIYdbgGAWJYqS
bJ8blNNBI6dGfPr5AP0zmpqamy52A6Rpiuyw9gpXc3a9XVoPZGdkiFPFmF62ZhBWeqE6esmL1kY6
bBfQeIeHmyGwAFnyC1vxe9n+mxrWhzXOv1tdUgNLzCtk7EuNCtGZwRFN2212+CB86wgbDZ0yf8NW
3LpNLPe+bPP2WMdd8VLM8PCUpL+LfvHNvsjDgk3dTkeYhSlWSsKXNsKlLeyg10hWbnRhYAjkZse2
cOMrsTQRbj9Gclm8wjpF7NTOIsm0czoaKDSTcrlUaTYeS0yQr1DDjYMmxPw0JEXMZhZZK/SYZj+M
BCNSa9LCOs2cl0LGSRi3T02PrMcUNsVUAiDxzmBLXDbkHCaY/wYrCzKQmUrd3IQSbwlhvdmGR1zg
Ipr3rjsOik3eQJm675KifdA6Vo/bfoLHcA8NyJiJZMIiX/22NJyctGaovisNNVEvk9Optkxrh+S1
8yXT5ffJQumToGv5jqxYQk6G+wBPldS/XhjfWcBIVkSq9X2y+54MX6GSrWmRnwEu8j3GEMVnWh+/
g6dzYMua4bvmRYNfwJL67llYIVmL236PK6YIfAyb70jIJky1sXiLFeNM4KB+w3/SA5Bwot3WTcWi
30oFFdGUfF9kVgfokkw43bHcN+bEImua58TmTBzF5nCTmLjeOv6vl8lt9xDOOCuzAO1qr0BqmTvW
E3ttECXvRVla5U1mfGSjGQw27xKLoQwr72nEIxlTmD42VhQUNx+oUdB+YxL07MnUAhvK+F5VlY7g
lO6nO+SUmPEGQeNfPajpzPsBP5EdTCE7IA3L8AfNyJ8ba3T8WWRGmAEB+4Y1HPQq88gkT8f9Ut+G
rJmPfZdGt4X/i5LaVziL73kSiReA1N7Hk4olq1XUZ6zQcfQrlxfbnFmwq3YOABJg1+HcTWGKk6w6
pH2AmEHujTUEtS/TAEV89myPfXXyFpJWsXYkg6Ve/qn6ipyRajk0pPKFc+19QA7e9e2YInzh9x8t
MH7nxhX8V2y4IQQOywW2tmOHUZbEfpQDtHYtPjiCh/s0RTIkIjy+tDF/sZXspq9Td5wDXNlF3+56
vEMVfNhYuAXCBwABvFgjK+i9wvHVoqIQyfIg08h+HWsPUN0q9l1v1P5YAWpUXuzuMgLg/I7Kctgl
tb2b3XY4Y9RhP6VCS/nSLfAWOuAyzWRCLdlCPztVei2NBpKucZ2xpgsHa04vaDuaAxt/i3f2jG9a
c9RwzBBKF10kP1XMoerfprP0BLEJ6zhgRZMkKRDy7GihlFF1qGKRB2b63tla8xLPk+6DqP3D7E2F
eRTzubT8YR5qP+li5dmuu/422ZPil5TrnzoxigDPZv7jqndOiN4oK2CeTLYvoN2QG3qIP1WLA2Vp
EaDtaBrO9Hhe+pjSuqqW3ZA37vlKTDfZUW0kRtE7x5FLYmrhPmHkfhhiJfcHV302AXRCw55nX5PK
WXrVuxC2cy2l8red+ENNlmY8mXVTht2c/ekM+DstpuIk57xUfZte82GcfCWdHX8iZUCy7uMKwbKi
2sWZIO8onCPSg8SAUrqPIkLXsO4QjvLXnMzxYkbQt6Y6CZJ+soJO8D3pa704K2JAAmoAjM5TdXLn
gWQQt2queI7d1JYjlQFVxCASUSdyA7IsOzJR2Jd28kh0mdg8ae3QHRDZhsmkIFlrxHIsrLyDWlm/
ya66KyqENwy2u4PTdT80keuB0Womv7CcH59nPi/9hEpuiU9uTGrRion2Q5KF2EGzg4+1eady+qi9
RJzRKKlUr5Z/us6AK8e2YMePAg0FOevBMk2kD/XejzwqTV86A1gHNk1Tjjd0Zz9TKp1uEyRDPIu6
fe7GHw5mNeHk6aSZijxcptjmMDzwAQ2D2NtxpIbCyT8IBJp2DZBZiOWqGuYJbMJKiTFa0etrOeGH
1UUsUYVtGr6DJdxeSQcnkEUqAxElBzC4/JxhvWurun1hj38l7FJiY56+GJqmHGp+SH40v+QQOMYi
FfeO82xsUWg2XOomAl2JbDpOrGqrs9PnZFcb8XQoalvbpRBsfOFiJ5s+x2Ky2N50Q1DAkNxZTnZP
PHGxLbcNJRa51K0LdT8gxzsujuqh+MXkhDkcKc2QFfse4/eltyvsvFKyGPBT30ezGnaO2/rIlfN9
5FnMJJGIQ1yefmj47oRN340PrQAWKlDfNLpO1JfnkVlqYPzVROm0I/zxwZ/KBWNxfwJ/5nuhkHQx
GzsnhyMTA8rB1ndaEk1aDO30qIDmM4mPBHwGnWugwA2E1C7bYGBLsW8sHMwbnCBgh1fytcmRcBkU
Aj1q/u0Egz6fzNlX2UmbPdFgzD+/sFkYLyLN70rULMGgatGT6Iwftkkdfhnqc9pn4lTOTNemAp2r
oppROxeHUybS0wvZuzuNFLqgaTQckaoI6VwETynrzlIvIXlNOZ6OceNHGKweVIUzy9BY7WdjLbAg
zKogGsm27pGXLXs0moRhZAhS+0XhpD4VKUQArzkRedmfp1EM5+3RVxPbZn8uUqhTaGpYqR3gdvjt
h7nM3QN/3Pps5Gp9tsG79nKpbjNmv2cskZZzWnBo89AlBduruZJiQJ9Ph4YCIzY0F9AL1wfqvwnN
a89ZU360bgGAUppje1ySgiOyh6rZzWdsifv5PBo9XuZORxaurRWFb1m4s+ileRqUNRCvPkzzUp5Z
RUoOQVMUWn31YSewAuQQV7w+UEtHzm5hVoGSVAlnKTc6bw3bV/ahSXazgN33kaK256Vv8csarUPL
dHhu1QzuYsK21G/a6i3N5O9Olv3nZ7U92j6mZLHwPp+jxcX5pReHaE2j3M4Z2yN37a7RfPy9d21d
TrxpGnuKxrMdvyNqqpnoQg2rf04XVGU9J/0wyrjUgk5tspOUCwX3ZaeN2V1TvJQ0e/5jFN8sbChx
gmAH33VRFDBJrW+geR6q7pYpTBdY6AZJNkeFn6hRdFjy5jh2DcYKJamIaXIaJbpEhc0aNNjJOG/v
ADMP6sLO8k7ZriavwnCXYHvYaUnN8Tcy/ERCosQqBPn3W1V6HK1GE7yGQKozRAf9LNCYB7WDjq35
5S75L3AXl082wkNu0C2X0zF9MrCIQU3Eaftb1fpUndu12bpbY2Lmwdd8/VP+f5cjguj/192j43X7
eRSAi+VBq8eAsOUfHE76oDNxhQttxcRgpMyOQ1N4FHW4Ia7J/67cFLP02W+9Fn6mcBoodzQDjL/9
/EeQKUEFcNIUeY3yPjnlSoGd+3NPTOC+T4Z7GdXXjHngjEs2CWl18RM7uRigvEOm1ZMxu+jPHd7w
wOGKGzpZq/gQoyknxOnyGjVFydy9FHttjO8OVbGoeJC7/t6qrnEYVphAtaziPMXYRLatfpk1om0O
CBGcR9/yG/YGF75kUb15mwyS+IEyRkg5jCelsjN+Ou58EzOGbJajdOyawBk9zBuaIT9HqsCXWyps
qxBjXfhoTnjBKJa/UHX2lQmSlmvofubF5gPHo7Kus7NXLX/4Y5NPA2n1ZI4l2Zp6KncJJTJ9lN5t
FItxAFSuUY0FKUeIndV21bNaIGocOEYFIq9Tv8/j6tlKqThjZIVpf3lAaL/sqMJ43IXhszHhbEvG
je4u2XdY/+0lKlMzIBK53HXK0lwzjDMMrVI+aqbZvTO17iknl+hOdiY1aWuRv6dMHJxFkj0vzYfj
iOrAT6A8RuDoH1UZ4ZiQKj/7yKwD7GkHGKMivykq557OG8I6T8TPuE7eQZICErjNH0Ms7hiiOn8L
AZ7GuqCXiv2cR2xfyjht/FYlts3s7F8g8y5YAHOUo8r+CFjySmkQjUvfILQCLdlVcZeddBznd05h
LkdcTJfDQulgB0vT2C2K7EK2j7uqHtOD2qx4hwciVYK0StHbN4j+xBWK4bVET2KkVfIjUmobJTjF
BP2R1Wq1ileSUDXs5bUb1R+y076Xo2xwJ0cwSbWfOgxZLambevgAjeUOz+XsLtKsQNyazUxSoZyL
/NIU9XixVvRuhuo7Gm1z9IZWeSf6OhSeAaSKYm8X9Xk4xWn8DlPwlyBo6slsdeXNUC2F+Ax1DN2+
gNloVck+byf3Rwt+3Xou3Poumi8An/EuN7FTGqggH3Hk37k4uf/svNEInMzRnjkBGKe2TrpDh/bs
kZgS1TuV8L8t9sGWl/5pCSRmP60Zd6/K6zV7xDx6xiDuRhMBbSii/J3Xf7EVSKiRJrW/tLb3gG0c
7ePEQTDcLGRsLdnyDMTwZ9blaZmFfIyddO89xhZJCZ+ZoOn2gBM409FW/855s+et5p1RS8v9r/7n
5e3ObXDrb812+9ezv8b+35fYLttLtM3zmJUppxjkE/XHGmr8+bAaiTve+tujbb0ZEpWbtv7/evh1
/ev2bWxr/s/Y9jrb2KzJcmeo9eRztsvxfivLmkV1fag6bGGAU/971BhMNgTr9VyBshuSx/af/udT
P1sxUwZULGUfZ6I5b029LrOjWWE+tvXNbv7vPu7V7CKH9FrNevxqaSo/B7cwAkhE8es2Vhc2s3tq
jodtbGtUtOlqMkbXz6HCzl5iprGvJ0mSG08mbv6fY9uFslta6jur1/H64p9jqdL5mjaop68xTpwB
ZvbGc2XmWpi4dXywaqzGK6Wxbmptqreo8BKWvkn+bF3to4CI/NBVZTovkShCmwCiezUvHJ/i2cfi
rfqRwLg4pARAHimMoFpGnUjI3k7TvWE3tDlYSlQ+2dXQXc00P7issReSPNkiLVl+Qjl2yDjyX0os
Ww+Yu7yXbe7ckB+qocKxi2kltp9GOaXs8NWnbJJnzFCKC+m9gkgdiNywqJbQ8DSb0JMC/7hq+Skc
bCf5oL0HgP5TKVv1B35r5U6Mdhmqi/ZCubnniNlj01hlU9Dhbngw24pKj4ohk6YjlGPrvcuGQX1v
nBHCqMxWNQVIUk4+FBFUsfE9rf8YXd9xUobQ2MfWxzKa9a5AO/eaJ5gU1FP1Cyx/vmxDbaz3Ny8v
TltvaxAKx/sO6fduu38bk73+7llDe916Q1ItVJimJylnD56aFLuqyMbXUkQlMthkDJV4HF+3saRi
sws56rb1PFI5L0lT/MWG5j83LBNW1aCScFDW19iaQv83GS1x317Gq5fkpBJd6H/dMPTEPZhKm5+2
sYbf7VUq0c3rqOHP1Q6/xPhFWwqVEM9s3jtuvMITTNvbWGwl96KkgroNWdUA6zavfm/z+jaUjMsc
qLWmH7ZuOnfV6wwq/vkKJRHYOkSljfO6kVyhg76kdeoc0475FcuW/ybdft7SLezPtejb1/j/vQ+I
v4QOaej77fW+bhy05DFRjeNkU4wBDk7VE5aB5smYVv+cJpn8bWxrhkqtnuTaxKkCnVOfl9XzCWnO
/1z4ulnLFudY6+rL19D2aM6j6ulrzE2Lv6rXsvtpE8932y59qnRKxoKw3s9HX2O2IiERtN55u0Oh
wvR5Wxk3+VHRIcNIHdfxtDYJQ1EL+R4DBIURe4b91tVEVZCG0KO7dqzuXUTRSvJZscL15mQUxTEV
AlL12h1FX5MYDM8EqybOXsJ+N7wcfltlgjCvXZOi+lHvYO7Lsbffp7Idj0Jhx7ZdzacuO8q2nnex
iVZ+kLZzjlo2JXYGOqcqmsAkLbffnKHkCOaJj61nFVr2WOsEWy9xI/vNMC1ckmRx34aqPmY3UdTL
devCmDIDMhx/NPg87PSp8d6sZFCwBEuU0PI8901ja3RUSzZ1W7fC6gX/NTY5280G08ULCobLdjGC
0fH2TedrPQTjbPC7qusXdX3RTLLdlZ5XXrcbiSVmTzf3JCMRXOhvYyMrTyg6XKg8zvdeUg+IaFjy
pm1h29YmV3ci4M61jCMH5CKBYevL0cm7vXCGHO5nnBxK3ELe4vFe122x9xSCofNx9b0c7QcggUXx
V+vDClbWu5INoFO5+q2PM1b3uSzeLW2a2eczyxEak7MXN5zLkiB3xkc0fx+UiWKLF31gB00Ex4T5
s9ebh63X1GP75hgnZscktMmydGAFnR1d95BvZVhRl5F47yaQrLyhJIWMRj9qZewEgprAivI5wQDT
JUxys98DY63YmMt2vnjMvVEGpl7ER0/fYT7qvthrHszW6PnRMJVno2y/9bpCFI/bzM+8aWw4qgm8
OufsohjIIlOKx0Fs10gNdTwEcc2qfspyeImiRn0jyXBj3Pit6UWPAlwra9irq0rD5zNrsIvWZnsk
1j2GXZlPcRnnn0PaFCVnxRhe0y7/XduuceyIsbgJC3+4mS3upWiK7+y9u9+uKW7DVGh/idnYZ15n
cVh67ubFZ0NeUsOWErqElfke5srf4pV/LcrWj8nGeDfT7pRA5P2tFRjDKS85MSavul1dcOYt95UG
TlsqaRm6Y1pT9E6+selrDoOLkEFIT+BPn8kXc6hagAA7+d2Kn2q82Aev01Z2funuZhWMsExFRXC2
C2irwoy1F/2+pGP5Nvbpqi7MxXnr5g1+o5Amrijv7Zeon6lD9WODVsOYXpLWXPVlabeHFZweuwaP
EEspj8Q9EeKQ2+0R0K8NzVVWzsnceGXrzz+/UIOkQLGDBBWmCoV+ilq5n+oyAbyxfVO/kzr4Gi/M
QAZT7T6O9Iq07xLWl6LV77oj8awtyrvFae19WFztLjt9v13D+tS79GRo+5P9p2dyfjeF4z2KGnt+
IjLeB8uYSdEmhHm9NmEEB9ZMqunaU/FbfG0GkPu1N1Asfi1J4t16+AHXr52X7UVUW++yagjbLYvD
dq33LPXuRO3xs1ebzV2Oy8lUMxVbC/2YNflyK9ZGquNlSaUOXEOv7rthP7iKjZeRbt8mXXM4886F
D6KDZ8A2aKxXUos1Zp6LS6G39k0dNa5Gs1xCM0kGDGvX/nZpayhgEvM03LbO50sVTWdRVK2AUYtR
HMehAJbsBIFprtUKBEM4h23dav0HKALYPHulPVO1gE5Ed5I6dy+uupx6Mb99drcrWlsP58TKbkU+
fDertDoVIF63YWj+0+CA6YTkyjXB/7kwqt70pPNWvu6VhqMZfjdpjQ+BHGuR9VUSCRg06SmGAWYU
PxuZO+3FgJhSy9X4mV8SIgF7WObrmmG0jW33uUQDPW9dtzFfUNyBMqzP/xpfmg77otZW8GWMW7Zy
kbYTcyRQnNKUqSwhGCOxHPOaIvI6lpjMnhgBxdA5bPlWWOV7HTXitvU8b45WaiWJ5OvFUabKQRnt
lIN02b+pdqk/2eR+wBiRkF64o4GWyuH4sXVES40Jv/rlunU1CZUDMV5+2Lr1XKanaPRgDq/PxMaz
eF7G5PMf3oZsaw6SNo9ft55VjECsI54oWzch+z20zRWIXp8ubKs+o8Ww/a2b64710iLB3Xrb+5Ox
fszton3Z3nux8rwmK1XI01zf90osmnWtDrduTbg8X82StJvtvdkFNkgpRlBrb3u1JBpe8hqIl8Iy
pTVLK9VAabr2bFMsAEieG+Zqs+qOqk1lKCb8892ZqtlP49j5CYH40vKITDp+T521/Atu8TGDhP6o
e+QiFOXFg5xvlnq2hj4ZnfUNBkd+rCs7OktjEZcoUpIjdcjyWGHi+awX6UeOPdsfOTuv5kxeu+PW
f8qisolczqazVhNq7Kawb8B+kj8nCvEdCD4HAy1201s+lSlMnDi+UCI9pNPyZi+l4WPHCX2jzu0n
ufTV4heNxtebX+qQF89bo9h2/gwaikV29NPB4TEYMhTo7thQT4ubAcIV1HM0dCoemz0qFk9OF8jy
y6ntml/EZionSyvmN6tv+NpNLxp58B/krv0uFzegQI9zdx3thS3+Nn2RPSdpgm9t7ih7ZPrqR22l
GptWuddc3X4X9oGSWP7NWJZxbyhJGrpKfokV7zfbdfVstslfM6l+9ZMwKe80zlGDMUqVzSU4C6Ox
qU1zHJgQP3jCyP4ZKRLls+VCRWooVjr8sLNm8na6oLzUQAR4raoDiHxKyY/Qc1mmhL/gTkyVQPvW
LLF3tDwqnxDf87AR2GOaDmSlES581w3R1frHRfV9G0vt1VC7M0L0xqcKFe/VCkTMwu4S4GUC71XZ
m7eO8TxN/+gknhj3StrucS567A8nCMptAM6oHDWFuhqapmaPdl7HHiQyzr+heqi3HARsh7+SvSvt
cs2RXU4sj1hs2vGPpnDbx6KzaDOkPzsU7iF3OwLElEYxJ3GdvPT3XBK6OI145xK1+O+CDKaWukca
YNwF1iDkneKtdrAaS5xjqwSVT2p3F5eq8QHz89dopfW/Ji6Y1IL+Jn3fIP4WgPVVjTnEKHtfxaTu
RHLf+KpWWvLSwFLZelvTWFLbI5wHHFvv2Jqo1mG6TN4lQqzyio2KBu0vPcKNCFOyGJ4HzVQfM6XV
0NOpdW9dCyPFW5HiBb9eHGAXPkYDMfZkD9dtyEB9cHASu9l1bqY9vMGQsDwhEK29bUgzLAzfZJ6d
tyesq8/JYGVm75IcKy1a3T7r/jFHUFrNpL5vPTKp4jB3IyJ01osTJxvq1fK89Txd6x+JksMQcLCk
38Z0MkJOg1faqGh4wtawKdnz0yBedH1C7CpzmDWZChuBO9hVpy+9TvVhvaiszTQC/CmIBk7bHUDd
4zmqcIH6esnYzc+Yr2af77lIxipIvPkxp8Ads6Xpjy4iGq1sxTkvBCtdJdN/bWnjK83e6dUR9ms+
/qnJxH0D0wxmw5qIJimNt3qqf4sMo4ntGhCtGmBO6R1hjJpvtkaeoTJ4Y7jdWxp6fG6IqQm2q6NK
pYf4desQmS+s9zVkmHYuzp5gB4EULXndGsxRqrDJoirM/mdMn5PCjxsP825bT17neILlFXl4f5uH
XCTGw61645EtCpM+nJbT1k0Vrz9pC/SQ7RZttI0HC9jsFMnn/WVHGXnCpfVor09v4nYP3T3CEB1t
W6P0zuvWZGnHbNeN08mJU+dV4o1+m1IFmbkOAa0yY9TRJNIctptBBMUdLznONJEsA1i/XcgHNIUQ
m//zem3/b1UoUYiyH2IUsSmvaOl0Iu66/rO7jUmz3bUa69nWI8S0OiwNBLvPrh7xrKU4RBA3nreh
yVgo5/WpSqxHEz+2sXmJzlrJD2PrtVIZjtJqK+7gH92awZ6fa8ghT59DqCBJtBo933DK5MVx+ZlL
vLPsWTd9artUio0xft0aTxUHtTKW29abIre7Ja17qPQ8yYKlW1HgtnH87WqVsMrnlg501mXp/mvM
8LK/nqqy6A11d9cSVGV/HbJFp0593Rq+Rzh4DFSrv8Yic3xvE3W64uijvg5xlF5bzf7+dUPGOQXn
ja47fI25xJXJ6fNFu2HEsAIbocCa7PmqJ+mLnLzixhpY3CihnwdEEOetR1CmrfrbQy8Xr5o05el/
jW1Ps7rqVyujeKfVTQHJp3TuW+O2oIQOggAU6ozVqgJJl1pMO+4yNKqPNo3qR5TVwGtemhy2sSIp
wSpTKOairOpgbiLV57sfnbabTYOM1gqXYsOE/lOrxGHlTLNh3Cfto13qVwlQ+ITfa/uoMkxuTaFE
gYoclKyH8eL05sAHwEUBfWpHIRWmlGa3D3Vu0+cudU/bxW2InDEN8L7zTto81rfZnC52Kwb+nqPx
3pljffamtocVNMfFUxvXYVmHijrWu65z2p1mxQvEo6jbm4rhPA0ZEo10iLI1fiwkx+1bZ0QVevjh
GtXDkzXEOLYLalLoEn5Ffbq3BIYHmcVJp2IH4NVac5wS+8/iljDY2pM6xCgnFAGnWx30nWQPEnTs
PkqPfCG98BdYwsGUKAhJI1bzrdoHPwZ1vQkHXVXGM4yJd611kkPMggDArUJJh6Q8DPpFXfCak5pi
UFxAneQqh3zSPzh3MdnAXtjVhnor+vxEGLVybfoaeewwuqdiQABnGO9pN6Yc/1zOybA9i0G4j6Ww
tPNMRRu8QwImGpVflLNEM+WrE0m6uBNTvp1JA/DqIfPlwhrJYfhJHe6a6LyX1YRvRsRgz42J7jE2
rmaXqnuFYBS/Sj6WZXmjIrRLpFbvK1u6l6EgDQYggIdfzTziAG8bzQXTsm8wLCZS6OSwrx1Bjquu
R7eh/MPLiDN2K4aP7/MYOKZB5bZStGvBXrWwJvVu5Lzy2BTLxcJwNhaQRAqFyMVMR5M3Z8dOG9tz
20dtSHzkuOscJ77mbrvsVKl/iyfyA2BM9WG8INFQl/puQf+4N7r5rqRJcyxwa7xikwivhDUlzDtH
XuuqAiXRR/RbSxTEzTxcIRIc+xZDRtlmQdnWB6+YvFNpzM0uZ9/A0coUvkGaVtAO/dFqVkZg3Guh
OdrZHoLwL6yafq5hokeTKnnApzUE0OH6AHc2EDy+N3anQNfLpLxotPgkQNfCS4ITe2+w2hs2ahv1
V5PpM7o6s72MEA1Oygp4GN1921Fr67aaLQpfo546SC4wZikzLCOSUarvevFzsJVbnqPzxRwlyNM7
7OV/F9doztTfVFbCrMVzTT3PVaO9mig8TL72lHvtdszg3zhNYJQiufZlE5/jiR1GofH7nQW5PHlf
Y7c3rt/eugCycgY8KZzknaBeNpgZGKrdtO1B2PMv11Td6+RmMgAKlAIo9JPsQLYatSXbOcWDIBEi
RkyjlYSWVe2KlHxDCFAGY5r86YqalOzEPLKWDxmMFeyt2j0f6L9tTkTMBAxP9YFQDtlYLwAjup/C
LttFaffw3A6NmduR/qYa1Um0zIOpYgbLOHRB3YMJtOULnqbqdUgS7SrXxjEJrHQQYealL/Q4Cs0e
pp7QdE4oitMz91pdGGeZG0DK2idV/Eeh8oATQ4KjEFDG78Ea6w+JrTmL9rEvibFzXDRNekwNRJ2Q
p3psj5/iDiLPcudEIgPqnk1t3og1L3zSAN7zVBX88461Uqh3M+Li58kDYG/1fqYqHL9irMLyKRsY
SpHaw8M30+sE89InNotdBYfCPlPR8JgS8HrJ473tre6zzfAndqMCgzIDeqOr55AYzBLiYXQQC1GN
OoJ5v9eQMsm/I6LBBNpv2HnQ+VrbAXV2fLOUaoDRdBWqVQ9DuVcIYNFUBftI/GLiOKKwULuPuZlf
J2F3V6DGIlj6GVO0Qj6jXn4Fae58Cz/5kzfrsED1yDo5tntWosE7K1nknq2Vp9Ok/c/O9a51wjRr
dgrTWN40xwWHJSJU/xkhoh6avv+H7AMDTbAdh0qdzU8jWUVXB/C4WgXEca4/cse9wH+Y2WVPEZ/g
+M/EqR10I4a+lKahbvSR31WIKIq0AaiQsUnVrbaOjdtUvpXZ8gB1vYIU51mQblgM9oiZz05JUUqv
8NzCOvZRW70LylNpuyxND/UszcPQNt733HtDy9SrMvq92O0OzTtrqbdSZJTfiTEEpVXEZ32KyUds
1G7HSd07DhDPDhY8UHgnlKSUiMNbj+DesSpAD9XcsWd88iZrfMlHPIocepjJZKE047eyUOzLV9OM
lfPZtdn5n+wWiRgxXzcrYu/ojRY8RreA6Nl43j6KIy8QHu5rGlNfwJHZ19WYn2JkGpelTSmbsvv4
k5d6WMbZfFYX7JswirprafzXWhOikOpc8S3evoyczliI12Y1zzHLSbuqZivv4yDnm0zXmZueV8fy
3iZsdZs2P9Sxo4ogd/gzwgk7KZLzRz/k7Dys5CPLdXwOzerFMiZ7P5UJ5++1idynxevRoUktDbv+
njtddhYcD8555CQ7o0IAgBo7uVi2eddjA/WGN/GNIu5xhHEFvpeGo9LeFwIqAfY4nPWrwZlWHDcO
mL1WpJEKQ0s0rTXrCgbm/zRKT71owNu08ojLMASWWlENU2MqPAnMQl6Dg+35WghQFj3UI2JdCdxC
I0EYqIfGOh5gY83xOHPijHgu0MgVQ+kTX9Tq0pnziyqWCWlHZO8mXGmCee1iUzAHg8kfy8xdiGaO
yNGV9FhPLhrsIs+sLjAyjuOMIgW60q03+7siyX8qzTTb6YRoLsHGmROrgN+CfxY641yiKVjc25Rr
GlvBvnj2KM2d0675WKAbvZO1Aduw+inGJH9XS1JiPPnHrSK+3BtK4KxQQbvonHRyvlCO52pPWzOz
hEGw8pRdtN2NBzjxavXW/hdj57UcubGl6ydCBLy5LV8s2ibb3iBaLTW893j6+bCgvcHhkU7MTUY6
mAISWWl+owD29EEKTHVu3slpcK18i+ogv2ZxSZc9ds4Bw27gIWwpAIIr5n2BYlrkFDbfhb036fIe
Bg1Kbw1QAP+14ZQ0XA/JEf8hZoH1kszhlxApOMRHTxPWcgfHGSG4L3gjANqHROPtov+bKvu0r38z
r2lv7ZCd67HmbxJUYOJgaa0mkIRaeJx1fXXC70VeGl+RkEeRc/ykJ4F1SQfl08wiwEJvVc+VuRgP
xD/UzrjE3hiyW3/w4tm7hpH1GLOVtk91ZJVaNUf4zwAxbt9cU5/utTR+G1VmqWEVIKMYQhleTJoq
H12bpOF6QIG+rAoQQVZ3J5sNb7Bcpb0KR6TT725wtFdguy7S2MrERMCkn9YWXH2e9s2hSG3vGRaA
86RObzMIvmcDMIKdB82pipOvJQMD5CsjoJUlm6mSnFM9Y8xXZgA0FeWcdG7I+MlIgb9YhzzojH1V
Fv0FdkTx1pl1cxlhi+wlqSdOA964tvALVZoHhsv8nrazD3oZ/DnZynQu4nS+Ifzx3M+AvU3XTp4C
pFyegkar2RlGCtPpnfRo1XZ1LqGBGwHsDCVBYi7j9hamhjsgFeyEbDIWwc6Zx+zILPrJYJ2DXvyQ
ZU9dCFjsZ26/YVrWXrMFM1MuuLoQhMXVdJ6iBTdaG5N6BRgRLkhSCSY9+qIohn+M/5sl+VI9Wz67
+q4MeK5eC51ulxUpoQA9Gx3ktFZXwcE/TThCXqzwLW5ACvivYxOkpwA6r90acIuG8RWhctQN8bxb
dTUEIyS4ocxkwuDGDkrei+CGFHR+Ckly/GNym+AOXJY1HxmscicSlS/aquCSXSSazKwgwcLi5w11
AdrXbXUUhErlPC2QQsay2V3RA7cOGrwe/F2iaMs6ArkBWKwjuyrfHSU/JGqAQ+6fZj+AYl4eXLOc
UWIbPtHWEnU+ClRRMsc5m7KL1IyclieDLGLw9/HtchKppYXqtLOdLD3IXSZoTbMBi/DZ4up3Dhr1
LAojjreH5D5cwXD+6pb3N5qRc8lRo5Y9YAkSef4SjZkis6WF8Z0ks6w6h6Wi4z+z3FMO7jPAO+Mi
l5TbwHk5jKoBcZK+Onpl+accl44BHPPlNa5vWDIFL5X77LpYC2l0yxtLvTsjtYInE6CPFfsrrQHa
LTvU45SOR1WvfwoeWIIBGHVXw69jPRXJkawabMyIKielj3ebo2x6rzivUA1+9DAXj14T8kZtJERP
bdK8yru3E/dpYN3nNNcG3bo1ROjtMXRne6u4Sx2mf22IZtv20sAO60Com+Agr0vehsRKPD6TnUSl
FVih7rOv3O28os/v8HX0QJ9JdAkgItA2lHOF1zt9y5DMABGAOWM1jBHou6gc7eBIARLZNfK7NTqn
PWgoO7rI9camYY26OcRt8nUe9Tt5cutTglq6K6x0OsizlqeStAXz/1ZDfGXBAMg7kSMkJnlrc5C0
BEaKY0jThUA0EX0cuk/y4temKY9maw1SUrPyuavAsB/kUchN6n3N82mDQt+zgs4o16r+aBfbEOQu
1+dr5k4/A7wyThmjAVrdq1blLUzb8JTPEJ1bffqkL12H/G1nse2c52AGCYwd306FzokSboOekJXk
xf9z4Xf3IFFsryC766G+1lzfHmoyOJT2hn6QLkD+3zvkxi82gKzxUwqXd324K5zi3VfzDlTx8Qka
bOMVEazJuTkZYa7Nx9gNfyhdph63J0wneKc7LpTurXNR++cME8uT3EvvV0+pPasnNBr7ed9k4X07
6Aowj6UfWj5rOVJi/5rndeWMcECYHKQl9HF6YgjD1GVpCPqItJMJx3prPksFu5qpYOr7AQm2i7Tg
sbOGy5RbTEuqY+4MGB+5C7jyX69rF+nVD8EKe7kBXGEBpGxtb44fXH0BMBqFXS/yNnRvS7csLUmS
W17B6s/SI1n67Bx9pxrArKTPTqDQR0p9Cbav9V0TXaNSPlfecPEacy8tYT0EW4Gz8qVt2CCQvpAJ
e3NGofu6feFbW5Y8SQZLK1T7/tQA0juHTnSSMlMau9TYjv/YBCUtb01i6zGSXqMfyiX5IW9ttmVl
2393PdjKscGfmtcArtwuBR5TpIDcehuE8/LHoXsQTQOdieqkn/ChYJ+ecYG88cHWMQZ1nvK5fXEY
GzA/vNdZsZjVAo/t5CUHlDLU3c1asKrzWL7kg9udTHNmKNHo6kENCtZuegRmdmzwnoR3MOWLXaQ5
D/UhiMonB/Pi7cXLVSW5fk5bWjK3ZvLhkGJI20uP/aA0RgnqpbuWmJ5AXzJjOE/y9OUkBXjGCcwK
za73odXv5SuB1U6uRN/lDq7xLbcQUZJ5y4Rr8BFS3XdbuBQhD6yLlfTKOjjUkHjBN4yJ/jnqgbsj
Y3KUZyyBvPZ4GZ4glMsceUr/yCf9zouN7KTO4y0xSwTKvO4inYxGr93C2S1Rzz2ERbD+Axjtn5Dy
s6ucUN68xOjp24UNY0fDn/PgPWMW566YZT+xX308z065tIitM1A11bly3HZ/ejtqh36CeL89xTJz
6EmT5W8mczPr4FvQhYRUAi/gG7hkg5G4h/yoVGFvDcqJgS7KqFnHVcdMBlvgdavz5DrXCWAO+7ln
6JFoFEf2PsMxbB1drbOoSAsK9tx0be2E4VI/1kZinOT8cl++HY3XVn+ajbw9qabxIm91e7USy7vu
V2xM0W4sCpT+oZD/PUHbOg5F/vslvQ7smJ6WONIwfQDjf9QyO4ed3+bDA4Ls5gVoWnUnrJ0h6qo7
2sLvMsyy9f3Km9j6mO3F8Af9Vwo905y8+mBBkEYWwzFwOCn4CFx68AMKgceSRyZvRpp1oLL2aAEP
9gt8Q/7bmUuFrUff3uTaoJf+fnsIW6nEpMr//1SM1UbYSw9bVy83I8l1LL6lJbZmzhG2HwxoEWaQ
ga7S2RcVj0WpIpddh1wSxWGTT22Nsq/9N6x+/aOU+3w3yliPLXN3Dyzgng1B7DH4o5fxK5sjLF3L
ZzIXyMHsg8n8gdYK68lhn1yKJgzVo1Rfo/7yDxoBBumCdB3HSUuVEd0WbHnTnLHloKEUqQETWwZh
8nO2YEVJSvrdWHa9+3IeYeI8jAW6bj3xBnj6yWaXat6j11uwCfWHKzdi1ne6q6tXGZbJoE5iEqyn
XoaFkmQjCM3rAALIVlmqbEmJbcH2Gre87Rofjo3yzx1CHfRh9JnScXYAAfKLpOXL44knTOOX8vXm
51IrdpEyqO+GkfIK15Y3/wwg2l+luUYo6QKaXt5B2HVIbkhL+eeoHL12VYBymotbpoePVJAApsg2
hfvACRGCh5RuBdscUAok2OpJcvB/DVqdX9e7X1rySvbYvpl1PLM2Zsn19Lxj/+S/353E1loS/ZiW
g9azvqv18QIfj1I0NjZa+02bkZqVfmUbPcix/5S3VZHSdZwt0S2Q97ElJSbH/etZ301npLZU/HCp
f8r7cNYPVwqWDh+juboLYfQtnzgezuxVVPM6V5UPXgKWUiBnQiNi8r4ss23BljdneIJCv6NO1RpE
10rS3crJt6rvSiTqmwEIIbbg1xYtH4t8J9vHsn1U/5q3HSbfndT7p7z/66n8OV/I/UUM2m88uDi0
MaxdxsLyx7UF60x2S79bq/in6h/y1vnEctr1CnKeD3XWKwyJd68pw2+188K9dA0yB5XY9h8tfciW
lNg2INsqf8j7kJR6fo9gQP9Lq5FESAobIh8fJ3vvDG+lCa9RyZX0zFI20+qsyk66V7xu3TtgKmjj
W1qZFxq5pKXnZywUsKJkZZa7Lh35gdXOe+keWP1HkrVBGfhvutraadgqawjSuxTlDAkT8bfDP3W3
W1NwZNK/1dmawZb3oblIUkrHoElZsnBheg3qbB46R0/nvcx/EwAGLBcl41vQDtFp/eLloWzB2q1u
aXlc/5qUgu3TlWTAQsrf3bekP5xB8uYsATuhJXxGW2e/DqzXcnk/25ENXiVM3rKrxcKIsayQvJs5
btXkWAlkYLAlJfahnnSiW967Hy4lHw4ZvEo5zsYDqMDnGioFrgFSg5VyQwPJsfxxlTjita/SdflZ
kmUXeTJl0ufZZVadXZM51kU+9u2Nrt/+u8XMd0OFrarE5PVGRc+K3lppXeTKHURPjDhCJkVHK3uY
vZLtGNRctOlRPtF1nVJawDjrcfNNPuS/V7VqNThinc3WScPmYJ5n1wSJYFjikNYkqBt2K3db2rcC
Bf2z0NqVi+6wM1sYkNEhbysflq4FZ1P3b8LZttgAiFS0a+SpynupM6hMelW8lTE8E+GT68sLnltE
d9p1PfPD45eH+u4VrVPX9anLnEWi62cesTk5e+Z0lKcsl90CuYEtKQ/2Q946q5OSj2TOraYUbz9J
D0N9b2Ott8PGEKu4IPe/dEU8ng2EAI86jFmSUM8QIC2u+ExSaunsnRkOMj1LqecB89STBO+mOniN
tOysLedQkzp7KIO63UmtucvGizKX5kHtM0B6w1DsmohPXQIvc8297QHw1MAU3aeJe1Kj0MqPSAZh
uMzM/siqJKjhybk2etA8wclirxnRWIjnmYN7Uazep/74tiDaPwXIwH6Cf1MfUI0bUeUgKXkZgkdZ
wvZEPaICEdtV+in2HJQFze5hitFCcIAtnHT29s+e5c/PadX8gu946U2t/DLmJq5aqf8jLxmS1/jA
3/mBClI8a956b7Z+eqzWs7PrB2w4aC3qOMOwC5q6/lrPYHqZkpefdTW19yjqAK+KkO1Si8UWwGQp
ec6tCv0mVT1USASjDFWC48aIsXoclxKWkjATGHAUCBPt3BR2+ThPSfUoMQmyonDQPctzhIVZhLeK
ODiUFfJD/jR8N9k8O7fqIuWXqZWBHQlKHIdlAXjn+szc4iJG9VqF8Gn4GImqKBge2qwAE+S1A/Ph
pnDvQGqwveax2N6i+jX1U/Q8LAFEl+jZV5MfyGoqV8kqM0y60V1ElatA+Myw2K1xgucGNexnlZ3Q
51TRtP00jgEzCApi2wNaldo8yxxLUTxkd9MwdI9a0nlP8xLUGbA9m7YFu5oaW0GoZ+leKx1c0QZ2
Z8wJs7lx1NGF8f+akmh+XFOgOVD+dWhz2/FVZHlPqMxE+ypsd+ieGkdHs8zDNDU5Gm+A6QtDM+9s
B6gzsFbtoNt60u6wgkcGAwfw0gvL+wqq3X2zBFuS9nlOCtZQB6SNbLhppX6Xz2Zq7DXT0O4kKKbg
P5lFXyn7yYPl7oUpi82IGrz1PoBR1x7778mQfzPYSgcXDt2fb8uEzwwyEbRCUaES089/sd35NcwT
/fvUJKAVEMR5C8YM2DU6WE+zxl6yNSXWrXLz/k7v4/aSpnHxyCvQoPy36qdmVGhcWWo+qEb/VqMa
9OBGydNgVw3UV6X+FPdsHDmIPR4lKQVshX5Gfj0/1uOux7hjNy3VYy3FlC8Gy7Ucxw42WY4C7ZY+
4/DuYCv/4aSzeZNT1Y2pPTpeeIEchlNnhizaiT+c6rDdQRskv8NwTtbz1sbcPjVde8xVZG32PhbL
fZC9YlQ4s2hfNMyVbfMG0aL5BPe8f2Tp+CopjHbbT5jWQYbKRsSalhqS5xjlx4MS90110ePCNRCg
NrQfViyWqAKD7h79tP6+HlhWLlPUTqTAQcniigxmApqNR6GbSntGbFPbS1IeT5aqy1+VAyZseT72
OAJ0qZaBXny2x9/rz0mT3D/bRQ3nbHl+qE6DyMsmD3962sw4mCinSFSCKphhuG9paW1ji4Tku0wp
lpIOcsdheAI4AwIvGHbgurBUKCs6Jb3+VtdBeOntIUDjPax+lOVJyuMhrE+pjmpTNSsOC9aKi1s4
64HXJoiC+24JhgTdE9fwz+8K+j7FTuZL4NvxEQpDfCvHDA/DJZCY5JnMsrFssFFUi7WowW/wXyrK
IWvt7ehuxBzw/3JI6g7gK1Tt/PE0bVcgcvsyPpYqq4H7D3cnteUiU1HqzX3aLjwKth1Nq4UBiyLl
Q7QEOQITD5KcfB/FwsgfIK+rMYvrS3Gpoly+2ypJDAe9G398HfvIHBy7rKqEZeXhiTEpyp3zxQKK
j7KUlH44VJJy4RbV0YuDEPh6qFzt3RGZbh67EoDGx4LlrqYyhuz4Mhf2txR7UpBLs5ve2qlKb+4Y
ATjRUN7sMvYZVXYrjkkRaq9qGQ73rl7/kYea+jrYhfqqh/VjRwf7yN40TBdEB/n36w30v5y61W82
0JIvbsap2MwpH1LUDL5ElfIVPnLwJIVmGTz4RWw/SxlI4WMKoe5TvtQc6y/JoJlvmh8Vn7XkKlX4
z8le1aaBfvkY1ul03wda+jAuAeJ++rAzk5qo3cw7+mzQeEtS6kA0ZSPHd/9SkwH3Upe1S5hL6ZfM
q9HR1ox2L0mjb4aLgWvqoTQtFPF3ttX1n7CxQrrIGvVjBKHyS9Nji6DC1zsv/MovQMHKg5355mXE
MvO5tMc3IDTdd6v8ObuN+9VS3PYuKyOkk2y9+97MAClUx8qfEdFBSzfsfweO3X4HsqUf5hgXcbvx
3zTAZ2jYtgN4T2Jx2B5nrGHhC/8nC1rk34Uf8nTLARWbzffl4NVH/NpKFOac4i1TLPuuSbsJze2+
eNNhTH/C+n0nhQowtjcQGF9h8qoPkmX7DfsL7lCeJTmiJnHVvCnZS7KOXfN5ZpdOUnLGblAfVLTe
dBjRt2CawSUUVmjcarRioEXXPipsdv7AonvcHcDiIeuJtOyx8gfnTkr61veOpjZYtDvcTmafngfB
mOhLr1b9Ho5PdCdJJ1JtYApRf5OkjRERPpC6fy/JWZl+uvznP0pq6rNn+uv82YjB9/hjcAmjQXlJ
s1Z9iHxoxKGPXdWQV88AfY7ITvQvpdd+TuJWvQFWGF50veVTiVGVrxL3XipIPrqIp1Kps0fJksBE
5SiyITDUnY7haoF7bGYHL1I9ho72nJsvTVOc3M6tMCysj8iYlzd7copb1EGWW8SCy5uiEjRd5SIz
q06H2OsRHbej5inUHKzAJ+sNhbD0u2pV3hHdzPIiSTg6QOr14ktpjkhSGj1YgqWa1k/+Dk0/UDX5
iLuy2gIUr9LvoKizM3R856Sz9/Hdtoxb7irWqxlmzkOZWAAslmrtpP41gZa88temPTCs03AjIuYu
wayl/p4VvAb87n/ytioSs5T2r6rXtfM/Ha+3AGA6O36qx7l5HJUKuHThIn0Hqsvkn+ivXPU/m+Ng
f2mcEX2gXC/us9CwUTauUhBxw/y1r9wXqToa6X0dGd63usnVg1vH1kNaehiw1DVqKejCfoaO9EtB
/OoYF3sX2NC9WvJRuWP8s9MAiFmG2zx5ZhfcKbaTnKM0VF9RVal3cnpn/qaWXvOrY98IGJEZo8M4
GRfWbEtUd0vrxbPRHOdzdxC21PJdktUFyrhoVN2X9Kn3dhkeel+P72rEyf8uWOtIcbnlwiMB/IyM
/0GdAzU+SHkI7vFezhY7Lpl2BZ2wcszrmpRi3dOS8cSnHa01A01/sczEOqv2AHd7O4XlmDcbePmd
E1rKMdUKHVuqwblY4H2veN0095phOic7yabnCR+XQ9+qzWe+RhXoj+v8YOz8gjaP8rvx3twhYUg6
Ftbp5dVuC/MXnETEIk36eVofH22WOJBUgvlYV1X9GOttfTGNariL3NbC3dcvsSXoHPSxAKvS8cHM
1Etksfze/x4H4+ckMpW/FJCW64WyXEMqrrD+nNLhZ6gozjfNbjLUjrX5NbTRBmeIEjxBoXbP2SIq
rip+euvT2DqzHJA+uVCBwDg3FutndGS2P4ff6YB/QD5U/tQDfJBBJzHCZhCeBK75V4Yyst71bwHW
HE37qe/ALKNT3Lx5LXPCrq+0J3AbHfAcHJbgXTkHFtd8/6LrBh5Uo7NIGqgpbnFal90k5jg1W4BI
IDx0CbIu+Nd80pzBe8tT75s2xcqD2XsezwD53jpM6ztJdgbKc7kTd1c97hGm0hiXXbsSqFvRuN7n
AEL6rhpC9aGvSv9zVM/fdSvQHyU1LwhwR7eepKqnObdIs/xnSYV9cG7TMv1kFrr/2Z/ZSyys5rU0
HOezfx79zPke81d5bke1PTvtEPwo9HM91PaPEkQWljlVfRmCofiGzd2+tyL3E/PIe0weisfaVxDP
DyBvdH2o7da8pSAq2HHGWXdhsoxnxI4mPiKE14zI+EvsDi3E1EIn6D5vFRqjNg6V3VmnAUvBx24J
aBjTocEb+SBJKWDDtnhsZty2sKy+AXbiykFXgW7AcHTH2l3xaCyBjRTvzVWMh9yp5k+sAnzrymj6
MUUL0KOFz4EOFJJ7qf4tnofpx1hH1n5c8qMl/3/Xd5Fc2ur7rs95gKftm8BF8O0/59/y/+38/7u+
XFevBpjbnnk0cyveD0zYX8phql90x9TP9pKHXEb9IgU5k981T6ogFNm8lEveh2P550TOSvHOsc5/
ogTWwrb0qkY90TKyv/NU7KO93Dxt1aRwjD1vV9fwDYLySclaC8IknK9Rq4fg6PCtH3p0bA7ZqBVP
Eowm76vov+g7ramOepio90EFEY9OShIotKv37RJI0jYUSPdrOqsOPdM1tB7/Uyr5W1KOkDy07W55
BKBty1rPtKVTOr15dJ9KHtfPHvsPFMm87wl8JhpVmV89Hy6pPjqfJrv3fhoI0LFa6A1PlutiOJqg
t1KkasTuK2xiiMfXplROhu7NX1FkGM4dZxXB0y/Qsq5yjTADztdXrfWAE7b36HcaG13LuTGveNJ5
ap/BjVi4DhjGSW/a8U6vQzS7F8MdcdRZzXWssICcy+RLCiTo0eo+uoCsYKL3ztVMzRJxndZ/yZxE
eUEgujvoFw8bsWSe0XQx0I5BhNwxdwxB4MXEY31Wqqw/M/lDFt/4XZntDyRGhq9RjBN80rX9U9T0
2kWN2+zqj6n5GAY6nhhKOX9Jw/Q3oMPsNweH2MHfKaaJOhbWvy/4yZyNsQseq6JpXoolMFSGh2GB
XOJSwdAXKlIDZMNqy0cthRePZLJ6HLyie5T6Ug2DpyOmkRMGaIjTJIsnO5B5vGT75CVArANftSZ9
RnQIgwgLYzSjU8cTPmj1oxV0ybmCWvOQZJAqjNGc7x0XZDHsePvmZEN0LZAyvnlmZF1Z9ijuvGke
7rJqHK+KGpW3zCgw9vH76D5pfCSeBse9T8oJr9eaRZKoS/xT3LYqDgxqfXK9YoToiugyAlD9M/sT
5TGNne7FR+0J3WCwg/Q4oIGqvn+dO6x+MHce3yILeeTO3PVdyKJUUKifG/ag9+GoGl9G10XLG93T
r3jP9LsqmsYHHx8qJKjz9FBNYYQSFvpx/DdB+PDT+Y+kcY8+fmTf2L1u0LWJFq79HL2CJf0d2er8
h5IYf7DwC73cClgoD1z9lLX8OfuDee6XM7gx/h3gwEosHkYmVPaESCcQkz8KcIl6Z/70wBowBcyG
G9qo43ONkfqixj8julY/eNbUIYXMF8DMqLxkjYaQDOJ942OMWguD8vGSm0r05iue8+hosGnFCD40
eyh3lj9c+nSYvpk2cydNC97cgi9Fm/IC2QB1/BYBADwG5dBf5Cg9Tq61MWh3uaMNB9YSizsYQTFT
1QUZbHkYcvjtbs0yJwQRpYrE3mXaS4lkfizZqo+Z6BNyge08kldVLjw0NvD2GY6Bj1bZYuXYKt2X
DgPLu9FXM+QreCQZetusWw4wPZYkinbecWoLfC6XpG5OkJZMq7hK0k9rbQc7Md5h8gBJznaYFCyB
nof4PZXmVN5GL6lwsCAmwVZHYpKH0zi1Gx2I0pCDxvo/HDcjGFVCUP9f55bku0s7+AhcGQnt3uVt
h8j1x6ic77L0WzOF4Rt9rr8rYse66j7cij43XlXP8c/GECr7Oec1O14RP9tVcZGUHGQa3mvbZd6D
ZSkXpIvmR69roBS2efu1H51qZwxO8LMNlDcIRd6fpqadcpfuAB3wfaDlekQFRHm7LP7NYsYT6iDx
H1VUx/ztNO23xe5+n1hd+cA6901FxP0BokD1kGtVeELOdN4lplo9bAVSygDr73omljxF6+zV7gsQ
GZyblzPIIVJxS/b26OycoWbP8r8X+XBqZUzgC+n+lxSMKoKZy0W2E0gyHdQLm1/x3cEdFOe+GwMM
iLAOxfFF6UMoJLrzbKLk+JzaS++rFSAMzNBd82D6YqmUuheHpYIHR8W4JFaR+l+TSx5O3cNDtASS
BwRTO+KLxi7IUroVSD3Jq2o1O5kDrgCSbG0jP0bIwhy6eGJ5v6r/iCAueIVaf9eCCfpbX05fnJJJ
ez01/ms+5/0BqFj/oncxapjOmD25BqIqMSJuD5PVD5cCVC0KjhGYfWyrrlbqoQmy9OKDo0aPeapW
p4y57rOK1i4rBqxep1atsLBeZJ+5u3DPmrf7NbFRQLFm0/yBp+g3v0ntX6Xl36ksZAYo4cBrSuqE
ofTnomxt5PtYZGBDo/s9Tt69n+fFL6OJfyomq9T0lgDoQQ1ZVo8blonUgoWkZzZnw2e/Hho0zZlA
SOnohOUtzKACSmmOhee938/NTkrjNMzwvERTTkqn1k4fa8X8kSxnYscjf0rr6lXKYtNlzQmhJcbk
0VPZqspjjJMQ8cCaoyeJSaBmwfdZV6vrliUx3FDDQ4yPz3rUVqo6mXOO2YjaSZ7ThMhNug28U8RB
91u97TrqkD00ZmHf+bNO3TnGlQom0uuYeCVbRD6bJ1qq3Ty3024qPCo465F2TmekYqRAgtFFNWiv
LHVqRZmq03aM5iu/yrlE2e6/p3lXxXJiOGRy8u1sPTYd+96ZysN6Xin205hLvKs524qyxw7LPBi2
BxFsOb0y1FAEYbC+O1AK1kvKDYaZ6p880/yy5hlyB9vFJy+hCfpOp16bsD3842/aav99Xu3PLEC3
Yb2H5SlI7N3NLje33pOUrBftyuwpRtgVqvjZal31VizVpIJv1izzSFRKJJjk8UvUdDukG4Y/PHaE
HpRuODHawE5tbB6aJKr2NQYWQQTVLGjyn1bRTGjogWns1asd+vPZ8bq/gOVOhxRhRTX61esJ1pGm
jR+Fhz6YN3TXMG3/rDPfOzFmurlImEaVHh00e1qkbL1ftoJFdtztlJqOHKFZEzl812ONscHdyq2T
L8wzL5DwPptN7+16Pjt0Paa32q8AF3eftWDkZND8UMROHnu1uXdi+JcVqCcWdI4pq1uFqf8Mi+Fe
YddzKrBEnJBgKJcNv0Jh0yGB73uBR8w01UtukaK91G2iPKsxU94SP6Pnyr+ZjEWwl1uyhrGHJpUm
D2uehonLbi6G7LodFbCSd8hqJJfwTVWepQAO2s92hnFVtT1Uzvm1qV6b1ByeBwZCrVOjhZ4zJR9m
ICOIl8XcSPBZKTFZwSEH24Oqc1B2aMfdCNXU9MAbWuljr404gC3BlPov9QCPPytuTjBYoP4JClaL
93DMxpNeoDUmeTkKDOcZlzUWTP+T180MJJA01c8VLnqFa/lP2RIgR+GVTvXc2sg1pS26OCNjmOd5
CaLUKC/u5Ew7SdKDGM8xahQQhpo1a8tvbPNrZLXGnWS5SqWjSzbO2IU2xVHyJDB0X2ebCM1GqfKu
AMU8Y2rWC0u2pRfs705FfpULS54fDjvba41DO9XsWC83KYVRouY3y0aAcMmyWFZ/dBzlMARh/FKU
xwJC8HOradELe+a/x6jyr4NmPCBEnt6PmFU9S+DOaP0ja2Wdtrx06nNM3FDmT1QlVqA0+gae191d
YiXWM4v91npsF9nHufBxPwrbBhctl0mbn+IxNFule17TOCRVp7pIzT04X8rD0tJvy+A5btyn2WN0
0M8Ve0VVZz57XqI8WdEtWBJGFP8djFb9vWPV8m4y02VaCN8H9z+AGVu9MUHlKJ3peuVEjlrYeFdE
zxjedY9lMR3WFjWXUQDWuN2hitw8FXUWvJgskr3ocfFa+sF4k2oSMCTTd9gClRdJSl0NlfWDVYEc
l6MkD0ZFCiUheWAON+49NfCe09zwntHlnu8Mo/sR+DUqIUu+7mQ9TlLxzo9dmP9SDQXMKzv34YPU
YOT3rEaacYtm2l8xRe1FCTz7GbKo84yDWHXUQhcvg3F2nqVAaxH3VEs2ZyQpBQimmI9VyoAR5w0F
5diwZSvZMPZ9RP+b9Nb9Vjdk7RQzs8Y5p3oVn9wJxARyluFLCRvigD1LcjQclNH2Tlv5J8MzUA5H
v+UFqefoxWwbuKFGwvrByHqoa6SYCi1eJhIwdplxy8LNU59HRhtlgB2eglmIvyj1+QgP/x1bkujr
fc1bvPzw1vDA3y3WKj7m0HcSw645Y//6rl1YQt0CYZSYBIMAJZeASS3ASclEurY7ezo73mOM4Esx
vYUr8GrBeasMu+tvqj6zzNIyi12ID1vAGBmqg6QzYT30ZvbVXIhH3cKkqZdbwJsI5pEt/COrQtgN
NUgWBdDdvZNAr9pxxuCoXvQ3/hvVU+9XlOhoYDQ5so9S3PczDFGJxsjOIPmfxGxzIJzPph0qe+sT
cycsSBJ0RmLXZgtRnuJajNjLbVmVOaN9gt0BDDPoC+ZRmQwFil3319SZf/qoRaRFdR6x/zpY2muA
r+Nd0fXfHB7rLcIO7NRq5o9wMr3juKBqE05TeDd6nOwov3d72hKTN8AeVng0A56VgkvaTe30Q50E
5qXFqO3ONoryajNJSKq43ilqdx5M+3PKr7asEYY+pA6VN0wT0GrG5C6C9LNiHeIaEvNCSssXxLWz
vCyJZYg2HCtkQfjf7bW7BmWLoLLZ6DJKlPiSdLx/92CgKPPcbK9BQtHR9oqS+az3s+BWhdYvMwuV
o2HdF0M93jWhPayBYUbjna8vTy6bfmSaXt1B+a3uvLxCdFyiuev12lGiYr0qMQkSx69AO3moYSzY
+WKxYymNCoIOg45/bFil5+TXKEMIYOGILj9TAvnBW7LLDJRlNHwz/YXDNC8YRXkchXBOJdrOLHjl
mTMdtjcj7XRLSszTBuytIPDSeRfoBBIYC+xvC6zODM+dad2SBXsv7UCCaEkObHGc5qi5l6zStzB3
CFxGI2Jr0Iujga30vN++KD6lWlPjPmrkcMAW1tgadTp9uCaIfEGS55ku+hCViY2BBJKMI1SItUj5
XTOkHG4YQ7a7uXF6XFGUeLw5bnEwsOlqi3HaBRnWuiH+1AfVrZjF6Or/cHVmy40CWxb9IiIYkgRe
BZpsyfP8QnhknhNI+PpeqtsdN6JfKqpUsmxLkHlyn33WjvdoPz9BqZ+s9gLWpR4hN7YhcI5R+oXW
+dauJuZGi3PVdOkGRhmN0rVNTxIvzDmJx5B++7CZl+qmstgi6qBzowDK6rXZqZAlo6WFjrLYduMR
3MDlaLua90zf24d1JkFI+mTSeq+qV/VO0ITBxT5OZLEMyS5TBFGKemNMFf0RbIIRGy6LRn4rbEuG
i7UY29hQxMJM9g72P3i69dkR5bFuW/Q7IomyQbx3c0dm4VLuwC9lW5dBv0aNpzTpzQ2bI5PJadNE
AwMZ6XgC/IqfJKela5i0XpMcUYVZqhAoW7abu0tGtHJw4SJR0JwO19aeyTf2h6gFUTH4aI2T/hs8
3hh/CohK4evXKTglS5GHGQFbcZ2bcE2JKM0s5OrJBHzr5NDxCc3spr88ZiLbxEkV6tX19zGsG6NV
B2WnvAlw6DIheadFyqz4MAt8MfNL4F+kS4IgqceGH4+t+7K2WBbsGE8e62LvGAuDwAZ+/3E29lQU
a0j/8YPiOd36C/P7rSEL2ETYdPyV2lMwm+ODR8O+yS+e1MFyKPx7DQLpQMfTPGGmJT3DJ4HBrPmg
W6Z0mZkfE4DBfuKbZG2NAuYUU0+p8adismV6fb5cQXYu1blM11+X/wzrgY2y45BtePFNY4/fXQUd
yeYWDa15Iqxpmek3ph6JOWYuIgTRU1MMJOBK5sSY4I5K5ARHMBS+FmYZSnVBisBa3mhbvcbsFxGU
1w25zOSDVrRwfL6X7IIMJsQ6hbhyFohe7nnsjF2VDPH9AnF97fyvtiRVLzGTz2UydsrnIDhbU3Qp
ACfppNd45XZukP4YcFg3jSab2NLrW9AhWCBAWsavR0QiXCMnOzoWSl6Qm/cQF/zQWcooTqenxfJ3
BOFiH0mxYhnCpNvKCckovovOGndrp8doSct2Z/gvqVHXGzev4m1f1ugzU71zpdGc1pQXnBXKYGZZ
t4nOFWjK5Tian5z80zBYvGk79o9DQVRrT14Xev5WBu27pSbwLACSfIfQYzW94Mh1gB3laUiKZ7Wh
GrTCFf7qJiAwdaMWXW1yLz24wjA3E8gumYsXQGKdwCQJ5qukPurMqM5JX/EhhprWeLCcxOX/ltck
mD7jpOuBOjU/+fq22gXwtTL9xpxbRYP9TITi84Rfkq4LtNT5OgCZeultKD36EVqbXkYPyQwTsIzt
P+QbECbyPZ/dm0bTtC+Dk7B5WmXNZ8ek+mdNz7cTqcOqHU7xOhIgWy974nkl6bJ1eli+SM5Gr34q
6vHDGgmUN9VyJ3Iq/3G94HobhECi0Wn0CVboGsjkiGcYsGHCNRH2zQgQLP+ceJM2fUsosOEYx1ZT
ZKXC6kK15703o9JD8CdS4Nppd33lxvdkG6otrZ081J33LHUVOfXIQmCAoS3LNzLuy8gKaHgPvco2
w1C94hdlyFFxhtZFRl4S7k3ZEyR8yYnFGa23g1G+APO/B53mb4bXSUKg67KCufv56Gf2T2MUP1Vm
fw+dQ1hgD5nf5AyFwr2v53HZ+RXNgszCy+6X+IjSJXmzUEF1BexvXppHM+9uuotQVS+XRuyvM3hE
L8z8wClW2WESG7h3/VYb8jLu3N5Oab7JGolacjHqdok+NhabQoVHSALvg/XCqimTMLeOfZXdehgx
Nm3Z3FRF81c53rHr5OeQcfDS4i71yyoSZnnAqIIeFCvyWuaYuXp/vlKkmSWgqqMOB/p2dHKIPPNU
RNIgjd421LIx3FpHsWN8+5CN0njCiJ45W0GolK08uV90/0TMG23oSuxRAfbuipKZ1s+1NneCVO+d
n0r8w3hWMpfLzGjeArPJr6YwSf0LQ+xhclJo4+XLsqoygj/zlPbrd6Plq90s95MM7Up2O5no8wqa
s5CQ5wbyJy0pzw0Ya78Z4Aw2Nh01MRyLOMamLfdzZkR+Rtb9+5K1H0FSPsl2PGmJp9GcX1JVHgY8
OIXmmsjVsAPJBppmOqWAAzG0AUbrSzcqWk7gRh85PfcnVHm3PHRDMyPiLjDj4EMDDSC7InE/FqU/
yKauNl5pPA8+IBuV2e9DVXzP4PScTr8zX/aLbRdfrLNfp+w4iuppYYw8LM3moR2Bl2dwmKYCRzXv
x6MgRGzf0AbA8+egHQ3rngYkMLXhmIzjPZlGZAj66OOz8n4HMYCmYIclY5uo91qA/AWgvDHETOSl
WYNtKk+2qu8L0Dwba53drQiCvZbB8b0aAPRBGzo22lXw9gvM8gv2iJQcTdLYrwnFaG6YG8bC54FN
t7kj2xhlB1VYud9mpU6FOb+N/FAc/V4zTBiQPsuXoDeuWfkeMZe1m3H0eOuTG4tk+sa19yqfD7qJ
d8NhmOvdwNvCIsHJn96h3tDby6j/Z1DAXnuToVIdFHlq5kCwmA5ORQPrc3QK+in1bs64e2c//i1L
IpQL/Gm17l/lqE52oO5GvwzJc7hvVfLhVpwbGSEjumEu3z1m6uGTNlNIa4aUB0H058q1QUcAbHxN
2dBbMxWN3vqOicF43AvOGceA03JT3RA92lMHZCZaFbfL+CoVovJa+noDh+e2zPWw6TyIgKbAcORU
yVMjy99W6X5TqXKOumAkMZKhwz41j5MZPHgOReSSQs6uk+naGaiy2zH+GBX33TraOwnM2xums4N6
BzmliEDcSaOkG9rFoETxToHcfYVBiNEpQUJz0A77yeFN9ngbiTxZWdCtKhptL2Dg3/c3Uz5XUfU4
VDCipsIwd7YDs2HoswcC4FUM254NjkryPvgx9TieLEBknMbcgx+rJ0MsYDeD8UMoSOOLkeF7GT/6
IdglE0jRISOjOCiCqEQi6GlwlBjjo9o0uHkowjqRh12CIjCaZoViXRyqdfKPhEy+ehnwHnbwcWp/
LEVtvMzcng18nTw7CaMhYW6GoZhzuXTZg8XyEzGdhKuJ/J41605J1vwRMppuhDXSVnKe48EnqKT+
siDX+WvPlIRFIlic+eRz1ucx6a4lxWKi6pspoGlIvgioqzMDRC/U2i8+TYvQTS5ZEbb+XlxOAIU/
6Rs/YKuRS1T44yVhkN1cEiCVD3BUu9fC7rg75lD2q3nrTpWmGC+LjfCpwWSJbyPJ/ib0bHXtNhdC
lqvhven52W3mrWW7msKK0IzMg+0gxztj1u0xM4o7J6EgJ5O2tt1676BMdd06U9Cm054hbWeQVYQg
9CzT5Au+FezUAs9eanXcAVw0xh+i32fWFMdYOppkYEW38qZqwZiBuBebErftYXWTPhogYgZzHuar
e+7HAG/q+OsaV0QtnzKCWWtEaICPeO+Kdsso410+CbEz6+4dyMLVWK8Qn5sLovmjEwRX68BiWL9J
n1vhUQnhgfIRCTadmVB3NhmYSSzotb/HtOQSDenNYS4Z7pELUyHuZz6CgJzmhcx2ae+EszzZpjx1
OXdgyjtcCEIl6Er+ul48RaWCOFxtU0vuM6k/Vn2Fc+a5xJG6IRek21YW7xNR4jdMYmAbWTmvS2aV
1HKR4N1XAzLfxdsWQg95s4drw9pJAo82gWs8ikbsJgC3l0Wq2cBBZRRqwUC9v9DlSP8oWNgM5xp0
4PuUOl+2NJZdbE/AkhkhhWjI8bQswdtREboBV39jMDtAYUJsYsr8CjW+ylIYSYXz50hVb6RG7neh
JrFuIiG64AVt8z7zTRuqnBcVpJxujICrxHPtTwSXXzKU2+upoGtt07hfiCoqbOsBYF8VYZVhgNKx
IrNo3MsXbDM04si2aez7xV64cGktrQ+eNfnUAXkbgpoboKeot9zqwFGrayPjamt6sRnK9jkva8aR
5BVgzGhtqJ9nFZDqi0ixkWW6n0kch9q53kgs7K34Wazgu63WPMLI1nKZjvdePb97w/wNSfSwLkso
beuj0ZkLLXkG0cvwRax7Fz7JXIf0QcxWPE6Fdz8OPmMZeXWe/JEGSmfSyA7ec1eRaF85T7F6GIUJ
qhuGKAliJO6YXhzptD6XrjgJS3LrJoo8J/oYvendtpw6pqaeozQz7wgcebYnUjGDsd4l6fKQxu6E
F9C7p6FCgEsew2xe3/zgwZcGJhH7wuKrlA6VyimwKTDB1yVRbjfRAsWWmPPN1I/0G9K90dbnunwG
mxfQ7IwPXJNh36bOVucWJ7HJ4ql2Vm8NWzqhfzUkADsR/fAukA0ejHhOam87d+abUZa0WkZ7H2uY
ezomDK8Eg9Z5Y5hM6jvtsN67zpH6YqhLCozZ27hUlZy+5luzOFJJu1CHS1KqsiC0mknybchDKAMj
jPHm1p1jhb6f/yxe+pbSp1yWsQqNCTZgHtjL0VteG5GV29jel4KGdM0cKjOoyVaSA9OI8a2ok4tC
zck/zvnUAtmHbAj0SnoLpZW8OmOfM0S6yOJZa3Zvl1TvXTtTckxS0SYcaA+nhEQHXgBD+aeNycgo
0vZGJenOIUhkFyz6ui3sr9JgYDfNIb9feEOd+saR9ExDvNkZeFQ2HXf8NjA8zoYBt9I8Dzf1sgug
AC8Lcjt+ri6KiwQ6W8NYYMckQklXKx+Y/StjtJAs+2ni8mR6BlDzvCVZKHZpPWXDIQWwscG05G36
xv6ZHbBT5bMlvXqfNNaHZxkHb9XoJwFuHqf9aRpQp/C6f+DNfFJRz7vOTm9WkMOQfYsiJA0WCsF6
26dEuN5pdlNuRQYO608sMVi/pz/yLW/igIjljDXKIui8mryXwNLXSw+MBM4cWfJOfzv14rPmwwKJ
cp8Vgb03LpHLabucSteE+p7V4y7LOKeZ1P5tO79wj2IDwVR/WQ7ltk+WPV9HF3xMAN+mR2KFngvL
NiISsPYvDJLGm7mLcQ/9BPq1851XtO0nrxqpNjGmuiuOM6KrGZ24LouAYypLVOxQ8HJvYrJF6+16
7DXvprQ/OgsvVYVnAsH2oeHN29Szc2+UBZKhcN4m+pZWMk8R6T8XnkqQnFJXPCWrPFglBbpICOVj
daICgLTHGda3Ybd2o4PRGJIwgtVdkCb37S8Lb0znZ2ayUqfTfSk4qcmeeZp8JhZFmG9pT1DDYjfk
Qc1PAEjLHR6uu9ybTrQVGPQzyhtRJiriEHiaL+TWxXm0PpPa//TG4WUwuTAL94Xsi0db1pFIyCkk
AhgKOEGyy9XQc7cw1oVD/DA45tuo3C/Dm9CVcboNDtl1uYkYk7P/e2vmMDExHbvxpujggLMAYIO7
wJut9/hyePWN5LRCKgSpfSpsuSLcDd9tp3edZ7yURBJvvNSZw7mh8DZd3AwxVwtVzFg3AaPiwty4
orxqYvVVC0Yo0nEFSon9qR8fvVJcO5UcQtsYqalq7PcmgGqdG0YkLvm8Y2BtGQUnij5vvtMqPQCu
uOqzdGcW7k/q9+hUPV1AklSJUsz29tLeFJJA0b4rj+1EZOpotltc4Z+FNWAXtUnodrNtXtB4zhX+
t7gGHOxu+RGux/TWy2pMwvOpNiz4TtJKNww9xrPzECtGKOL4b62NJ5soIS2b9MkoPmAm1u5qh0Zi
4saa7ZsF9ljkKOvbG9XRDrLHZqazzgTgj4ovb3ZafizW9FrUzFWTtgD9quF3zuabpZjPTY49L04+
KSE+CVZNN14z7dx2+Rjby1yeyUZuVAGOwLWBPW7jtqM2vyiVek8XL42cBWnWzGwC4G3UhPQjcEmk
KIb6VJXEKTXuQ+XPgg668b4m88nsQEgH9dlmCReev1dN44fVDOSuVttszt6yshfhX+e2365TfsVt
i9fSbu4raI3Kq1hcZE/akqvA412v9byNyY/H5cSsttVeM2f0aBsT5nQmf5myOCwzWMKUbNA8NxH1
xnriasRzvgonMumpwuBKmAWp59AM1apzkhKzYrcm3jUTlJ9SdB/lut5OcL5oq8kzd8irLKC1GWMU
1A0eTD/Z230eevOI4dggLSpfbxheuoJau+4719m64A3YfyzyKMvQt7m7ptWcDmQ6QNHHBq79Ecg6
v1TrBA/aQ7zx0FM2DhUdV3F9dsqXURQRAap3fare0okW+OUSXBcipjCWmLtEcqEwP3GzlvEeRfwt
9tQNyu1tDCifUwJzaGVnbUkhui5F9ahS+73SUnDQSylrmafyAyhPQrEx1tnjP6tAYiLKIB63B05j
j4Rqv7Uq/+b0+8QUqDqCzSdTeY0j5l7e3PbUt/E75QF+jJQSJUaoPxk0cnqLsJVxcYutX9kHXEbI
evniUDJ0CfmQxqnxWuOGs+arrtB219HbkZddR40rZ870OthVKyiaVZTFoe7PdWPQIOAFtn5hfHPu
3SzMQogs9g96NZibrEBWEpKVaD+5mrKZQyPkBHr7RtjmLrHFi7tfhsq6Mko6WB2TCHQiPA5qfmoy
nmHtlyXojozHZZt+IYNJW071YCwD0HivGPb//vmfx8DQ59yXQxlHHiMcgPhbm71KETbuVQ1ZBpf0
J/3miwwYNwEW0tNL2AXLsfEYSWfI6UOiI1sC/6nnjMaB32e3WhSqo4hR+oDYc7R5Wct+2E9U6P3M
Hjb1CJCZeiRf+HNU5WWyi91nNeajsKZg78V/Hpmd4VJan/jI2GsG7G65KRJyjst3YwSo2jiU9nK2
fuPa56ahwq7i+MvJxRgiEfkR2AAROECczZrfSbIs+d1VNl9KttS4Tj08fLH3nQb29zRg315YhOMx
PkJiBpCOYqUC+zUogH67u3Yxzt3l22WXDowjsU/NkO8D/wV+HtjDmmSJtQ6nJT+tpnyo2ts2F9Mm
L+fHOqH7XPr+sW8FkqZ3W9hMk3v+T69dIP5Jd7e45X1+aR0ERoVsqPtrYSZzOPQOd0RACjxTZVfk
Y9RRl3SaHr6KKK5nbmvnWE+CQB2X09vBSVIBbAJnhykhElheCxO1cDwIjUm/zd32ts+nN11dghZ1
Pu1jp/qbs3U4K0gbCfK26XJSdpKADXZx6A84zjZIzbds8c5B8mcPDj3Znjw0nwNnm/k1y2P+WM0v
sZNBF/I5o6WJk2wYsd5oBctBNzr0g5yzs+fOG3qq+zwzrdciYLWGHcvpFolFV+RDWdm1GFFf5CRu
OGM/SbN6HSq/3Bq9yDBaJG8wRhhh9+0900xmiNGDZfBiOvSIHUI5RKQaw4vsuZ1shtVtPmP70m1d
DYIh3aLYE2TKV9nXDr2wnenLz5VJ/mpGqownmisgVBhxp+M+K80ZziB3ya9LPyyktJhomp6sEiCg
6YB8mZoWWxWCldv+FHkH+6WeD+WCzmyVbnC0xVFVatwsCY2pYUV88rzic0TkY7dpjE2N6WEom/SY
5NOlgLbfXUZcNqiVCbgT3d+ZVUVjxXa/mkvrKf7oUFhCqzCoXdVpQLPEJttfJYwGjhQj97Hkqqwb
xM7RZO5kupmYrwvxqLTboHahpC+0PeQlsWbsUPyydZzpl3HBQEYo9n0KpYLybqP7YrzvyEyPBuKN
LkD+a3T5c+J2YTmi22iIGtaMrEkt1R7zqYP4wY6QdiIOuzEzz2o2dxU15WbxmJzOVhLLhXkbtMLZ
C3PsdhAij2uXextZ1NvUJrBlTdgckkQM1zN6e+FjcM8L/SJrTKameqZrxudfr1h/UGTjbMivygZZ
nXMrnNpcEr0y7WAxQJHo6uykPPqnXY9o3zraYCgWHmQZVNtVOWzG8/AGomdbu5f6s2E0bp2ObsFK
WmbNSy1X5+DZDW5m0SxXYrj0hHrsNMRv4OHzip66tiRPnNmNrUi5LIxZMIA9IARyo3HMku5LVfZV
6Fl1HIJcqfFyMvXa5iGRbTUAqMsteVtqvkWxcAs7Ze+GQohLnkJ3ckX+qiTvbWwpecizAgMTtz1j
Pi+95DfuXL4l80QoMYlkWaMlI/3p1Q1cjMVFdQL1qa+T5t5EQuGKqjcxn8o2LQZw30PPcY/vbbXL
jqCRia4zVZZHr2cr/bYJ82Q6CA7uxAtXRKyOot7TLHZgxOyC6dykhLcwK/tpSqEeKjveTvny6sxM
XU7e9DzEzHpiA+r3NUE0LNHqVmcrTzL+BClByDrJV+vIMfL88Sqhh4pwGNiAUZIF2Vy2P/CbeYuW
/G4yR4PwaZ8JmMkndqNmMKFr8dPaKHQ2YSMjCZs1V7Ibg1vjRmLqvz2LRbHc6No+AippVsoKl2tO
tNaPTtxP0/6b9PoDeoZwC0Dhbne3DtKEjBOjQ8efwLf4amHLnVkyQUHLEHrNwJAJuocxTzczPWZJ
ik+eTtshNd6DXvjb0eoJXMuK5kznz9uWq086nqCnQ9srNC0qHc45DPdSsXKu3QP2ESFMjCJi2z7m
Trxcydikt8HRR9RYcryk0TsDFjw+5EdllOau9+9gXFAYmsvLpK3DOpiowrp/VhMdETmr0E7qIdRz
YFEolis/fXJOB/VeSlpkzp89ZXc+p30OweyK06SxGnEcGDUN6DQwqNkPPXPjtwl5JEZDmDXhTtE8
GD99M707CbleZXwuRryVYvyZfQT9NkeCx135pBAFyHsL4P7WEvHDeZ5ijoc59IYtAzqfxmV6LfWW
a+0RXVDl+b0hWuj57sIlt7bNpsGKElkTZz7vwsQf2vrXdOYvNZlULHI+WKw9+wt0e27KL7wbpFdC
P6Xfy8nY9voHfqOcqyrNkV/ccp+CwMVsGBVGfqhMAp372LnrhiC/agaubaeLEt7kzdIG2ANpgltd
4G5TNc83rb91cM9GvhakbYyfy9LcssPmVMHORrSMz/VNjQ+k3S35ZWBXce4gtA2D/Nr+5AxZcVTI
H20ziMO0Q3pNGzfjbwgnZdKMt7VkMtf4RmufP4zkQPfVBO0kbqaBNtuq62/Pu7BZBEejfsBYN/Gp
WOa6T4J1uM0uf7iobxVO2qt/D8myI8oI5aEtJL/tcImgifWhwv6IJ9dmLSVY3TcCKP79tERtxzoc
t9ZTPmY514H5OoCXiCzb9sLEOfhSupFYg9ckSwVTbmjazVDN2z7mIFPNzEHkm1433bHTw9Pkteve
zp1sO/XljcYyRu+Y7pzTl92em4dgY38s4AhrerV04ijhWGOZ0gdTgTq8dfphvJla/6GseUPrtdxU
rdXfqEC1ZHjvfDZ9v4XJomhvQB277eMFkR+ZUaX6ax4tKOIebfl8tF4cibOwHT7aDpILE12UQtU2
6L3bio5Y1K5iCClatzGjgxMtVpg5l6CN+TfvlyiWkyK+8KroR70D/I1zMb4J1uScSM4qHMt2hd2m
4WwU6DHWfGWRP0CRo39ZcoFHef6d5fT33Vggw8jkpVzofwr2pQSCdG8sf5r84Dx2rJvMdaZI1VWy
M0qSETrL//NcPJqVetFqijcCDHLoLWboDQvrs7P+CO0feoeY7PzPk1yga1V+d5rZWtNT1H4GIUb1
klzPTvvcF5gpFBeXPTwxx3Ed9Dh8kjjdxlkPxWO0N14gvi8TJxTi0EmGwHbC2PZONs7rkv7Ldkrk
McDyc8Wg4rN1iRlPWoNue8Mb4ImfoWTYkjmiBvF1p2MfqE1ePgWSPrXtkVEEC+RKNsvt5NA9cEX8
nt7hQGFVCeN53Y421v2pPy9jUe6xZRyXKb4lLoTRF7SIwtJYdTxeM1mW16p2f/tVn4UYb6lSwRan
10XMM7g6DQxBw64QI1f3pTqjj3Ir81RQzg4Vyolz6Fx1tDQ56JV+NJbVOo94gWx8wLsmO1Q9Ja4K
nF+7cMZNLYdXo1ErOlfBZsD7ZjOZ2WF66v30WtFLQ3P7tIVSJ4uw2Dz1l52hVBANaxMGIuVqye5L
yAxhwlrf9HuwSkc8k2zlhWkz399+lJI4sVg7JE4bv4k7fhai+FJ9unL12/u543MRGeGF5K3v5Dp8
JA4iZJ5fxulzOmgOGU924yehAFGGwkDH1uVtnvpph/GJFfYqV/kzn/+D99W3fRAl6AXItIj+Q2Bu
jJljlZv86kE/DLb325bq1V+GR7oQcWjnBpx8j+CsAKJUF3McENbFvUMf1SA1WAos2UQe+JuxWjuO
/CZdZy92rgGlfVnx7IddjU/s0s2qFeP5nNTKiNid46Ql8IerxVn2HndQnTT7ioU7lsabM2Z/wM1q
lOdO7xsTWxvj72n/W3vDKzlTqNF1c9uJnRWzc7KmQ1cODpWYoB/XX3bh403X29HPsNSZoiWXgbnT
9hI/YywY7GLrx7N/aWj623QNzhpLWlRboBGwXmediac3SK+0u1qbPEvPbWOQWulUJ8m0WlF31V4t
rrnFNudSXczhWMu9NesE2ljbEcHSPdi8MIQ1bv9CXPUcShMmOkl3TBm8DjrFCr9f2vw3bboLdEod
ndrg9yaVU0hUHMpbDmGXDLRlfrHWNLhG2Qj1QPa472bWVnv1U9r2d85IEASYan6MLJorvK4+ajnz
3u5ZFhyFOtrlYbaYBFc5xQmm3j32b6B/uqVjpWliaMKdcE7tO2W027m9VatpXdfVtJtrI4m6gqKs
HQ5NbVG3oglndcanp+utn67nrGIBitOu3pqtukp8gtsTk9gFHEdWYAzboDQYV57eSt1v+2mgBFDJ
nWFR9M9185PQ0OtywiiDxMgiY7E/pepuhakOVVAuW2VR75aqkOhBDsNCJUSWeL5TifPViuvEYdUk
J9CjHfYX4HFohMuY+xT8kpHyifglOv+FDspeEwPHTMu1w6E0TSgjdGLfMrBym87mbTaPuD2sY5uU
1c5CHpCVvNN2cLHyUI62HUGKC17XtrdfB5094bCkHIVD5aqJQY1a3tSr8xg7+YNgTdn53rgv+nUf
tNZVzE7OsGg4NjTIiKbc5jlqJImdedZv7E47ETZK/uUnFDstvpihQjVnljtr0v0yWTtPKaoSxMaA
zIJNa5QnofufOJ9+ioFeRb5urO6h7MaRm4aRv7h5s1P5k2n3d5waeP125Jhluwd+T79sAazQcWqX
6ReSLA37tu4Rz4xbp1mfUtd7yT19MG3n2KWUqoayT+B3GPcQeHRGNkR38MfN6c8SxrYzWzYM0BBT
IHZuxw5rzl99DTaw+BKOIIetOCLq3ksPJa5UzesaB1G/rGKfKus5IIe164L3dLw44rP0ZMwYKTDa
kQJR6ZNbkXva2Ajclf9sQnEb4+YW4NGE82p67Ca0GJUwDNt48szgGIF2cftQMciwCdblVI9BlK0u
KUo8hY7JyYGTQpvV37l+/+C41Wc/kFVmmB6sfQxp5vQUCORlJ2CswPUfZ2VRsLkRSy4daBgJ2HDF
c0FAJ+Mm4MVcp/+szTEycKl2pIbqzL6VlkdmKNzAHM19bOPDZcujL/C61oW7EWnNbDqjPnHn3nfO
cOP22g/pNXLsJrRuY3TOXTnKYVvj6Zl9nI9aXdsj3eCEdkpvfENyIOoRbXUz9xAk8aXaHh/tTL+8
LC3Opd4RCZ61MbNa9rV1P1rjS2UigUFFukyk7w0Gu4dAUpRQKM5Mq1zagPCkMrATZrIgDlD9xsNH
51u7sRen0fPgobQkQxas2QAtvAZBc1TnuRXqbDXZeEaAWGnrzcYB+8i8GYxWH6tBtA+5MIoHjtWX
v/97oBmYf4RTxLYpY1iQcZpYYe+aw/5//5snGnraEmvY3f57CDsAfQhXvP/3RfI5yVnHfb1116F9
QIfpHrCLPbYm8I5/DznEu950gXn4zxMuzyoJMN3x06bRf18IIZ0p/dk2jv+eh9la3+uO+PrLq/77
g9mSQ8pAJW1rfrJ/jw1yUCEOOxeMy/89VmZ+aAH1uf33DNhdC26XHEHbLeZboaf//YOz3b0v6vnq
/z0uqA1A6cw0tP7v+VYnoViIE31S++a/D5dEq90kOIz+vei/x8tmIXoqde84i+xau4vvcjI9n7oY
41TTzurq3z9l0BSXDLh1m+l8fAr6pLy2O7TEOplHdg7l35OBEJaM36iw9vR5Nll8/33p0gdDmGDW
O/77Z14G+Z7BBhH954WTeD6RVYhodvm2fQl1rrD+89R/38oP2le6LuL87zvNGZGNa+wnCBI8fR67
6sBx2gj//TNj8vQ8B/Zz1Rn8HKZ563TW8PjvdSy+Eimj707/XsitMfV1dRDv/v2vyt1wwdPLVE35
P8yd147cSJumb6Wh42UPfZCL6R/Y9La8kXRClEoleu959fswSq2UND0zu8AeLCAFGIaRWZlMMuL7
XpPfysJKymoTV/y0kMoKgmVr52hd9Gm9lN0gmvNbXjDcVXgwcxefx6ThFIC6Iql1mSeux4H9QLYl
SKFvmsYIrwmxB5u8H5IbUvAzcqAobpGoE6vcD7u7GEnNVY2qwv1YlfbSg33zwNqrWvq9nTw1RN/4
3Vn9czChZycSS3zMBitbJEqbfzar4g1TWeiSVfbsdFH6OhQZtMHI+JpNANkTJ//WDKwoUnIqZDjy
ZacW3Dgm9cYbWNEsqhPRKiC5KSo0ph0BP8CamOVOx+gp3wbkQt5IRByNZiq/JpW4FSD8v4R99MnJ
gupFZU/A6q12P+nkbhdxlIybsPCxRnG18hYzeXQ1E8EtaDZclm1+XECpnBQWP11Z3soOzdcENwmv
WMuq7KhCgkORnygsd5jqfVzhD2sbiNlKVpt5glzozrobHBT1frwGXs858GnyaFZf5sFyqoS6UQwN
FeJ5jJzfJSe4HUqre3+rsiOrvXab1eS05BA5/6Co4Py7gHx/XoJng5G+m7oYu0hSoNe4BaW7trQi
LEGL4MzPTFk3yhDdI2IQLivNaj6niXKlW0XvkyO+nRwv+Fam1gsAb/e5t3UHC+QG2mwvEqIqbnlU
stw4Cr13NmxeO37/qU5e3Og+9l730cqRcgmsNewBvqApnm4zUdifBlvPl77fT3euFuYb106R20nr
7gC639ni2uxdY2tar4wyVp9AFEYIJgU3pRrfZZOuXxlFitCCYfekJsgFtnFQXnHhkCjy8/gqZuu0
NdBaOMexmWzbEpWUJCPBlcb9eI4to9kaGaiCzCT535paetbaUd+ibOOfNVe3t/xQxCmOIQLk3HD5
lR0yQCfbAmr/zrCi4JbVCEs6TdivfnJAV8L+2rAPX9SNP97JoaE1KURl/h46dPVvQw1ozncqHt/b
rrG4+7bxPeip6IT32bb30DZFbZlwhmwj4LntyqIP1j12oauiUsn6ef1tqtc4K0fetNbDqb+VBfay
YmkgJ7GRVW0ep3UwcX2jsLYFtzaMuyNi2aj6+Hs9LIf384KIoLKje9WBJPjXCTc/hKqI9IP1v2kK
F9kbeErsBp1djosKGMseMjC8hFsDVeEVoJ1hLdv63PFuWd2D0Udxk5wQ42Sb6I1VPyLPJGt94KVX
SJTtZE1OBD/N3UW45wFnZg5ZWKblYdzMb+jSBp6zIpVr6/v2xzjyHysdabtr2VS4ToakW7XLKyzU
hyRpVqreg64ggNJslMjku8MOMljDRoSPqUwxsSy9vhY8FgACzI3EJuPle70uKwT4iOO+j5RVhPMJ
Nc3FZQrZkVt+c22TUkdz2kEGpq+vNW9UdzJwnykJb4IL8z9p9C1b3SkaIX55ohwoC9kBD5V08Hzy
NBXAx2PX3vvzBrQMKuOqI/5z7aclsBZUAz8TNaxJ8lj5jV4gVGFN8HHyloSjIbK3TM/d29CHeOOW
xNNleyrce+Q+1Ht3Xu6WJbQYJWgZn+XHvEAVyhpxm/bGrFzL9jZgR9S3xTNZHIE40YC9akTqMrWw
nNWCXjnWgqtpIQ+bEefSbOiQMreUo2yqopheWX8/lK2X/s6FuJakyrff2mX1tzZLd7R9Wsbr3iGG
iu/VeAz08XuhqvVt2PK3TiZ48TQQ1kctgnygFnHxmaTdV8ss7BdFZE+NpjV70zbMraNFwdpNDVQ/
0IB/MnON9BkMj0x3uJ/6GrpMVRI+43iJqTE3TFAZyro2xqODypY3RsYKVDj3v2y4GssyfRsLRD3b
Wv/oW7UKgjR32LH3yqF/3ulah6yoSup+ofaGv/PSjK11A7XL0dOXwtU+4U+u3CGYnR8zHZnBUEwA
EoZ2U6ZF8typJNFGJdE2ChSuz7a3ZIJ03T53lV8ctLJKNioEsX3e+umTM457gpHZi9YbOawnzzum
QRfdeab/Tb7cpDt8g+WQX4s87a48nyzDMJ8wvw8QlOS0IrCBme2bW+Qkv0RIkp5lYWRDey7NFnit
5SBxoLBLLwFIng09NIeFHAOXcz4Epg0Hzjx+r/6YQg5Pi+I5TZN8d5k6MYAFm0rXrNsSasAwTHt0
W9wrWctiCGiiQ/ZeVqMKFAvw1H3v1FeChGCzr4mAgA5Tw2VeKtXz2JFXjTKz/CQm8tbhkNQveZI+
A/PoX7FoPresR9/qzoaSlfk42OfTInegCSwUNvJzONr14bekAwgZxzdnun0KT7yBpzyLy+WiRGFO
14pFiLX0VlYvHXGipPggg7PsCHdfh09Kh424gSD1ybGD0t3UBRDffrDrfWC0B1mThRxizeNktZzZ
RWbvEy9rxG04qMo+c+B1pbDU2aV3iCjokK9W4dwtx1SKpy6ThJhoZVmM4bH6ypZeObyfomvJstJ9
6/p9MN/TlYazhFVZ4hbCEJP8eI3383svrbiyeI0aSMFxKJp+s2zAYd/5cZrdefOWI1QrsDo/2py6
bVYxITCgO0jCwVzRbyrVcU6lHlUnuCzP7ImtBxVaFXpj9k1RCyRlI/DkggvxJDstVO1X4ECKnVqA
E2w6o9hmArxr0hj+Y+jlYl10iCPo0QCPCnon5jkdVLchtR+mBJSNm/vK24b8mveWdSxJjaqxHlLm
WgOQjU+DZQSrIkogEIEUuCeauR6Y68awDOt+qjwCp0JnhwnJjr05ou6G2UQL2SsMMp1jI7wT6XkE
RsMwuSpqu7oSINZIoVfhl1KkhyqLrKfKKAScCh85kCkNnwuFAMI8QPx6JrnUmqC6E3wBL/J+ps0d
a1mMtX5DbomIuyiThz6BoYSAZ3gbeR66UVqTkyJJxLYfbf0Y8YwADpO2ZLSj/MT9rdmOqSquTD6f
tYhj4zZPsL8LVUU8DLNkEXq8i7I0nW3detO4SGcPhlaM2plUZ0LgEtWtuSkDwX8u5uJ9XFOZOd4W
yvczZE8zjjgk96aHBSHkdnLcaxCJ7Z1ttMF9YaNZESL0tpZVWTDAFHZ7x8p+ZgEhPHQZINsYoJmE
A4mA9HvPbU2caTv/aGdJde6DPl3HadI86WH0Kr9qzfgWWn3wNeJaJZg+YnQxn+MgVXQ053MSQUyh
isz6aTLm9EHvvZnZ+zmZm2gL3Um/n1Pa4FLiJDtCqXKPWjO6R1Ke5Ld6nYREGWX+JubZUOGGTVcm
u34/ZBFsrJQ23CRDmbaYFJjw+HDVXdT89ag846M++ogwLCzVoczmhkvRJCEGwKBeHyaItOt2wHG9
DgfjlGd6vA6tSHmGJH/dcxV+tcLuxqx74xneQkZavP4PQ720vZZLVzMYbgo3/D70t1nNScVjPS9j
wogvepUZj6pXFQ9+91Ml7F60ztbfezT3p57fzyncot/WlQcIZSo7nMVrdeAZC+OfhKhqruVhrCEI
EM5F4UYoTDrXKrpdxyqe92vyMEODVsFT9ddWWUcZvjpMBiFrd1QOmeUfoYyY24RU8YGsvHKQ7RDf
CZ7KRi0dHHSR59Ek/dxsIUe1ttZaOzmglq3yUBalY5ErE220KFDO+D5e9oya/7l1q+A4cp+/8flp
7JKBwJyWltmNl2nZjTxiFfrUkEw9XNoHz9d2jkHiXp7661jQpt/HNmj3LtA4aJEddvyzLCyEPrmO
UnMtyhTtkqaF+y0PL2PqkXTH72Nkt61aiLV0GMuEwAz9BwXx92OWNSrx6flQV0B8ySNZ1D7PLuBJ
weLS1unOWJ4v9die4k2UomMmT4biiFLTb/MQriRJU9c2tyuHHNlPc7BwEstsHFTwNQVcLeT6Oje8
Qcggu/HVILspk1HAEfeMlTvq6c8du6ZDwO/SWhiGWJFpNVbyRFkgrZzd1LtqHikb6h58mM2SYwtP
I8Vp5nki3XjGDKFcyCpUpnxbGygtyapuQhlV4GqeZDW0wxUPSP2hcHX9Jk7NB9nch2i3NiYectGY
jc+1RqqXLYTYy17FUq9x0pxuMco27+tsep/aTcz22EdtgZ4SJ5HxGNfoCrEfnd+WlqAmmFuKcdXj
q/SseziT/Md3a87vlmVYsCGTNDxf3q2cMubdpjUCzSUs/a1UQk95XGya3AcXPYulv6ujz3rql2pZ
BzDRXCA0sld2TEPCnV3WEzX7lGhJtpO1MS2P3Cqh+CTa2o1Y60ILDMMbtN2GVU08ez3UYgTKFKRL
D6GCq5ylENZJnkX6oUI+S45+P1EYAdjp0pl9PcIbS6nDG/BmPluL/jbG/+KEgPyxVQbnWdV5+dEd
YB257k3ZxY/13Jy58GyqmHR608bO89AY0ZJAfHiSvY0d4Ykxxk++Bnq6MbHYGXrFea4gjW2yKho2
8ixd7wlHtlF05SqJ+zRFJ/mSjtKpJ5ReyQDOL+VFEYncKlO2sjrG46cJ31k0rOriofa9tXxJtyE3
pk04X7ddoj+ZsMbi0Dk3iUHGQ1UhF2NkdcYpW5z70iL3Emm2By7UvB/HxERu6Ef3oIBhuJwyTdPI
TRSJfYtHq2HBOgm6ez9ou3uMlggdJoBDPZ8qkjcYyPTjy2WE1nqPfWQkZzke15N6a3QQLWW1miec
s7jzXPKcvkqtJZoi7tY1rG3TjtX1kMG3ZwEA1L5S+LWqiGS2hu1/DW7boMu/4uGUghP0Z68BE7bt
1DgQ/fvo0bLrL66hZF9jTwf+YpcfDd0q1w3KhCeikfa5mLQSDyRXfI6UciWHlg55Pr1XnbspwRtu
VEOeJFbV302F2y3k69mQFJPOLl+8AqiiUg4sxpTYOtaQKtd5aDvPAAfOcmgT6Z86R4WDqNsab4qI
jvwbcq8vl4J91N9/Q8we6v1vyFPWVPJvqGANPYZZ+QX4brfxytjcJGo87QAHpCsdYY9HWe2qOFvp
gao/mk39vXdyfeOnqhrr5Y6kUbqB7UyexFCiJxWf9JU6qtUVYPh+X2pxvUM2GR1RJUxWAt28j+PY
PQOBNr859bFOlOmtKblNIEIeQSjn7Mn1qquaeGbeIrjQG9lLn5bBFr2sFPm7pC9OROawjJqPfqu2
iDxjM2w2S/YBjC7LfoQdgQ2016T2VaIZa29QwhNpI2eZEHddy/bS0cECQXTOToaVr/OmxzLCbznD
cEOMX9zBeZ+g3xvCxFVLm+31hFBPpgkWdK6VkQ+KJ6/G986uCrR1VXUoEswdcojsdTs9P5JAQEU/
IkGFEtgmqXzrbBLfPNtzIatB0tvHCXNJWZPtcoSWkj8i6SNQps4iqO/zuX2Ox1FgpZsA15ulFGCH
6fpYIPR/H/oAJmsNnIUUQhdT/Wi7TnxPOj14by8SsWw1vf6M2gZs8+4rauM8w4C/3PqF6e18pIO2
TpBk93FPkqNR1O6r0atLBKDbFxXVphUyjtoV0qk4oLVJuBlKpX6qVO3Rr+IeSR2MssbMfbYiPFQi
TcSntih7PECMEdX+0b9hjwEZO/NvoZX3J0Nv7FtrLkwd3KKV345RaM+KYu0ZCOYR/h9Yy8qMq70+
say4jG/rOtyoDVs22SZP6wJQ+GPYpltZlR1qWL0hW28dLsMESCpR5+k15E37Nim9+trplOVlAMoy
LM2i8fUyTW2IcttMkPrkSbKjbcNhFSeBB+WCiWSb1mQDZtdhupfVLvfsTRYWoCFUvHFc33p22NId
excQgKzW4xisUapRd7Iq4vyxId11A5nKu4ehvqmb1nouRh8Cm3unDZF5JnWBBL+vfgOGpW6jqmBL
I9tkEYZZfYJzBW2ZseqUGxtvqop902WfwAJDPXc9faWpTnTXj5l1Y+pfWmILEGewq9gjYwblde7M
qzy+U81QXalkh9ay7b3DKz4Zo64dZQ0pRevGzb7I4bIltDR1z6L153miJFdBRTTKuhJdB5G0qT/5
cKje52BzAVy7nD5BfnGWlUtmOiL1r803oBC91/tLzfPea/JeNaBycenrfqn9OE/e5H6MlOeRc+rv
9Z5c9XwD/DHy/fXmvllw5x/Ocwcf9KPf7/1+jM8wG+OzFXt3bTp2O+RY4vOlXR69t5UDCbMeZAPD
L81ZxZ1+Iev11L0mPsB8/BnOXmrlZ3kki7oc0VTRkxYDsb87PE0Nh5/qpgh3ueqnh6jHh/J9mssM
Xa2May2atfvm+WUh52JR0C0+/PFv//r31+F/+m/5TZ6Mfp79AVvxJkdPq/7rg619+KN4b95//euD
AN3o2q7p6IaqQiK1NJv+15e7MPMZrf2PTG0CLxoK91WNdMv+PHgDfIV569WtqrJRHy1w3Y8jBDSO
5WaNuJg7XOt2DFMc6MUnb14yB/MyOp0X1NDMHlxCf4dYrrUzvet4wACvlUNk4aSls8wq8L7lQgl7
l4UKJgHJxo9i86qaLOO9SCftyuTWeiA3zGeNWpJ5BSq/2Cqa3y4u42QHOTcMNPMQyeQiJChqZbsy
c/qzlaXDWR4ZP47mESinZCzjwJ0GbE3Onq7tm7DNb4sQKK1njj/V3EzdW4E7buQn/2+/fPS1/Cpe
82KsQj9ofqv+a/uWX72kb/W/z2f9GPXrOf96yFP+/ZdDzuFrlddkMX8f9cu8vPr3d7d6aV5+qayz
JmzG2/atGu/e6jZp/r6E5pH/p51/vMlZHsbi7a8PL2j3EOLBGDJ8bT5875ovOa4i3fjpIp1f4Xv3
/Fn89eHmLctqFo8vWfjyDye+vdTNXx8UYf5pkzgzXcfUDNWB5//hj/5Ndjnqn5bmanNeTQelaWi8
XIYCU/DXB1P/kybbUcHhaK5hWO6HP2rIAnQZ7p9CY0EmNEczSL445oe/P4Tvv6P3b++ff1earopf
flmWCRjWZDuoqbopNM1mvl9+WUlq1BOKEONuSIr7PgKU6aXRvQm+GQjHkkAe8h6Kdo1kFKpjKrw0
RzfrTeqoUJkTa+eWIrkrdLQxkaGZmt7culNTre0QrhteW+1CDEBU7KQbILvVtyAA6jXRaTSjA9CY
DnDi4JR2trOoPGBeact/w/fXvjHcDf1AglR7zjw4tV44IZ6LTj9zxWCoDDK1SdAcTMDQs33OF5BD
4R7FuQ49E/Sxe2wsw8C3oRMDiGG3Ga3qMoazGrfOdhQmKgOx/+waRLoSxWoPrZvAekMc+NjWzWMU
3IU8/7ZIpINlirqdr4tPuLZWW43n61j73/raZm+swZoArJcAGD+RLCH4oqPrMZP2kykYYTX24RbD
PXVZ2ka9AVcGmCbzZm3uDM3fCJIuNiTjagpirP0QooeWUH0xxvAbomTlKjeUR1t05Zr9FMv7MUSV
IHEQJQjMVWjrZ0GmF1I0YLzQrLGMPfcDahgArnG17MIl+5QewZJpWLUQTffAWIMlktLlftJVsNtu
HF6NAWZkAI8Oud2dQx91Es3+Qvo5PhmdeZZ7Llsk6XKIMP6tigL+T8ITXbVLfdUNIt4YtQ6K0euW
YoQFOxYJcmczYK7DPmGB1Y0y20rDJ7Bc9FkRk8nxy1iEBQnunOfvchL1AxALcKH9tHMLEDkdvB4L
4pTSvHpa/gLlDTGtyb5uXZGCmtELPlTCIMh5doTdm/NEbH+f5P61he/uToSBfgWEGQMs8xMBzuba
84sTzw1c3Lp05bpC2ykqi4J+crYGghwPHijNRT2gfBL37nGcYNj1LAoTH4w73L7Hwe3TpZ0Lsa5x
YluPibHYZE0GiHbmzcHLxh+CwOUqts1uB91s2LXo3mCm1FtYn3ytEvJNIVpIKTn+rSbSjZUpb+yW
6mU8TBCjgVmnvm/csS0kdyj20cQTTY/aU1b7SNagA4OQW6KdOAVTIDCSxA744ITStMRV/JsWItq6
H/R2T24UalYnPjdBEO/UoRgXSQGstC4bfzk16kdijMWy08ExmEN5VkX5tc8I7AMyuHftnK1K7X1O
lf6Uqtn9FGhccVl4Nsn1LPpZ+SKObdBIGCNrnfERLZL7esJoTke6cdXWFZIhgFqrpKi3+YhC10s4
IefSDeCzR/1+DNUUV9n+1mWnomqwc2wcbPAh9rdJ6D34vfLmhIQUUWXDWcIa91qkb0UZ349kh9ZY
A7Ko1bJvKErOYpwNXGzP4HohtK2KDWp51clykH1AdcJADJH71pjVR96sQf5mwguhP+QZO3nydwSb
dUFCIt/mYHOvDcy9Kqzn6opgmS0snNyInByb+NGNKyQA1K1ZTGIBxiG9jT9rA5BMlluLaWB/MNoO
njuwvnrs79bcv8mvtYA1iUhEH71Ss5a+BQJwGaDwuWkzZKI6iJwpyRPPwUIQJRENGmLcr8bS/IJa
EErFuF+QLS63vSAW6HmsNiwdLzJ7lu8SobXJYk1sWDv36yFftHHJb6nU1FUb+ogMJN1Gza1brM+6
q2II0h2yQix2TfIhU7ir0RsF9TEsdDd7TPSafXxabgnox22Jn84AVpL7g+VuWYXBVdanVegBOE+d
8qPl9PWqTwzszVCvKFXjOU8KDQ0d4vltNwa73phgJmrAbdohfurCzoMfBHrYzqJ+3dX7scwEhl0W
uQaTG13fPAD9GJHkAiymTdwuphRdllKDk2uk16Nu3gpESPscDaDCLwSaL+NjkRgodCN6fPdxSgxn
EXstahgOjAFSkKnAEEyNV4Kc3XI0VJJs6sGIEvWUYSZpGoe+jyOcuhsPcR0/PxMOtFfomJXz7dol
ZeuOacyWX7wqrrXTs9TbKjpUvq4CsF83pgdCG2673R8U21tNAsP6VAPFAi259aJ586EhkUnOqMzD
LxAI0cgIs+dmjRrcQiHpvlIRWl0ZGKEjsuXsvR2+BV/ULiTeY6AWAxFlVRTazseLbeF67V4JwAhY
7LUBCqwMH08odKnAViJeUbkzlSZEWrKJNpoDsaYFZAlRKzl7U3yHMh2XQoMWkFcZ9yShz5AuZhm+
st0piPQuWIhsO9h5C9bWqwKKLrTzcWONS3U0MAsoYdkA4WBfDs08aq4ICd+WlbcB24SYN6CARWFv
YWV9KnHDI6I5BkjnkBJQ0LIAHoxNs641a8tGhSNx7lGja5ap0KeNBdQK4ZNuPzlYHpEGnOUj4F17
K4dj/Mb5jH0735YxCw8bd4JKm/aZjrxzUNxCWtvnEZfcSGgADeHwc6da1tkHmRa1MX8KugbLKhHJ
okRl03eNq9TNdkodT0tILTCMZoMBtwHA6vb9q9OVbP0dOEreiz+KRxeu+8IoK6iVuJuxsSUyMr7i
rOivSK6GfD39VnPNFd7Xr72L7TLQ8WVpPYej82oFqbZqq6faUbZ93NxoZv/sdxPy2eSjlOjETQFH
TuEeCbleI0i7aLJIWZpoGZkmotS2cUYVxt6HCQ9ZQaY/416Ai1xA+hgqT+MBuma1AdfP24cQUKsS
DIHSY+Iw1l+GhZPCeFBiO8CrzDlpBbo2gelvWj1CXqAxrvOue4rHFCmZwTn7DRdXYxjnHGjuNhpA
/LKZ2vt5/ly1Anghd7elyAVquvWj6+IOa4zxV30onc2gGNdF1j1OUQXVe7bSdq1m1Q9CP/rNCLZY
gySAmQIETL73lvVKmWDIndxlYfCYleVXBVgB6fFh5Xo2nDX2WYnzYLoWoAKMUDx1BE2IJr0RcPUR
kwH4CWQJjS0DZnhqkeBvbWylQMQfcM55RBm3RzjYL/w14pWAkOeibywU5JI0X8coJBeLHgJK6yFI
4vk9nnVF9nMh2+zB6987uABYctrQq6M2KQ/Jj8KxnOJQqfxk8U4fYecdUELB5UpYAQLxc50fZ7Lv
0GtJy7Q+eLO2/NTZybotglkzOx/3UXGfxsj4diH5E1wvm1nu6XsR1/b3I9kB9NCGUM4fAi4fdXdP
ynLPAt1YhqWHscGRwdTqrWx35k55JAs5AubtqxWxxL40ySN3nuN9TnkoB2sIOtbHYoyhZ5dfpsg2
DjlR8lB197bQ4y1xY5zmMgtvLS80D3KAmEZ1CwFnLywTWL8yz+tMGYfvLzHXvTaa9RQQEo5nWftq
FiSvUnSSF/JQNl6K39rkjL+1QeUmeWNUJK+Y6p9OdbwQhcdoAjWQcyMn3TktChNh72ou4MGUh8Lu
BTj7uW4K6ykpEGPr52/w8rVGs8w4upx8t/JrhsxSEfebB9moQ6cxPiwITdKmwsJFSdSFpPv3NSGP
fpuwigP2KyII10aGgdmlUEVXHPS5kG1hbaWrSiQjnki8BTlVLK8xOeH7ISCYZz3OodFKt4HZA0Ae
xUAiY3Ag6fwwab+iw4iUO1ht1JTwc49wGhyXo4Vuu50ne1+rkVEUsDPBDM9fm++XnP1+LD/7yOZu
nluNB/dy4JNA7Q8p+VlPXh7hkcinMRd9c46LVCV+aqK5rhLywGRhPvRLfJoSdGEsUNv8WZDL5p+R
LISI+BYA+zh7XAdHtFrZ1GiFay0nl58O0Y8aHg6a/LIqj0hsVQezixDUl3W3i2J2oqSiM2HvjCL/
pODgc8xDYLbkUXZjXEOWgs0LWaF6gBeXVdxK9Gb8XJfeNh6n4U6rT+ZYxXcOShJW5X0E35IchNIT
lmEpDZoBeHkhvAhPrUOfmcUDQF9rEzvpLVIDPtqQWbQN8pHHJYqk8/2SzZwdjut8mlceOlh1Ezni
RYBDxaJ0kmhXT/arrmnRrgNaasQxQdRJGAcrUq/KNsGANjQc5DvcCI4iqwg/VvaghsIljIT42LeE
nrQO3Kiu5zwh7Ym1C4as6BbY8cHDpGOwgJeq1rCyLVU/osf9qdOzcGNC7FuhzV6vo0QHluaP8cHu
AXmo7gOeEMUeWSZ3AWsk2CEZkWzStkUnGXE8YnQ3TY2PsGfbPvbUo3l2oYa7PBVQ7OjCK91gRahV
VYioCdj7Xaw3JZ5UbDWL+fJL5Q15vubGruLR0s+Hl8bfxshed7YXuIzLa/tTVTnFsjLcs+xLSphy
C3mIbmi7yQf9xsu50iYHywttLmT1vWBbsnTxsVhWLeL/OI1rJEGm0t6jdGMXA9e9C4OIdG1xUDr3
BkW2biMnqnuuY3lUxWoB+3ca9hjFXPqwJcMHVYFyI9sgcwAgGO2jPLGdz75McalmNfo7+hgCGwt1
HmWxFyS7ET26eHZAKGAi0jYfXgr85uptb/f7CINlLqgM+t/8U+Bi5zeSQA9kC6q9t1065JEs7Mrt
kwV0rWLbZoJ7BefKwo/HF72OVG4kfzcVdWFCdueZX8yfl/xcokKE28gzj0Wo8h2atnnCkNHZiPmb
kt+D7aALtJDfq5/mCE7KQ31+LqmG9awZxrBEFUPnCUoxtrlx0NFgWXbV5MApQ6mxTfnTKsvXD31U
6DuHhZM131tYl+cHeeQWfMW/tWFYgLxFr7sQS01v5Wv8GfA064Pbyz85ro4lOr0ROiy3eRqGewVN
kCJkEQkKXp/vxHrHXymPujQdAcn0OyyGeTLYxbi1Oh3iyuDjO4LGLZscdPXkO8CwnRui9NaQb7Dq
TX2RZ0jJylcfyFhs8sK4MjAsOUSQyfdO93mM+vaAUvi2KFRkHOcHJObx1QbVmltj/lulYQdQYL85
yvqA6seEtJ4braPBJ4sOyQU1BJ80t4n++N6J36SdhiwAlZqwGuYngpoqVX30ozHfumpykJ40sqgb
LPYqwccNx+S7bY3saAFO8eSQz49Ilm0M8z1Iubbk7O+j5skvryhfS3b8p21OHfBMucwgj+R5l7ZL
9TLN5e1d2qKSH6vnEzOrRfTkXWaWg5GP4Rn2/t4v5yC4EuwwUITewUNSFu9DFJ2Mp201DfQ9oztM
yGcdoM/YmwLTFz3h956P6Ei2PHrZ4vNTVuarj+BVkO9MoicH2ZhPw2MPY2VjRpGN7wbGRBMWprmf
hyuzMrSFKi8ZeeXK6+RSDMLBiTvUN9UUFTjt3kZGBPFAJB3+6zz++wkK3pSlKLcg9gVbcn4OF5Hg
YQJ5/buzj1p19z36gxvHGdd+aGBsqoj6ILJCrMBhp2wLtPDAn0CwuTkYaRnuA7OKBCI0XrTHGaI5
hKN2oyWNGy55ZC8aLW4Ocg6e4ugt9JPVbCst4b6EznDYpN+IWpfvKZ3/J4mF/w/zAZqq/pfpgP+V
vHx5SX/JBLyf8j0R4Jh/OiQBVNLi+nx/EtYlEeD8SehdJwbvALSgdH4kAgzrT1UVlnAd1TBtW7hE
7/9OBKh/6jpeXC57aR7rhqv9XyUCfk2wsVi3wHjPb4OUA3Gx+T38nGCLtIKwvmEqO7So3I3uEBE1
JhcR4D7fFf5GS4uMEJKvLvx6pmMjt7qcOi9e/ZRC+Yc8n/ZPb0O4hiD5QbqEWOSvb2PCtWfspg7N
8CKfMYG6cyRd/0XUuOrge+aXkY6iWqGsQTWJZYMz3CrQB2P337wNvoyf0o3y0yAzYximbrjCNi2+
+p8/DZI5Ue12hrdT2TCsPNw5ZhMkfa94SwOLbxbWH2Pbu7FD92OCLCtqLg0ByhRpyAwcVG10iAEB
jln/N2/LNOc85yUPOr8xQdZHs1TNJP8j1Pnz+ykPioSHVWqiIoDUQfRO1TbfmlF5reWBcyII5i6G
wRxWEslZEeZfiHFgiRDpODSVdQvesLNzojOmvfVaNAKL3D1pQ1KdhNjGqHecUNefdpab3uCsYJ7G
H0VSCFjkVh+vipG7TtbnFgnWYLiGSzAeQmV89qBlHAePQKIRKvnZH3m02Ln6ppSOfTBvLf+uxA98
6Q79dpzVromqKGxHsm+u5wyoXqEyCLmMYFu9EyWxLC2p17ZqBKwW4uaspvXXbiCWN/XFkj87O6vR
dO/Ac9oo46vnNwgGRvlmaNYCsk7XN1tuqvkqHrujH+81B+hTR8LATo1NqZRXIvrqjv+buzPbbhvJ
tu2vnB9ADvTN4yEJ9qIay5bsFwxLttD3Pb7+zghlJpWuzBq3zmM9GEYPkAIREXvvNVeKX8kYQa/N
qOfCMo4YUDajNRkfQUbhQ9f3tt96JxXpQqJT1JOppr3VvKRfWQ5IHHc8l3GaHJqIMsoBi650ds0t
0lVAwgc3ogQ24bbS/G2uVdxOK5vIduT9JOpLwUKEDDd+yi2biGzX55slHODaYHyXYoq5HluTbp6B
8Xfn7nAbCyhbjH9SDy1HOD6B6zenWO7wTr+r8dRLzEBfETa+Tz4VWf0CgrFZtwMGsUmJHp+84i1C
1xW+gyN7gSkJifZZBvgpB9k9JlY7qKUAEXpGHoSlYLviQhk0e6dIQfd41ifNsO2driUHPNITwH/N
uKogZ1r5+NnVweTjJNv7ykT9WDXVL7am4st6xwDnW+gsyrayoBIS0HxCBU9USMOHTzHU+27qLk6a
/dTMmRYop3C5yRdnTb0pOMJxoE/lfNUq6u9A6cM2i28T9SUcKgPbaOhg5NGinL6nOqlg8cefE+w7
i4o3gFYedgrILFYJAagtHDGiF8V0088a1IawN+7MvAD63AA8dmdkpQ1WCBTtvs4hAfsZDcG6nMe3
zNbNdYqIcJX1irvSbMK+BFfynQYeeGvEobNJzMq6IYGC7GEMNnENQqbS0N55GXGU3rA2kW32R8Vi
AvhLuCOKWayPP07yLrI2dRIDsBMbFKt+memo+rKVJoh/a4ettSVL1B3lqiGkZkNkjbqjnHR98ZkM
M2iaP3eRc+Qhfz/iukGuuy7Kucaall2iWHtp2EYZRLysx8l8AhFkv5sNyo6a3GoKA0Jzzp5w0NKW
987VGJtlS8qUQZ/cUYP+Q7/DYYT6Z9+LaHG0oMymL8YjQ3+Nr7RZQ/tF8CUOfF/5PpV7xV5KXexo
YH0lDqI3/bEDuti9SypAHvrhTmZVjfbBrPkMXMF41lryfofXe3NRa5OmkLcg187y5uXp3zuScraW
t8srhIgSLBfTJqdJ1dnPHooHAAQeTyXUXsYUXpVO9fkuJI6xbvCU6KLQ3UKNv4M6uxtHFRcAnBWa
qYEKMA2P5Gh/oDwYkMl9sW39XOQ2VnrFcO/UyxfT6BF/j/S4SnyuLDwUgiqC4j33+d5YWhS2xqQe
FF7skLJDl7LIZh+o4YOp2LpvxZgGDU7yAC6OgI9xG6Sqtyche6+HLoRHBHyQDX2nj4yVTaZrQ7IA
L6yQSL7mmpeomINzUXzTVNR5lQuaizHEivc3SDCv+tkNhK0Lu9kXBkiiQG/AK1kJYXhV+0TRSbwr
h+qiTEF0XKLsYA7z8qgb5S5Q2tfWmf0lpgKvKcZpTZ1Ryuu5vi8ogl1NAb5jVWT26GXhY8JKszaq
MyureK7CzbxQ5km1S9DFCa8DtQWo56k+gjXg+BMwfYLvvhPnOq/f5Rb60c+a3+/Xur+1o77cxIqx
bLsfqRPaZ1I9FZq/IqEOder9vhONFkTR3jYXfEqgDLY9okKwgGq3zfH7op4pxuWjnD7PtkZzVujN
dgDnC4fs1E7gGJwl3KN9CTY6JJpt3P9oxvynuSwvg9p8tpSmeFAGp97rirf3Upq6kKJ4UUABMzhs
hWl9Up7MN/p73irAaKkEV7saojlDnDZ8byeKs52m19aGE5e+Ddd4pTb6KUqpePLUI5JwXgDASYcu
LFcD0CJlgaWbAx5c1QPY+KDftNmdq4J11DUAH1UVvcXlcMxr7UQC4YfmVuMW50S/qm+hhj3H5Ms3
ugMB3qn7IxBjH/cYAzed78UQ6yfNJRwdZ/W0R/z1SeuB5QwmtAUtBvBEtYCe1z/tadJhn9W1Tx0v
FCccpjdlRS3BdJO55rIGdXtZFKJYiwUBSVcA9DOaIf1A+YLKE6DXxrZ1DLK+1n629HOazTu6GHsV
jvmGB/vW1qN5q4b0N007rPZ6udV0/VT3w+SHc4QdTIcVdElv5jBMPxeShARYwmWLQnwbduO3uFQX
aO0MsMLoPovzV37ih4HSyjh1ct+pLEjr+QYU8uegKxJ6c82jDQ5neHBNy3cnQJbEtIGg6t+bodob
EUJTpaIKPXajZ8bsa1t1KYooFmAS1W2yQD6tB0zLdBoo0j+pRyHZgN35OW7COzVCg2stD4NtPJCa
gRVA6M9xse+mwm2rDKGz1u07en6H1ApbbFnLPQG6DKfX6aHRqJK2BZlIWYw3CnB5tigeLwHIFU7u
+UMFyzpXv0011LPIq17NAqMR4MkdlTVAJeqYViyNP1GFE668AUkWDAXnxjaqWyo8TFoo8nv95PmU
rimr6QBQ+qjn7p3r1HetjWnFpJCfnNOvZE5uVNP50qS8mryc51A51i6OCss4301xyBc9u/cBkUdL
Gx5Ldwh5PKj1gU0C4VfxHpyAZFwQRYBUSMlPDmYLSTO36Cz0feUMTxS8WBRWJKtEpICGKAPsVm+7
Aoeq2ojPNkRXB3KOPcQYNMxnu5vwhFFI92ZEyZahPzXLg75Euu/q0BzCoPpWGVhU9ab2JQErhDLP
eHSWkxvD34yD6Ibw5+Oc2D/dSf0+T+tUCT4rkX1MzUZwfCi8LT+FXt6QgprPFHv9KMb8iVAPce94
T9lIj1kR2k5g8LCbLwzXqexBypNfiFoaflzMjKbEFrnufbOW2fSlbIQuZfVY08igRtKf5V5BlTd+
1U8U1ND8XxQ6MTsKu4oVSaGODwOOLSGbdiGAP5/1iWqnKJ8vwOz8TldyP8N3GY6+J4ji2DbGTcWv
UYc06dQepgOUJYsc2zpw1TdnP5T1fDYwFPGjuHhoTDxP0J/eGJ2OEEOjp1fiYQjlCKxBlelre6FJ
C9RqutGUx9hx+ITiTky1W3y7DXLeqg5f36Cmvofdxwj9eVP1FrTY+C3sluJ2MkomuAZhyzp8H6Nm
AFRLIM8q5wpnpSkQikv8Ifl7L/xPUQ+fusspL9V/6t4Y4aU7fVMqY5NRS8EQKTgn3URNFIKTNgZ3
WhTgaCyssvSlv7h5GvtA3N8Uxb5NHQNngi68HXXDoNHrjIsGGpYiquzmRQWnwiHlQS3tg14OhOys
5sYE/Y1xkHpvZbp6oMA8P1dE/SNXaTnWIesu/ohVnuPvTLk2hg6U/sytNvtujadQZQ2HuXF8TMDL
lQL+rjdr79DVFZ4POKBdJizpiyC94BlZ77W5fonL8GiYeO94yZgevWl5CPpxvsB7RDvjkMjK07fI
5h49rEjbgcvkPFnpYpWX0UpvNJxw6YJbT5RblJTBqXtNp4qsc766Fn8VgocVYz/4SXqDAVmq7mmX
SNi7xS3eAQGcgqZZE2emwGGpLdp+CGAa5rZ5W9Ynb44OBRn0SyYmnj7+RGlubnOVB91evmQUUKys
PfwmBkMdPRfTSSkpoIQFvH384oXTuIdTn56dptzkRNoOgb7gPTzdWd4L2iwei/EoJ4OYU0pkt2s5
2/baoq3lJiPsXRopRnQin/dnZi8hBZG9p/vkFjkxqwaHXzkbye3XTODfrhTJvNQg91/05bjuIr5t
W9gDyzlC9s0/L8pdoNj+vvP1WHnYdfGXU7kmTgCTiO3LC8kT8P628OA9yDyyohLXlnPXyT+ucwuh
4vq742pe/LFdppsAAs77HnI3B+kITD/phi4m+Z8J7PdzXS8VSzdruacZnfJgMA815lWqA0pHHPlh
e2gK7xC5NpU+4dfzy/P1PY5x7qxjL9J0qD/ENdMaoIgvZzOKhbJQ/5wtKr2CILnFtTWj42ngOmEB
YixD7RbvTG/VpTP2JQzxDknYgrVKcblFDx9sSKd1SNqp9U6AO07YCTULT3VPoTt2lFSomSU+YL2D
sK3L220NS/IGykGzVaKW2iaxOIRadhMrGNIpkTVtx2o0z1prfElUy9wtBkNpKk4pe8xGq6Lqp9/H
ZBgPrusaZwdpy6I2n8jJjZGZ7HuoE+ckirNzFTXRGhz8ttMie72M7XBwG/U2cTyi0Ys1N+eZ28Ms
V4+2M9ZA3VKesZ7/zEB8OQ+FspzlnEttoHA8oqUVGzQxKQwcpOg8QHyIf98tXLTlbNgzlCxNC/E8
AYfJnSzW1zi3i5sES7jVMjMmaFMVdyCDKpxu0XyVSsHGsPXjkAXhuRMTjdhFm4QWJQK1topwDtrg
kaMoNzojlWOIgdRJBwhIw8Z3xAkZztO8LOV05m0K5S/MH2vdcngvs0cTUl6YKiPMdxy+EUpiW6/g
pcEwPSPCMMVfqH+t8PsErIekn3SfWbxGHpDWoKdK02vrPRXDp3xRLeo5u31QMzJcMvKCpZfkO3uK
vwdAPLZdEj83nh3vsFZWz2rmqmc5JyfGOMN/sdRlrWcF4yVMpoj9KAZ/gmFJMfOSe1EeUKCCzAm8
u551qvPCPlE6hQ2H62xmzXn1GM6fIdySesJhTBFLvXhSGF8QpzTtgZbqj3URZRMr4ALtMD5UCK7I
WOTmWT5Ycs4dxnCbWBgVIaGa6Th2537s7b2VL8bZGztjlybJ0+JR/rrByze1tLMjNsnt9lgZZxe1
Z5TR6dP5KPE4+qFaLgfqSY7VXOLlRmB/5Vjwx8lABGedXNFZzlHnipGGgRWZl1dQPs9OF7f7uLeQ
HBqWUvhZVj/hd3NsbCrD9XpE+poO6dnWM2qEne5rY+w8c9K2ci0MhGZDCR8RntJNzs6fe8rd5cRx
T1QYiNqfdNvP5B2MIfc25kxLDDhEPUdCdueK77ATD72caH1cUu+mVbStFQNBKzktlAu9T5Q4pJhS
Lr/PgsidxaidoiFl+SI39OKQMun7v+woN8mzye1yEVwKrKHU0N4vc91wvapcd130utrYgLQAZfDX
G5P7VUZLErx/MhK3I9MZxemHWwe+xhDA9LZy1/f7u17xenu1vHNK6CnJJxewlltGHi5cBdXddT85
98vt/bIod/nlNq5fAXVMr1hL3TRUG+1Ck7r1CXsOxarSTyleru4YYUlLUgmXqLi4Kwk4U39hPJeZ
qVySRi/WIZEfJKxmTOlPZN14oNhHBzB5UHonQ51e1Uap1gvMgRWUkX5TWJl2LDNdPxN8hBuA4Re9
+mjultsweWoddZcRs/D1Jn3V6ef6ru15vKQY6ZoQsLBYzVb4bVEIoRqqGFtG39xiF5eZQ0FL6/rj
OC1HM9ZBxXeUcdm6tjN7pEDFrCKSzJ4jxjU7ohsMR40JGrvrUA5nLbDmW7qDFpX1W0VDeD2HN0tQ
fMvV2X0aou8Vqb+qmTSMq1Z5MzR7pRnuCzxHVh3inDUwBCow3aHx0yL9Gik0y8uIvZVZE0iiluMV
yupr2mfmQUQ68EegeKybEmTYw9c2cO9yS7W3ionsGF53oj0xTrNO2Zz5C39Ln/c5JmelRkjVxXKj
dnGi6iPvU0Dlx5o6Wd5EuUsCYMLvDgY4/X5RV4lbUtAydPLMF0gyQC7V8VDwE6RcNLWIoCNJ79BZ
kjiGiVrB7poaVhVIWIkGT2vNhJKw9KC09FZ9Gev2W6da2hY3Bcr4TQOM4POSWOGnvE13OAnYWx6S
m3EcCAWayd2AMHfrNNMtRJrLMBPQ4adsHrP9MpkpQzBsMzq7uVe9zm9SrKv7QSn2SBvGk7VgdBzf
gnpvd4BMjqVn2ufJpeIcmz2IgXiWXLpvCSW153GYq0cSmseO8OWhHBKT8vWgXRP8srYRAKO1VpX2
rdkzXCpzs1iZ7bIdhsp60JIQzXtnr4bSvhmVUbsJ1GCXVLlxhEA/4Q8Yuac6Hn/q0Hd3TAyffjZ6
mY5KR2JnKQj1ZdkFua6sgBK2K9DayoEOCWjeSPFThsS+mqvdOnFwF43MASujeVHuqzm69JDEDnaR
E+XobWHPVen7ck7ezMhNb1WzxNiXJ4pIGzZa8bhDR9dvPQVTQTAglt9n4wujPgBM9uIjm9APsHQP
qWZ372m5/9ZcrYfU6kNm7V+kW3/ovf6nfPufdZn1+ctfJVzvx/+h4LJ/85AckrvF9xeemn5N3DrO
b5rmuJ6jGobtaSR3r4lb9zfPw0zb9QzyuZB72PRH4tb9zVU9Q2ejbTm6zqb/QMElLv/XjKCqWqpp
aBbBRsM2xCf/mBGcNTQBEdSQveLpxPpQk7xZy6kPw61KEEjD10FF+5S47ibQfvKKpBPyqae0S11+
iEBcS5g6JngS5sl+HO9GAFPxbVc/a4CPu/juw9f8N+ldqGl/c7dki0it8vXonvZLfhdjMxu2Scjd
TiBPI8wc2hyPDCrEV4H5PHto8YfUDxcGk8D1cvXBIWRfLZfZRZ+pdEQb+X2Z+n7JVT8cUzrhwU1c
utvRsA+ziVJlJFhZEsQqopV36xg/W2QwKUXhEb4Cy6VGv4BV/DosqjtxOvrca4pg5R5pM27NunwV
+wwkILqKiDGXKwHFjNh2qAjQxKU6WXl3dvGPEqvELuKUdYV/GncgoqviVAwOjqC04aW/mlz/j5uq
zWIj7kncoLzhetyWquXbTr4W+8ScLqyBfFMJHFTsWyqMxOHIxPpazNfMt4Bvg87k0um2DQEgueqt
2CfKsfUUsiMOZbOJVys4hlUtdg1Zl+AoXBd09W/NdDroWKTUA/+a3hdHm7G3V/Pgm93WmS/OEWNo
UkeU1ZF2JO+OgzeMyJmRRAF+3rsRp9ORyw3t3sRYSeyRxuN9zd5lN6drcdmxU990t2Ec3q8NE4+S
E6gsWCj7tOAEXEPeFxcnqb3946OK65Fn4bWq7ToVJ/thLzaZRiT/n/aW+tJSYqyTdZQfgPPA9GJo
G+/E1yM+u7i4+Aymkvh1AR9ZXIuvMBDzbEOlT8XyJkkfVW5tNoovJu4gehPB18hMHNBCOg30fXrc
S0J9WoEfo324S/THAMttNeZxoIrGQ+ICE0ksip1bsgVl68LlaFYqKZyaon4zGbZ9QlwMPyKxHsk8
SfhgkyzfYq4hztumwzaGEpJyOnEKnXkPIV9BAai4K/ot6z8OdXVBqDZX6UhxamwSj8Q6iNPW4rR+
ZfLJOBsW2d0q1rpPgBi2QPnW4g7EYWO2tb2vmkGzBF1lqOctvlG4twzl9zzRVp5trE3MwHJkBl2F
B0jIkDXafB8mjEn79GFSgkcQ/t0qM6pvaUuoUbOJBxt3AL+/jJWNdYxlrArX2pHnOLXYwNWNtl7o
D3VgY51Iv+mnmG6f2yPlQOUkfFN13NvS4llv8cdQ4qBep4k785nGVyi1mzwiHk/In8y0FoE8MnzK
5XjOet8Yu3viSOsKpHoP4j1ODTCgSbiWr6z/1qbPoVTowzv5X5o+gPPFz1e68X33UbT8ftgfLZ72
G42aqlHkT4NCk0f1y++aZcf4zWG0Ti2UQw0MVToIk6+aZTQ31KTACdUdxzAREv/e4pnqbzSEtuUa
lkWFkfuflSq5olTqL02e69B8UKhECYxjoZH+pcnDMBnxNAUd+4aoedRh6NyH9dmEIo4wECY2BX7P
nfKWNsaDqw7gyiDW+AV5DZ4tPNgKN0MyhCfSenCLp6o0b9XOfXQHNyWeAT97qN+mPjsPrtlCzrMv
DChoRONDptJeOsngrecenqcXIljEF20ClWniZ+bG6AuRbRXL59gjXTRrEFsi+nkeeOnKcMjspZ8d
T7/nKUa3GI43ptLkK+dO9a1gxJu9otqidqZVqHGTYGrO47jFIOh7ohWMfAngqdNnrLaTNWTRe29+
wMX7scGETFmKx2aJ3qLGvthW8tKP3i2AsZuxCc5TR0kxGJ0Umd266gDBUtWirpGKPi9R9RgF5cMQ
1F/brNnN6uS3gE82eeCQj47uEAW9DQ03b1vVM342b2XYCWUtX7Nj6/d2ZZ0aIhHAtWkBQ+45dJpn
s/TJ9GyNnFrXgMJzwtwdxBbqmXauhZ+VlzxnQ7AT4CkC10Bhw+KHUSc+xd5wM/naGKcgBBKQl4Ck
0OAFGIXlWENlqU9A60ZPaRlsm7+qme5d3ndphDeTWnMPOHqT3kiyvUobG2L6OkU2WU7VPZiT/Q1P
2Neg4bh4IAyaocIqx/wUFxCdokCn+EY+KUqLQejyTcMXPAHYvk0jBm3pFB7s2o7XQ2reL06GgMEg
TcWJqbwhfCL+2gF+aGb1FM58D0gVO78GjZX0gnCYTGhry+y+DTEgqBFZ5UBuCaesUnA0B7Dnm3GY
Vq1Jdy1ux0tfeFQKLWAO4S9vjMrmD7+En9PWg83h9O7GK4u3luI8P0uKfRmHl9jh0eHfrnNba9U7
rbbuSucJq6fh5GXha0Dd9qprvMfEAfIeY2FllCCQcJWK4GG3agIbLE8Aq3YEgzRnvlMG7VVvXrU0
Vh70VtQNe4hH+0rd0BrUHrBdKzgCSEy3lBWTAJuOo9sYeAdyr6PlHIbAOURDsZY/lsDzJgyDBqzL
obov6hv5PUTEs3GfD/xmGsQI9RQ+xUt2SWP+vhjH56p1j1yK/oUW3tcdUoZ0DjKiDqCd64KPCWMo
wdtvDrCj0LPXSSRbEKht7EJ/IKBKh+NBHXtsBjznopfopd06Qxzm/Qw68lw5wALD1woKv031zcYQ
c7Xo4odXp4csojOcW9YFC763yUsp8qCFWjV6+WSNe0yI6aem/BLUJ43SYJ5RVL2aghd4czZHHhFn
wAcoz/lbhbBDGPmHzxp9gk2Hwp7HtPXWGKo8j4lN3h7kCwTGIeMnpvCjQ7NK5yo/BwaPQ0x+0iNL
Bo1sH2rLcUlfUvx60aDQ7+G7xhL5TdXCN7NBf0jHdYkf42Xaos27c6OoQoDOj4ZsNblL0pZpmR9q
E61rlANKM5zUzyK2227yYmjksXg3uivc3p8BTM77nj+hYzqPeoMbj2v2PluKVeUh1QGbnm4ym/ep
UQQxMYqxXllj5ntO++ykXNd2SA3wrt1FgDdd3p6p7STrsborKt5AeYv1CF5zzapK8xeFF9k66WpS
jrxYRAZ7jQMA2mTLr8JaXVGnSmgnsrdNpj1Q9JNhPomMFdREtdYr9IIjxaJriBL8ZqFBrebYuYDp
gg7bNN/10nvTpyxdK20GW6qeAAFRa5ECni9N5eTSw9zhMHSXRsuxiQzdN2o+kBd9aVteR6lT0lke
Dcxx4FqQE2o31E8ypujMLajlgsYgxZka9L2VI60MTpCQY9QpxicFsunUEb9xF7rgWlpu1CR9M8oc
4z8MA7ZDZF1Ghb/gYFrtugix6xyKwllFMzY4oDdLV4vW8MRrah5F+pVikZWa9+3Gc0peb/mIfIuU
eYhHMbz8ziQcPPiDVqgbBi0lfHfvThCMTeNWyflTYMV91qvgFV+ZdahpaOOqBFOz7JMx8tdKreex
Y8i0OOmCdKHxKDSsXirYiysUK4+4LJLyNSJ+ehmdMkUP6cXzuIh3Sdjq92io8Gbzugcniz6pTf9j
6qfPjZ1hwdd1vCzs8M5Jf8infPL2XUr1EpiOVWfvRpNUbt6C86gceNAGvn75yOu2MBtyS0jlZYNl
IfVdLwo3Wiot1pQthTKBhycoQfsXQH23ICW+O33xFlGRkiz917LmMdC07Ieq8FvMMW5Yh3q+ywFQ
+DFpq6BV4TUQugd/GJ3g7tenqQ121sSoibf9LKTXYczoS7cvy0gGHEJZkCAsVzH9XdcQuXp86+kc
8cJf1J/Qy79g3AQWO5vvFwPB+FLUX+N+wXUwpDHC0J5X+aRRhyvMxJaBqi3VzC5ksPhcBaNfJ8m/
q2P61FQMh8E0xxPtJGUdlar+tExsK91g+tYFlGtg6BCu7fA7ngjDeqjO1vg16sps0zTU1AQa/Ptm
IqM22rxsPCTF2I/hyt51xRbe0Z4UtLppxnatZCEvqRCNdl/x8hkd5bEdFl4VroAX9fr90Df4804T
fty8IG18pFZDS0tMiDWDLHiqJ8TwIZiDYOBDjD3GyUk04nDGqCnTLobD3zUTlVROZjBcpDnkxwMW
jx5HJnpfotZxUtCgxyJFEiqPqPKfp3RJj1OJSpb8CtVN5r2KdDDW1Gjr9bSUkXFjdaXov9FtIB79
iRxSu468G6PVAt5umbrBeL0ARYe1gUJcja5LjCW507bKijqyy7yoz/LJ8QxB5/AaqlBIfReK7TuT
IvIumbc1CzslXocwu1GgCQ8Blmb5PjMtgC0Xz0Hql5uUN1mTg592FNzpyxhRLEcYOFLJ6WhVBPRv
XjVx8dMdNZzDLQKvtRp8h7SGVdUQ+RG0gBU8g9r5kpd0lVKFbpaNFxRDP9xaGOpUVB5jqfPAV17s
iR3BoqCU831Si1ROMw7UUM1NQZfJt6nnPRoogt2u0vb0wL9GtU0rEXabts1l5xiJM8gAbCSyp0yd
NpHSirM9WJHzPYR3sXWrSsdIuFm0Y9gyeV9WWwrwiiGxV3q1BMeozG6ThMry3lA/uUKAVs1Ge9SE
XLN0hDkgw9EeZMhoNv3R6tX+CKKqP8pFOenFhoC6s7Y/2ubLKCQnjpCt2DXG3jb2t+s+1nF0zN1b
UwippDTacxs80xLNpmS4PXl6Q0Qeyzx3JAKEUGdqzYsGBninxra1gukcbUApJhowl97b5QDLW7Oj
SKcQ9yIV1lOefbYaL9vWckMthNmdEGZrddgdl04LydaA3cN3M6HQkl9SsBxiEs5u36SnqLiQslL9
Qg/1lU2g/+zY3bnqox76ABKlJm/DM9SOs1KSdDAiwz66eH4dPXybqQaeEOp0KPIKovU/7akIQKhQ
yYrS4BV483COHHU4L/dZZF+qmuoZI3OtI1f5bEffKje0j0aAO0o4ZIesS4jRNDwwrgBJA2lQtLWc
TR2dLo6dgcVkAzU7KT1+Bwe5JflEmfN4TARfWs6RJrEKJzw5tlOdEty+thOUI7Ju/abmYV0T8H92
VLvdlroGQSNKjSMF+V6OAu6PZR2LPd8uoh95N+tH6HEO/CY5a6bmenZS+o4B11GaSj9qCrGTVYbB
YQ4dZEM3JxVgggUSi36uywEPbmqqj6GFw7BY0seY4ZQXEhiHKFdtBjdTTnLSis3vi2P1xQC7t7Up
c/EZqEAKzrvxhFus5usjJSCqYw+nHNbGmgoNsIpFPJ7tIMLKTbeInTThRaaTr1leOReYjbMxO8VY
ycyv3AU79CPmbUfNTkxfrjFEatguyCI7TTVRzazeaIZ1E4zJgKmmcqomtfmaNgExN5I6+END4hi8
fjiN9WjfgNk8I5lFPWaOn+KuVS5dbp2KkXBTbYwZGsZee1TawtvopR3u5KK1RBcjjypqNOmbVaOq
P2Zxop3bRRQTDRnlR0h1thlAg00XG+M3LKt3DqSm+9TS03WTTl/z3sm/VD2+sWhIDRwuLbrnMLKM
nm87cuzHD/GFv4n5amI0/lGywmgdtr5L1JeHhXi4/tcAdeYp+mKWTY+yqC12GA6IsWqMWGJjFO5j
39CrMVSGJfi9E4Ok9fq/XN/UXFUHqOYAEPzr9b3Z1Ge8g/t960yfraW+NA6dSQaCmHL/oLOvt3hc
9DA0Am3Z/ftri2j2v3x0x8aSx6Q0FxHXXy9N518x46Xo99nMOFEMGNvee5yyWVuF5rxeTHWvRu1/
ecgKdAoBnj9pkP8SsvrfJl7K4q/KOnnI7+EqTfV+U00CCBYoO9RrIvD0e7hK01DdaaYNiEeEnVSb
SNbv4SrDQVnn8kCqZGcIdX1U1mm/EfUiR+MYrmaJHMV/kJ/RbOOXcBV/d0RbGv6IusoNmYbQdH3Q
bOU1vZAptcczIxjRtnTLUU4mej1HLdYXuAmk9sFHMpiR5VgYIRxB7DORc2LC8Pip6Gjbx45ySezi
o+EYeFQIyTnEnhQnRu9aVynEkMoJObmKeN9FDnKlQsu38/TooE4JxYvl/BiVkMTWnhRvFxC1nlV9
OetE1wDVQ/G4TrC8oiRdLudQXdGUmfmT1IZIUYXUUEROR97Gfhdc1FT5hKjnNqaQ0MqJXnfTQm2z
kLReZzGKf41T6CWQuuFIyM3DQPL8fc8kL2ZU/GkCXYdeKnFxUcAmvzF3zuo94Ds/kUVnct375rHO
Ty2kDHU75gi/rRmlbidk/9fFLIvQ1xZKlBxr+tklotliSS11LWexakNxI2flRPG07uhOtcnIoOjV
9VLSVJZCx3KdkIHl44eoQFNUYcinrYWWiBezs+nRPx0jISt2BiEBdqlaRV4e2lqxl6vlDte9xkb/
YvGu9xd0XFswTg8SgnEFZcg+mFwXU5v/OyPjupk2OdB8w0jyrTJpj4Hou6VdRWpeHiOXdQnX+LDp
eviHc+I6J47qYFpkM9Qjefz16sAo/jipXCnP8X4lOXvdUx6YVztKaQlOKqkoN3O19zlGz/rRsKBS
ruWs3Cwn9ZJ9Q1+LX4044jrJ/1wENzLvi5LBu1h1XX/d12oFLQg7PEUrjwDs+ebbsGH6Pi9XXyeO
eFbet8uVf7v84VRyNq7HZJtaxuP1EDn3fp5fT/Hhuv8ym3g/jHwsD79e4cOZMnu2IYMwtP9w9Ift
/+bmPxzwYfZ60x8O/dvtcs9fb+3XPWOb4IWZGVsHatJaF4yO6+Mt5/5x3fvv4tfNcWYwKvrreRQB
AZE/ndnJeoYR4hd2nVRt2ai+siz8mc1mosyQV9r1mOuOv5xWbrCX+yiurIMrBP4UppbAjpjTBEPi
uvjLOpgUSHRsyQT4dVbuKjfJOTmRJ5KnvC5aysAbUC7n8hxy1hrp96/+/dXljnIiL0MQ4VHpyfvJ
VXpa28OznB2SaACfxpBvp47OziCXdmQAWR3nxaOuSoKw5Eo5cTMdHc/7JrmXXNvFo7XQf61J49fJ
KDrMyXCSmxY1sZdPclalCLS8/XAa3Q7V1VQRjMpTAuOMc7g2fW0SkSeYMsE2jSlDmjPtxlNAzFT2
9BI35tdgqdCx4DNURBhtTk3/kmYmhJdumvwh+zETq8kRyIGXbXNQpBBWRzc+oair/GwqADHRzcuP
hhO+GsswQPGcqC5KNSoAGuQPH+7y/WPMJgqfOW4ivxcCRGp2mEiho1j8x3Xtn1vfdxFHyGP/cdGT
UItfTv3/cRrDtfodphJ7eWbysrQ58krvs3KtPA2hNVSX8gL/eCcYSQMZE+yQD3eDj+620ueHSrZk
pP8Av+RTfpRznfhk13W/7nPdfN3nug5vHKp2r8t/d1p9EOwgefT1FP/ZZeRpr1e5nkau85L0K26V
xRGXoN/ZOKAf23dKjlwnF2nB7zDAm7eSlyPXD1ELW+fDrNyUyHZVHvPLGeViLltIufl9T3nQ8ieE
5337dfn9nJGpbGbFyjaLBujSKZWLRc0XfPtv0aTkp2jJz/+Pu/NablvbsugXoQs5vCIySSItWbL1
gpKDkHPG1/cAdM6V6/S9XdWv/WAUAkmTFAHsvdacY1YTeGCpIN53HqY56KDj2QojUsTfcHbNTCSW
WSEWBLqNk8b1j2ykvWUulO+4P5NxHG+9Dy2zgq3p2FlWdRh7iWh7aqVZZr4qaoTtPzll3asumEcJ
6hcxgw1ywxBiqGp8WUoFw5cowCLsmp8QbJGzMcLwEuXe1COEnXC3uno2oSltuOWkeRINgZD4qvuW
JwSfF6gLF2mw4Gdp99EEqj+VV+CpL521Ra0kiD61yXC0LEa/iXEzFye6JuVo6zAS4Zr+zMIqZEgM
DawTCO0IJzCImV/Uc+eNcz75paEe6qy5ohB5z0hkt5lxiDhl9QtTBChXk6Wjm8jeltyknUH99Uwv
pXJN3TjlsvhSKNl8XyT1RVw6QALNhn41Hkeg+Eet8S1SSClYNBa+fGH21E37Mk7JF11aBVePKMC8
jWWFa2ioYv6SIrrJKklpLKwIZ5M3lP70oqbvYvc4RPUVkY0TNYeqEAuvNrbrnBYHa6sgcl2ol2QJ
xWjNpI5AJZFOwFY+uCF2PjTA60+yTM9M6SuM1Wb1Wk14lU3Sjbkshoq9xMpNVn4Rh6OcijAev+YG
OtksXr4UvX4pk+a7poVU+BDWDsstKqJTKlMXquf3upCgB250KK1Gc6NNde9LfYc3Pl6oA5dxcuwX
jmZLe4ce8jT1XFQbUSl9teucYrA6jEry4OA/+5mCqmDKLZuXDTdq6U3kalYFocYgjCbGMtgWWAUR
PTZqawJF7QNpg/BGmuEpDqJuxv6wmHyItwJmtOk4T+b3MpbTh3Go19vwDeboPIyBkRCCoHXCbwFT
eEP0Yh6Lz5VFRBSsNzuPYvjfq3JVcuz+pR9ptWHPVm05vTYDwkLaNdYxibJlWzr4nRq7ROUal3l3
bFKsiElK2HxjUiKKm9EVksRwwzDyJq1oDorVf0fu9F5jeHCVph/sInsYxR529NJpD5p0jkn2Rutz
Xyu9fjaj0Flgjztz/UvQo9CfKE7mpIGCkhXRzQzSyerq97JRr9oQSj5u3mD1SAbuPHp+dWBl1yYF
baHBBXD0jkgx0JSFoxS1RSM/SRCQcYvWc2Y2qo5P2IxGTp5V+lLjQaE/hXpGDZPBTqfv/TrfdJS4
Xpes3CpluAXbMxZIlm4sLndl1V1hsde4yfJDIq3n3jBQF4kvXVZgClQzWt3pbWC0b9ddbp510mrd
0CzsTCT5wZLVU1Mt0llOSZzh80SeGkk/Z63NvXBSc6h6S32dS3R8s7Ug7bBEtzYVZ57z4VZzVlEf
Lkbu9rQINSkprnASYkRhluoUtM7WaeQe3ooYTYew9w0lkoJGU5/kgZSMJu0fWyU2D+t6KtZk00y1
9eJIlcaEjCF0k0XdnWieiL/WglnJr/PE9I9uP0i/SvuKhruE2LQcximrjrO62uOw9dgj/K212ftr
Or6pJB/Y81Qi5+LEp1/VVj5Mi6KXW08TwmDQotmXM1Cm/FC/CkNH8bVX1EvYgD+2lleFwYiudCXX
0zp3BBOOvd7yAsnYal6EO6JTG3C/54xfIxxYdBza6C4alwStraltDvlLRRisMuFxIKW8dRWQ8M1k
qbY+wuYTY6AIK0l8tijN3/oe3Z+WToeaP64tj/FvWD6/yyq+Qxxx0NP5MSxx/IYEZ5s9aY9CY/i1
hCWEQRq+4Kp/qsi1c1GP7EK3OAAr+zgqkuquiXUkhx47iTAv1ylF0wAOJhhBZNhxnGc+JU4qYRXN
e6rOPp0tSH7FGkS4tppmvg8V/RsoAMlRswp1/VZsrtbv7kJfvzHqZ86+FOsAZqDJomaYs9VboV9N
KvPRDAZotEbnVG7AenSyLS7l6MwF+aicpsGgvEkVXtapn0lbggBOo2Z9nEMLbPQYm87S4wlPe8Mm
RvqSRdIT4WAMUazxImqvVh6WQS3HBxrAG1EkRyjRFo9KiKIG4XzkCGXWINQmGd7qtUcSSsfRBMX4
oDeNcJ44wTjTlADSx2IjKHZosw5IX62zvIwyWlfThD97G1fgMMmmaJvCDqFSA3Jo1q7m0N/Td2/d
xuC3N5FgAIUpO2b9S8soyuHWKIZc7vo+e2WCQAmYDpHVW5ZfhSB/aEJhm8/w7fd0rj1G0sdWTF2k
Kd01MxNvSdX0lkWay9WOHuWyqGeEqKHLiecOkUFLcTMZqEl6p1CqX2mpDuNAsdtQg2UMn8G8V446
W8+LLK7ocQnMhJ/r9Ev41g7aGRAlctEMS1CZ6b+LNhdcY15oHJYRIn9mAkhU5cdyTgjICpPWy42z
rMciAI8QDeJsST7osYzEpwTeoS5/b9AOOlZbIHgx2dVSVD0shkBPsay+U1ErjuvIiGjQE1/Q9K/z
uPi6VHzFmw9lxiwP4FsM/B0oumJrvTQm6eaZ1j2V9KfsQVllh5yXexrpcMsXcggaCW1nZ5J1RzEX
zUP60H4R6cjdY+fxjRTICr08nz7HhJsJ3X0/vo1DQkgrvbIEQpRikC7PBE/jBy2eGmgQeBygHWbJ
gstKzQKcJs8EbuTgdYV7Y1B/qOPsQ6uMIB3H2y/DslVZbP110e+rVsgDCsp2pS+XcPuma2m8r0qD
yVLNlW/qMTn0k1eaNFEVM/lVS0nqLCoDhQ6Cg03QKAZI2vw2FnzBkcc6GNLyCYY4WiM1OumR5ced
NN2VaQJHQpMHT0W/NcSiTiBHjSBCrB47Rg5No0My7/urBTbbjkbFyXu5ftB0+Rlr8Zn851kf6JBB
OqXDXXcuia/ElD8OmXThQfzZlNusEb28FtElkccfNVYKVcRvU4rYhg3NOLXI0i6SHH9R53zkN9r7
Uxr/yuZnHWf0Is/v+SQsTmMIsl1G0rHbACOKmhl2qhYDySNd68zvysIFRGwQ7ciG+tW0YsNRxPg+
HE0Btw+iqAaMll2WqYUeGxVOkpXhEQRsILbVpa7RYOmi2h2q0ckNs0IMqByHGCfpgI+Z/5EOWYuU
C1KVqzaKeES856+Vqhy4xnmFZBGmWaYwJMafA5o5NZPod5l8cTHxZikMHEY+wxllsk6dVz839aHM
l+RoKYjiOugPk0Qba6WHKW7x4xCx0b45FtSBgOmDI6uvU9UoDx0cP6/Jy4xe/ewWw/izJN0joqHD
N46VOzKfmLHVTOuCqiPRBGsiE5fiy6yWpiuUNWIw8Ys8FYNLF+ZRG4ZfUUeQlliLSDNievZ4Tc05
li+C2qB0locDGeBoudC0V3Ean0VDu88oQ5PlZaMZ/dYmsUVYRKN7aVZfuA8y3NqCEkzy1obKQkLE
QKFW0XTA/FKDprFQu3S4O5sJ66X4OvbLq6CNfqQMBH0p1ZfCMpMAvHGIXSwiXQNGqChv9JAQmQXJ
tasnjvJDqrdXzIy9HxPTPGRGelen472W/GpN+b4Fl/iikEGQJ6cadIY3Z9S61/T3siqV048tgyNL
iz1TW/mNYicUiJH2N5koQzTyHUwSJeJKoi86SZx8CbiLJGNkcpPkqYISJN+DGt5k7y2VbgC0dgrZ
3QYF5PUSCuxySmt7ELNz0g9041oCO6LlLmxj0S+j/CUe6NGVLREKA/MffLX11x5AjKxmDqcXowMS
ed18otwx9yv8jviNKJgnMap0twynd7nHDWqN0lFaxnc9+ko5Htddt7xPxaw8a3EzgLOot4HlrHiT
RC84rbrhTndTSbYOEVm3Al3ruh9XzxrEKDCFu8KaflhLl91ROfKRdEMfmLs7yCGNQ/TiMaIqfKBG
/6ZVmKGnftXsUTzqcbgG5Mv8rs0ajDAoejH5OcoZ4nSVINzSQq5uYXeK8/5XW4SW38A8MRc62vjD
XEnnplAb1k+d/EiskLSMrTvN6AK1hXYPUAZvVXQz2+y5ksPDJJlf1W4kD4dJsq0Yy1MbNvxVh69S
NPNiISgSQ8zuR7G7cJVOMCNQumtTwj+qZxK93uJqoklv2Es15s6CEKbOkvW+EnKkrDi0D6OsygER
OedEkG7tRpcRU2KGauhs1yY8q8KWKLDvmubx2KIzQ8277ZMMEl1WpKXHz2dFMsKEoiWatt5eaT+A
5uatX43ZbfoRVeX62DWPXa7iwJGmoDdamcbsREt3zRBV6GnKG4m+CvUYYQdhFJs2g4GipCdTITlr
KmcVJYL7UZqjW78tljy8tcgey6I6G9EEs2hbUJlcnRQCti9Xxl/7yNlr8PbFnPL/2jesCJxknJNB
Y5K6ZGrhQ7EtBn6MNSwYTgqI1+gs/bkg/HfdFpRm64O54HzfN7s+Vq5payQPE5a4fdfn/k5XXxKG
v6d9lyk08jWv59VFF1B5n49V5FAmAVeLuF/xkD8OKLapMHz53IN3GvXsUgHI3/7j/UAYTzajMcVl
clq7+679YIK87QwH43HfBVw3uTcMwZ2iOL1RK6wgV1x7SUpuUzO/z0kTHidJuROXNL/Ms6Ze94W5
cl5Vva75n/vyZSyDsEOnmAGmFGyUM8pFEYZTpmXaNdkW+4MH4t/XKsy8hSw2pyxN6HthHulYWGsT
p/y23VZr47c4a516345rTWZkNF/TznxYLa4h49oQiNIM6tWyMuFBS86II9WrwvTmY8HU6vuQIm9c
1JxXzKO1gzyocHP41+PQDloHYAtbjgzPNaCfnJGKXYu6GO7ranE/flGgA7Gdx71t5UX3QIRqdCNy
NLrJYHHqMJrP+8P2hd5Ush2aZX3YN/fHSiboTq2ZRG9/1r5PXmTiaavsLkdr5lhiZAERUKwrcI71
pCjDKzn31nXfLxvF+KAj9wxTk7Sd/WHhsBxrQyb2e3sms8CrmEgKZRt+f9WS9AchsvQrEFHjWpdE
CGE1I0N4Xo3rfoDslO4o1huUb3vcfiDKRJUwMVJO0qwXGPjHPaG44BVHCJeQubTL52PjpgETlnVG
kMsNGqoFcuMqhPENRbfpzuqCWN0IS8jAfRP6ikX1rWua5DZsC5Jw+yM1pZJIrFn8/43VBYoBwvQ/
N//d3/nb9Nb+/tOs8vGcv80qEHJVi2rmBwR3b/H/bVbR8LEYdCM+vJmbc/Lv5r/1X+hRZAbPiqrh
3twcLp/uTFUl+Vfk9WRzQ+H+X7r/qvHPeD1L1HQJip6IbGhTIPxDApKlY5xKq9UcRqIbXGRMp1Ua
Gx986GlC3npKCo1+t4oQVmEMQoOMqBRvSpryII0T47nGgPhEc4V4pSJyUqGzlxQfHoORihkvMByN
To3tiwbMnbrro/NYxp64lQ/qbJTdqZL7cwcPlNC8y4CNzheiV1NnSA5aWnc68CXnxMTnpQgIdsmf
esMLawadgVpJW4ojIkq8Cqp2zhhsxKIKuYyoFC60v5GUr4HabQpCPqLDhcQby+6bOgNOq/lYEprS
IX/F44LzVB2Ced7qpgtDQYbhz2Q0RV4Wh9CBWsEDip55LYgrj0ERgIBQzOxSw1KtaY9Vmp/FCCW0
MGi9QwD8etYXxktkuQKoh1UgaYAWTRR6BWz0QVwPhtg3VB6zK/61Vz3MpUdM1IT6mJcwLVoKQKCF
xOVpqLDuCCiX7T5ukelyRcetZ9BLZdBlr5H4nXwz2yyRna6y9jhNcu1hWM8ew8j4Tgmyze+UVq+P
U9/FXqtKv9fSmDB51/cE1jNHXSxnXtBtkyMl2m2XvA6VR9VSZlxMjFlVSDORwj3l94nCcV/7RVGI
VLSJexPfswmVqlJjLmgpXe1aYl3ib++Lcv9cyBHdgBmllEa1g+kDPqbol0YagF2GBYDIWL61o3zT
sqEjsyGL3Ym8bypJle0/xBnD4WyaSKTK3pkaurlBYI2IDVECjMNw2i5U/SmkqMssWW8IpVjOqOpW
30qbXxTMNFtryN/LdHoJWgpmh/9Ih025RXPd9UxIKBzKtxIL56IYl3Ac7qQQn1Q8l48jEnknCSnv
t33vzFNNCH1GFR9N6DHb7iYmE/eluGDvbOviWjdIgmmmMaLmVpmm/FGyJXrFfXJcahSSAtIL/BqK
csuW7LXRUHQZVcX4HaKfWebPGaYQjB1FP2PXoYQJFLN1C0Mg6wLXAGnGTh0+REMDkgyigoHUNQv5
5OOAm0DrcdsO1NwLSfKLETCL0KzbGB4r45IflEiovQLmYTvg9thBjEhhAOmM86GaJhVGn3EYkNOj
TpnmIzQ0lxYosv5ZKQOlpDpkNEwVSN08Jmn0pEsI3sueMl0sFu+piYUlPne0WDzQqQ+hKpz6KISS
AFzjbjEfh7abHvS2IKhPD4y1ftSFpf8ihLlvwRYopTZ+Vurcm6fkXZJdYjVxK0zaAeuYaZta32AO
sw7p8rgg4aUzihRczRDixXdGTvE3z0Knmtsk6PMa25u1BakUKZLJDJCZktE2IR+Q90/Eug4ysNsS
N7Mte7P+0W5JnNq9suVyWgrljC2ps96ubULC7LDaczyll2XL9YzE8UuRMOySzXxjl9LQWGRM16eu
VBwI1xSU9YqMMGGiGKY3t2bJ54uyzgmJaBaR7P0SebFSth4h2GpQVFFpS7Bp1jH/YoK5OKB3d6gl
dH6YIbE1hh57Uyw+WONq+VSWpoZGUpjEj1XcrJhhykeGho2dwrrP0xDf8RqV/hJLP43kJBDxe5oe
w474FqCvIoZZSSBARLoajZQTHTdBtaC1kp77rcCqKACeaqarZij+pJCSuIWsPa9y+UhKH1NHclgB
PYT6WVdL45zOzNwYg3ujWUR+VM+DTf7DcK7ltfAn3gAthPacDHKLHjbNYNquv8YMHXe4+MoyP6cS
9VRdou4/akRaRn1/ILHiZszdHFgSWMIqNLlvGK1+lmUtOtYDHMDimcLhcJaleThTD2bMm2N6h+XW
H9YqOatJLjlZmG5Oyia7EGXjSGA2j7k5BlVGsCXYipmLDtdRmojrZkiD5xvCHi2U7l02KPrW4Spg
AKb2SYAFduBRvgqlhrp1BJdJlB71lxxlFsUUZFYp/52ATehQTut9j90Rokp1p8yLeCbkSnP5Khid
I3CNG4vKS6m8WMOaBlhRQC+O1E1Apt9VqQgJA9IizREgVUlPnWN/F+32Vva1Zn2PyR867RuohOcD
P7SPd1nG2XzOhj4JOuxfK2rlcWkAn36sNol+NPtnGlXrKdKVp0pUZBfsymGRdLIcVPk2K2iZKCqO
u0ra6JTTvlZuSmlVAInVp5oILGV8LzRsXBVCLltOv405e0M9D3Kgnk67YdrFRb1GpcrkwFrv8k1L
HZERdYQ7jYfcmINJWO+aGWfUPqz6/+pzhrchM9T6zwPHl4VklzL6c9z413P+JRtV/0uE2AXCVeS1
ECn/IRuVOISTGpuxqSqb//hvkzOjTQk5M8ZnKn+qJSNm/sPkvOXHoipFY2xsrun/g2z0H8ph2s4b
4l+xNEnG0GPtmtI/NKPSKndZazXTvdJ8iwG1a4PdCH4525p6hSP8xzfzbyTauwL1D53y//jf/qFQ
bSgB1jOa9Pvwbnmf6Tw9V4QIgBO8aSV+BVt7qbJzdKcE1RPuHfVb7SW/oyA5wn8k4hw/DSHO07N0
mV3jiLIHFxqoX4Ggc686/+9vVdJFLOZ/iqpFUzJN/m5AOqnJ8cf7x4gajruUa7kqYe6hp1U3a0f4
DwsLiBMSr81TMkZUeuue+4lSPsGfmo9CsaBOHBqtPfXS1J72tRTrmh3NGxBb1iQXNMdqywOIrn0x
YpnwQ1V8bbbsQCEiRVCR1gn3LrfEfR/VN+R3OuBSnGTgI5MucUDSbUlSJPZ8KnA/8nBKgk49VQIo
ga+jPCV7zhxFATIEt+1xS5LbN9FdXEsTLgiMPLLWNJDslUSPj5Fyc/pckGPanhbGLX60VvcApZrT
viha7l81pdLPXa2EEQSTHwVoviTL3bNkxE11NdBt5HsZau4sM7DEZPsvNQN/TdkwStk0bOouRdP3
5b5D3NRvq7o5KnJpQWTVhoGCoKpSaxKUtmQlAaDpx5q1re2bXXupekk+ahtVs1BiAhM6HBmQC1k0
20KahdqdEKzaHyroTQBt7FjLz+1KhTGYz+ELE/VD35CoNG5Oog1Kdlo18Q4bZujvu/pVEFHQgTjw
QjP5buK9PUV99o7yv6Gsz9a+a198bkpN+k3bGPYCFUPkFXx+bVukfYRgef/k+1/FbPH+dEUS7J93
/5T7WjgyvLP3VZjQDOqx3Xx+Qgr4+JD3baOfWswpBPbVWLK8Xehtzpsu9/PD7muSmjPgJMxooWl8
EkSF8K9tLcEjE4zqekSLHPkWkYb7MeKUo2OH93CUGZ3pQic4czI0WN3AAtuW3MM7H6rnj03FRNkN
02r7JWib9m9f238dsibKh4mY6n3/R/jQmJhOb/Gbjyzu2fByEVo24aa5lGIqJmZHaPEcCcapt+DH
qlqfuULcJLSAB9D20wSvHVf00nh4ItAqWQkGpc2NNDEiyiqCR4ztPew/23F7zx9r63ArNFr6f/xe
/0hE6iqQPF3Y3u3vptrf0r8Wnwli+9GtNAeIZ9UYx/GjCU0uFcUm99439wWu7z83//GQXK0JsewW
wSX1oD3tyYQweaGYaGVr0PqtAnwgpBVuR/cEw39sluEi25aF+wkujAannaRgRQllydufgnLA8Op8
gKLw98vva5tajc7H+PEoIDWcdTPk31bl+5o6zvxlW+xr+76lnrl8ly3+6mwETLzvXKUBSHZj5d7H
4T8e2ZPTMgrFMd3Ei7tifV+b1bRuv+2rS7RlPuyr+6IxtbeYW4bX7brDzwP7s5vPnZ+vtj9GIJyK
Ep6Zuvs3v0vq929eB7bMaSd/GeJmOjbcZ8mMmDAIIM7Z4q9g0hwmLNXT/tGwQP/1efcPLeMlC6xI
PH8cVcmUJ35x2a56H8dj2aTzTXD1MtPUS5VLuBgeeTRcpvbH7o/at0Hr/fXK++Z+YN/38XJ/PKcU
hiJYMGpJrYyAVhT8mai+TczPy/7jZT73yROVBkdu+19GxwQHuRAh4sTAmZM2eVJuvO1buGSrk7j9
XvOYuMd937RbB7YD++a/3VdsCXW6piSBwLdRCAK5gvvzSkxXy/bh/+1z96d9Hqn2531u/9v/ansj
n28pGpheWXwNi4xIR5TfK65m3rjdcJVY8oy5zg9CKX5DbKR5e7rqvtjzTRtyro1ckOc6GMksYoDc
Q/+u6O+uCXZxsQcM/+kkxUr3RaGQ43/Gqe5rokFx7R/7ULX97pK69vZIVbGuUuLh0xmOALe5cuqh
iPWTPJDLMLTuLpjdF/J2Q/7c/GPfdtdrswbEeZUjt02NEDcoyQJ2OXWAGBZUkZ22wsFuCl+21CP2
zwocWP/K1zEeBUm8pHqcB4mO5LLk3iIWI9f08VEFyZVlf6mKN2GtsZ9BjQr2BVEDQr3Zonyk8fW0
LXMDjQJDmSQ9uaYou3bI8lhsmtR9Nd4SEfdFS76MHSPCRO9JPNK0hId6/Ll/S5oCjuBQwWU4dvL9
LkLfv6VdNp4Z3UNqMcmKOmgMQAfeh1RpzgMi+mU235ouxolkRORbdMvBKrG1gC5Xo69xysmLhKA9
zdvwxDKGAiFVHX4hgaLx933bz0GR1fzQzilvuBNW6zjJl0niFtLhlWJqm910yXruGesuS5Sdkulc
tVLGEKnQAy2KjyRJbXZSRfpYrOrwQL5Zhmx1OSAcMu83azso3KcGWLWfLsVpnOovCb05CqcEWWnC
ZOPKNG4pjBdH3iKZdmnwvviQBv9L5vxxIKFklNFkd/bk5H3x8QvYVxMde4OZTZSVtiaJbFD7QNDo
4KImACYG9YvE1DFkenn92h1Hc4oe+lmTQGdQUJnBVACwMB50kiOCWtRGbqiF9N7NaEDlmUvgvpD2
u/RWIt43S2WUgpVabVmpv+pZuhJ9MBKOLIynfa1Ji5lSYExsV8VJWPAJsDGt/GX+2LZELnbU1bbd
mRV3H8fg851HdHnB5679ER+vgcSAinOn9xbmGWLAuu0m1GyLPDeVFeEmq4NKCzdMxt41VGgTRLhs
poL9odAl/nr8vjZvd6597fPA/riPp1Dx+ZVvidb7vq3sFJgtBba6HLCqsxDXklyefZsfu4TRuSwo
jIYkGm6HERpzuIbtvEjacd+1H4wj4pb2tUpAvjU2vL18oIlvmKLXTiH5xAPtulCH9xGW3NLxyuVt
OJHISqPI+djXt78jM2o9uWZkvu/SCklwMUmjS9ue9Xngc3N6qBnhUkPKESfb4+SZgssPgOqVEUjm
eJ8HEQgA5SyheoZh+wJMQCruUFJShJSDztWf8numHV8EqH1ybLtjAUSYAmvQpx4rcnhudIbn7tJ+
6aZLm9xvsyQIkDjbx+dBfgNMilU+yE0vk704e1bTBykNCoS6AozkByMNeplzJjCks4mQTAg5vy9l
igLtMswXlKHhpiw990QUW6Chbng5JsuNkiPaqwwtWDv7FNZHn3Sji+lsgrXa6X8SP9F4xXsTU/wN
htgxhFfwOAgHpsfeOGogiMTlYSHtPXuRWxvhIxzgr6jDmh/U2nB5jDIVSi8ukKw6gz3j3pVJh/Ix
EahKYIi+XhyHmjRMwpvRGzyYhZ1+bdMruNr8TvRr+6Kd6jfTTu/R0XCKOvA3TgQwO+nrcunc9J1q
2huE3NGrXOGqcSUq7fnVCkgrOcq/pFvpTcfsG4rU58alwXewYFI8KIfx0NtAO65YzwlQuzLpRBB5
NN3iTjrUPxImlj1BEbD0vExF+O6HwrGjKX0hsKUefIkRNgRdmr/uj85WHsqj5q9POnk5XnYT7qPf
y6/4uX6vLg2NZ1tzWq/4Vmq2zjT7a1+6aEWeaLi4v6nanY/Da3jkXcHpDRKHN8w45FRdT8p8MHDa
wZr06LhUFbcsF72GQkaapzff+vSQxF+QthEU0bbUrQ+hjyPWzoGmgAxHqag/QoKAyS3+UqtbDHPp
e1T5gujpiosSZwaj2EIBOWCkVlJnRn9FcQAiQWSnhNdIXi31tti+tueLcbP4WOVRd8pHfT6Zo2d5
yVGaXCF8UdZDFQUrYSgjKG/H+Dr4a3hBbXmT3fIu8mGgWE73S76QCFN0boZuJXHr2V0e88zVLb+f
Dz1x7uExhdepfyElpnxT6rO4+t/7wk1pSGSHmpAMX/xJdmS9el7MnXT7l5T28sP4RbjKODkVfS7U
geI5ZCg8OcqDZNnZc7M4Z1g4gi2c0V+7gKB+QfRH7Ox0/JIu4ZdIdI3v4K6W0Mlfrd6FGsBB9ayq
h/F1eQJqKqsHsmk8wodepd+ggKlMiD+s0slP45vIrxKpW+Uw+glKnBaOFR2Bc6W6E9Migi8mMWW0
5RfAV6OLusR41n+Mt+JqfmuO8x1NI+r0dXnh9BcIFQjd6XHU7QIV/y9o/r8tTh/JK3UnrFw47Xnl
q2rAO+Tl84lJvyPdKSflVi7omYDAH+izJ7/Fu+lN+JlfVa9ymKQ9yd+iX9lTQ0YKqJTB0e3eCe+z
l+alOou3LfLdxyVFn8hGpHjIE3v9RhLY/fPyRXsUDuhAfpMobNBkxF3hiu8JGSGn2a+8pre50LRf
+2C8yQf1LB6zxG6fQTuPb8yOsyOCBVv1hG9i5Rh+6JLb6w5PCclBlS05zAogvY+520ho6iCOH/nR
C7fxFe0NwFSLjwhQwIb973JNfVGxmNrRYwV7U3cqDxLDaMvMfidbtmXfPJQ363vmWs+zp7vrIXst
Ao2UJycxH5TOJoAM+kyQuxEICGdyddUJ7erC6Zb6FOkOETrbF36HFyhQkL08ShKTzZkvp8F6n8aO
Ofsoy28/wwO5CqfwUB5WTlToVOa1P4jHiSsPkdCWDcYT66to2bLbPPKdHvszLKQMAoSDdHyJDgmf
YXTh3aSc1lfrGw7oBepo5BChFeo2YLdStgm4PITkJ/E7DELKOwG9VqcJ0u/TXdV+Ze4F/S7iFS2f
lO7RoddYYxm4gKk7NpfQL076MwJtM0DOdJgz5wE2rYE+0afSzj3FUbmrOxHlyBCwqPd7ecgu1pt6
zb5ClgviH6XkgE/Loa593v7MsqHgs98iFS4bxZj3B4pHJ1E12iBWwvs9wB3pUnXaA9zVbW40TBiZ
kk7HNC+b3/TUZGx9UPVJtpW6Rq9IBeyEyoQC2rYWbROSfW3SlL48fKxaYoLLEW5RpnZpkGyPyffZ
zX9+NkFRjGI6mUlJr6UuWmJ8UqQcmsZ7jNiWCVVsDSeg638t0hbcjaCQ4byv7Qe6rn4VKlGnjoSl
yJpa9RStqx9nGYomKlfmBLBlXVWulPvqTHqYDfOncYmj7VSvixlwgl2rnMgcZ+ytBuEORRmnXHep
QZDNznZocMhQcoQA2XL4yHsXNwPbHhG/r/W7Ue1zu6222UcsnvVRJYwzb0ml3y3/22JPdhe3tc99
kjVOQdEO11AcATLx49cX/sBMT5jpNqVUu0sqCUEYPUS6KG5R1oxB9FI6pnHbBTsRYF/0mXbfLADQ
dxzB5wLfGdPIzVu5L+Qp5lsaxYe9yjZvNdF9ra03s/bnTlXvEtvYzJl7iruOu0hUV1xeWyV4z7Pe
1/ZQa5AC4qGI0Znq0mMuKqFvWpSm6hmZ61JzmyBcpDm3Iq1eVeF6PDzPzTIdp2RCQj5jQNvc+nsB
STRL+r+Zvp2MyYDgbGM5oCcg3atvuarTAs5jmZHnQNdv1gblY1OcEqhjDJWsMXwyok48IaGFuhav
0lPdmo1PD2A+0QeYT5Y0K4GSmIcIzmRB3UZ7KZbaxN+6hcLv0AWk/FtqlVm7qDxKnsHf63PxuW8c
aS/LJDtOmN6l3UuJe25xFxX/XdfdG8x6ECnpBzhelLa3Et3WBXE0qPhOspWTVfyfnLR78fizmCz/
N3fnsSQpsm7rJ6INLYY3IHRGZlZmVqWYYCW60Frz9Pdzj+6O6rJ9jtmZ7gmGAyEBx339S+jjBz6v
dKxKRWRcNRuncunPzH1jelbyS6VBxTSQklB1xuuI5R8zNxZqkW7gJg/brrW1rYRV5QmWi1sTZn1y
EmIiRWVMLk+vJqb2yuIgrNEaj5zVZXLxL3CBdxoBOl8XAkO2ahn7FGlB4cUMSZo+9BWUk0yMhYtG
qhPkdG276lxs/6traET3/q/cq//XZl/L7mv3aw3t+pq/Smiu9wfUHzhPIBnevzPNPfMPbG88ckxN
B4TY8qiu/U2+sv+wKOJg3gttyyLrm/La3+Qrg/KaxtHYBFF+c4n//j/U0HRNF3HYvxS2NI23w5jO
cmB0USuy+Ra/Wq80UIvNWh/Mo5W7LqI4Qr6iojvHifUFl+/kOOgJsj3bRBG+c+jaoJkdba99d+ZG
JYeiSw4RPFHXLt47L48De8XLvBIkFw02rgcrFG/R5Gisw7zVjcQGmMsDN7rAMJm3qV6MQRoy0xsH
B2PYlII8buSx2QV1lLkMkdFkWs56IU8unXdKQc4wj0Rrp+sGnu6h4deZ9o1sbAwIuzu1pA+JyTve
9A56jkKjE2gq52c2GvZzRzDrpJuBDt3zARLGIe966PIDRJMa/yMCIlQLOzRsGTVzJq3SVrfOEj+a
padjZIkipfg4tnX8GckDisTGXYKhQR04ruZ94VbrY4rFVEDUoxp0n2J76u8UFwNA1UGFU1UMxqv8
tIgo7KRKk8fVUvxk8vBs1NP5waoemE+ISCaGCp5aaAgXyD01i3D2o6H6s7ScP0OeYfumrd68BSu6
YirL87Sel3XFmrcq4XHgGLy518ZuOlYDUoaQNNQWPjpsF0xemP6ly5ep0J8LWPdBWcSv3oqF59xn
5m4plJLTClN5nX6G+fzQt+FjniKMaNQMXekIMTYZa9tH+kzBLDHPwpjXalTCAzyqHyvKhGnQMSI2
tdewIk6wL1WyE7NwFzLZhEbR7ELUCkWjMLD2RnVfTdbF0tyd20T71HNPY0XoVy2ymWaYJRujnaO9
ho0rPJIGQuASLyidvZfaYmbXtG27T4QOwq7TwzqVH5WaPVELODqMJ1oX+khTeMTpKEh3u55QU5jA
yXHxuns9ak7o2U3fBl8MVrX8aJSD19TRZ4Y9hIXjtF9+T5veH+L5icixEs7qYSjJ0E6t+SMmesnP
bc2fCkbMharB2o6Oi42pYG+7byphPbu8JZmh97QfSpN8RtJLNvBLm7sY2eRMNgzN+WrO6bvpwuO3
B85uY1VfnRGFHjkNJTpQBdm1ojiHItIvRYVIGqAR39Q0wJI12+qZjZS5R682N+a7Wid/rjqZrDo2
34z2zN2ExAuz0yLPa7zz+5Ghv4KvbBF9HXXSybLwUUkjMYFZ3lLMmXWQwkXvg6mxSNfpIu8JEvHB
UP7EQE196mbr+5jk5j4ro0Nadj9IIp0CUmdj/lD9E9Sr5zweje2XKsVquORbbwYXI0w1n/x5sB/b
zPARfmjYeAaK0+BXl6Xn0UR/ZaRVFYQo0rVu2AhvBs4kjv268YEKK92OKF39yiNGvm59R5jDthYZ
06LWOJVPlT2Ne3sd7T0asi/xkAalbaJ35IaO9fxLrZrvZBv5cdufo4QA15psYRVnx+nCb6qm7KIl
7lPKHYeP852V6Pdh68Djt5ialp5Ibx0ZNOdTu9czI1Bc5TjmDkRuDyHuRDLEkB5mswFc6bSNvmK8
ARvtuz4yIVyK4hEiqrtd8uQlUmKmofp0iTzcXYoSjhm1GbDGkSSFqZx+kr0MsTJHT07OiMAADKVN
T65ifnR5HN+bbXsM3xt7hiSAQ/cJpJDhU0KMHsW3jdZbP1EtusQwzOE5enJrJjBZ2CjPpn5ydOdH
XiITKzCj3CZFzq3TF34VmXBecW+GRz4eEWeedAJ9trMXvWWiwskzgMvcxMYZF1LLhyT+PpXL0zzj
w85NOR1r2GMpQbyX1MXKuZC+21ygxjhfIr23GCXilUCeXXhw4oqs5VW4iYxkCqGRmDdFMn9MxGWD
ITNpVZxvZnJprfYHCq7Ij5DArQ6RGVWXF7s2JoOKszZ7aw53In1grpHvlgyPYZJeoSeGqXJwM8iY
neodUxDEmFsFySces+2sJHf9uvhQ8cJDlsOMzH9UWPv5EdPHKnIfdWIeN2uuqoGX6a7f5A6e78O4
VUi3OQ9T9KT3lYKASAETD0GnLWwalMuikqdk4ELlJwhlolqzTw6GzBusW/P9bHFlkONXhN0ldjF7
XNWYgWfeJrvZSJV9vyxbDN5MLuhYoQxcJaAK1Ab6pvgSWqXKw2z2mYQkWyOcEHOPNlOiNdWDioSK
JW7znV7oytcZyuwBBSePWMgqW68vH8a5fkdY74r8u/sZfwXcPuc30rTU4zy8KT0zEXL9qqASXDJm
Tz4ydRdleGZvkuyhjSLzTGdAp0x6pJ/o097CWwDCMz2eR0L9nO3TpYWz3BI1lxvWF7eKvjTMF4gU
aZUgtYoo0KwSnCSs6h1p49BDh/vc1o39lGdRMNkKg9Mo+1on0+e0akmacw8d0cBYpCKW0LPtaEyH
knSyg45NPdHFyFjsEYXMAKQxNw/luOZby4Pd1TVIb0lhrpiUo1ulLm0c2pJFVicHZiFMJaiGjHZM
roCLVwFzYtvbq6aBCqYe7xD18lWHiDO7WigdDQsbR7pdJ+SpOlpElIzIT3kCjfh4f0HLWwV26IVB
vXJgvSoOQndqsqF+KrPlOSv1B7vnOyp0JHCmE+WAcXIwKn17scFroIcun5bC/sDUQ1gOT8c10byz
FU3BTCztpkWEHrbcyBVaaK2GVRqm9l2yFP1dZ41+r1aHGufwAIr7V6J0i1Q/l6EDUlKbPz0DH3tt
2WHi032Om/ZUR3hf50CL80RYy5BgCTAo8YMOy/OiYesWcfNZs3EJV+OgJQMkPUZNbsUfmgyE2azh
n17/WqQWwdMWRF2Mlg9xb/gh4AQ2JlO4VZzl0XoYFi68TGs+bBW/ZgUzYw1x6cahMwvStl43PaWU
bMgSUpirYAqHlr7F/NZyI4LEDG+jUnXQgus9oXJgR5im9h9LZRZ3KnFu8BK7c17ARCWYLDpjs/Kh
pWApDY7z3LnZS6oo1IbEU3uIwuboqqp3SvkDndAct8wWw8AourdVMdR9bNYXR5sRb0cvKFLinVr8
qTcZpsqLta/ITg2n/KuJ2Droap6kZQY2rzh0Vl0CedVRIYuYQKo6hvwwqGY/MZfXJTEAHTqUZCXi
NtSyOCaXKlggdxiuLr1+TFuUsuGgETpELFmgx1rke818XCcr2aZ97JLGFx5dZ038al0ZM2GFeWQU
iLG5e5wNznq2KFyiBn5KY2EEHuSOu7pbk6C3tIL6WKYHUegdBs/z/MKo8bIx4q9whyeqrO0uX917
nkvzFv/zJYhw3OWK5AIlvPNVh+KyDi8jNsh+2E3qJUdCEKfObizTisR3/c1ymhr009q4bjdfx1yZ
kgRMIPmr046rNjx1SloHNZCilQ+HwrXvSOtIj5PNI3BRG3CamJFFG8Mw1kycMqiuB+qQmeQzbdH8
PHgTkTRGDwyXN+rTmteHPmyf4sSIfGsFS8djK2g4CS2yn0EzXruhX4i6r+tdWob5VjXAE7TJCZSx
caDqe+Mh7629RewpMCNZQMVse9vFiPKjbar4UxOgkXBnpymZIXM7XpzV+YAe8W0II0D8MvqWrMNW
H8Nuo6XkIc7CdCLN5/MyRESXMOXwC338qXWRAxsHwZ1j0CkvE8mNJuUZhm0mw02GmmjY38dqMu6n
n5NRf10w4m8q41LoGGklOQrBeDDeGjT1Q9abEFr6U50neIrM7o4hoovbB34q+qZr03rXTbVz1KkL
Mxka1ACU58lB/xnkRZvuDIdKeDe/ZCOo3gzvH2sME6H87BrMOhAItyq1S9vJnrqK7t1S0ufVgT6T
9rhtez1D8EJPvyaq+oDSluEmMbqZQ4kn93B1sUFIy6Pzw3WiraUOGtrdkvukJWx8Uo82yGBV/Fhj
YHJrxAXGdl1Ix576AgIEfQh2Y9nukqr7zljpg5FeOYPnVRWhCOhkAitDs9Ki8gBIJ31CjzTMkaMQ
h/sKNwgMCDa63WxHe8RHC0V9gSxVZdoSYE9zFy3qMdUG+zKAePrTFH5f7anaYaZEhEdpbEtMmv2u
2xG4rQgX5WpjEEcyOjuop/ibxTGDr7x/MAlqg/aOqMICe84q5ZxxAx5bQ3+IsR33o7R/JRECF5Yx
/YAigCBfqbFywAanaOxxY1nkZnTDdIZC7n0alvSigGweZwefhMjFl2iYBPVwPbS18TM38uexoSu1
tYsbI5YdvdH20wpOXqY+RN1ORQayN8PurrRrpjGtQQVTt4/j0t6FSXhUMjXZu43xJXJqHG6Gqdrb
OQkrPENXZmHE6Zxt/QH6Jo9CFSPIcrb9qFUxqUD5HFnKd6Paqz1D2bIbAUmzAuo6F/LODMMAz/Y9
gSXf0kkjHMaidhhS+N5YBmMSJjt4HDhxvNNVeArbnsl8v8S4cwNhocwbiXrmEtM1CsgxAzE/w/LK
7ZoCiJMIELNwU5/H6U/Xde7jztmlWuxBhcfzmZzg98TUXzU17J8RAD+pJaT7tMY2HmeaNPrslJy5
LMEgImLKXi7MTZons2Y2760U+h3iRyjqAMOq9Vctw1DLTjJvZ3eMstK1JIUGh/K8yl48Z7zDCqs9
4JL/oniIFep2QaKwMQf1JU2B+ue55C/FdybW4rMKj3VTFOvge27zBamHMPykDhkl1jelsz7Xacpp
1988q0iDOEUAJYZRhhZYsUaxc0qTgMDMZdcg/Bpz+5RleMoMHfqH2DJ3RqZN/li9952CWiRRx50+
fUxJXJ0ruoKkdN19GuvPLtLOXDXrF+IZRlXHfMRGF9+qj2pHivK49jzz4LdAFNx6UYeNavq9jOLX
1G2sO3Cey6pQ/uJ5OWs/cQL8iIbw5PbqzmzXZo+pHVqQbtrqBaXgUBvIdLYXwgG4h4mp5hmSaWiR
XGxvcM8BggiPEf5FwiJlye/0qUNnNqX3jjoRh/FTnyDwVsS0blTqW6GV4ag0TdYWAZI/I9TAQW0a
g7V3dqU9a9siSnHkqe4dewo/hbBJsFCDQaEbIsmOQuHgwkSlkGSmCnaEGF5YrvuUh214AAz3i55Z
pduoTE+XYUKvYUO2pnRkWlSVBzCqLi6JxFZf9KlxjnAqXgtnB02BlLmUzqUKtUuGsdChZ8Rjp1oa
jBOi+TbCuat16/tQjEsQTQljxfKiWVit9e6i0Z+qX+rR+9ySKYTQ7IvduOsOmeT3qYrYkHItm83d
5DJyGFDDEJE7by09uiAGJgmELirxQC3GgXuzSJ9naHo4MQLL+GkePefC5bYvlkvfAA31ILRcTqr+
VK7JG/h796TFBTX5cvq6WvupS+sjIV9vKMf8C3qe52SNX1boqJxROrDEhDIwUtPpBs71dVW20+IH
7jfVUUkoXDfKuq0F8VcuNKgwNvfcXrYknanRyn7vmgQ1UHJdCkc9hnHpQXJdFQLF1YcxUTEYLIZj
V5jaMRRAukWM18rVxOqUu/se7G0fawk9WTYc5GQS9om3y6PZ8GO7Gz/BgSTKbvpZGjjyxBoCqkiP
HztH/zJ0bYSD1UgliumdNuI00tMjf5+URzu2hm9TXh+b3CN3trPKM9nptq8OdgvEMc2YJmEYXgxw
8amz8H9G7XcoY0dbWQEsLIIBXc3a8k+XW62Ah6bp2YO4XTexlxEB/Iwc1Nyo6vRohM5FmWzGkEs2
EP1UH0n4AgTSEqZ0Kn55/fIUguEzONmOao6MzGq+0xWhujPsi+kWp2zKP+xpuq8iZYKrAPUli+51
5wy39PNkuNl+TXB3wTBog5DeL2q32MYe9n2q+oEzCr4vw6hyhZB1srj6E8b0etA79TuPBzwM+1OT
UrInfGolHsy6I/FSkJYzc9/Wmhc4uXuf9fa7V+tvNZ4lTV3Dk4DANsyUWog/TvDJ801bG/ZpIxK4
R6Jn8HQDAKuxyLMDzJES9XHw2gvmGHB7KkcDnw2pKmg10gGKIItqHKy8fEauwJDs04iMcg8lGP23
M75BU/cdI4w2U1Fga4d5BWb7cFKMXVtScHawWtu4zUqcWZ6dgRPuTUO/Wxal2VmCBj95Ro8lI6HZ
kpuoiyqGXEj+nSEOkU10wASzGHNJZhBc82kuxq3uKt/rItdP9ho9dFxKe9kKm+JzV7jfkhHUhJJq
F6x5OWzkzWGL4qapujqdTOfDPLRPVUJoQ38i/b0+lR4a2nzCdn9u3qTl6iSdXiWbbBS2Kp1p01NJ
Av+8Tns0ewewEoou8qv2pB7nTIpid59EBpKu7KMy109typDfFcRtubg6ut7aGicKK9j4KL+iXCyl
IKle72eq/sDpx4qZUW+k3g47wFbQt1PJMB9n24F+1V6iTk9XSvGAOcw2m2Pvvsqb0XBAtPAJPZji
t8u3JLXj73cXn21kCQBp5BY47fAhuVIWe/mLLXKD/rKevfLpYq/dOTqUBWP45o14d8XAJ1PH2bWG
dh9KIjvx0dNpXk2GU8zHID7xjZiMRdPJ9Hoqhlm/V0RRTn5T2YvIZtXCi3PFvKkVvZr86q2RvzU8
rXjEwOb3KGAO1GQP1Fv6QxlWW9eh+yWfjWGjPnzCbdHczVaK3fpcFPBNZ1EyVTyv3DWl90SlQrjM
mliIowpgDEafUHhefYjT9UptXIpZ2Rt2hylIkqrEVYUmvGUSrcY5nrYekuCTStAe0U6OHVDSxPos
FqVZ+Tlr1DKXyVeoV//ktliKIVKZdDJNMOD3AReX+iBGGLL/zUQZ1Cu7+x6rTE5hDeQvKnfYOzSn
UIhC5JpcyCtOTZSfqyjJLaVwY9fxNwxdFeWDEJvcFrpwvGac7viSqzrIsrBk83q8GHfDzglk8kyV
GCFc3xIvnsFgoJcgcq2OtShSzrX1ZxEN+qnIrXsXpGCnLsMIm5+F4bTV1iJScuM4FPSNunG55o3Z
8VOvBTcKuwi8m95GmPgjVcWlpRSOpOE+m9OEMClmklrPrEfejHJRi+tZrsWJ0h56snmUVvjbW4LL
GTUUl+ViFZfG98EeeMqi7jdOUU1pdbA/q2XaH+V5kLzk6xkBzXF15bsyWkwF7eQbVn/LHVO99Y7I
GwKCorTdR+r6ecYFIbCS4mFRXExMxKIhn3FQ9GXXdfEX1WJKN7vLX/u0Vtlbqe0enbmy7nKh6URH
s3VrJkwFiMSd7YJ05QnCY3EArlsdriTYMot9WjHddXb4czJ7+oxGwbtnWvZqNvYbfYpGk5DpdiQW
h4zeti6L+xGrLEIsuwNhQzsq1BUdVGjFlwbjzo01Ywg7ZeJXQQUBvXoGWwDBbRkk6eJLqy01Ltyc
RFygql/imWmpMtJUzBX3IrKBU2O46x3zPBKAla2o2z3YYnT95SVcflaDFt/ZegeGBOAG62zJjkmb
Hlx4DLu0Z/Y8TYtJ6Fmnw5CaG/0ytoODXJmCgpnldzEskcPQKBk+ajkJSDGCeVd5byKH2RTMI6Uq
zm5YYhs24E0E28D6pHokjWhz8UH0ex5Yav42QH3fWjUXgza535O2eCyE7+HSjel+aBhjq3eJC10t
tpM7EsDr8+BBMNaX2gpsrUM03cQRdc2lTXySMYrzbeHMOmwgd9XwiLrTR8fexa73CeBWhWq0NPm5
QLpVDWvPGCQa/SHhUUflPbAWXT8RjqczFGLNTPWtoun2QVXz4mysbn5dYL4HCIQPJT6Af86LkwSx
VWwTr4J/twhytgk5W641oinXbjviDoHtHOLQnVEx9eUONTYZ/dUW7k//vIF8F3mwqSVfOvB14rQU
+0QCuH3SqxSSplxFlqkcFjMOcsUi7wrGuTjgtminyrk2yxbGaGUVma+NBkO02TkhvFdxWhdPEnDy
U4RBAXEROh5aBGi1IVZWjAiXjotzaqDSji0p5GMoXGK1zC+mvTeF8bleuGO82iCU/MR56U5WZCgn
lQfnsaZXnYSsqFBwOW3yyYY9k01nbUEoluLx0eHT5WvhdDSRqUJqzaqdRS+wMSztuxWr3N7da9Ln
JAoBsNn9m1HBTzKwOiNY7SXJmONmrvc6ZS70Q6Pe8D8egFuH+zKMf+S1GW5mTC58Y6opvcFVhkQv
McyTkcFGnC7pMoFjgKSNNlYdiojTVJtma/CX5W333XOoebv91puNl9R7MxeA8cSCkduby2ce2frG
8XBLWCaQrqp9dlwKX66N4VnbM88uCIQiHbeJk5dYJTgVMMPymR5t56p4zTsElgZxR6Ux8JClx7NQ
K0Cd4l+wgNvK9BHp5ClEnk+FLX4Ziw8sYF36tQdjUWDcq8UDRqSwcovwc9iLm73akq+HEVhZH7Vy
Bh1qGCzAKNVSeFutU9b3LrC21hL5GYbjydVzCHaMC8So3zDqnzhJUvxyDnaTPhqLifbc4VG65v03
ngzTztUfcgWWjpI+zhVa7DR+ww0jxRfppadwyoXFHWNv2ql8aZ0QZ+kEbvlacQXQU+4JQrWxYcJ+
1AjTh5U3G0EXy5kU4Eooz+sKxBg/EuJyO/Ps0ClG2G3oaHDXerkvMozP8peOuLJgNLDDogPkDhZ5
StzAegPHRV3VSxOG770GTJlgH9EUx9md+X+SrzWVAKeAk1M293lFNUd5VHTC3amT2F7+qYFdOeDO
DU/9HvHFRkuIcJ29H6NT3jdhSklhTL5C3NjOw3aoURrYyafQdTM/64wtBgCRX+O/pEAGVvAhL/A4
nrDLE6oaTAM0IL8qhYjq1VvL1O8AAnFfdWGZhviyTvVpNNQtVYg74HMTc838p6KPh6TjrFrt97le
Lxh6BNkUnTs9+gJ76Fmz70LH+tEa91kBJxX873meANcoIB+b2UvPiwJN2rINc7NiTHvmbtfOck0u
BiPSz4tLX1rEKRlZ2DYsDoPLzFzjHSSEV92CYpriNw3SH8dU1mN4x3QB1Bwa7vFB3bsdXsfNQVLr
pFO75NtdSXiy3XXOGiQVo+4Jy4pNRjamD29vM0xmwxyOnneKMuM9ZtixkTp/pnOBIeaZYBWcTKlT
boWURo+xHYzrJeXu7FpMZJz7QSFr3UC8IVXAmsc8NrExdLwx6RzH+dQVa4vnHNDxRiqLF9eoV7+b
v9mrmvo5fMKrxBfG18ENnWUf16GgE1SbXIZOSP3r/ICLL/6kYvYiiVizHKERqdb7BVAzPpMp1BP8
VNKUewUz7gVWlsbjsOQezoTAU7FVTjwFOnSSlj+Wa0Fsaub5ZKGS5+itSbKZYEBS0SWgLhKLginP
Sf2QrDSUvM9uyS8pFfHIkwcJA8FDTDJcLBhdUlH7i6Z4TuvwOLdbLcOGsHOjV30SwRlFIrJebkyz
gb/GNwdYGUruGMN5jhjs6UMBFC9GqEaHUnk0Kzhwt3aJikSdon7vSQHv7eMltYzCHpVu+hahXS4y
0/XtBlbub5Je2VT06g6flYLxkUcgnzE4h9mJt2G+vhtm1zNzLb9Yo5aceRZoQHCATJBPKdJVRkgg
7fCmdgmQ8CiKhUImLjIXgQKHU+QYK7kVFkUgW+NpJBbRyg0bkXhbgg2TbsSCAMitGyrpoZe/sCOD
C5PJaQEJSJFWRAowlpYmu6Q2PsOYrbXtnOMnrzlVG9QtXhvdMOIsL5IVmXsx3UjsaNt19KissjFH
IXSaeu/5v5pj59jCbOF/tqnwq7xqv/6ofuXYXV/zj02FjsEZQYKeZdiaobtQ3P5ONxPBZ5BqHYI+
dMvAXOwfjp2JgYVG2YZXqh4zflzM/uHY2X94Hs6ehBdYloFfhfd/4djxNf5NsVNdvKkdKnMOUnoL
fE04WfziVKESRqiGChYreRtDExfa15uYVq5dt0nZbrpISa5c/8/75hCkv10W4B0hDLu9n2zKhZTW
AuyCqE/eY58N5rpF+viJ2ki/K4V0M5MZJh2xaz7hw4kvNyZixiwX9SKmt9eD2jLNQBbEPnkUGra/
jrptux55a8u124IYDp5mw/Q+ErmLCeXfH/Pbp06AwfTS/+yWa78dc/1mneKAm3kYmd6OKbXuVU0x
WVPyHudD5lGdEJiVQrmnmjaStCkTTw25VS4cu/tXOxMyQLkHChQERsyA5KvlpnwUJOEXuX47UDbl
4nbk9XDxsb98wH/a/du2qBRC/cyGqxRtBh4Ix9s7yTXDcy6O2jBREVjOLFn4NwmyFETfmvocMgg2
Be9fbhwMuPar1znXU3k7i7+dVNks5fmHzbIGoBPwyuwa0dVVDi8uOqhC8QZmDdXtWOQTyYuwKmq0
a1oNAGoCdsltcu36OnlJ64AiO63X7uV1+ovKHhuxc2OgupMHMwVwmXH1DBTFW/1ynD6ZjyhBJzyF
/v4M+VayeX1T8QUNmFOaci810bi02kgSzPavtN1k0sbjkH+VmbdLRCwEIxe6YpmnKzNwZdN0XDBx
BfvjRMNSwqnyuD3I1X7pYRM10RHEvgzwTIf7IIA3uWDGNDDMBA3QwiE5OC6SLbFTAl5yTc3CPfQr
dS9xvFBw569g3q1ttJWxze3yXQJvcmELAFGuSWRSal1lE1zydRUM+CukGFGl8ErzcIXCEDtzS7lJ
PO691jlIqa6EwiKJgP2yaiQYjjPh6pa5CX5R7hZSxo3AEry/QaFtFY+4oFu7xlIv8ufwrOQj5Kpr
DQyk8gJhS+WFKMl1Ry8eFHRNTprah9Qk5Wd7+/oOc45AbzAhucFAEqGUTbmQqKVcYxR7Ya7jkgQN
KARALjCwFZxhI7HbosCnfl26T/JfwPGxuaKt8tPUQVlg7gFRibEWjlwMJ4TBRiysNmbpuiFxyygR
XhyWsOWoSX2FyqM75Jk1qBaTWtksaQdsc/1emkhLi1Ou0EpHAyi/lDwn2Dn6QwjqJzfJM3Q7V+Fu
rQE/c4K64OzlpMwyXN5dm2QC4FKRwnFqQ1FzVXWGCViVROLqYyj/xRM2JhN+JqkwNlkFKCr3yTUT
/xMk4/mBMw6BX0ZjijVPOqYogtrfCBsVDT8VVw7MeqEGMKTfSitWZbvEjUUTtixXkFt6tchViUjK
NVeYuni4u8gKkoxay6T3i5TFS3w+aqFr4kcrELzoTVWQTS9iIdduTXdltsN84qfcNAzRO0oeextX
A5eEjL52Ic7ujGi93FDVGMIN7gAVsiv3tRZmN7cf60ovnFt7FlY5ujDNuf3C68+U7jq2GL7WPZY7
anF3w13lr7zhrvXVtGfczcLGB+O3BSENJge3PDpHOv9Ycil/f4UzkC0sgiTuOgjboEHHmu6X61Ve
HVXWeWAqUJkMKSS5FQW8QdkXsaFR8+G2lwvTLO6bmDtPFy5HUHh/XUQgjnhgMUeXZ6VyMUdqcEm6
WUiY4rEtm6n0VZJtS5gt4bkG8VwOCG6ODqowaFKo++9grMBXHg0vqPW+DhxxzdtzyAzEQdOfFqhC
wSrnk9wWlsuHQ0z7Th+sFJcoFnaeUZ6rVA1OS2EGxmohUhSTNul1INccMncwiMja+dg6z9pETdsp
XTSIQqtUF8XM5QDt6uSJxThDdxNY9jZShWwlk4oVcYFf26ZQtJRC2xIjcrGl3EWe/lacSLlYr8IY
oZHRJeYuazi3wlMvhTUVqIVQ2tw8H+TardkLlU4l9DouhAtnWbWTXESR9mqN8BdIPi1PUi4mF1I9
dtsmm9VaejDZkpDMONHHyt23ptxmpFG81xcbJ0KOMHlCA7iIt76uyq2/vM911QUbtXv6PXsZlV3b
NXcyV01OvHXo3Ue1+1Tp9hgMgwM3SYPwPCrY3FaWR9UG2nsgtYm5MHuR0vxOKyHvmkLIf12V++lU
Hoh4SWEhtjakE6osk0jBa6U7h1yVG+WiFrvlmsKomYeGMNO5vUY2x0/GYCXXN5G75Fb5RsSH8Msz
yI2burPR1cl2Ih15/nmnOEwxDkysktmg9OsSeyo5npFHxnJ4KTZi816eZDOT8X+3tjzw1rzuLuS4
WR4pX5TLO+b2nvL4W/O6+7dPS2+vseCG7/uhvn4D+bpfvuX1wOt7OCJXLApdzFSFMUSFxS6P6YmC
pWyHugnbPKSkIbfJxSD23pqryyNTHizXbq+VzWFt4lNubWTDjBwerHJVtewVLES8lWKKx61cvW69
vc/to3giqn5EVrAv98rPky/5Twf/8o633b99RfniX95f/Aq5bU7oKdzkcJO+SdjlBsD81jSWgkwe
IquYnIsKsyjgSrnibWFaRbsNreXHVcY4wPZGPvC3rFFu/K35v2+rqjiDY4t5iTwOXzzeUK7eXgcD
6e+Nv+8foCX7jd3A0pHfWNT4bt9drl3Vf3L1doz8aa2Rogv87XDZtDSUICOYXD0ZEKcbX/6DciH/
vEnpOeWONpGFnNnPdY3p6ZgPeKTKQV4xjpc4gmrTiUqcJWYh+C4y5JPt2+K6sS21UMDLujBn/NdB
hnjl9S3lm8i2fPl1o2yr+NluNUS/k+soG8JoJr+eVIWJbOud+nyB+KxYBLu0gDxumxKWZlFE3jai
9GkaCsYZQhtrEkY2PRPOEThL0x1GMnSw4mlV+ivuJeknPsixpMzS1uOY3+8SsbpZNLXahoNnnrxV
NU9yLW4K67pmJqOzZ6qP7ORvdO0Kd6XQ+khI0lvozhEOuzgi6HTahRzxzTefOQlNRuIhLjdKGzpp
SAcB40kXlfZcjWYVuxwXckK/7MfBtU6zWAxmVR9x8du0Ud2fUjF1kWsF9GZobtq+VUv11IvF5ITr
qWsNbYsPzTcJfo1iHnRbyG02JlMBHvDoKEgVRn6AaxnKVOWkd1QGcsW2UJWmb2tLCBcm3DyOb86A
UOrHY1W9qnIkKXFGS4yr5B8j1+RC7shFgHs/hqUvIcrrQs9jypvuLpR9o/SETGV1XSK111W5FYHf
PX7c3k4Guntg8Mw1En5v1C6H3w/WRG8tXyb3yDUy4GvhQouGl1SqfxbSGvHWlGtyW9JoOMp4sxWU
ZfNXmLydmqVIwJp8ue22Q67N4q/yZjJ8pBpYnt+bLliuSd8+ec5vTfiaYj4gJgBy93VtHT7F6zLs
sutsQeyVO+SL5XEC5+5tU9ut4pErVeSMDRlE/NNU5CMylpO9Tjx9G008eG+Hxgl8ohCfPv+Xg3Lc
0YR1VjwyVSUSMuwOs6j9o10fIWI4gMD4bTLrtRP8J2ri3SfHqai51MOdXCCOFFI1F0b93PFQEG5b
cjFICy7TdINRHeprB95I2sytDys0dd7WCLyInHKXUw77fjKq6SShbk3wS27NQTJNbm25Jo+RR8tm
HcKS+K/GWIniMTCB/Z9B1oc4+RfA+tcL/lYxq38wEfDgCBBVhb5ZBFL8hbC65h/u/+fuPJYcZ86s
fSsTs4cCSJgE/ojZ0Lsiy3d1bRDlGibhPXD184AtqVsthRSz/RcfP1bTgSCQyHzfc55jSMGj1B8o
os45EX8jARt/gakpHA9jo8P/7N8qrO5fqFXpkIVN4RgSXO3/pcJq8Ua/e5iBWGOQFTjqMUgYwnL/
8DD7vRZ0IezsPW2XlXSt8eJ7AxcuG91cGtjvZjsCBnh3O+O+8GYbp2epFYb7l9Jzs41tWQxKfUCb
0Or2s0iuqHjcM+Npo9zuNslThr8eF0Qu5bSDO7uyvequMLCSFZ2LcBFnLYkMQmFDofVFutd+is95
I4AnJAZKE/27Unq4ZknjLgjSy7fJOIW71BB0PmuUAHUrfvrsP4b/F3zltz/92/+VteltHmVN/T//
Lf7FLhE6+5y9Ar/VMaAw/15z9lrWqgbZlnvcS6CARGQyM9POSRGNW9iFWyfD64xuwF8Pkwn/KtyJ
Sb1qhoNnoEApO/JNm8JTy9bL+DbByYO5u6yJgROkdBBogbeLXJiXUZLv8NuR9y+23eDn++MHBStt
Y7R2bAdMtENt/x+33sfLWThtVO79wH9Jy9nobaZ3uDwo+jYgRFlpYWT4liHjwnlYeotSAtWzKvcb
PdR+a1QYx4cgmT0DpNXIXBAhMe5aRNTOEBsAnuhaE+GKvP+9KwqJQE4rCXFi8ROEA5ARJBwJGa2I
LreGmO4ig/j2TKu+UhsnUeE3xzKJknWR4xjpwOaI6Ub1VgdhzH0RHYL2Ah9uHhl7fSI8tHNwUqF8
ctzbIMzpChVtu4k89TSdcG1PO60T+1QDGRa5k7OkRMPsFC6DN4BLDpf6hI0qnAg+cLqPEeYigYzL
lNdBkL4Q0EcWbaBVC8Mh6stpPpnABLj+KPnF/rgPEkRioUiR2jvfSO3jeTX21VzFSEifi5J8kw6J
FC1hJliysS8h9h4spFQ4OjRWjY+KL2j1U9lztPQhbnJbl/vRch4zQSWsGlJUyLyJRjUUIIZ1Z6XZ
R4C9CDVTh+k8Swj5MN7U+AhJxKLBa7254d5wqc76ZUPek3u09IIGdNWSjQx2QKXY95L4+zQ5a29u
9OeVRSnMGkeamvVNaU3mRg9NanSTwLOdvU1qpINoo3GdpnLVdtVLYaPUz/uoWJbkJq0JW8Jm7K6a
KjxiDJ+QlhO3iYALMycwvovwW7JOxcr0DfwmZXunaKUi2t0llVh7MRLjyRCLBIxMKpt3v2oWNlNE
IIUWVfjsTXNSOigN3iToLxnZhtNd4GaKSODxe9o9VQiJlvhQnxGOv1ZN/S6Tco1h4UW6g7vomuyT
dMs7EVYFcoLoUqmGGV/bfXPK4jvefs3ykUTLkRhIlNyB265swugKvOuLQbdeZBShEhE3pT5Vyzym
LDb69JMrokUKgxi9gpBpfWoV+CJ37jiPez0sN3i1FqrpLmPXbtEgnsKc3FOc4i5ORZDqH1LcmV53
QGT3VGOqocoyvGmzlrolpsuM11PFz+JiTc6nEXMwQssgLxfkmr2GoySxKmypEWcFFiCiz3Xrm6vk
Y6IiKNnTKS5CfR0OMVnfcaDvMstZtumIzDy/j536LRf1d3RshFknG5sziVZ5+9q4SBzBe+VYCTDl
72oD7YbyfIP5f7ySns/A6jzOaWEgUt9r1/0Bufa1SsYDkdRvWk1cjmgY0OWMIxu826izX2J+TwMS
BIGqR1XC86vKp4FJa9kFtzQFPzDmFiRav1kjXnBc6Cs/8+/duLiJPVQ1eoCtW7PvE6taNxbMFpqJ
ISt0EiWntNumgfGVceYtXOQhCyhCT60iY1WnzxA7kohwHeMJXmkgfgOO/xq9WS3ze9kg8VOK92jw
pnbOSEZEYl7yDO9Dqy1457tRurfRoO5iZzwTH7IrJKTygtnYyAJrzeSM4ZqM+L4+A5swMUzn1tLM
4Sn5LR7FsF4k/ruw05OWhQ/e2FSQioanAssu5g1EUn6v3/78XEWLkXSRDdV4ODsxVkPJYta6Q+QV
LypOpSqN9j7SATPW1wZQwskKvmN7ItquG76SNCgXpQ9FUTOLdWPc+oVxNz8Qe/JFQY9wBu9dNGDh
nGTFcg67LvJu03Vf3cE8Be7RV/jrvGBD9PPLtMd+7WMaQapc+Ns8mQZUdPoyLFsEiJpO5alwtkQe
1gtJ5AsLJhLnWyd89Hvb2MVRuxfYi5dh48DHM4KNYfUXquP7rDG+mfbaiit0M1KeHZl/C7wKa4X9
gvkpRvBmlSvnTccduiojuI5RBp3HI0+lDYCchu5KZrAvita1Fm0jH+sK75ptMBceJ7yRtJeXksvb
0s4JyC3MZzMKd0li9OshE/3GtMxLUlTPfjjcOhIseJDJZzzti1jVwPMkSKzW/CTuGuETKmx0urDB
aE50aQd0kIdGr7wvLO+UeQQzF+6s0zFfBaVRWguYonBWhFjoGUJYNw8pETQj8ZmOmqAwkrExmO2d
E5G/FKTvjj7oh6Ei7BrzEWZyahJBNFSb3OyKjRjtS0BSCODMdJ8n7eOgIfIJdAKmJNeeEZeArYwP
iABQKADoSdVRvDXt72qoTeAu4q2AXliF7Y3JEhodG2HyQ6BvTYuQUF+/SSXLd0FbENngqC3bMYP+
PVo3RLluqQM/wN4AxCBfUpcYyxZk0eo1LiKM0dO6heL8ZjMRwWG7qTTRzH7MllYNEcKqkmfLhZUy
EVZUFo1zS2Bjv9PNwCGgkZFlNjpHTXVrRQ4UB+Rn1Fz7hVuYzSUUxPe4qVfcOFmkH2FjfE5YjWh+
TZh8PTgOHPAa8hsKJZg1MTzrtpeseif/ivSCMFcj18l2qtfpCB3Y8PZNgC08bQhRcu3HBjDFqfMR
QybdokrlrW5hkPGs/nOKMEOUYqTUK57At2RbSwuIxRYlElL52DtcQQP3IJruTJoU+bAHJ8fq7sNv
cRm3/Kl5Sxxn2tocEjcbO4kRj7XfJteSjMUpelsQwo31kLCelY1qvs+7DvsO3nF+DwqsL6Qefk4a
J3Ea6i+97Be2RhXVsWDzGOlDigObA91Y17nxIitRbCSCvsZKPrusQ2HIbLtBUwO5oTx6iXbbt92r
xQVxOSFb7f3syclGMnESoKZlmT+7EJd7MzmHTrknGPpeE/0Fljp8TvXI9POgtcOjD4aIPI+WoWny
9mjuUCpNuNXsp+u34/K4tKgDpcmY7OePNWHRCuU9uLHzVZMbBIlZPpOBdtfxDR2LnCRlIeM6O2N5
QYjHhls9wuml9BMPXb8LssHzktu2eyciu8Aj29ZbGG3oSsy1U/S0+QDsYOGS+2ZwiD3s0zszp0bI
UG+MYl1mxRPeue80DNtD20MG1LCQmwlEe2HDfc36CN1mFR0glZGkFiEt0gDBwAfF/OpY1cadEOEX
aXNEE3ebSIGyOI+Bn2QCIpIwDwRXResqRRnddsVJWcmj0bigKqgAL5VlfrhEAx0JtcVvhTtlitIn
obXMFTSgS6HlPsYqpEY/1fyMWJyI+3owWuoYUUblEzk1JreTZ/R75iUtSFvvKwoqf51NBGe7MTue
ULToNIpJ4Dkmbo7zMCPovTpTG9Dvs2zgQhhEd2WqNLjIqKOwKpUMWGSsFRhOk3o/BESykSC7JI7A
xPnlGKtBAM3XCTrD1DXnQ6OSsWxi8DptIrbaWjmJn97IFNRjKNWqQme66sLw2CZC29Yw4+lRpcSx
TDjEEz9Mdk0kaDuaY4RKuraZPc3l626+0efy8a8/r/cMmiqV00fb64O9ptDXU8hZXR/8+QLzNqmI
R6nn0vuvt7jeG/Wp28hOuy1bCsp5r3urEWjSAgJGGEzOXmtna1AXoZTDdRIvNRFgv5wPmOuNmDfo
+kbXP4tB3GZ4TjflXKcZuoo6zfWu0n3WF34B6ND9PsylnQwe5DKz+2ItY6HtC2Hs00oLF6aU5TYa
MuzpFVQtFnDBgcvHg6TL18aj/2jZ0Fmvbz+/zfXe9SOCa1Xo+t7JXEByLQPVtc/AFGiqTHeQTqB2
Qj1aDWV/ijDG7zvZr0vk0ouCOKq9V+kwYT3iExJyRM+xN6+YTLvYmlq9cyNrOnLIhBc4CeFlwOez
gVUnGQfqbJ0USHwDtPrn0A/mUDaBfC4AdEDt8oEQB+I5/Ebcy4BMvypuMSijjMT4VnbITEd7Zc0p
aIZm2Xe2MKKDSJWxCiyqziOV86VMDRM4JuLUfNRuiPoqmbf32bJWMQjFUFvjPH9lPpLvrcCLTlFY
PTepNjBLzMgMF5sRbsCN3pjTrUb6mOGmMGqn0dtoRmFvFDCyVW0PwanvbJrXxsdESPU+TZml1pUP
rH6T1JgYibAkFEgrrPvQiA84L9qFbU/RiXi4YZkVXCqaFLpCHdrJ68QFyY1NSGdFVx3LeZy1XEhL
ZVDdpZZFyJlRyTX90wda/sNNP7GY0md4RtNmxtGh1BE6VXAxhoi1emaTdOJb+7rz4ztcpASTcMow
1cjeu+Y0Kc075BYXsFpLsyO5eMBcyqB+CkbYMyHeqZUhNQYKnN8vUgZ3uW9KCgCw2IBOBY/9lP0w
aVLsZ6swASjNHqW/CUS7/16qdNjKHnYbh4i7ckWTsRgPgp0jOuaY0j32kGSOENo8O77HFEXxJMle
qMKw3IPIdrGc7lap2NuqNni3c3gQRW69JwhAj8oHszU4MEyKJorPjd9EZ83E0EzOLmpqfA3jVI6P
mqOBZMug39qJuLc9zwXMVGd7rWsBIgk4KmXt3A5jBRBFFfQUu5gZK+wkcSrmm04Hrt/D5gg9QwFj
bMRTJJ1bVfTpLmqHG0JOwMt6/rmPjWTnmk19DIb+KZEJXRFvRQa1vHWpHLfxfWWY3ilKnF0Y4D5g
aXI/jpRd48o2Dn1hvUQOvVM9Vd0GMKuLqpx4ByjqYp15XFX18sVnNrLiImbuiRP19kmXr620Ks5F
SUCvlQYWmAZgJbZ5Cy9F32k1tjXlzQTZGpNL/2jUFB4mywGhEwYXIWS9CAj63g5dcIisLNuEqf/Z
dKq4NwbAuRnNjTGEMDkB+CGTYfregQPaRXj3Bj3ft5k6mp2eH22O3Kp2gF2bT2nUHcLQNvcSx9NG
htk3fzLUvcxahFBVTe4IS1A9BUotOSC6ySSuMQ2OAVUZgoINBbaPtKizDQBp7zrDXTQa3ia3sU6W
lrJB1bCON2xsPU0tsMFooXbEoNeQsbduqwKMVNt+xUkTXtrB/e6n5nPnMZMZpmpb9GN1V3HkhmWA
hC/IV1M7mYi36g2la9TZ48TkyPIFdYjo1Yzy7r4MgrXWqEOVZsFdPOIYN3GcUovLWICkyxDgt5mR
meeOfDszJbUKz5eeeBsvTrNtFCcHqqWUXho5UFBYBDn4T6tX7XFBQa+6w212GzGlMZa+aw1bZ6zL
pduaxZYQUP0YauOF+XS8yWEc7X1tO6nWu+h60XGtTrR1IMezryZxqBILu3kqvG3UeM7ZdtD3W1WG
oUz3UTo72RMxDi9NZ+g31bey0qLHdmhXiirHrT+bpAYmjKlu3+sB/OYpSCyCOow1/cmFkszOmyqv
mGT3apWatVgDWUtX9eB+Bmk6bqe+LY9DMq2kPW1E0djQQrpNEbiU1hzrafTSZtfZNOppWyxBiHm7
Qm/JPWmyU6WeKhHfyM4P1kHT+wiyMFYVxzRHnzEl2OXyWr+jZkleEgfnAqe8yaqg9LyDnG+u96Lo
VJRckrUSfM+imu8O1YklsM/VMdQOQRfTE+rSXewV45oOQLjQqgF/Jf5WCLV0B6D5F9ohCcsfmWaM
61rH0RVTL14gCIanrEb80VeX4c+70ew1ZEKTHFK4OFmv+xeRJCDeXdSA5FI01BchXQ9qoqvIAr5J
43Sd2HI8hDWUe9kifPV7d3n9p+vNWHvPA41RgPx5D7Y/EtOhk6L7612Vl9Feh8Crp7Z+GOeb6z1h
D7gDuqb/69/AGqDtxEkKno+el4X26nC9l7EOZ4aPqxNtTmCy3slI6OApbRS4JJjONpx54gLjhJ54
7HgrPSd39/pv/nXq8uthh2v/OqjVK8O8swTRJH977fUNrje/XvDHn7o+t6T7CuF8FbAG/fWSUjKf
DTIdVNbfN+b6qIF5iZb5vHE/75LwBniS/vPq16t/e9L1H13N6bCilcnyz29wffiPj/Bco2AJHFbE
1LIjwtmJ0AisrL8+4I9X/Kt3+fUUY+DMjeBvXIM6GAiDBcjiZO3jtZ2W9AZDkBgQqn/leEDV4EvG
1T2tPFg7mNdY1HEj/ag9UDwd/vq3O//jUOO6VXBu1qigWbw5KfxUp8MdAzf6gcioR8dL86WYjwDO
qw+Pks/azsecBB7NyNE+cSgASmCB71ckzLoiefBmPrM/lADv03A8JjWRvNCUbEoA9Ohjwv2GbNpX
Xf8JZ6/fzPSVwL9pBW75VM6Nf58L5GgLhgwT2gjHVISFtLK7J8BMEJ1U8QCjDix4QQBNuQrIoc+N
4M3JFSazTp2pxP6o2lXdRbfl0EIbbCP8yU60Z9n90kUF0Wi2S9iL+e7U2jAXfOa0BO2tJQrLmVCW
xlOx08rhQ6UpHtUCYlKoAYSRqNoXVTPemLn2g4wSJGPGQ9ZbT7HqH8NyLNatcG+vHQRga1R4k/7D
7O1VkLMyckTxrbK+3IFKru12F5w8O5HuO50KkF714GDC5suasXrmcJShOqZasBVG8Crm74ztu6jN
JTjgo7RjnwliyKf1q4b5X9wOm6ElEyYIsgdNgXEdQEDB/VClJNDbugi7fY4ohoUU05PyuRvtezuv
cWSSSdBE2mdNkPqKeLSLKIcH15ieSBcmpdUijbry8lNT1btCqw7JnLaofIW80Q92qTfeF4HTnTv/
h8xHpkWlIpsQ5/zo1+iGHPOGhMtkFdEtZk9gCZPAjyqkmURjsRrwkqfBdME69NPGPVZMtiDvut7K
ow7hlZOJwIPsPzCVAeuF8r4pn0Y19j8ES1MaaUiDX0cNPeLg743WP5d2v/M676bJCG1vzHl6ftbd
+NECKgWAwnuQwyoe8Thby6zpbkrX3jnRuPKa164H/J732kfvlSeFu3QL2PK5iJ8LEX8b/LCiCNua
W7eIj6hj07UHpYfZa3TvCkHasFO85yZpEF4N1ZCBZGvGJjZ5cISbvnRIFiHiEytaafA23kicDCEA
tLyWbUETIjVzSEKFPRA1yFnourDQcybywbyQcXJCE8r0syLMmiz0jkTonQnfiEk03MVU1f5iitmB
RU/MhDeyFmSlTsAHtLF7T0MmUkzup2yTiyUJEkG6r4jJTDkY/TsBGgCGKC5JSoqPLmrRtbT9pyiX
20yvn1mU7VlLEGfR8dtZugfay7JvkZdg/UYDzpk+HUHaf+UEv4TqIU+8H2C9QG6RQe8pkijMCTkZ
QTmvNZy1BUTz1aQKwjmoqC5Fki0nCfMi1i0yVajfi295Qt5pnkoKQUlER4L0ASTYJXbWIVc7VcDx
pf80WK0LO7E89pL95gXqBe33voWfSaGoQL6ITD3T7NWQvSZc5DZiPtcKJ2XRcihs4zz/52OGWSZM
XWcI/Vo1XF81u3rkgGekcdBXeRWYW9W6qyqnZFcmVBmqiYtjDkvOqoZwOeiYtqM5zSKc8Fwm+Srq
C2AgEyjdSgTnlFYBVzMJE08PTsRgjw5RXfpIBn0ScOVO+oxC8XfYf84RslpIbikiGQTnhL+i3aV9
268rV70gP5rWZgo61azKBz+RGR6I5AIQmnKT9pIOkgZVz3nlSAp2zqtAHs/2siONGNf/ZKdnViuz
8e6hs8bX2vY+Kuoh/BrGK27eahBrH4RwPA1fDX3ISql7nORr2Wfu0neCp7khTberXEAlAuhDXHLV
l9HamZ2fUo1QOsoZk+0zpTfUNCwkTCsMyfEe4mAEEDq1kLrOX7/Bp+6WzNQr06aSJ7dJ6bNitlgP
DuSEStYny9rWbxtN69edAwmnDOttLMgaL/V9TSOtSvD6BMKi52f96FxWw6V9tDvtMswF+2Y+I7OW
HJI8WBEiS9QNJmDYch8ijE8qyT+quZ4uYPfR/ajy443rAdboPB/pjhZtpbPzhqbY+2L8KDmDKsrO
mmE8dxGlm2aMvvvDj0EbSdDOzFWdV+feoL2rUfpWHHQ6pVPd+aEoGWyKgtYBFZllk2S70J6yHSsn
2EIsZqBRuDnRemGqiIKhm9ZG9ney0eiNqw8zEVBJk4mKIF5Vkmj6O3RRH4oxtNDsJ6mMYzpxNghD
XLS0G9atYb01NWoWzu9q2dRsU5Kz0zWTLNzMucQqJS8mq72FC2iVs52972DJYkYbl9efwnqksVYs
fa8i8LwcOSB8vdqknnbvclpCFWoMVFUdh71PHpPpqVWj7RLtqyJrkboBnZ3W1oixSQPOgaF8Vskl
yT2sPVMvEJHNtm5x07blsBgKuQbiqkPeXhftuMZ2fuPpM0KNsIplOTE5EEnw/7eYxqZU8JuiYfXW
vP3XV9ZEzXh+S7/+57+Xb0n0g6VZ9Pa7ZfHnq/5mWTSsv8xaFWl7qBvg7hPU/TfLorD+YhFt7UkE
bBboEbQPfxPU4HNE54LYRUdiZf6DZVH8xTZNKvmu7rqmdD3j/yKoEX/oL2hXoBgBB8ZopJuWsGZH
42+OxWYyWYq17XDOetNb087AIj1YVESKYRsUYfeUW0O2b63IpTNmU9IF5gyXOiq2kd8+dH6ePqZ6
8hGk+anDHQ7CIDtHTria8y9skTGf8rSDz0AXaS6L3irpKN9bu9qjfu66wyWLx+HiNa6z+e2H+BfS
EntWAv2WdjB/MS6BQCIknWcX7dE/fjErGwsS+9ruHMAC2fYefOrG+pisyt6FTZCdUPiEKwPs9Dar
4Pa1be2eqn7gchRaX004FUdv6C65Uww3wmDcMFutYRrdOTdMdNd6X7W3MgqtJe0ctTMGsHqV6yc3
vut/dqqPdvoAw1y2xqNM8wrZQd2t/bjojpELh83Rsx9NHvZUpF1BHFmz1jJkLUGXxUez7eOjYhhZ
DrKmODOqAC2L4R9RIt76muZSre3MJ6hf4AClFR7DtZ1p+BdHV3sgv9Wk185lIGDy/x/2qcOx+k/7
1JGO6wnPlrOT9o99GsnQdegmn4NpbDY4PKON10H/DBoZPFKzWtrFNBIpgnLBjBjCsyJ+ZcH76VpB
vY28UhzrpsADBR6z61pz1+RNC4+2I6Qp3lZDZT8g1lD3BqVmdrR4opBX0gulXZU03QHyYg/uqMso
vunrwHKnbNHD16Nz1z8Cx8UF4kA+AJABWAJI+DYJ4VdgS8vP1mCE2xLoNeVJj0iq3E0uyK4h13ZN
TGQWrp1R9MajSQ5u5k23buikz2MAE1ymzOZx698oI591FAdZRGr2VTboge17hZJnF4dN+iwaZrtt
eTKhgv4meZ39+93sQhvHOFr++2Pc+OeTV+JplhzlDuewKf5Qw0lIwkQBJPU5s98VwedHV1HX5Yqq
7WjDMonwRXTswH/eDJ0VbRUJQY5PsVuEx4aqE2R4+9w2Flwd+qhmqOHjX6Hi1p///XZivf6Hw0Ya
EuGfND2kifPNfFj9NsbY+hBYRR1kZ11o9SFW9k3mpPbaDqF50w/0/sPHEYzyz59HWKcuLdpKeLH/
OPXpRVEVrsL8TLGbJoRmfJWNAl6kCXttVIZ1JpUHvoI5eQ8lJ9RCJ4XE8dr86LHiDFpLv5f35ugF
z42pp3u9NxnO5HuMnCphXfbMFBsOGVfvbe7Daai9Ud7kExm8hZDkVum+c/Mf9t+8wb+PZew9oQtb
WLTK8b3/+YUk6+0wyNLobFvmK/yakJUoB//gGhXDFYKswFGkmEi7W9dQ7E8mI9GxmlqiK53yPopE
gAY3RJ7BizBIgJwsjNvrjbK8L8CQcm9GnIKjMSlC56fgOExZs6zDaiNgqJ46g29Hbka/6Vtq2X7Z
H0p3FmCknXEAxk2cUVRam7qSyVmXfkkPN5bfKFCES3gho+FDxowpMy2aBGFT2iwDb6oZAop6ExQ4
s0CMDpAZk6XR4BolRAHJjixMFHLtj6bWw7NWAa30EYTCPY+Mk+siCSpGNZEoQRHRz+ldF1aTnf/9
frf/+UBy5Xx5hHVEdI+05vPvtwNXd1oQHbZPLABZ7/4gZqN4j+20eulDjYG3o8bVV24PBnz8VIYb
f5mpsRJx3r+VShqYeCznEmoxUX691m0bIf37eKS2Ec3P7erlYGrjZ9uqMzlWeyBV8Ws867dQQCBY
CsfxtkxSynR2wkhE/MWbZfhU0It7i5XyCiARKOxukktRjrdoOXvaPNMsHPO0fZAZD72YQ19ECQlv
crGolXq202y93GRYJXZR5qw1uv67YYKOYzlZciZAYtH51fdODcUFfFL1bMm7CgvZN7e2mxvqgv9+
B2OP/adDG/ULI4IDNAFlsS1ndetvuxjKUqRXcOhvmtSPlqWRGEcoMsZRrwEvUZkytsnkuLvrA9eb
wfV9banNz6k0bSw3v15j+GAipwIu1t/f5ren2DI2UF/ML/z1bqQoE6cqx2L1832vD/tk02iggv/+
zMnRtGUWuVga0UAjUGIrtb5K9wCi8IrOG/Tr2T8/8rqBYaqTIGpZzz//DZA6W/Drw0dP8WP4smU5
FQLC+1ff6dez//q+xicUhxFx/7wNf9/EXx9/feDnNl3v/vzQtkgvxBYZFUpAu3H1Yz6//voEHzGt
9nPPXx+53ozX3X+9a3HKqvJMg4MogI4WPti/k2b6xwgt3M6G6lO3N53B0Nd5g7kGqO0jJgMczAKS
1ow9/aBirjZj80Rl6EeXQ5dtlXmKrekHbheAymP02CgY9wNKtFAN7wWNilXcdiTawJtaDgOgN714
osp7jmuhUBc4xKNW2TcRMV2lb3STtTqB9uggyfA5csEvcJ0mVKQybU1xBEozUPFF0bAGD0qmCcoX
ZyHIrBmHu17jch5UM8RdsGR1WnBgEXm4ja9R54TS51rEcvgoWVx9eOgzhlGkp8EiciXqwPiL2Rn5
iBprxBTdYyYx0QnnG+SXsxN9ljF1OCXjm8jU9vxszUY51a3RiQv0eWABcS+hNGXFMnWacSVnIzCn
wQpRT7QVZn4fmi0XJKejFoHAJnl102qG0kELj2Cc05IDJoY4aBmz2O9yz2OrKOekABUoDEJCU8Up
V6WzrhGqozsyXqaBgrxrIu6U5wDI9FFr9HSR5CNyJa/dVRB766wSJ7tE1gdo+0X5JMPWdCaMZPiM
7eJBWJRwc0fcx0F145WNS0hQej8FFju4LrYl5uItzhEt8x/JRPJXAWUgfLMo6boPScW2Ijd82xgJ
iTR5aV5M61U1rHfzwiQ+pbiWWekFVUvsNdkW/KBxzMk4EQZQ6DEil4sCMDqO0HEOXLGPqtVoA4eE
CccuSebKYD9Ifr14+IjK5D6VmXYjXEbJHA5cIYdNYGj6fpRlvdIGDrDMBQHqN6e0zdtF1tn7YW7b
WjBQqqDZGbHN5T0sT6U90rlDydVC6GVUz9jThM+AL4zFQhD/TpsxZnaTMhQr+WSUUM4nMqZQSVGJ
GsCAibpdyyknut7UqUehA6+khuufaA2KiMMP2atDMjxbdvzp5O0GFlK3hit3nwV5dXJteSD7CkQh
tZ1NiQk5Ft27KcMTiD90f9F9w3V+0SnjlJXqoYPgFxf1ioYaNaAeSRL58r5mHJvEfh6AOV1oRJOB
0iLoqLvbqnQqImO7p0nPH0LqA8s2d5x1QM9Zs0W7RpbUIV0FjicDb9MBjj2gyF13cfaIanCW0wSU
XxDDtbqVr5oogQE9QFSY5bKU7JPPyUInSN8QOWSznAokRkVGgaU0unObNmRW96TSgmkqKi3Z6iPd
TUHNw5Fw19xQLCgqB4eeJJQslu/4li8MWAlURvU8tvCJCVcbdxmKqdEfs7Wt9AOZWvbSkgknqRPc
EcdBOZO8tdB/Sx0N8xuTjU1ALgOrdWjAI/RxJxjP3aOMk4vZE57EgEgEBIGu00R5s3ZbsJRDfG5r
SyxTINyL2K4fS1JgNsZknDSJSnJAALEYsmI3Mb9cOF7+xGRrE8feE839GBBPfjL0Ot03ovzOMQSK
F4fIzlQpOvsUDwDldqI1Svu75rL/BhvZQ1EoQd05giVNzs9iUCfXoUtLwJixAHv/IJihLrhsZ7sO
mvwSXwNJPZ771dclXn27zlZaJOnbhu82fex83tMRNt+15WrPWgTrZHSCb520tizFQPdPhEpbKAqj
+GYoXYD2dKkYIJNVDM6aOuloHe2McTJhVTTFVnyXgJHtxFjf1vgs48rat4Tv8AOY1dZxEHkUJFct
/MbzNhPJ6UMTg4Zt1Kvqun7BjqwdR0FA/BaCCh8o7AIkJB4d7UG18trmPNq3eamJ/TB3LeLCQdA3
kdEZOnfNJNy1ObJobFLvWI0UeQEyLUc9mTXqurm1EI3LstSO3aXvXHHEuQCV0X6ICOEJGA/JDKPE
bmFlX4gqfSB2hBloY4GQFuEOpXO2NexXkkdOop3JSJn5aAv3JH1+4akJ925HtNLoU3rDV/IgSokO
sgFjKHJj2HTmGydYt03a6EkxcC7HqqZhJsotVenjpOjL/i9l57Vkq5Jl2S+iGnCkWVk+xNY6tHrB
Is45iZbuyK/vAedW3czb2VndL9jWEhz3teYcs+ottFVpuMtpHQ++XhBO31JST7jauGSqp/rjXVVO
HwW+DKjD5Dv4iQES23lv6uEaMXRW+bRrISFvXZfsnJJ44ja3ycaOMkCd6MdoMGu7AVIditFhxFnk
FRs99g+9MJhBC/FkaFlEAQddeoW8Yj2W6rnVkGnUhlavc612t77yTyqo7B2FiXs3GZ6SjljyMrro
XfALVcgvo0Wob9CQsinDrwxjeNeByd4ZM9EonnWucQW/MhnaS00fcm31LbXiFn69Xbw5DXR0zKSM
1jZtTZSg6KHqQ5SfJW5YBhg4a9YPEPt7zPzGO5Jh8tF1qz91oa9diWnBOjE/YtksV1MYLzfdiYZT
YE/dZnna/HyDH+aHF/Le3TRpjwru4L4ivWQXpmHyTP/278tryH68AKdu32rOp1srJ26j910NTvDc
FZlfo/AeOhJGvp0kjdcl2u/roEp5zloBTt5vtI8OU/nyWu6UE5fEOfzB1IaSFCbi49scPnsSFTrx
Z9mXq1XNTzNHwhVL9a5ZZEx4plaeKbv0F02PhrWvt/mn5oTb5aH89ORWpyHlkagjo1v20PWnCaUL
ZI+736/WgS6V2Q/TRQNO6Jl+0wtPHb2IeDODUstLUPnv9vy+hPVcusCN3lFyys2AH+zct8q+hCmn
DFTm4yfykE1vOPXPwaWnMLZ1+8SU5zSwat6MQefvu84wHvQW/dbyMIwfwqqs7xGb+kogermN4WAc
banqba838atreq/LI20yNJM8Mt/a0EPa7w4W7VQZXgmc0oiVIF5Z+ywIbCprEuO8MG7ukOMmT34D
iNkcR3PvKkd7sGqT/sn8XSy0+zig5TdpW8RaTR6SILqKRwek2bbTG8UK3ntefiAjq+85XdVvmQ2j
k+OgP9Vp3Vxtlx5vqZvNV1mSuTi/Ki1pfERlaT9WdOD3Tml1+wKL2mMmiNhZHuIz2/UiL/jSbJT1
HpJETBpOetI0RDu1V9qvgR89LQ8N2/CRABHKBrXubZrKLk+zbuDaiBxioNPSMUCR/PuHxPiOZrfo
Ho1gQksZRtXe6JX+GJSU/JdX67t8hQ0BfXzIa9gSfG1rjNVZ6rUFXnxAEqjn5Y/eetOmzPzqgkhf
112jn0HvqatJdfD3A1A0NcLKvpNYtWtNa4Jzp2nRFU0rXaZRFD+IGMua3vjOHSLuLKsvL6PVi0tX
GtF6eYuc/Dp2ON0hciPz1HQJHFde+tZBs5GM7rfXI7afPwqGLwZ+17946KEvpKDJdV56nJOlyM5B
t18exZTPXine61oOmjgvD9DxZH2N2uPyeZwAc3Exxvo1zSx19qUt1j0Q7K8Ohf/vDxSBuy7ptl3H
ykjOeo0yr1C294mV8/cjqEM0K8/L6xuDp32KRjPZKPRan3KQv7+17ff5ikWngWEj70/Kd6tNxIj3
gSLi99cmfCBGU1RE9+if8lM+D03z4v7DiUseyheeFH+P6QfyPg2Fh8pJNzejlUUfBQbv5bsEMAzv
zNLZx4kWszaoEQPFBXQjOx7fk8HaLa+jNNvA7eikD/bYgIjnnLt1HC1570Iym+b/KBooJURJMzxI
UwuPI/iqrU3UzBvTg+PyiDRU7V3MIfFAn8o6mETmbhMCllrTLV8RZ6xo5g9fsZf6a1sf4xN5V+gn
a/0H+ujhi4NHpx7gBDcvYravR5Q03PkJ+JvO1CXtl8wUwV53WNhg5Ow/DbR/8xNNOyEyjbrGkfN5
thE6+jvHK16WO6vSo1E7Vs61tz3SDCsbUuL8qrAHH/teb58ThIYHu0akRsbs+OX0TG6c8EsNNMVI
0SwPfqbXLyYFvuXj647qwX7n4lKEwXAzMpwEywt23fCpbDd9aqUQx7j0ks1yexFVLCJV/1GNJbMT
iPL7frDN18m19stHJFuNUMNwNM6JisW9HSKhW57pkAHIXC/zHug0m6duZKz+fQemTjNro3cae8YO
A+m0030nfddja728JMkC4xrRP4t2vQke1Ejf2ndYpGme9O+rwsAPImvjHm6OOE+q11bLdx+q6ECZ
Z3otC5v1mTEQtzT400eF9txox+meNkeLb4PQ2KFqzGOcWPlTC3r996cC0A52ucQGBaX64mn0BZY7
ZDRd09AtXroJU69CHEBXvk2/gH8vn7adiPtBLm4fIrq3cM8CasRm+fj715EtPe+wkozlgXu1I8KK
lldtjPalpzD6BFUkA1qYgZaY/8BMO5mc6D89XCdbIQp2maF0XrwmZnnK/ZqhGSRCsIu1YR/clt0O
Oq/1aSY73Yx+4MbRHkN0o0ffMhvCM413FXhYXaqMBn+L6rpJHBzNCVBvYdcXhK9MTQpBfqxVupcq
RfDhuQR71l3HWbV99AH9HxIXD05PnDJ8dmPX69Ysq2kzfHWdd0vUhFS5sS4l4b66V/k71L1oGqdv
EF7avYnMfSN6CBCd7C3EMc64pv3y6XoV7RkjJha198qX0vMPcdLTtw1qgc7fI8qSNSBeZuiOglV1
aLUgf2MabyhJnrTM+qSMsc8Sz35tTey9ptl1+9ZR5hZLBFFIdkUMRgfVY1JpfQpqt/q9CWE+Q6Xy
0/lPK46uF/+Xo2AR+rckeDRDHe28GT61PGS5/a+PW25cNmLGT/2+2lrRLiym0/K05QWW26fFtbBc
/PNGhnF/Vbo2NrkF8ClnGVraoU20aKB3Gp6QyZMIfsD1oj3Tsk2XFq+FS7BvHLMCioDS7EpPvcbR
O4E/PhNiJIPNLAwk/Qj94rxJW525boWRbixI6jDIOjz2KubH1bW17U3EG/ITbTPny1X6eNB8Y0aA
ZApVdFltujZrOQkMyQa1l4t09vcDuhlKnxJ2c8znzXIpPekUp/ZiMJ9Swo5tGUlYK78w1fOFolk0
t2yw5yHrwBZKN8bcktBKUkk+buK6e8c+UZ5ckuhMAqiki4TEsutb7oqzG+I2Wn4ejjJJ4jNhfWUK
/Qk8jIk0v3tZvhzV0eqIZizXq7nkWE5HZX3D4CtPGiuVbeHGL0YHUERK9awn0YDZgScsnpba0PVp
lSjjHBultl1uW+4tJFN0R5Aj0Y7pmvwZeCAYqYvCXTNRCCs40MsHi0RCDFjFKg4hNN94SrSQPw0g
YPMsSQCFZKfdoybvNqXZXS1C0vKWpaXrC1g+UP89D2xhhTvuiNce13IBViDABHUMUCetqV5hkJ/3
j9+vbs9SxuV6TqrNKhnsFnq/OhhBspe0DPeT0RabkKGKFouOTZqu9dqxKTkkcaahp3G1ldMlctUp
BDJW0e70iEYqeMhhZ0r37GgjaPk4xZVLF5qGSOVr26npX2Mr3rpl7e1LnChHFouWAkoW6cB+UKk1
x6YbKEJ26Fdsb4AoMHf0qhnybKCF2RiRcI7aEPzopfyZuEGOurtJaa+Jq9UV1a4pnVs2keRjDv3r
wuBcwJxytt4sl5rFj4OarNiqiJBTlTqQJxrxOsW+cwkyQkZa914r6+g0mRnzw6TyDi1Pvci+69BM
+da2qTXW6US7bhI3hoVO/OsucJu9bJ2e5D/TWZldOu5sA2Su6Iz2qsX4VuFgvyq7nU4qEdmpkFb1
OI01KKsxdC62U4ptIrQM0Vxkr2hCutsAU8ixaw1xDAZ1h2KVucUQsDTm1IDUTRM71ATFzWvtbVFT
ICY2sNSrOr7Tx+fQ6oP7tPQToKCoWm3yDx41+PHo6QTAspaabRol8dEY6XAkdj3dZb1h7Ks59Smy
/Au+EXe7YCfTJWmqrctsJ0V6+s05nNN5SI649yXGpbE0zwvFNEoY7v7cpJqBNaUEy6+72o8wjV90
H/ArE7AAm1b76uARkulAs4GCyEIhXGiVbvdpe6mxHXFtRcKEwyxtluBeso8EC51Nzcyf47qD2x6R
MNXh2tlBoznnajSPf25KB43ABPj1DkTyN7wFLLLlCLTd8X7DGiEzgfrtMiIvMSv8Tu5Z4nsoOcEV
d1995HAHyQF6RB93i4vM3mYo+4/LTQvNdrnUAeinq2C/TjM3NBuGEZfvTBZdiLbmKLSN7g7vYUpP
nGrNfW7EOkdiWK2zNoApD4oOYd+yn7uI3BgNNX/sjnPGkQon/dB76Xiy8+GcJqV/p5sBkyPU+Efy
29rfm+WqjoYFsNp8j0753Cn78tDP32TZ5GC7sNoXc7ErCsAYsQEZlW3yogVoBvlhVUzltez05yWP
KQr4CMvG090/LgX/fYkXE3dFTS8/TVR/VDPmfblkzfTKP68ul3QwIHniVPslaWjZiBk0i/vtJbTM
hMhIGEbLJq8ZxxbM6p+3ealGZz0KrdWCWg0EPMuIlJO7yHOx/AjnpQ0d7MMT8kFv5rIu1MpITOXK
zusBm7ZLXDABeK5RVSfD97KKGCuk7nTdKI16jO0mUH0wEW5lbqe+fLW6iUKNpT8EipClPCAtrjdw
OaiR8SKce7CaIjID5jiNUs6Iy8Zhtn5X6pgjlx+inSMGjCUEdt4rlq+TNhxDAct1XdsXwmu3Q5x+
6TPI0+7CdT0a/X6hhC7DFjhvCh/UDGmEBPeU1/BjTgJmRNQPRxvtO0HpKGMnv0cyOjP1kyQPDynh
a79pqbnLoWYWev7HdR+XBBLe7GD2CTpMqmorKxervParY9vgFRQB52KoFUfVmgR2Zm6Idylonxfq
6Z9kzuXSX24LHXZEX9V0XNkvWkUka4Xa4JJM+HdgOxNXV6bFmV6hTy4wqURaBK8H8ytGtlxXdHdZ
jJml9ZwWab3Vh8S7DY65bVnmftGDIanbt2wK0wquTEBWTV9r55qe9AXRa0sJOOR2gQHOndKzQMVz
DGq5jQmJ/PRz8xLTYn3O7WY4YfaDSPAU2f7wWMjJvxZoDEqhdceEaKO1wFrK2QiptBMacjfG4Xjr
64rQe6UV68BzML0jg6o30kRAiiqBrEVkBIQjlbs8daL7vIeywuw9V+soDykpJ/NyxbWvKF76B5MK
74YEX51Ahb5/AIbBMoroVqIkxq05acV93hRUiR1xj5eyWJk+rZsmjpCUatU7Qfc43et5tE4GE2Vt
l54NdGJY5kW5dcwsPbsVxu82IuSwy0P/OeuSn40eVJflGrV4poAlgwqOoXQlfdt6w84Khts1PltL
czbCMlBfmHn8Nlj1ZrndrTq6CGZkHByRNq9N3uzKMrEf/b78aEhKQoEuqCnVytmbIwIYc7KfK91u
3iz6/IeKDEYC6gr5VhoTeuSwoCk03+tBjMdeR9IkPO2tzMPRwtofaQe9ZB7tEtj7RjTtkem8/11b
Bv8H9ME0L1PsVyqilLON8354VNfUSeRt2QhZxYgnBh+EM7HVTBaNL/S8iAdy+5ns1paFARMPAETj
fUu7nbXHa60071WMMt4XfXqhkdJiCo/M+3C+NMYTYZLxUO4bC28Crfr0KFNrfIiyRluZNnGv4zSS
8z12ip8amxlWrBGno47MrZqCozsxAmXt2ICGsc29LLJfeYMNoy2q6tXvUnobsaTYZk3a2hSIzjzP
6rbMG3BhcK787sInP+32YSX018GLj3IAYJI4Yf3smkN2KLAxr1BwUU/Wr1JqNh/C5TRioL/2LTkh
+xvUhTg7kmBJIrnLkpRToa/kQ1PnxI0YZfBLpCrfSOJwmUHK9tA3dfXa0OCAbI9efkoQfZEriW77
kc6U+RxHQj3jXsvAD5EloJJDM7TyVvAtHHfM90pgQVuO9NjxxCkmR3ak1TXyHP41TnXFY1Zk7QWE
42W5ZriI9jS9pnPjkgEsQpKigim67bUhs97AOOyaqcy/e586W9Al4bXLho96qMYzbVFq37ZwD65n
mw/2vCHR+Gwn1NFz3UpZsUCwMmt2Mj/J1D3ap1WLtIL4paZfx4EzPgh7qg5dRLctEGBoSsQixUhD
2wyYewZdId5NipWgp/QVvJ/o2yPDXcO8QV+7/UB35awHKYFW+mH57PuULci0/cR1p7G29qozDaIW
j7TvYFmydVof4/jDy5yNN0XTh+9jgo6zCCOCJ9p1pZdyq1mjelJ5zQhaT/GPIUQvXrnOLy2ph3Sr
df0Sw+kdy0ptGMiiDwSQ4Tb3ovzYt7r/QHw266LhzfBD8VKDwqGByOzdjHTzxQ7qP64u99LhpElq
M1UsZVA/OQOD8zBa75aQ064myn1bzFfrZnjvGgPFndn/HW36dO0ifCidn91GxAAnL4GJIywqwLaT
pzeqlvkKhzS90nikbkJ5V3d++DnteyQe0bOFen9Hl2TchzCKHydDn9swEI4sMfXPxc62Q+vvCMm/
S5rJb0UxdmvEO/ktC+fkHb/Q7vImpo8zpsl7HzdbtInJixUPH3oKO4fjw/sypfdQe2b9C2QIrZkA
BfxU7in+BPGdxA2Ly5VhucwokdopYKwxlEdAa85zMPXhJmFGsNNcKAyhqxkbMXT9DSr5RxaH08Ga
pLpYk7s2UKe/VozseWK9dI7TP+Uc84Ww1C3WwoIMKs84sBPN5gOv3DR6mq9b2aojdC/7VHXqqazB
S9RCbRIxfWIWjsQdASfOkXitR6lJY90Qb7MPp6p74znvaYMUXdUcGA2t4lVNMtJqVNS3Rr9iiQby
8W0qgV5ZckUglvMu6PDnxWGodeMmarnLwkjf1lbQUjCN9oJS0p4yU7yynd7aF12hz+fXcnbl2iDN
qMuIIJM3usIsGDtzWFmEe2xKEgeemhHjjYSbdMxSQU/PJqeNDJTwQPVo2onMviTg+D6ikDz3KdO+
I0OjR5cMrF3DUVuPjMg/5PDTGnp6sL0gCl6zgHc0nXGVSfs6aGZw5wEFPCet/Gwao3nKwoqcsLm+
6XiN/QWloazCnVS28dwbZnbyVW6Q86wVEP1lxsy3EC/Yw7+SyoCXVeIfdRxzA0KQSAmTyCaZJMlO
ThTmvLJWhw5TOB5Bn9WZ8rIdbRFOYno4npHKUFeYrUB0v8qL1foYJC3tkiDSxq/bVY9VI8CKqNJc
/fEPKhPrcmg+OzlGH89P5ZeMky1qZFIt+yg7eOX8q+jiCYeYOOhpVp2qgD6uYci16OzhMZoG7Wqo
brdcs52O9LwskRdZKCQgEz40mltr243Fz3Qqf2Jxt7ZwCzzco8D4M+l+9UhigYkwFVsRgFVf1exd
qOvpRQ4ILwxoER9+91JEyXh2eg9eYSC1i9Ct/DSOcpYS6Sdiu/5r05Q7V2t/0cm475MAYaEmmFrE
03CCZHPOAC68xMAmkEVhY4iKxL+R8+zfOCpHxN8GcYxotn4NNuzqJLKmPW2q5CnLD00jvWMzOu4x
1LUnKUL2QimpkDrmdC2L9FLYZDhJor5gPwIgAs2KETqqiVeeF9Myb9UpyMxD30v/KTM0BDBxfN+S
zneHv1JeGaLc0rtmPcuqav6G6J80sumYYEHfTfqXnLjVC8UL7yqVm7Ou6OzXJop2mPmmuyEwqgNN
42o91bLEmc5zlV37ZHLnL6nev8Usql5NbL9QvYhoCwDKzZ3Hrziqi7WV9ACd5MgMLaeBwLfJLlaF
HVBRXzhq/ah2dlX8oMJ7U1lsPvRwh2BhDsm6kom+az07vLN70kSVI494ouWro1NLD/NoRX6pcSVO
FKhTXGN+H+1vvcqdeQnfPyCxz/HBJwWmvDkyvJQ71VHgTUXwEpIgykk7i34E84xSG/YOAthNGYNS
9B6EwB/ZdF337XFicQj53FAvypAHGfH91M39+0Bb6+bUvmhBsiGJLuZUR8q7PZUYXBj/tlGRJmdb
iifLpcvixNp0M2cwTo8Iex/6Q7DN6H3QwpdfeU8TqG3yv1OjoatmuDmh78yWTCd+rL0qXmdWUu5x
hkIBFgzYk2NnJwvCyB2xee5B07NyLz3D4LcHrn83aT1YI3MQeyuy4B+U2ZuN4fmkqNcXCicmxVz/
W+dkoeNufqrc5Na4Ul9bnePfYlOoXeVG3Wks45BQ0tDZGSX9VLOll+V0H3lZhzRv8+w0uMZO+opz
WBy+26Hb84EDVN/aGlqvvMQJmTI6jpO7WnTFvZnY7YqPQP/JYCnE1+ZDiZdQTQp9Q/hQJamx4aNn
GwpYxiMZdvojB3ADHUDRGbUsFn5Wc16k4uTkNRstlunamToCxP0oIClP73acP5BFtWZzErVqTlXM
Wb5sIFMiwN8x4wjuDB8/lV5gjUq559R4Q3NirXzVHDRZgepfhia71GkrDsxNinVhmZT5kkicmGZx
dgMYqEiiHFq7PumpdskiM716aaY4w1nRhcoX3tpMj/CWZTsrB9JhxNhQ9Vy7D8LJIJSZQ5kUX+et
SelRFu2rCrdxFudX5UGn0urJOBC1eb/cBFoGOS20V7PKxiuIsmcQ3+5zpysDean/1sWN8xDXb92w
IzKzekxivI+aU5u7bijlprLSjVdSJ3GNvYpKDphqAprcFLtQY6qT23iIk+pTOHR8k9L+tJ22fkwq
RnuZ5863DidHlGH4lI6uuQJUluth/IkmklBw2ynm3OThTaFLSgpMxXj6soOmWfIptdlhaX/ssdJJ
8mpsGGhmLiBQBcUTvwZFqUZFJ5QwmFm/VTsvd8XnEGJzTYYg2BOCPhzjOD2PHfOcsvHcFXOZ5ksh
K+70FJpm6pqEgQ8Txg9+iWRshzeMJxMsuzChweQOb8xZEFIGzWNrCYIlwvSBNUSx7ovG32B4b/Y2
BYy5dhBelk08EBtuF0a39kOFlxK+3rJJKe2OZnPXx/nw1hP4ua2TMNnF2DzD0PGx4Gj6MYja7CID
TsdWgQLGGBQ4TxXpxzTozXWey+qTStU9QLZ3zdYIFZQdUyuGgqRl+eq1XnYtPs2R4Q5HM05Sxyu3
ck4mpQamIdvqsh2BArgHafs8q4lGjc9KoKu1O85S2FYrLadib7FWj/NnzU/Lk061NgmRbisWNH6q
jce4lf3Kq5rqZGIDv4tDHQ15b4mDQrQHm9C4jJJlZpm5NXMTLdkhsrXZJ1m3DX320DqWuiSdfw6d
ASJSWyIyy2k4a4haXBdttqpqEkUofPuSAy3txNEi5/0CHRncVi39R0+qlZ+Fn1K4/mtbutUxYzqC
RrQMXqfBLravLPIL3C1ZcUNgsoFM0Z+jHVT88BZGdfpi4xwFLdJfanPuBubSuDWh5R5qr3gHVGbc
0LGc8M3VBzGjSNzCOBZDndCQqcNNPA4VxYok/h7Go0p2vWcGz3U/9s9wiFmGpD/pY6kLEWzygRVw
Tn/PD9ZDoFFeyMsSs09SX9yexqsue4E2q6UFoSuXQHM33qclhD4GD3Bgym+YYLBxZEpxDL8+zqD8
bKcEWTMHMk7DMFA+K23aw71uP0dK3cLCyr980xOIvxCkNOFTJUApdm1afhRVSAPHtX8J2uxO4QP4
FTazeNvf1YWXHHO7NC6UqSAb0mq5IMcj47HRzpjdNwVlqQ+3Q1hbqyg+lWHwpqgJ7+ngUe5j+U7N
+T5usDHVIn8GetU+CM27g6ZKl555aK43+lereejtNHrGraEjbqNrerABsyPHBnqje5jZ41Gj/J/a
5qvpIBcYcI8+9blBqd6TP+Mpe3FhQkEujCeWr7La0tS2ttT1GsMMztLoPFh/1SVK8w1FK0IHyjkC
GcZ+bDPS3VH0YPYGM2ZrUtW5DZ0esiaQb44swRfMN0WR9DZFSWSqXWHzrTlrZrEebDitpisFP4lB
z7Yhydk/LEpaq7LV3vJ6GohWqPv72AqHe0g/4dbHAkjnpkVERDc5ARm9ywY9e2XFd8WqVK8bAjb2
9GPcO4Xwck/3XVD5gGKXmPXNRQKhPDO89Ni1HhX1DByN2ovbkhMmbWuLNS3ZCk24F1DTJwTO1aNj
czAVWrk2NcumtJXRFBkpThYUVfeeEfk7vI0mBLvyxZwyDr4pv69xpmwsgiQQvBgvThzX+zAkqLc3
SrQMY7WnK4YYsYmDTRlM4QUqwB+b2G/8I3n0ec44VX3lueaclo2GixvXetVRcgEsiRybMkJZPyH2
Nx7cFpe9HsPdrcLMye8a1qEIIEDKToNnPYzJzP9SIGLZ1MSfaxYKJLd21oqu6pqUvajX0w+DpKzV
OBrdxgGmfVTMVih1iwQVJyhg5UByAGtU7OlFG5vMq+1VM1TmLW5EtsLtp/adRtlw7LV+R2Ccu2mo
pGLgKbxj0ZPRZsT1UztTvihpeyc/jJK1TKZ6ozklSM5UlucYMMKTBPowj7uhEXu7Lu+bZ6QhLOSl
Mleakj9zB5mJNUbTuuqH6mhniDUc8sf2qNSPfjWrYIovGeThZSQCHDHo2N76mAMz0F9E16pLkCK9
SmsYeZoRPo6T5l6HsnWeR8XxHmMU+72u7ojpWdGRpkaNBk41n37dTR+DwxrUDkSyXa4iEDk75YRG
nBLBnV4W0dEcDOtWibFGXjpBq7CrdyGVuO/7n31vtPeTDLEylKiBWkqwF9aSIOPcEjvVmLE69eu1
h7rEtqLgLbGGbpv2un4w4/aeA41Ovql366BFL+o0gbsz5l0VjsrMbZqOfVfLTdDNDewYDtawbIYr
VR/immitlncRcp49etujk5r6Ne9jzOUk5uZmT7p24YkPp572+SScB6A28IBKUjyE89MKw5nCkgyP
vVufmR34+z7WkdtCDX+hHehf41lO7onmaDfMrT0STx8xnqPUpqaXiugIEDlqiAx2gwQtpKjaHeBP
evxm8TOuQ5Y8sbxmSQ9yIIy6g0FB5ejCsBGW6T+im05WRhpZ++UqYq9u7WLNvZ884zxUBZq1DmBb
CufnJDT9gpq53FApBWQ+Zvql1Dv9kvUAwvKEU6IhQvk0tB+5ZsaPQM/kE+kqOy00PwpH119ih58i
1Io/Li23aR1h7lMudq7SkE9iunoSmX+hjNJ9TCMlrmrsEDYZzYpUch+eXsmQYaBBwoza0kIMx08K
o0+ib4anuJY9ZfQUA4CDYLnt8+ZmS7hWCfgA2BGd/WJ5iDVH4D7vfCUaY3FSfrXKe2nC8CHmUN9B
JqC+qKv7dsJ+QpuFZbsKCOO0o8H7nl2yZuKi0I7C7JDpaJ50AmgOVOOAPUq002bkHN0oG65Cx2wW
xXJ2DpTZAZMtsdm6ERzTLcCX/pxkXbH2VBt8KRusdls5711iu9tSOT97l8qv0WYoX0wEWHWma4+U
kCvo4kX6gXDxLaQ5eSomXqJnNX5wZqRN6WvhA+MncvsUG1+G3IgaJa2CrB6ip2WjjSX2m8l3j2af
1+vJhUrQA2w9L5u4pcFRR+JrqeBG6CwNEsrW8PN/mQyRZDXcK0avfaoNLZyvYaSf3nmbwKHNLDRt
U9JpQ15t4IKMa3gjk5HvUGLNbOqcpm6nOvpZ4NlaUvA2nnLVTk806k+WZhOQILy9Tdl3lTa08Wog
gI85ncm9940HzX9QFLhWMvNIpy5duWFIE6vSpqBsiJM9l4drC7jC4oz7X/8U6yD/9p9c/1FWI2XC
SP3l6t92v8oZMyD/c37Wfz/qb/98lSf98aIzneCfrmwWUsFD+6sZH3/JNlPL25EqMT/y//XOP3gH
z2MF7+DrZx4XayZzTfxD/SPywDB0Qe7E/z11ZEuyc/zz618858/gEV0YHsUD27AdEwzBH5QEz/0P
RzB5mXOawbEJl7v+oCQIgp110qBpdOmOblsO/kwJtCkiJcP6D5sKpe95OoZ1E4rV/xcl4S8wASJP
BNZaiwFKcFH/a8ZGSCD75FVlu7dZbq5ryr43LSmTk6zqmxpYBjuYcndxrqUMo7qBvhIPRomWIqnu
rWqKiEdkfqGIlGAdQF6O3RRnmzNfTSkUxHchD8roLtJGhYKeud75Ueet/+H3vv8/c0L+4hW3ddJS
CMyGJeG5/MCLafofjJZ1zbHXTQM7Pn/VCkjJNtVykwYC7XYSQmZ7qHnX+u5Pt0RM8u/f25jBAP9g
YP795r5nk89N/Q9B6D+7PBuRIBnPbbVr6mjrdeWuzjD8NGO0yUyjv2uD8FY5xK6mtBkDEbf/k1H+
X70/fxsabJd9zBKzQ/0fvvxkDCmxDJba5Z68ZwhM10ZPaKKEFJC7ITGs6aGO+zXdcokTDmnm//D9
/7L/LN9f8O0tdm9T2ITg/NP7D8xs08zmx8dyxPS26R7DhvKpGJmzIzz07oRQ4Ro53o+m8zKw8jQg
c2vnYYbOhaQtSYvv33+kf/2JBH1PDi6Cfv7yi6ghCgJRKTCfJdY9IxkifNdWff7372LM+JB//uMp
yxswTDyLGbnn/uVtJN0k2dVBuxsmg+U8JedNMzhQvIJ+lToqPOphEVwnWa48szP2LbPMe7dhesFi
GDirQHuYDY5zSmLL2/37z/YXczf/CZBgxgdTGCa7pDX/Qv+wT9h1Z4rIoAYi659uQPXU0aIflvDv
MI88/2/Kzmu5bSTaol+EKoRuhFeQBEmRVLCS7ReUk5BTI+Pr7wJ9b81Y47LrPgxLosaMQOP0OXuv
nQhd39gAO/5yJPz3Y2cwaXqmFC6qUlatX580jPF8ulbV71MUXACRvHxTA/L6i6/6d5+6SQ3luY6O
EsFa//6vt6a7rZmSL8Fbw+eG4pK3gQ6NTAjLaP5yHP3uU/z3U737gmGwkI4t837vzlCI+5x8yj79
TkOx9i1HtMDx420Sz38hIlyREe+PK9dxwf6zBeEA5uLz73c4x5ntjiMntOno6AS1rjx4BQD/xClg
u5lseb07pgr9pa7Hpw596W5uhgNLA8WrBl18yKW1G1Ntr422echyB6cquISB8njr9jjUqP+wfQK9
G9AD70IteSNpaNlroXkJ5wk8q4reWgOp3pzdqxUhFWUQ2AzGkGe4elH3YPTaZ9HI5PDno/a6VL17
57SWSNQihcsx/3PYuuwzzKrjxM1NXNWwnx+YcmNxjnhXWjw8dLrCTThoO2fwntpcgJwU8/0I53c7
MSfa2eUj2vfG19HF+iuToXarcWvNabuNEkRUAwcLqmMUYQpyfS6rW5eAqHqKmdvoW3TK1lmaApNg
+y0p4CJGIOYO4Uew4UQBpf1ZM9PXP79l4z3nZD1VLZ1r17pYSf57d6qmXk6ahcy7fQVCdNcjWRyb
9McE7tJvx+eF/QomLUzso4TZx8zc8jX5NjN50bskqNnnnqPqOzMB7azrn0wSpbeqNj7FUIuhgDB4
9KQR2L2s6LTaAXRE58nrw4Onf001N34uJtBzI0gvnwk6DWFWs24oZnqqOtmSHSYQryXnWONvIi0e
qEsfvKp+7vozYVA+ICIic9jPmZ1uHEucqdMpXSIP7qNj+snYMCwfHsBgPLvDKZsQJ1ZFj9JKPOq6
fHZl/qhSKQ+erRE0XfY7MMghWloGnoyjlNCcYHFqa1uZI9dRkbwkG+WS1OF2E67x6NlKmUQ5w52y
8TwkA1kn8/htrs16o9Ul8tWoKfjsmMZkN0AyHYJ2C+0w1P0T5KpuQ0joXTQSnNOKIpjq5ybBS4OZ
xfKrIb8RetMBqsNYOku1JidpH4wK227lfYuV/FY56l6KJxs4P0Ih+RmEDT0AsowKhvZkLR4Lw7b9
0AFF2Lk8CGyCZztiF5hKleyrorZ81ivsj6q7y+P5L0fVfxcuV0qqVpZiyjvHebeCTG0kezlyHtEI
DmoQ5u6QaRsjIYpiglrNiHoT5mX5l/X/t88quepKpi/rheDXdctTHB3eknHZ1V9aa3zoq/ytV/Yt
vvxnmK2vmWd//MvZ89/aB/UEVwLDMzyYWO+hTW2EtEPLe2ovMXQkbxesbSkNpg6g9xfpDAvWypPe
sSWt5XL/5yf/b9FJXrm5lueep1tkcvz6dqNeDuk4VLxdp/qIP4WBAQ0aAY0ezJh5o3cHR/uu0bX7
y8e8ZhG+qzt4Yrr11LkWCXPvv124GxpRXXzOAmqExxm2syDokpg+T8cMnlvBngHWYNcRYrDcEnKA
IqDMv9jDC6My42+v5r9XfV4NQ0DXlLCQqDt+/RgyBpCGjdZwPyFz2uLORFFVZztmNPAB3Jkzc2xR
HDj6ANGzIqoq3OZrA6yIxydYCyhRcn3752/mPfiNNdWV1MMGrVRpGYZ4V4mQy0I/bnBaQBMmqGqa
Z/UaL0qW+UsdzW/4WhiCNBVTO9tEhBLmr2BRP8wOTqAWCUo2MTM6tKK7ibEVQebE9u7YhHvwvW47
PXpCHX/pGJndUooMe2irYRcWF0Qjb7EIJ3ziPPSf39K1rPn10shbAobEjtDy2Ku9q0UioWlaGFvt
Hic5hp1tF/W3BhPNXTn0XJQNMuyHlCTkwQKmnuYTnoKW2JJcrid+wW6t1e0vDCVq3x7KVbtCg6Lu
tozwvR19oq0z5nmgMzrdZlFoAcVzn3SzcnaRTdtyEjNLmHf2Jqc7yIo3DKo/srisTnl+iPiMqiQu
/lJ9iXf4nJ/fomcYluVYguVs/fu/Kj2aU14xu2O7H7J208XxIUZz7cTafFga4zygu4hkLI7xiJC/
J7fFr+I3zKhbWkoxVhihHSjPQWOFk428wISvhnDGp5UL2CitoJkiSKXDXvHYdtDlXzV3fFZx7t7k
pdHu+nGtf2xrWyA+IfgGQ7c0sZjaQ3bjRgiYUDvgvcTitbSFBMomFNEthEWZevs4Vvb3Px8A16rv
PwfAvz6Nd+fZ2OWjAMDf7qPeWBM5Z7UxF0P51UpxA2Nc7FgX6s2Ird82wH94ZktitSOfh7S7+/Nr
ec+O+t9vxuUizSpkOO+XPnceBJElpAp5hTPsR+HOJ2Fmr33IFLQx5jMTFocAK0SqNADXjGrjroCq
e+d49dED2LHwws8h2A80Yh4srpJZsgf3WpEP6BdrjZOWaDxF9lXCKfCTpvrSGf1w9GCtEblou1s+
jCce9km5Pc1+go828UAPznCBnxVu8pYz69iEjonwQ4aBLOyPRS2V73p036wlnPZZTNycpR9jkyXK
tdwCk6jrBZPXI3/TMX2HX2hxP9t9yrW99nZO17z2HUTrJiZepbE2QkXfXYOIhL98tv9d3OnZGkJQ
A9s6LY1fD3poDE4Wpiynrsi+RGFXbbVFX0MKqen//Ey/uX4R1ieFx0aZR9XXy/m/Tq82z+xSVbQm
66h8S+tmw7TswNJ5747kZcZMBMsC+oIoxdOfn/g3JS+9MNA0Jngom/C4d2sZmse+dkLJ8lzKXY+v
ye/dSRyzrv1mWs7kL264dUzwQHaZ2b6M9IQMMnbyIXU96P8K7Yn7Xcg+2S/1ZG9m2vQIbILQNuK/
LLu/KWlsXZgAROnT04V79xkRctaYYaq3+zJGQTM2p6pNvwx6fj9pEklx8kbi4d+aWdei5d2ZTsfP
hNpv0pqz319RPayEU8JgHSIVDFsLAY2mbR2IxovtECsYIrW1GXdqnnWgy/DBDN2j2ZbDdvRQWVqV
uJ8wtqxs9yEA5AdNPpmfEgPHt/a3Emj9ov77Srl0OnwvAirhr4dQ0nfwxwfWJAyh3RbvyQqndGLf
1lEDyTh9+/OB89sjli0SXFjabXT6fn0620OIgXOy3VvlZezMixA8q1kC1RmIicw5fjfeAtVF+9sB
u0Ic379Pgy4phytfyH+SmVMCFytD1O2+WLrXcRYPhsPuMMS3uokndcd2ZWNE7D+zKcaoFzHgSGW7
jQeNfXgYYZsrWntj6UOgu9nNgi35L5fK37SiGPI5bB51TmZXvl81xrmXC7AZzihNfGFVgYgvwIxn
yKXYN/5Adw38TrhYF9ivOfNjLaJtKBaCt5S50CHL36yZj/DPX9cVIfj+Y6NC5ptid+uK9wdyFw2h
aZW62s89nCDSneKjRpRT3i7plrA1B0Ug+VgpopEgYvy+pXA81iZNxD51i3tYjqUpk0drmn70aTw+
9kb0EIPMuY3Kk6dZuHbd+HZhpTk3XoNfkrTTPZoG/bbkugBW5tK5QFsSL/YuS81lohwo4RIgTLvY
9obXtrmUNTuEZKLDc2w7UmQm+XHp8+qoWanzYjYEJkIfzwa8ZGMZT5fc4LJmqQXyWL1tG2qAP39g
vzm+Xc+2bRZjoKKO8e74jjU3mWVpN/shgsC+JIj3BMCXsexjxAUST0D/YGvqLR3/2sT+Ta3lcdVx
EBkYsJffN7GT1KDdr4hds6fcOaR6Lw6JFoZ7CHMZ6l0MJqNSNwPD7ZscVxCs7UbexLP1/99TsZeS
QrfXacR/rgx1CaqpdkWzxzp/pwSReBCD4N+NZbVxYuPL5JbGLcM2CHvYC/786f+mke/y5HRz2cQ4
9PLFr8uLuYQE4vY8OVHFEghJvDfd6mtaR9GZJFgkNJpXbqJlOaZDFNRxE//lLP7NKuPptPyEbcDM
xtz06/NTKZWdF8sGwBLUodo7ko6XukxcEf8BpNf/+o7ZCv1mL0lNqQORgiVrsY7/+pwuQrQe/SDP
ORTe18p0ABPWnX0/0bQJkg5N+Jo8ZkyN96RJV+cwDL8DZwPSihZ3H02hd59qX0qmqDt84ejME8K+
s9GK7nsymVujgTKILmbTOciscsfSnl3yGBgaAgnR2+wMUcN5aWkxgZYFwBfnr+08zBunVSlMDC/A
MZQ/tHkxMkWogHPZOtveckqeSwQ4MIkKUkFQpL5mQnwd7FjuRhIYONN79xIZ6wNBFf2SOdo+HeBU
6/oHujka5gjKSEIAXsgvJ+PW6cNLmMBUqyqh3Ut9UA/LamrvR+uBwUbz3L1Zlbsaggf71bVe+sVY
CafVRjEbVX3y5LCDeKhGqV1GRZBMXZTsud049D6kjjcTVjef4h6B7zIbL21pMDueLe9j2Kbl3kLF
S1iPEHell79QyfQAH6LldjL1k6x7NC2d95lNUHapIfKdXZArPlfI8mWa0yddRSBnETYGcADmTzF1
WzF30xdRyZy1w4Sgv2g49HUc/vPcV49p4pBQUC/f9Mx4KN38U1ckSAFNkVxmp0/w+HXf6xlJX9yP
ORigoup3xZpXFAmsrklVsgPr8kVtk0zN+J/Ist8lA+aTHAvuUtVU9X3+Sgx3j7iX3653wfN1EZeL
YmvpDpzf9aarKjwatEmudxluLW8QOe3zMmGEv95Uuhh+/nS9L8wIchxUSCykSxqLJc+0HhFIrT/9
czMW0bCrR3pyrqyLYMaW5A9mlVzCcU4uGKzodZKOvotCxIx4jbTK97SuOjWO+jzZOCkxYXfoWUfU
JutPaJryXZ6buo+qZrnTKrXcwQYwq7C5u97D5G/GtZIiq1qyQ6VsBHKhvP/npiGlK6FWuUXiGxMy
kk2riiQ7tHOJ7NesxfOE1uSAMn4/dtgJEJeik83YUt14Q/My8w0EMZmFu9yQ4aNAwWnMpfGK26I6
tTF7GY0yWa9r8F+1oX2AO/kAAay7VPBB7w1F79gj7i6EO7SVkQyfojgjxbNtoeOsvxaU+JeZGLi+
nUhH0goNAkw23lMmKMQ9mt+RPH2PHtrR0xMwyPABIzROFTxjR4BT4cZo8P6kup3CIhzSBxpMw27C
zrddZpv2u42cwtKT4RQuwDu7VaOZz2m+rysSGrrSDF8wFYKfFV1BbeXuW3taXma8kX4aDbBPtXB5
IYzoBo6Y94BuUL0Un/P1ToGG9Tj1QMes2tk3bF+e17CbR7sjRc0xmucGrtC2zfDV1gtp73bVr4rb
1rwjAtTCUcVPlK4jew3fIZ8N3WBHjZTOljo7zeIETpN9tnJXwhvpbLy6CJ2WSviiC6tb9MNEZxud
gjoQA3yqnee1R0mkJOCWWEYrndUyHnXibnxtuEfV2u68hbftDaH3PMBw3+qT6+ytjCcekj7fTsZY
XzQyaU8T3OjWPBkKswLT8/ABV0n/OZrEx6EfT0CuyzsbYdBt1XKcVCasKU0VHbyECoFvHX8H7j77
pogkPQgAvFUki93QQstLy654XIr+YXYn+1ORgs1rh3o6apPWfpTTi5ROQbi32Fm1RuO4TId9WDTu
pz6+aczZ/sz8l8wntXSHVouyj9Jm0L7eb6M93OV1R0LsxLJquVX7bAvQn6Yy50MfJyiqlvQFvNVn
FpL8c0l+dF5nj6lZqXvXyOyXGP1ilBSEyI0oRd3kEs8vtWiMJ5coqDu3mJ6jXoXPMlmy27QDbrD+
lgtkwGWb40VatYwjWKK9pPf6wEXGdyI7fPTWm5ncOPpCizjljEC3dWqqg1X23XahuXQgcXZ+9ojV
2ibg7Zi3VTMPjGstd/Sv0zgVm6ZK28d+io2LJ5IPqh3ax269MSb6B1Plmui1M6Sfg6TtXHrjzVgi
68bjkj6mBOk9JmW9tUcdb7TCReBOzmG0vY+owjP2azbnoplxjAjnYKw21PYHX/SIKHHsufi44h7u
GPtxCVm2lbeM5Qq/xHm3d5uOMcWomh0Lnn2WxE/sZJfE22m1UUduM99df0IQKCGv5Bu5aCmMB4t5
3tRm91NRx3d2/uIREBkUg/RojUUmRBjLONUmHRsHWdDW1mzzxja49hJVuBy8uXDW6INtVse3zuyg
Xjay+kTQs46vNfX2I6LNPkNyzYi2fTATnTDUSTinxnRJRVyV3q2Douh6sasEf43TkY1+iNXxeoNM
6cXIPH2vtyo6C6/ZuZFhHkUYflmS7mTHGGjTBkTN8M0OoXXl9Nl4AydvaI89zveAHTVQFwf6nuii
k6EjskJ7T9p9VdyY83JQbCN8KZKdNnh7y6q/JwQQES+GCTSfg2hJfsBR2at6gsA3kiLZCl4Fdd8w
tbvKcQ+LuTB8DdNzG7ev2DWgj6jv6XAWXMfZwGymTnyCpfJB1+YcxEX/QDkPgwZJipMR3TsPEhUx
NaRWiLPbd6/m3N0v4zpVhkjuROtVl8lSKFCS4J50slfU5AexyG+mGe9Fm+wn8wZGIcua9lYOye1s
ut+Xbpp84ug3WhRStDrQTVVukBiFL5FRKAlTUTXsnH7Bgzo3N2yG0hujWl7IJrhHMLlsDRBTmVqO
1pw/DKUvCNpO8no8TimZlelkBFa57NtE282Duc8QgsqckaMz/2DH+VBbzFdnR4lNUQs6kMVs8bFR
skreVl1SK+vZCYHaeLbr5yxr0IDiaE8F8J6+FbpvYPjZWsiVyYXSYY6631xghvCSCrykefdQeuEH
lL0NatUZU1BKZaLpxdpkdDYj3bimcu/ytHd3yzJ2G6Cix64tbwrLHphNanfJBABusQNZLcZWVzNv
yDI+l7V+S6sEV6JL9pi5dYAjkEW3fMe3rDH8M4/dwPHFNWlY6de5r5Ryg1lrLmYGDhZFSLVpauue
/D7Lx+QOZN1IMSZ+NHv3FjsazWfJoZoVeQ37KG13De5A9IQltAVDBYyqcEFrQ4ZxzLyVGvuIEmZo
0A6md5ptlgTh/NC6gYhr13rTSkvfIHW0/AyGQjYsD3rrsUM2yCoMQRkLE9RAVnbRAeModvEJuz++
hsgfEjSAs8PQwl4u+K76mymOIZNa0b4ZqzMZ088dWkyfFIAbOoFvJa1kfG1+2xc/3DR9swgK84lG
biC2GJrvDCrICr5jMWCTG6zPjVEjMADyJj8IvLgMoyMP3uk4TttJ9xRGMbzZbg27AXPKpk472PcB
aWP1Vh/xtZCaGiym/QUVB5aaRmaBsrHjNf3AZdewt0ZKdkIzd2crFTha9OmjNDSNLObxTtWDBQAa
uYPRjKe+4roEMOtYmInahyWp6ZG+HNum/1ZyAUzrOXnoZnU3pFBF+iR2tmVTT6dsnPFQrD+1ib5V
kdcfQYFcaOeI/bhE2EUnqzolDttc+oxyxZnkrtCQgsQnr4Qd2uiO2oE3K+EA0TN2AX3AflAnt48U
KoM2AtiISnZzvbNPreZUdxHEjNHdM7tpToam6CjWerPVvaw5mexvCMgba3Pf6/3lyk9pxFyfHBsQ
WmFMkrMU3sWkaIxXwt1cX3tcTGUABf8bo4HklAIkP9ns3YmNaTE1geJmuYr0ba5n7Uk2qUDet8o+
1LTshsS9rbLsYEYKEWlYwEDA4IyLvfGLgbyQfv0QspThglcCBNFCrT/F0pkP1Sz3pEMQwWWOx8KN
6OVwzfQ1NoE3rrJJ4bBbDe9cf5hrZCPjGEJOdcz2dL1hLhg4relh55O7qS3gnndSIFEroNESuk6e
nHLLUyK1V6WFY9Cuv13vYgt+Tkon3S2qOCVVU56WIi5P7rR8diXFktUjLKMRRUiljfkIl0JX+en6
KTdtW62ciPLEyyuPGJS3TldYx5TQgyTW8xMQ3/yUrT8ZY7yH19MdsrL/6GKTCPjtfxE+qOq7QJTG
S5lDtNGVxDG5/jHNPZbK64+jBMNomc6hKefoNGdZfLr+5MXLQYN0sISjCFqBSQXG295RjQDeq5rX
uG6n4OevWuzlcOHJGBBAE1BSsMsj7BarTHq63sygNE9T9Qq8sPh5t9sJ1y/tVEENrXNYW6AF2GuQ
Alv0vXajmuwrQeshftPUvbF6fF9ZNNxaGX64GK5pk+zdUrnM0PSRiSfXNcPh8Mk7SzsYfON+XST4
U9jB7cxROJsl17YJCV6YFDVupjrzU0IMgkarTU7yDMFG66ggin+gdg+JRfLULs8UBI3yCMtdD2Qo
2VzDD501b9mMGXwawewByDcLWAagswf0a3QsrLPufZ/NjhyKeNplcAXGkQR25RkxquUVM+YWdL3Z
j/DjkoiqPV15Pvb1Xi/SQJwP81LeXO/t1/9LNgaYrpBWhTbjC9Ux6V/vt+KS+Ifr/6fbvUuI4PXu
68314a8/kZcjNiBd3J9//fk8P2+v/7RaKVyQ4tTm553Xf1RfX+4/D1crx95CBsr/9dqm64u//j8/
X4mccdeai/PzJf3zJuIwtnfTJF7h0iXU3CsSMdMk5quJy3QEP+sfWNYVoPXPr9effgfVQsqRB31f
Pl///fVmjJS5amf/j8DlRK0M0LvfXe/C7LLsFKSvtivZKrth5RfEdW2vv/5zs6RspKtlDXe//sia
3t8Ib5JbN7duKoNaPG5aufHGJiT7siGZTRMXNJT2tl5kS6B0itK9MNYIUOy++joLnNJZbBDHvU2p
0RF6bEiSeuxvXIhqX2dxXoOgjlZRkugd9RbCeqMllKucLqDmINUw5C4KmjNwR429qDvCnBFYmdn4
I9cnfb9mJfr2avmUW61n2pvoX122LncxrQ722TjKPlGxxVvFQu43Bfk0bWGRpitYe0C//Gin7lbB
R0GwguxzwhQU4oqp6Nhjs1y0QF+cz55zLw3CPabmazhFOTRbEDiOabD7D7vnHEOS1iuss4Od7Isq
OcZqsfe6Jx/LDnFRuTQHtlb3ywyZxxtmv43C0Md4uLeM7pzDgty4vT5vIH2S6BISLArQwhoZAieV
t1VDqciEKbDp5s3X5BH/zUOyZsbXFlAyL7q3qglLdfXWCbnDxUXW65z8GAYDI3THxsO1uu3Qihtc
UOwqUqYIEwoLNnY0i+ix0BFTVEjkvSjcQkZVuefCqj9N/V2vlx/CrBn3KnLdLc1I7x4L4VdC4bDA
u833OuqftK6ZsRiN9SYpp1OUxl8KolILRZCIu8oSe7E1FQ7tosHcW5XeKVJoExJqI6MctUNv/rDL
0DjEw3OMfOtDBKnRr5PwrKFPORnzcR4q1EiWfsaRV+8yj9CypCfDUm+K8mf4kjXdpvX3CuvermUL
HBiSrEkM3Xi1E8P2B31w9l6kWr/IdD+fo2pjtA0Xe0UCtG5kt9Cmo0MbLj/QOGa3jgCjKZR7Ij8z
QUc2jA8WwrOkqF+1vG5PjoDF16c91Y5oqkue4NMaBH7xLMEGW7xovISTpPUBWWFgDBgCFl9ELoLK
ScNDa9Zf2N1iLFJmtY9IXL9LbF/vKflKjbF83XcR7h5HEfRmMVufoZMYhcOGEKPyhhbY6ouUOO/m
5IkNzbxPVjxPylz2FA4P6JgIUgf+vkNqcLKV/TyYbgvExYcbj8RFx1RcaMcFQf0mgW11LOyyPpdJ
zZWoqKmDCTK1QvTdC51EVFHxJycFCYJjKNlaqVJncHV+u5qFROEq0nQj1Omj+3EyagIwvmZVr+6a
cJ+GKoWmb97CBGfJnzRcsXp1qxuoPwZJJEobAwZN56EIbNlibMylR9CO+DwSxwvq0wYAmlDv9wxw
2VZsFiN5tTBSB0nZE8RTsXHCi6ajUyix9jR5AOW8pfuR1FuiL0baWCXkjhorm5mrXcyDACpMjz0Z
sELHFtUnububwUT0ObE4uclYOIOItI1s+LlhxcKc619WDVitEa2h8emwr6Ojny9voJy+aFXySavq
t36cxE1vEGBDJW/vCxu5VrHUQSS9gtOIfw9gytyR+PYtTsKACBJMiF0CtzvxcNONMW4kUs78hqRp
Hz/bmlyTnNE5udsawTaXThEGQk3zQVXVsof8DITJHL8nSTU/sAIihBmwd6pmAsaYpU0wjxB81VLY
R43dnIHimzjY+C6ym+pkDBRglm6+CK0IA0IwrWNl9JISSCPUYAhPTZ+O2whS42M3Wd9DealqkDPM
cTQQMGsnOL1fKsPDBQgTb5HUZqrg1F7PotEiKrKZjDsYsmzivKFgRunsbWtGlkmhfGnWm3FlnNCa
I9ztBvq62GuNIl6hzi4/b0zWxs7y3sImpsBiCLHTvZHRHwkOPJjTxOeqRKZCHsjGYRzoMAKkOdiU
bFuz/tQinD+xoZy2psv8oojWhCSrTGius1Kt1aS5lyo6wm7MN2YCPb3WStfvIpKAHOdgz6UWKPzi
XdgrclO+CIOIi9qqE8bksbl9aYk7C3JEWLS2YCPFbhyQhBMhc2W11uaUxpA3HoTef5nLJT464cBj
QU4JwTVzXTF33LsD31Hv6p7gXxjbpOw6XX5KLNLoS4Ir7SRqv43F8M0kkCfJKHZKrLYEkJQGdeL8
ozKt42xb+zmbbXqhoFyUhiu0xZ5PBXtvmCAT2Mv4PdJN3+wxy3IN+kjUngjSpHxduvQShww1orEg
WE9JjcMNowdJQ4eIrleA8krNT23IKpvHHUBREX2i2Sg3FLdod8zS1ybAT4vtqROUFE+Z+7IzWaMI
UQk8HtNiebxr+PjWrDhvGoO6X7m+jk0CFNbToE2faXljPvKCvrTuvIUUd1x+OS31JMedN96OUFmo
GDx3NxbrHsvN5xsv18Bk9dN93J66GZiz2bl3MJQOUQ69Tln1tyTzOOjEkF2mrP2YNWmyn2m+BFU/
BJKu2Y46OSIVDGEc4SzkFWXGJRbsQirI+WM1ZjAxUkYGLNrbKBJLMCqyPWNyryGT9mBq+uQOBMOu
tchBWCL0c2kTc4mlehgg+O3mT1g6ig8DAyRCmiEGOmVZ4mkl6aISCNiA0Z8nNOLHIcq+j0ZUbyzD
Fj7nBAOe3Pqa5565F6NijaXXdTDUEu46B04uA7UjfZn5KFeCb6sAVnd1eNQKojZ8d/qqoac8wRj1
zpPnRSBkaM6oxWTYNhHFDlexu6UVoIMfaTYGJNX7RrCHDWfzzvBWHBbAhvT+QU8mPPWMVw+RTIFe
Qh2D5GRP5gHnlrq3wg+4XiHDgCjO08i8R6NQPqKNzwKCY7ut0X8iUKF+kmnaX6Y4+cTp1jx1bk9Z
L+PS98I38j+Lj0k/QEmpyYLW119RxhXbzjazG2uoJqju9BgaJwrGaTTeQOOcXFg7ypu2QyOdj8Xc
RqsIkC6JsyZGVtOdiycPe0PHnoBWkgzT9GCazbgF9b7cWXzMvkxFccxLSsiZB9p7Wh7MTfxZTsMR
oPnwUNtxdMvM9Lab6uIpyfsDLSgDOVr+1slu2Fi9igKiV96y7i5FxH9uxq80JNpLlmLTIiTj7MWl
d5OSwLSRvWXu0mQ66nACObt07BtaP5xShlkjCpg9kFSL2RZlJ5EWmG2HkSEJmxcSAgB6YyffhpQp
kgP3Rje/JW6/k/NgocKLjJ1IQja4YfeZCLZbGJvEDBCWtwmLbjpKQIZAjSClYlbK5iXQ6ti+xz27
F7NlHxnaHoZu/CCFJMIoVTpXEGMI6ooQrqjg6hpK54h2L95buu6d84Yadiw/KjOeqJBAuJaGdyhq
86vT6dbRS63LZNFGsMjVs8dekY7VD8A7yCex2phNvCvOxRT9wFpHQ9RxRiLlFnuXl+M+1yv7CHqi
DMjO7ZH428D/IlAHYTjn9BMmbNdV4BAQ4jNHSe8GVl249fIhSaT09bBwCBtPRWCWdEQ0RmAITead
nQhro4/tCjnNQ9LSqG7i3ISHANHRYqUYlR1YtKq2EvLzUWVy9u1wfokbQ54sHAt+YSJljqfCC8he
yzdTm9SPRg710aalXKFu2dc2rnIGVYkfoXe882iP+2bTko/H4I0QrSMr0oT0g1i8Vg3xBxdAnI6s
upVEmYpwOA4WneHWIoFsTij6xrTemuyyN7VIqBZcLqN6IbSdKfqLAZ8lKPpG99f952lh94vcNWRI
IJPPJi3Wo3C9z4QSDBdFdmycEvsxYRbJe1LbGbQXFBdQn6ya3R07WnXQEWtbU1Oex/kG4TQbv7SF
IBpLtbcSMu1DXPy5PR3DTOH+bJ05GEuSpMbsPk0b51Y19gbxyfQMziVMlfZqEJGTO+ohnZsw0Kzp
20yteC7xZq/NtbObhoBIkePs+WLCgxKvYSVD8Eyh9tkev4dOab8a6bd6LsKdJ6f5LNzBPaoSszgS
Zi7qWXyJSxwwhiifi3JqL2GXGR+G8YnwMQwQyBIucepmt0XHSkIrf58hOHko4p72UJ7YlyG/lSvr
MnJRTbtF1FLZtt0D0Wnh25wrB9I4Vu5BIl61LVSjLmzbnHgW2r+QKx2YBGe53oCf7gLlLI5P2ejd
evoDY69zMeuHSAHBUMvyVMddemZEMX9QBPRpi8Zeo08ZP0nAkO0CZ3G9oW13gCz6o64shnd67iBC
JRGQ2h0zUDQ/LbCCLlwPhg9i0G9iM/480iamaz0woYlRpTma116WHpB7OREuiBqIj9UqHyorI4TL
6Udawz0z9iXHBZ6jfXZJsD1SMdR05UJ1b4K8lYGHdhHUhzXvHLK+gz4u0rMVt9Dd3eVU0ijeJf/D
3Zns2m2kW/pVCjWnwQgGu0Hdwe770zfShJCOJPZ9sH36+njsumk7gUzk8BYycQA705a0N5v417/W
t6RpgXRB81zS+mZrs26ubag7Cz0txTcysKSsk9G7kB2l+SLEvB1Xw8+4Hmp2RjPZ/KqAvMzAWsZx
u+mjmlhtHgqIuzLcUTC7GsQ5hVf4VNg0q+KWIrR0mWDQLfU1u8auQAvGNuf3IPLX2gjCCz1h92lk
xeAYqRPkKLymJuCd5TtPEVXEuxGm8wZ46nRnUZuzZj+S7GQGx7HokmYdTSyDhP0dL6pxtKPK248i
PuE3aM6fP4xm8NfVyAdTlXH+kE/l1sF489xzx5+Svu1IEZj9aYq9L0UQ/jQIb95nloVVsqiOmKno
ogqsgSNjUW3nNM9hkoAqLRvJ5rh2wmOuQ6oV8zrcu3NXH+xqiJH/Ue6maUR7jZYdf8zu2d7pJABH
N3A6rGPvfW7na9aV2N6toTmPblyxFCneCcZqLgk/3kaG+D4pk/PvlA0nzUy8T4RXbxInfwBD19zy
Ph7vgqCEWijkhiYaAPg8hfZgfIErA8/DPRS9TbRR85DM2q1lYOADicRRKKFVrkKRuLNDOES/are3
3vxywNfnZF9Kg3zoqMbkC7o6LZlcYoNyjgzWDk9vAn9DBNtLW4Afo3x4zkXSUH7CLJjH+87Rzsrj
OXokAoM6sE91Hx/I2D8XEZVOgS8t+lWh1dnac3ZxqrtjktZYV3yzvnVnM3d/eh0Qn6gO7I20p2fl
5HT80ScEmAKzgsSEDCWBb1Rr5g4Pn0CH4Q2rjYa3Ql8P69r5h6Nw4ZYsx5keoX7JFoBKaYD5qoBJ
NoRBdFhWuyDJGgILLpZ1pqJUp5hyMOGha82Sb59Caavpik0ai291sG2F5KRvsPbT9LJklQQC48M/
UdCPqZzu1hU+030WzAcKGCj2rTC9p9Vm8MAMedWeThj1azCP5EdWKUq/HVDxYwjRQ+k2DqWZbdMM
4UqO6D9O0F2b3Pgy5uNHKNFC8i7sANNP46qalTiWxnQ3965/rYy0uYiSOlTcVDkLTZaotRC7wpLx
lvf9cusW63SkR9sa35NSckxxT7XOed4r6EZOXfOqp4Ze+bTYWByn4on2nKEYoRiTkHcCieUSSYaz
BP66aljrkm1uXibeKk2i97qDDzuj8TOk4uepJka5Ef5KM08nuoL2aQAXM7R3QgANng3KId0C8Uva
8H0MP6ZLsSwsWPBBzjYkoy/F1j/Qw829Z9XtiqD0sB1YsmVp+Y01mbOfQgtZC1hXwSloG0qIsbFj
UocF4Gy0uuCxRlyaRva1HemFs9HriDFPP9YpjZ5U2WGH6Az1pItvrlTZCRssRMp8Eps6quxDt8z1
BsJaT/3SYSLeS8kpqQUbKZzMbYKMXnNyzN23yPA95MWq2NdLb15dgRTLA1qSeBqe+bJGcg0Ns4lJ
12wPloz4Hf0hyhw4y2ISb5aCJIJQag3IyrooXDnHfMjvfVeXl6IAKNi0TXNzXc6cjh4vPIQXIGfq
32UxOkiMthYntb0aW/3MCarhYoXf6kbt0fJksgH5smb5GW5D3fj72cyxU4wrry7djZHXza1z52fB
pmxRpNwT+Nh8o7oStonHBzdUE+O/Q9mADsRznc7g8AnMq8lJCd0M37pBinWSlMa6tZD3oq2ic24r
a45vYSm+0xOZseUofrQM7Xt4OsHaKH8WaRtdsNh5O5eq2cFepC4ZZgdKxKg3GcBhkSLcKS/4LmVx
FySfui1C9iTZk7UR4d+Oq9qHo3wUBb0go8/+JS+zdh3qyji3dsJBlmjheoasxnM2/8melyELUPyO
Unje2z1ikWeA54yr8Wrpr2gY64SDyJs7HCfduKdUaLEWgLPXjVezFY3yekuA/+TP0GHcxNzFZpSe
4ABpjPxiK+O+O9ZF0jGg8yjhHPlQBL+E25QPprIn3BBesy0qKLtA9HPe5+MKzdFnoMag6hMbCa3l
xZr7Rzp+vuisic+hnh6oqKUWuq4uGckCMOclG8KZeRiWHjY0WgXCkvNAnCEGTan6CGDub1Sq+ZYH
+1C6AFYde8xWae9bJ9szvmcEiU0yrTskR94HCytrtPjjqdFzyI/UepPTa7sJWTne+RNUZBdLFwpt
uFF1AKKIZUsK3yfMaSsYJkGvpOFk+wTZb9erL+ZkeOd61FQ8xEN8dNWtRGSxDJ44hvEQClqCByrp
lh5ibuSsebOoMz0R7Cv31Ww6azpRtqNyWOhbdYWLpOK5ryCXf/7IBvtHhbaG9gd/DPEiPrIvohOg
Upeosb5zpjQ/skY92IEZ3aKJjmIRxVe3HxLer73YIgn1uwJ2Fwc2xRfcBhmzprOgzeK3xC9v89CN
qwwRLKmW9ZgOnzV2Vg5MWXKSRX6sU1DKoRk2x2K0H6zCpdKn5qE1A8I78UfbpBHdKhk+jw/Nca1r
vLcgo6YhGqx0P6YqXee+MXIOsF4StzjkXftNlm36XCEJ7VmX4fDorfqWd80zh6rpOFKKTaNo9lpw
RpoibR17vwFHOOpt4KaMaVXU8kQa1LqHtLiePAL2dTCtIi2jE9BDNndjwGxY2wTM25RRYCaFIcLk
VAM0uGCZ2y1G9m0xht5DG5X92hgrczdN/lcX49rapDN4pUayB0S3ujXA4wPkRYsKzpDaCWYxnSC/
pWAREBoGsaPKcWPOpXn1QSRV7An39ImMK4BHtIIx6F4dP4Ub7TPqkC/nOw4eb1mQObvE7yDaAYNb
tZVEoYmKAPTgeDBH5Z8yztLHPiNl7lQtfieZ3aI+A6IZ7vh9MJcbyeNUugV+mym6+UQGo4T8hAxF
ts/ZU7KCGtvjXClGZUDVZWutbVMlG0vAudeFHnYeEa8NdSIr4iA9kqbznnGvUEgD01G20bHAQXWX
V8Ytn5r+2Dlpe/PDEPRBFWXXgfsyskaKRqFErusxAISAFy5KqaqHeNdmdnxJA4pmp17LfUNbznos
TJBjy4Pf65kmXYPmrFJLeeTdcYsnjopmXd2XYXJnSURfiqs3mZH0Z75Ml0tI8yCvKvNQpR2oU1Se
pm6cJyqtnE3UyKey4IwSDJiP+pTNUB+L75Q1Ffex2277slZfPIQW4GUtvyXyHdvik+LYH3T/U1da
PdcW7C8v0c8FQFPMQLRqADXPXu0s+lk6Tv+zBL7p2JNPixB+WNtgFI7n6dIbjnVs5ZhePan2EFyr
L7wGCzyIoI1Tp4xOnUX1ld9N7i1K8ZQEIVz8se+A8dWAY1mlB7F8bmP/McpnLiKT6XyilmlNQHrC
sphbNzoGAiZSbd/1FTWbESCCEinvrl5+wE3MSMs24z0gdYk+YKqXGdf4Khpeycn5y4wLVmPI7qfK
Gg/tWP3KKzjOHi0LQGpNDEVqGu8HX4S3xgTCGJVg5ph8kW7cs43OufEIMyDfR8lamkW0NcLO3TBa
28e6bWJCAGTb5opzf4OXNuFQiw+OGlmlGerkYJDjDdOvwhZ3pJONPdwUQKoNJjce919daKucyEt9
jMshpMC8SbezTB0SVFF7UGSdntJ8/lVxfcdeXzwrv7MONXP0KuVens3evBtGHj+Jm+JZnQfyj3Fa
XvNmMbYoWnU4iQbnvKnYsszxhUBjepPiElL4zMVn5RhI/AedheUdHQG0BfVcdSSG2rPngBbtVdHe
ZJsdzbp8suyFDksy5+g1DQcaDbnS5cT12aEwTv4jYr8+9ZBjFREBYHNh8IRH+FUN3rAy0zo9106Q
PciWG76k82jjWjEKGWre1U9KxD9JQHeMJD3MPOoIQveH3Kd5vUu0fCjHz1Awxe1d5lwgJra3Duyp
4JmxabtSbrPlLWJkSLdOGOO8w9s0sMCys7lEF+z0Y2iU5oMfnVpnT9gq+0iRp9bOaFIh3t+XOssu
GeECBs9UvGNMJMAtGgzmrBnemBf74RpUyvtiJZp6G4eXokD+4XTosl0KwzWaZfetGOkgZ5epTrlo
vzIRmGfZ8E7wY2trEgd3h6k8a/zkfCs8nNKlM2cYrefS46ynRIRCsvzwWFCB3OgeEt7f98QgHoQV
rxwYISeVtLiIEhHT/kntuK7JG7U2vWxBOHDV8iOkPw59YhgOWdft+z4Vx9q3k8cAY5xj1luX5+I6
t/r57CBgHKhUGpBkKM0wiAVWvhW+NjGya5i3wYVvvSDBWCNAq7T4mgUcRIB1xA/UZMl9y3b0ld02
Nr0HlD1HpXcyx3CX61NFGdVr3i3TM3SBpj8YxIauKjRfAhaav0qr5hXo2vdOh9LXtyb/1sCzbmyF
HtKBw5Cng2k7QYnalF1+K+c+5vzEiF6mlXk10fpXYdo9aQzKfK5F/BbVyDu1R15smKjwXtiwdijW
NofQPu8rSjizZpPjymQP5fMQTuzgvsmdb17oQD50enpjwrsmwnDbpcW4D5yWoS3gl6Hj+sGePO/M
np4G+WRI0Emy4FBkgH962m4eBtIlA7mDd6dB+EzT+EGQNmRRIp0V9yQpj+BI+m/ntNL5QeFN6gRb
oNbu7fNHYgv3pkJlXqExbcKNwT7oPVN1c3YyLniRFiaYUICPfR55Z2vA3kfzubvPjD6/Us+Gd9u2
u5eIixuxN33FTJXskQ8ZqWYA8VUbipU/+NX3iRXRFAvzEiWgDyrPt0/SmuGyl1QmWy2reiu3Pjys
Qi8tEg6nAZvWBBdGpQkS9XGaHEofdfCTntbxMQ6SeVcVGBX8T72qwGNaVJSmfcpXTtPmF2/65brG
OG4sC2cnUBmQ4kp0+1ovqQMI8S/2PACflQCj26C3Xmpa137/S6fifQctbto1Wd8dzBJbeFaM+XEa
JsICefh16qz4Jase/covX3sZ0HFtDXgukuTBHyLjDvDBvoqCZ1Sd6dJafoQ9z3cf0iKIXsXnLqKD
8toHxdon9/kcZfNF+7aLnJJOz2mJ0kbI7NxkmDAYc6zz4BKJCv2mfp8DVliEC6oT2cx+3zRoDj5u
NsACnU81AyO0jQm7WOzls92M+zYfPPIlWXGzJ3KQUPy71YTVfNsDFtyx3cVRabflTZb5L6QGb19L
EweDHKwjJ3JuCQ4bqzFnwR9MFGCiaqq1qSGg00yAqi/s6epw4F9X5UAHnm2Igy+oXulnRt4qDeXr
xO5Bd173yG/s19Q0/mbGHrLt0mg4FNjQVo1Ogwu2b71lq8mCNWicO2DBew+Ect8F5z7kwJu33S++
TgTCkE61Ke6sXZGny6tYWPdMuuqesbIj8mPTqW5TvzyWtBK+TXaePteh0TxzfgtXppFFFD5wPhoK
Zuxh1jMlyghlenLfOsvsXrDYMuK6+fTAakfc5qDcdKmbXIlw2Gwgp6+No8X184fRC5Y9ZCDRL/h7
rMkOTe33ey+ez3xX2Qm3nngMbAjoXfpQtYF1DqgNBG7PWOO41vMsnrRvyDfxkbXdzRv98DUyZHgH
UeRtdHwKCW23JN8WDXdd0w53uTdfSMAG/gnkTULbArrBrpg4os4EX1kTF+aurZv2k2hAR8DMW9kC
fm5TRnDfqexb4uO9HJPKesMnFWGye9I9E0niiHBXWn1zjdrizlW9ccfAgAko6tF45qQ5i9A4tRXf
PNCUN2cW3UH1LghFt//CZCGOBMesM5JdeBhHke/8kcxMk83F1scHinCSKmdkVI3crQyDelOSnSNt
1rxGqOJrlt3fMiWjl7m7d3SU08JgD9u57X72lX6cKuFtRgWZG1LFqS8tG3hc+BL6tXnucq1W9mRQ
bVwW3n6Qqv89cPn/LYjUAgnxp0zrgjr9A2G6sFT/z/8+fBu+xfFfOKS//yN/cEiFrX6DBojmb6lP
1ugfGFLhmL9J5SiofZ6y3U/Syh8YUil/gyHoSp9UHul3ovf/jSEV3m8+rjOPjTR65RLK/08wpMJa
4rX/SIsruDYeMArwnQ4BZEiafwf7OX42J3Yon8wqMQ7ZxBIVQjkpw0Jc0zg13rJiLlZIjWf8GerF
W7AY0m+mU5ojedAr8NoiQm8w+9FEHFOVas4UN2r2WPRJG2fTpFMAmaTZ0yUQkNUQ+RZ59zh0vNyL
2uYp7xnFhUzWMyamHXS1g6u0gQKCxdcMsmFjoCFwS2NIoRZ0y01pHLBltdtwaA+TGJ2v9IXgwxGu
u878RQvzBusAVbhaTcXgEjsKuGX6dr6fRwrVTIexuYxAMade91CHIFtmkzJs7FLpSreJd9VdyI3i
vNRFhHTVPtXleFBOwILA0DYFtPinu/Aw02t18EOX7RRq+2JaFyrJdlwYVMHGQbgNGsT0wIV6F6lB
3bX98NFiljSmir1qAtY6r4ZuPxjOd21Pb16hGswTvK1UU3EKb4ALscwY6jR/mDjxHL120dUSX3HA
j+3HoUIKrF391nrBr7riUOOkPjw12j9wRZKAiDtatHKxSYe0PUgGtS177eLAWXaX9EN3s1V4xQfT
01leE0Zx1Kksx1+fAxg+4HcjNu/bUs6POSs+4kVt+FTQMKNdqveiWlG42HAIochEHZPC/DXwZzzj
6f5ItO/cGnp4kHJZkoamRmdg01aPLkWkOir2VenW9zRHxv8mxu0smem/XchLhp+bgz23J7y/cYvy
WdEPHrTOUwGtOTUDyLpWR9vXmE3bwO6DI2kCveXXjfIs+QpzaUNYtVx5tPGc7Ei2dz2IvY1RCsbA
odwPAAgeXMShTTv31j3OdscPn4nXYj+fPKDjVf8Qp5TUzEAht4h2OykKvEaduIGFgqjAYpyUa34a
p3EdDrW792j6wxUFUcTi5Hzp/YHq52JrYvW6UYCxjyaDOSfrYnTh7MOt0m+Q1No3GtP2/uy+9lln
P0aV2Pbz8FXmBX3TLZcqeTtCPVZ5l4jpsVWexvWA3uuGg3xuMprnSLJQiaxz/+lPD7n73z/Z/1V0
+X0ZF7qFf2wuyfi/fOLKdJeHEMRTU6l/wrRUnsMyyKyKJ5eGnU00LbawaNpi1LWuFvwNP7DfijAK
77ILsFysFJNxP1b9V21CVkkRawFoW1hdu+bD7gjCuEDEWVTkzYWziMTRcqV2Otkl6N4rfH6s8Gv8
PiKc5m1bDeKUjAPNAkHHyS6x7kVSHju6I07x+B2lOGUp3L8xHXiHJIvv6wjrqBm7EezS/JWMA5Fk
8uySEs0zn1IBZNLaEyJx0ajgLIT1eG97wWuoRoSeuohPTgXdNy2Gfu3GNP9ASPwymBDqMxYFeTcb
e+VdWgaizVQ2elv7I/kkr/oC/N67dwZ18h0vP5iz9aNwusvQSHFwebhNFhaNvIehit5cvk7hcFEB
oeHcJKirDEpgLGwAnOB3UVJBwSDxvyZ0QmJpytcdXQwkKVDqszzCHCzFkffQLTPnpTIVR6alyYws
cZHYXQtcuLvPHRmhwXfX7j5KpANWs8GFOPRSefVkq36hAbGTaZNwHSJ0RmX0qD2DHLnoKVUYEjpy
utBkhAc3q4rFed5cCoKDmyQzaE4EPoddxD5XDmUWBaltNVB225Iin0ZY0FkbDzssa+mB9XK98iPQ
m4wEZ3PGuiDjDttkVR9qoF4YTzHYTsOZGl3eJD239MwK6lzjJrQqWZ4InCD/hN1REcQKfPJ3PVby
Xe0alEhYKU4PUXWkQ5T9RGn8oeq76TRN4bXv7XzPjf5DU2ywamQPwF3i5Au89ANxpj3kWSNPZJMy
rc0r1xUpsHQjGSJgtzZkJ83q3PEwkeRarsMyu0xsL4Il0YlZIL0bpwcryomQdggRhNL3Y2zP226y
2RL6boVsyg+3qFZVTdfCxJ9sFRZpdShynJy+zTydBdNmHryvrPnCnYlvbCcq58BNkB66It/4k93C
zitIGwFdgBli+SDoQlxYWPoHGVp7dk/tZppdXk9pePl0qRIFvddO+9E1DAj/+jGglgPCP54Ctkkp
jFoOK3hPTLJE9sK6+BPQqqCQoxGwYh8zZ9Zb8gHjra74ON5VNwf3lEnNe3jU+CyRqAfoiL4RwXOK
u0tlC7p5FZIvfig2P8aWfO2ExQrRq0urVzMw7XPPoLFuVO/DOidqgEzJYlgsqVw0vjgiOsStfgzK
kGYRyHprRHj3gJeFl7zdEx6brPRZmDawIO8LfOzyNPcRyT8ZFBeHPInH/fmkw6DdzBi1WL+ZR0qv
gn9DFxOfJKC/fkjSdyDaW8LyAYT6f/uQJEyeIEQgfmQtba+GCFe7LGqfLvMEbdeej7OvGjwahHOI
qm0at/MZQNaR4bIZKZt2a6b+RE/HbK/mgkdQXvSvGOIrpGcxYkscf8yhaT/FOfVVPFC78dLaFOLa
9ckrDGdvNBW5Aj4far27dR5Z+kYT3fvo45mu55FeXJu73QgnFHY9yYsfZvHWcffRHa1Iy4ABZI9H
1qWMqdguAYdscymMLSaWn6hmJNRCaIiRFHpV4pk/zxIUZiML3H547qKRQHxDSy1NJfz7RwA7NvlP
1F9fBt+RgoGJmPQzNq3adOWYHSzfOyHTymvd834cjB6qlWVPFzweHd4CA1snD5+LVQlMJibxJDLf
CJ9OxhbDcGkiHXWOERm12CoM+1xP5itKy1esnt8dI/T3sg/XPgsRBARK0Hv8eZ3NjNsycUfamXeF
X3tbF7DS2o+L4dS08zqpYBjDEjDOji8Z0Xur38X0y61iodV1KCysShOJbOoVObuSizvHIV+vHjEf
wPZJeEiyLmn4RmU8HD7t0pr+b+I35O/KcEgvHtZS+kWcfT09xoYf7ZRLgNO0jPZRAgbC2Oc8W6Ds
VZlfBINZWVf5pZvdkG4PfhwQ33/96zvbWS7Kv160FgOGa3qOI23Q0As550939lALmANzEzy2wehv
/D70z8GS6Zi1bA+mkq9Vkx8MYx4fe/sjmf3pqrAD0HKOXD3X30z0VKPI0i2NhkwKcmw3sSzlLkrl
eKFHXNPY9mhMbXIatWOQIPIeDLqrv3gF8zXMoOixyt1iHftmvFcY7OO6zbewYSG92I2/9r2m36gi
H691yfPecpt5N2Mpv8iw81e5MwT44+bvToxnSdvpTOxx3urWuvYj61zXu4woggv/2F0ZWpmPNvs9
Bg2+NKcxX+kgBHDI7muwZqZ9FZL3H7aaO+c+ycd8Uy5Fvy64sTrujN2//uDpmPrnT165yhVCSteX
4Nb/9snTBtHMarBpIRe8MXGf3cXioZ3N7tREvUkqPXh3ZJKunZ5tsdnNI+MKrJ26F0RCem5jwwfL
lbYd60XEmPWE+3LjKESSyq3oEkt9sdGJODuhP19Nv8D9GeRsyIrCOeJx70+pZt1aJ29lh2xdtpco
7y+mW1FlV0VQqaRX4ATqdtrJ2Xu37vcpyu0Dd/z87PrIT6PlHyuL/hQgH5e+z8mBehh2zEVi5MSI
HSEfNxjKplumuIHTuDfPNEDuDBNPdumXCiNLQYrJLCk1pgcThyv+E1yDSRhH7wak1gMKcU9i6xJ3
ajehfF2xA4abborUsymwzlnp7Jxp64NL0UzcJKcwjHuwZznzFd68FRiSYS/HnTJMva5bYaz9CusL
TtN30BGc5Jl1tuNQ2KvGi0CQlG14GHJHbPAOi3N5lGKpPASifTA4NN0LNbAm8JuGxq0sh0gEioPk
96YtnUvZZd1jPJs7xFZ3Vevauc1lgNcc38HFt+P3zmq5JVo8qGX6XY6j/uZRnh5rInG1HXiHnDMh
Zhn3HlH1R49WN+YF+hpVudho7ZXoiE9/Pl0xxd+jldWAfOpbXBl32SC8u6Y26PGlEHmrsP8XWXtT
NnkP03BOpS/WpVuKUxYSnCYJKhPXOOFAPpqAL16tFMiqM8UTxZTsoZ0IlNtkvuUw3l4GmuiR4Fus
SaBoTWWINax6FpN90e7onS/Oiefe6+oll3lyV9dMOVDmdhiERor2uKvCfL9IxWdqcKF59915UPFC
mhx+uoJlHHZj/BRxY64mieJoxacoNqJL7YXlrmozfHfLX3ohcN48+bDKvDzC+PkouKUYeyXthZ4P
dy/lY1eZvHBaQnQd9JNlTfkumgaMmRq8JJYi88qH6/0bsBlnn7/fxTA+GUeFZ9ufgs3fJlKvENgC
0r5+tB1efBiUacC1O/fUoqjceOA+zs5nbqhQd25qgOECJYEtmfTGMNb7iRgNSw2HtyXT3WjZtKAm
qtvGwb2RFw9KJsWzzQZJ6vnBlMQOYos9LrEICRanVWwWHTq3e7PYl7J61olnYwnlnfR5LLMajXU2
a4djFGC7DMNuuPPS4Efv9Y9mZvnP7Mp2JV/zrYeLuqJZtMFsg3+N9wFefUBCa9l7UJUCImmoM92K
wTnbtcMCLTKc4EDDcMTez5k57wUYlAd319AafjZmz7sFdRniyKJgrnLqgl84LO7szjobEz13tb/0
UBdh98WtgL4l6fzsiLrfZiG0s3qUdFxUIDPIt8xGGb1Yc10f0qU8NjPG5DkPnhwK16iqnY3rGHgZ
5FtWnV3sS4qbeLpRsvXQi9y8Br45b3LTuiSBQ8LZa9I7TkFvrSPI3UwyvTg15/w+AqAVTmay9Tv3
I4fV8Bh22FvaiDpdwGogzstD4VsD1U28qkOaEVBufHdT9TQS2xwHHrWY1xoNYU8ERa/wwhs0LndH
K2WgG8XMaT426l2W9XssR1hC3Dy4wUf2V1ii7HVkJnrvRWzbtTaKGxXw6BqD8Rr3AEaKoDL3zSR4
xjkdYwYv1LKU9rmQz0Ss67MNIWcVBN2M7zoB+urQnGFFNRVlw2J1JnISFLGXrwaHvH5U15qAU0fd
KdZg6h+StyiBfVNjKd5keKhXRShgIWQ+MyyLxD5xJqwm8cLX+hjsTDyVjk73QDPCU1wVLagbwNGl
hkA11PnHUnZX6YDwHcb7QHNHhoKMYlrGcJ794AypLL3FXnwqsy57Abz1HcFGXOvlr3Tt0wM4P9aU
/JwyxMxnSMPpNgToS+rqNceXcNeaLXvVyAKBTEIMGg69h4GZe3yFfvroLebStGT8VumvoBm+O7Xn
PCSv0jJCyFzDvMMWmVjlQ2z8iHXkrTX0kXOUAccIXXyMUGS8DfWl3ouas3yPikgUMMEln8I9Y43k
vBptjmlD867Ei+hsApjeVsT7F9oCaKg5j59Z/lVrPRY0sdvFSwWhD+hEYeKmfKbHlwmptOIvXp8f
6ubKpq+8zKHt7XSJb9JKvPOUy2bn6onSvhTsB4aoG+jC+GEI9dE2emomFLATaVfTaxpw2TFLQaOd
3+tx4uJJaVfLbXLyE0/xC9iH9KCKL9WYY2eny+AgE/vSk5y9d0d8y0Y/ZveVap46jceVrkFjV9p+
hou9JqkVIE/iT2aEM9rpRDvLWxETd/QYudad5wMVKwaTq6XHsipF9J4Lt14PQ0+NrV2hOTQ/0Cnk
LQornyAx5ZNFGlH/62bOXvUK6ngsdnGovWeWWbb1yGkFguksLuQyXpJAw5UPD1mim0M9DQkymJ2f
nWpiamQ2IDShgkNueO1ONGFD6lUQ+qoITNrl1tTg4DKyevCum+B+hJu2Un2RHQE66Q3twsFJpTlb
ZTsmvCVYYhVtLHnqwNXR9fAUlll2ld407q1+OoGpq1efR8LJ/qazqjkyvD/NwQQofGJlW4AWu8UA
GP2JWHDyQW0hsPfMMy+SeMhMWSB9dwGQ0ZJFpDORmB7q+UYElLhrVVusohWzrylAIAnri1uAq2rb
L5hL5MHMaR3wBYcE0vrOOo3d4SaS+uuMWLw1rRzaiDc8skPw+dD8e26W5pSY3XDLqhF+T2H9ymjv
gpwrpjc1FXdhw+JRVTXPNJU2jymZG99/FX5bgONo5w08b3odo649ELlyf39T/kcLoecy579/LaL7
a5fdf12pqipbMvD/8v/1P6niTqKb/mk0+KfNEn+WJoy//WW19Ps/84+KO09RQqZcU5IGVhak7P9X
cmf/5tDUxGKZc+/SUcb/9Md2aWk5aH8vtbPM36iyoOZume8obpD/yTJJup+Vb38aGRVAU4f/2Ky7
lJJQtP86uPiSnWFQetkBA/XPMuENTxOMOde/2ECdRkNSauOnL3FeX0yISNOCRvJwf5+yWVBZvcSa
sn4b0kiEMxKkUrbAlTxpcvI2kmqdBy57Fd7kYoExtYN48DrjBqZz8c6yEq0gNzWTWW3ANf+cYTqZ
juGfE6uPd1lEMLJMFKwAEFCtwhwuFizUuACiGkhRyAXtNlvgUcOCkZpbgFIWZKlcvg9wpvQCnGoT
NsROad9XBqoj0DXcN1Z7NehL4HQDsop/sofPkFB1QJsDcFdjxbT7gy1CuElmC4TYITJjWGGpvBWl
+ioWOBa1sAwV8LKmxPymsug+yEgktwtRC7LWtCC20gW2VZUem6GWZLHjrl1RbOndofjPtQVRLRz/
SRQ9YYx5qAN64z0f6b+B7OVD+JIL6stcoF96wX8RyKQBNIEItqDB7OqlW1Bhc3ouF3SY4lmXLzCx
ecGKZRXuFIID6v9SdybLjWttdn0ilNEfYAr2pEiq7yYIKaVE33cHeHqvw1vlv/x7Yg8dcYOXojKV
FAkCX7P32iufGnENUeCB4PJfGxpZCpUscaxdVkR4+hYYocZ2UviyWIHMLIhm/GfCN8tcrBFLA2zI
oOKavXsdEpqnkGgwOI4ULi1DfaqZVoHTJh2EWoM5klklhFM3BqcDLgC+qgyAXvxgjLm0kNjMMVyz
J6x0bMtw2hx4bYyT9uTrsHPwOB5cIhucPxmLENKA6+vMrxUu7b2AABdCgqshwiV9iGpAQeIA/rYI
Pl2MT8PDokByaeE9Tr1NJrqO36vaWfad2Q8/NZwHjC2ELqREUAOmKyHUuZ2FAwdmXYFdyVYQOwhX
QTi3OyraX3Uh9gQtZAz3zoR/B0xuZyMVHBt4axaEvApSXl/aaSAlHl0cpNFp8ucN+S8+Z15MGZyD
D0xCIwRE3ZOjKGn6/MdyfucBqJKMdX8DtzowIluHOcCrntO+b4XRn7varg8zOL0gnPIzuVy4q4bQ
2BYlKu/Ocf3Aq+bHNE6LbdKF8XnQ04OdzcNTjkCSBe6eE0vxAIG/N2VPFpp8liPafi2dV1aHhwLV
Los1P3xfelze3gweTUJ+aSA2eKlmnzxTMnK3oMVoRD2kXcRQBae2xV6F8BK4b1jzcauR1hjwZjaw
3XfdMKgtA4fvHHbPnTfEhzhu5nU5TJ90mGFUbrK+8VZpg+w+dqtzl+mfJXO9A1apl1RaRpAIVh0W
0uhpWe5SLbmrKo5dic9jZ4zLRzyCd4hHNhe9PW8Zbq1cbZpXPTTgKoOKAe0sg/ww7MMQAF/IWWo7
iO5hZFi8N37Y4PqHPouctWFKF7YZFVEVY4acM5fEevVL1/LeK9MJaOxIQaQyvTEr7DXXI3WHGPDJ
MLS1PnQeE4IpWtlZU6+Q3CzPqNM5jOLvhJUgtrbmSc5ednV1ktrBUx1b4dRIaMaG74GaojU64YzS
CFcOm60r3jPy1y7Qi9c5Jjq0mM5d60R/Okq/HbDOV/zp7r6aeGHjoQGoEEEs41NBbJiNxcyDWrEt
8H7NRQVnaWwm0ApetZZm/ZEPwmFOYg+nHPNTW5mrRf6xVUnryGy9GARBuNNY4KVFF2lLt2FMByqw
K8TdpDGxB8HD7xNB7NSykyYY6oMJLhbMpG27aQwXevDon9N+FPxt9nw389ak26Rqs+9qM/cVtpZY
F5xoRmX86sxsK/u4fawi4xBBKtjodd6hiXPzNdfCU9eAFcFG3Vzd1th3UfmCtznc0pbtLFdWJ/Jc
DnacfHIBhay3hI/JVNDjCvlA/Ng6XiwfkbNs7ya7Y9u7wHfRlrJ47Uu8Rbo8p9BCr4bHBcXzwz9F
ytpWb7M1NK8Y7eq3lgKZoGiqN4gBnJVnGC9ml74WcAu3XZmcEFaBIkhY/Pn6lG8Kvb6yyVqZJASB
eydMgTzbvZOM8zoeS3PTOQSkmPMAci2CFxWGPS4A1A1J/KF5pnk/QxeLZ93eQi4mKt4nVDjq5EdM
/jNRRdHrOPfHyU9EgO11BsXqxSvH8JJ1b2qPztKl2Oh0cALNIxzGYeW73fRum91yweT6OFZOyXSW
p2rEIU5DMcVM7RS2skuWl0rT7z3QdifgqLBXZFPsaiKYq3SJ0TyP8p1tNfssJM9my/Rmru/Lask3
mFsMqGNhd3JRnHXKqJ4tuCdRQnfXmMFaWGacSTPylqD+5qnzNZhDAvMO2aXVtx8OsCOlUaO/mnn/
GAzeDUS6X0FjXMyoZsjrIETvnOqba437tgj7ZaZh7Ed5wopTbkrTfxpLmB2m175lS/5ntJB/AXgR
a46l/eItWxf8HgZvgnQLZ9fq4qer0I7YrvuexiYAxDq9TLDXjhhe6Ox3sQVunE1WdhcxeCGceTnV
w4YufXwk/BD7Uu5fvbge1xZr4Z1vYDHxuBjnxZBdkKGf8SP5aMFsk0pkpqlD2o71W3vW+UDTSvQf
qRDZ1m6Y5WBdJvLDmy1eWECrYErRKsLN3UQLIRgis8CH0Aoxoin9deG2KPXTGIBQf5hTTMmynehd
tV3IUXVoF66Bo5YnFzr1fTO2h2ZRTlouJ6wFXBULT3XycTNAZlX9ofv5cDHVzaw3Xx6zXAMoDrMg
VN4ZKFwcl3VRmyvXbmM4xMwDdWDreFlqjNhVwSvjm3K11EW+y430M9PYKS9upa5LMK+lh2Sl9kW2
segQEdC5G5DTnC0JN9vxO8RvUfs6xH+7/nP2CejR/Q6tpmieI3RUjymgy9jCctTC9K4qRWCNjWjT
ZktH9m3e72s3yq52sZtdgbe6jCjkJFubkFJE19Gdj4zPaaq0I3SGM6kjy6oVfXvKKvHFJGRYGbF6
j7O8PjXwhdv8FEYoCmwT570ZcWgKHWmGW+e/lEM+7sMG/0zmARVveTGW1OCiuZhvLMXGTW85LPY1
jfF5z0eFmWzbktzc186BFdeRtObxr8l23RD7sSvjd7uQxs4tEptl1UKNVTGvCsMRHKAzyg11ZbhP
bOpsM5zq7WDW7Toruz+px2LNqp16b+Iex/q9TzAGN4MzkXF/8QyXvXtYeA/qkEFK7ZAy+Tg1+C+b
JWOI7QI+YoXfbKA7HEmP4jo1JO7RN1suzGP+OFhuD5kp45iNorMUlPqmDHdT7RILZoD+n5nsBLEn
tvVclvdtma4zr3vAHtXdM8iorj2UQFSPzh6z/rNnDc8Z/BywWDVOP6NpVnYs5N7ILcgLfrowdur9
DR48C1+52+9cF4pRN7CjbEX9jeU3OyHvxMiW8MfgvukbO842dWmaV9/9LOJerMPazPeiIA867uQ7
JuE7JiofLD4r+O9xuUpHtgIZyB9PjzywvVykx2ExVh7L9k1dcynAxHU0PHmtCoY74yw+0euvjLrI
dsuSXqM+X4/oJAKnHayVXx4kpYtWpJsy8R+zcvwitvKgxSG45jk8k5X5CzRi3zSvjeF/C8bcomQg
hHUom7zvcKp+4x4kcvLhe8OVCfx+GWk3XlufIUv1NSbOQcO3JCPrkDj+mdr0qun2IQzd1Rj2Vymn
fRvr64idDcMf7WxRRAwkZHuoQ9u526KA3fWJt2o0BpAL0i6t37H8fHVkxyw3Ndc6Hn0QNz4Brcve
tpxHqwtVjI34doZl7UX9nexqeOJrUGRjvK3N+sEr2FGCPAD59TtSeDMJ7d4IZ9u2Q9yDWQ5PCkUH
bEPwijPlKAfjXDMTb17VHzKRqZPGt5dzdezT6bGxwzuPScy6tBktGu2pM+FyJCRPswrkSmv5rPcJ
gJiR/Ezi7+D4G1Y8kMBwRCqBNQbh1agP25pVQbPYW6+tn/oqepvah8jH2dMUz31072D/hAsAyjg6
NZb969r3nWVBL+cfbKxub4z0HT6EeL7vjLjIUjt/bWxiB/h3aaiDzCDtR3CN12ZGePZTO5MHNxrl
dtJicwP1Haf8VBeBsMJA88INo9cWjKyuPiDIQQplmV+zYjmJJDlUFX7QOGJKVyd7ghrWtB6HCHRa
0OhI2Bfb3zmY8BczORd21/+BjZ94GI4Zkb2O8I760viQXfc+tR3Eoq00mi+IJi8aErHsUYSGeam1
ejs78o/mz4fF+7SFeAvjGPdA8VwOCbO27rOz5UWjuk6KBTdmvbNlvK+76tua9fvRNM9uS8ECJcpT
6yCTXKNSes/wt1j3RuY7LNuzO1v71BhYRT4VvYIL1lcKejUghJ9uzavaEBunzJ+dMd/H17rl4rqE
+LMLa4ZhCExYK1E8AnOJNPyGaQXrFHUon4a03wLE0Mzivgs5UmqT8lCvaR6E0wSd9K/F0aGmFKwt
Azq9kx2hEcCM6kxaoD2OtfpAmvfNoAjrekAsw2aoMsj3y6Y28gBv7CPafl6MXj6RovnsLcWd6BB/
ZcM2RSXqDM5lKnvlE7jq4N5bUxR4KbV97zWXRjSBQRvmMvJzNeeO0cDbCK0WnnsQTw4YGNs6Fl3y
MWT6Q1oGYlbmYbc/po796GrDO7uiEyeh1Th2v7plnxjnnn03WaWLvPCb3tlcpaWj0DTF5yysC/sU
dJzNbyafW6O4b7CYdp15jJaXXu92LU4M6rvA9jwwjwA+LOPed6MXTXSHRKRrv/CP1cCRBjGJ2m2b
FmSvwGHY5UVx30pvH2EBRZvkoTmYP8Y4vZ0ySziIXd59dJr+6Hrxl06YZVjsSaD4A4xro7vWUwEP
dp6qbx1mxawN63bsnuFkxll+9Rkm6yIM7I52qygOnp08VGWmGkasI91f0jYe3CH8RLHoe/JT9M1r
xAluydxN1bvoGd2fPgZJtpjey1jYL2haf/xe+476+VgK7Hmhvq58/y4F3uNO8BWKHesTGgYOFthY
H1UKvNGjeItt+DMokIv4nTyOsgNpaJGY1Y72QTbR2a4gUY+TtpITTO3F4WM/Fx3AFi9CWffXnPjI
iUZ/KyXzqcxRFbCKxzPe+957KZAId5p/kRQTZe28T1az5py2iurxMmTWps4/Bi39KnlPQj97Gqp4
A8j3brYrAOV+uRs0yeqHHt0ZnjhhsIBAX63VcuPX5VFz5b2bwZEo4l1nNXu9n3cpjQVjbrVFeUrT
+JDaxi4y5/PgcGizxHaGe4kJBDhrTdaySGmJTNJyc6TWY7MhmoQZgtadNPtTXBg0Xj2TaoThGEzD
ZAKgTwJ0A0KxztlOZUP80wKDaUbw4/ANadtt2PTSCXDan5p83BsebC17yB4bzq4F6J6V45srtK0/
6G5fa7J2dhGqdoSC4GcA08yEMQdNpj23XDaDsKjPMwq8Rre2SHFfl5qjeq6BlyT6tiXKrDLcS+8/
1GnzkDk4Xbq6/ED+uhVpS9OGytu2IRF5ONr1x8ln6GQ128Rt33xZPTQWGG8nLelMWdNZOXps+Axp
oGGsQ1bORI4o6okTB9MJPWVEKOuJoOG++zQq94H8z4UcrDLJr0VfHFxN3xn9dC2VtcMpViBvN0ZG
aySbtZO92FP1Urr1aRbj3WCl6xk3Sco43UcikRbGk13Db2vmc71o7N/gIAUW3LugSGmJKgefHBFD
qtBrwmVX0Qba7r7nZOKm4drE38Y4B9TdyjLFXVP077G1kxKvv7Qf2Q7et6J8j4urlrCDt7ni0v3p
YKfnCe4Rdu3BejdIXyN3CbxCRmngbpEZHNO4fQft9lwHMXqCiHPEKMWZ0eMF8jAf+6p77SnP26T7
9NzoTAFMpTVl8CiIfnIfnBZ9vvpZpT7fxUwpyhm1eJ9oD6a7LkT1Q2zSJrVuBz5wvD2FE+8KHr7J
sX91OtooHP52pjiWxLlmS7Ux/fktM6YH9MS7gQuFUZ6kOW48vfmNMrdDFkDQnLO8oc+FdLJs8iWk
xBnvXVfwumk1oDCyRNI4Wgkp79T71QzVx+iOr77ZfxZdfkHssQNOvBtQRiT1o1lj2cQ8bnI9bs/l
/JPb0d8kxRig51+hMBJs0ijmfGsAqksrbC9psg47c1I1Irt6ax2X/OmZLsq1yW7vrfAaaeKpnMIH
w+yPAP4F4Q4N+7WqeupbdkXYGWcjyDWAjwKvNyKpfWaX+d5Ith2TbDDDsH4cUnG3JaGbJJKg5UYI
Dd55y0BFQZiGc2hM+sYvJ2dNg/6U2p+YR690rhRMOQJ3MT/ky0H45ROAAk5X4/LejsiKRVXv8MRu
HLe8IgX5wHmZBbIfESUXPxmLPTn8RiQpcQJ/zUfSWqyc9Voz57vJgtcoDeamzUCKkZbiqwuZKwxI
HoKWrh75ub/G13IZwCca/VjdV914rjiW2d7SoGcSH2Iyekd0KIFWJPqZqTNVXYV6vHH3YmG6XQHp
wvBQrCzP+5v3JTOw3kQ6RzTfoBEZvXD+dA0qIwe5iW3F/j0qLuZ2Pqe6bgEb2tDCk8UYhehqQS0P
cxlxVpsPdACBtx57lvR+3nssE7onWZntBpxPvHGQ+QwuKsoujp7pCL6X2M7Q9qbtYRgZmUdAuoTa
llkeRAozJqIZ0ulz6vr3odGYu8m2lN772iHtC3xLe238nOimKHpeNHlvh+Vr6JCY6fRkQVty0FgZ
N/Y+rYmoymHLB7lpUDeXPvFziggPf8U1oMSzZsbGmgMHxlVHEhYU6pLsKK5bre2+O5pF+UOrB2cw
DsI2QpuJ7ETTB7BIab82h7HF/QvdJ9LzVdvRT3km+FxCliFoeP4OdQ6vUDJvGbP3lyCs0dD4cXMg
V816qXAjOMZXO13Qjqzgbby09cBqNPH2peAthASnm6ATAI/QIaO6c9w7Xyhtitrh4CrjzyKxZmiQ
ESeINTmq0q+4LvgEFwO2DCjdvahJomXpv0qL5mDljQd9Ud8Q+zTfpWRW8m7gI/I7TOdhGn46E+Vp
lEBi0LoWjbug55QcSlaGp79yRygaI7hxR0aBOboFOojsCR3Bbzou+zr3u63v8vSwGHJRc+/jVv4t
PI/L3RvcBzqAalnl1ouW2q9VDLMucbSnTh3JbctapPdUkJwB4TYniGgzeH0gI5fhRgl1swUTlHGw
tTBbgpDLUzHEazpV8IQKkgKSz3omsP0VmwT2SjItT6Iur3XpbTKDQ9YZgbajd/uYDTJm7J3yDLg5
go1KC2eqf8DP+e+gM+Fd0mBgPYvTPqpgTpWv9YRUQXPmw2DaZF4031zizjpxGytDp8O126kLoq49
w3+nBP9jYEe17xev/i7Mbj14Gi6gkROTF6WQnbpH+mu4TT3eaaFGhzWYdEJswDtYPwq2x+ujIqbI
oEooEsAtE4VUIjHUY4wQkRXggVwVfIAL3zxIlg42ISKTFM+QCD7CjpzjpAqWOjvYrnPAHfYSJi7z
OA1loQ/7iCPmMnmDEbAw3JvkSYST/KGtYnU1gGjO4HZV7OannMQyPSs/DH88eMu0nnTjcUqTH30q
VgTOPUWp9W228zkFgY4gQ/7RpbPPvOnVSmhKEDYzHXrRJ64+fvtHq96s0Y4PIVfeDrH8yuaTzEia
NDYGdluOxpi4F35Z+KJ0F02GbYirYhpaLoBH7VtE+rFL60enLVcMQdAXygtLrjeXaWGwuPI3jtuH
hKnf5D2yQ1k3erjVtTbhctE+RTJ/NovhagCV19P4AcXgyenD+m7q9QMT5pEuEdA08+oSNXa/qpHu
wVBlFeK2B4bTP24f7jMZYdIn4C7Bqu5PiLFdpaHOvyLq+5UdOg9TNu3kCHFHn/hhxkG6EPjd7MMJ
+3cdlXyvtcMGf9QTPpvMTX/m8jdKGWiU1I12zzhdOCdRGGfNdzcoZwJ84FFApuylNRDOAlLcQ3j5
MmxdBt0sAD8nw7rW0xydqvfUkVEJSObLkrRaSnxlMq5nH4MwvJ3O0QQcFsLFydcNrMl1/QsLCzU8
KJrFvNhV/JD04sMf/ZcQStHiYNeD0o8lYKIYQSAPOeze0+wWYUf/GjWsFIlSa16A1lxTMXorv433
7oIiaZDVb142B0OW95CjNii42cra6D16A3axD1NGA8HDtBetSKgLIG7qBuz09M+925ea+vLfHvu3
L//tr93+xj8/L+l22WyxeioUacx9StLKIKOAl7BtyLoNjaI8AjwvjyW7AlbMy2OZglGzcxJJTHVz
u/evm/+LxyTLkzwIGYuIKcmIWoqq4xwv7hpZQA7Iv6yPHsbsf25uX/pC9AexvLT6MPaE3GC6gQDL
DyBOjYSvuDBhutb5gtDQoi9RT9eW2Kk3t7tIt0Mi1tSjS29cQ9uT29BLOCn7yKePtxuYov91ryNV
zw1BEOZ+v9Pr5uA5A8/39jT/uZupf+X2dY0CioEd8k2EXtAynPYoIXkfB2P6z5vbY7cvb98QXjTy
vv+vb3fqnsjBiHO9mFYV+Y46M0serMtXW47IqfykPrJBq4+9TaAScDcUBlncHFmnNsfbvX/d3B4r
iFE5+MO3V4/3oTb95DmwWrcFFY+zCJEq4zjIKN8L65sLIK6ZAgBzfjKBJLH3eDtoRRm+5UAzRsSb
W8+cfrPem+hSuSFg45B3FVlGxjyvfZ90gIXTpOXASSkkES9ZZoSHyCuvY1LPx9aeYVDrnFzn8ZK1
EuusI9Dc8vmRTg00iosg3TKpRs6bPs75caQJSCHCX/Dog8PpxnmzVPCdIheUT/ZXF83Rkh4etmGa
8dQvj146ZUfTDvtTXEVHfW6+2zRu9mMZwpJnm95NKBWxpV56u/E5o7ontgwVODWxQSN2ECgr4fQa
/DMmoCUNr29QFaRORGwuqUlx1Uaehl54hg1aAJ5Av4sxZ9IfrMnoLqPTno0K1cgCkLg2YcFQhwcv
cGjysw42Jyp76zKalnWZ+4hPvyWPoeZeF6v+K4os2fBXhgtcwXVR2uc2SVyFNr5PeukdhIEfLjND
KiBohJr8NGBP4CwyfzuzL85lRf1OBMh5iClZ+H/qyZBpwcyrmvmMf+OWM7XffU2yBZZqVeVV65by
uiR/SZJ2grFdIPEwXUxHPdv0Lu8KgUGUuHqPGCsrykssRHHRtWe2S/LsLAjY4jpnpcK4DQWc3I4G
fGf6c3GGYSTOzEgPUVI+mlEjGGU185279z39r8WIYGHFFriNbwWluUTwpGrMiVyYKFWLZQ2Yk5LR
ZN5v4A1Cvj9fIAPjmfbnu0Q9E3ZPGts5yhtDhx2DY2LY3RA9Ff4atPJFy5XIzwlHM9+53ul7xnTP
FCAbXb2JbJRQmrBQKdjJ8afikiMra1xrc3vsn2/fvgNaAzjyUPHCnJZkX9ZWTiBX8YYL6Gdwl7sK
rGEQpdUTQQqM0NoLUTxHnL4vUq46TX65jfWrD+nzXETnjLBz+ujTJI3npEe72tvGK5jdJtD8+lOY
INmNhalsszxOC4LzIrfW6P/vnJ5K0XDJv2UBs9fECqHpsbaSu66kzksbaLvEmCUWuWsCjlqijw6q
+fHNrsz9iPqfqC+zBqoINjaGmOKG1KlgUx6bKJerKontVelhOrKN8dnnWqVJ72EiM5Jhw3yPywZr
kXmkvYXKjfbS653XKZzO3px9TJpNmUrjqbtYDAqkM0Z7zPestilLpI+5A5D9lHYgG6z6WogzWmH0
FuvRJ0ygzZIngljQ7jK2GkUD3bDEdcPw+8+ElyYQhf451JDdROFvJmAVa804eR6gm3Cx/jr0dkFj
2MXWieRjiNcOqXzFpC/CNUPtYLi4ESKgLk6yxfMjT1O2eKjcx/fBtR7t5XFRpPe4xaCkmfldiqlq
lZO8YJpZUI+AZ5JEUkFedCDonAgh6i0N0LVRewtrNq9mXLLbzap96yxfIXkkNK7to2fYmyl9dJwL
Z/xnvy+ZDovyZYbMp83WXdOAFxgc98Ez4kPdE9Bm3GNHnhmSs7OovP6zRPGRVS42Q0HrN8jfsq78
A7gU7V6TMbLtgZWabponA0qIG9X7hciWtUOfhwYkvS6LbsOj5WXIZ5A85p2eUlF25mFgESZLYwi6
3ifcqMSZR2p6YNHkWInBQVlBRakJYIyT6Vwhs6SKWydolFd5kQFwkqDZrKL5Baj+LYB1BAO7Sh3K
GrAA/wnAm9zHjgk8tHSMUxN9jbFhvg2IPS2nOxZEFR+SQVpr+HxvhnZpqM/qCgWK3TY/eWNwmh6P
VR3/NQzO+0IHX9vm9z7F2WiOdMYRWjEtMSD7kT9Q0UBrcYbjjytw3C1HVUp2mHlmh5WdKRIgyy3o
n1YyiUjm7iv1eib1oIMCvEYcXmzIox+vc8sTOQpI1Wh+gshVJgbGCYE5e3vhEqdEt1s+tl39gmLq
e7TT33T4sWxYyqM5h2t3ifacd21YAZScDkM9Il63ko6ffYB8waQ0K2GtYHbW99sv/PzDFmsIjiQb
tmjjV6u+l1cjlsOmcVk+NjjV15kKrna+Ys1atg4dJW/3tYa38xE6xm8TL1c3KUzI23gcUnSyJRv6
oI19fbPg9d74PbNCF5e1ZOgRz3XERnPQQGOF9jq2ah8ZkD3wfDq5LhaOLjdqHnJaz41mwkIFP2du
WjFvfK37Y45kl2r58qwtKbx7GI/EJl0c2A67SDeeYoeaGY8/GTsVKC4Bezrubeq3vPyVWjYFXTrT
DnNmY6TrnlMHiU4F2suz4U7VKN98EnqdrrXZnaH9cmL8jGb7Ocy6v3Pr9oGxrL+3POOasJRqnfgx
VylvFpuKja9HyH/bPZMh7xIJiLldX+uHlPhyYoiGYu9DTd94Ds6HKgf618npaFnDX7dZXoupHPnZ
7hGF/t0QzulrPlxju/uJ5PjcoD2gUCMXadLDTRvquyEN75myeNsmapg+AwbkbGPvRmrjIIyM71aT
U1AYqlto3N+KCTB+WRIJpIqmI6JOV1l1o0qty4ivA7WsXIA1snbbC5JeUWRzxhMq9S5R+XdNecj4
zVZtD1RuVhl5WvRbdmTmcc6zSJMBFIrZsN5mALNAo5KyF3u6dyaQe21MJPDpKouvUql8ukM+X9aT
1KeLDuihSu/rVY6fIKmEXC6Gpx0AeEauBGpfmL7kO0elAOoqD7AhGBCMm3bExecGnY2Ua7wFCBYu
WYKi59lnKnYwU0mDU/UmNZIH/3lEPYwBhy4gfrZUTmGpk1gIbD0/uW3DpSqqSTQciDb850s0J7vW
JvcQAry9pclmuaiKP1ISpUpJvN1zGSLvYVttZhWrmNxiFW93l5aBc6FSFy0Vv7iQw3h7/HYjVEpj
SlwjX/V7nQDHVCU5dirTMVb3EmIewU5Yh5l5Kh/B8qCrLMhapUImKh+yvEVF9i6pkaYgP9JUSZJC
ZUoKwiVnlTIZq7xJTu6nWCVQ8gbd1fz2J6wZpFOqnEpc42+3hzKVYYmypFw1vQq2nDoyLhvCLl2V
eolJbIuauTvdbkaVjSlrUjIFcZlwEbW1aKE4hSpLc1KpmjljkHUuQScAiAkAYO0i3nH0gKRxgmpx
Aqj10xqPBg5zldqJtoTAVk6BHNfFtxGR31US8jkQ9jmo1M9a5X/aKgk0U5mgyB319aByQguVGOro
KPEScBQnS+WJmgSL0raW2wIV6WmiPSE3gMVFqqAwKpGU+TbrKZVSymyhPvUEl+ZTbe4MYBGUEirX
dLwlnKpXGYRhczIxle8qglCxuDQgniICgBxgkobKSxW36NTbg4I4VQ4phuAJCauwbNuNp1JXBfGr
mcphtW//YMLEjYTWSmFvRvUiRJKFwUCQa6MSXVvwCbfnnqq019s9UrLFelBZsB2hsIB7k4d25JNm
tH9MlRvrs/PNzaTdVaM49CpbVidkNrZJm21U7qy2DNe+4AkkoPRMVvBrGMx3mIy8YNFHggsJsG1U
km13y7SNKOdmYm55obeQgPMza214ESThohOKNIzVwmOa5MpobYSRyk0mdipiD4/bMNnaD/ZjOFHr
zX5DPJv7aRG+m6oUXk3vtkWN5HJUCb2myuoVhPbeNP7/T3aI/59cDPiU8Sf/j5tbI/qt/g8Xw+Hn
K67+Nw/DP3/jv/BYhvEfug0aCxAW2yHXxib5X4QsQ8DBsgzHhp7gCcwE/+lgsP3/QPXl6+QVkjPm
m8a/+Fi28R++7/gu3hZluwSr9f9iaYCo9e8uTvUjdJ4XpCxIXZanvNr/zQVPZ90MjgjdizGnIwG1
1WrC+8eYdSExpU5y2pU8Zrlzu6mTfty6Ucw+X3TH3Eg6VFTq7u0m7VAzEadN6KuaWtxuFi3ucEZw
c/uyghhAAmgeb/PJTPZWq9F7q5uBgveYWOZ/fvnPY6To7MhJI80LZxK72bwBjMfN7Z7ZSR60W4+Y
BxESICXb+linghnY7W7YEHowjXCz7OptadyWzOgW+Zc6gwsHVXuFFYHcUOqe5iL9Cb1qXCAY97gU
doK1GckCTEjAIk3b3ivOcacCTiT7EJ9W3uoHznGlqwdo+g7dnH37uAYxXzXjMWY7xjIyHo/w/oxt
Y3b3msNDbU+uqa0JrthRUz+SCDBuNcFzilLvZZj9g4C/maCEOVjmwga5QxzkOF59lItf4L5Qd7u2
4y6RQAxwDAlmSGv3t+ep1S6xkOoZA2gUB2S0TR4tx9uNsTTxTp+Sqxy7ap+08z5i4HbMWsa8DFUb
FfGkVo95TUSQgUW+/0qT7BQjGMNSJqDBAGtEfXeIIlzqtpAH8J9PRZE0RE+g7VcRuJwey6MxkWRL
WeOxfeYy/q+byMmq//blrOJz1+WUPkjPGLYwH6vj7UZXk7rbPaHGdbd7pme6e3z0JA4xOLw989uN
uM0R1Y22wBuRhc2kGowUO3ueT5+m4zbKdibUtyeiV40A6YlgmxClq+bBujM6pL5B82I6TyJbyR+S
p1iLI3ireja8W5zLo7Y12KMF+ZaY0pW2KmocAF+K+KU9NaTNDcMj90AF+QQOvo5ofMx1h81Fv+I3
CaZuG7pAN06ZMnkG5Xv211izQXmrznGywa1KNGqX4d5cV/RG3XK1JEvzn8rZemyxUYK1QKdmYpKR
JPfHeAymVXMCdQBXnAsY1zZCEQ/Lt/4S1wFrKxsJ0SP7QYF/MYhLZhPihC+FFSobax8VW7uG8SNs
AhmQ/R3tcuP+pveMZBG9majlUTqQN9EH5VP5ZKVb99Ud2Naql42tiUPzarOCWif2MZ92Ke58WDix
v2dNlTOjRI4gg0as2uhS+9/1D9gjXr7r+Jw8YBwFAxNt+rv+CbcArwQyZJXfubObFcE2mXmelQQn
SE7VAxD97pHHyXYNxOYrO5Azf4JlLllWBPUHa2z2ujnThpEp7RqlfApYlC3Hik7OBpIcyHE3J/dI
LMnNmn8HN5jaPwQeCTo2ZkXZoWpWyx+ddWPPhjvg1e3JaMCB4/9Pus5rt3UuycJPJICZ1C2zcrKC
dUNYDhRzTnr6/nR6gL4azOCH28eWJXJz76pVK1jCF35Kc5gaqdNs8QzFuHLECEVawoDpjjKp7nvp
LF9xVxVV9hATahg5tc1BhmaF9duJNO8FGUVC7sjUt6Gr8WweS8OHnsh8hJhEHAMZY6cnjZQMs73m
D/2cX+ZOuovJKhkcvVvN608ivHQfLs2Mu0gEWeCBl2AVYLAj9d86hi1QCL1ok06WsJ8qO2ttaNDG
h7ye3cgk5cOwbJUv5Xf8YI6DnGaJbTyjI6vHu0GCxmynP0XjhjwOhKB+ZwxJSCGJ7WwjyewUvnJB
cgGYFJrdISlO/bq6jHvpzpSuvjHJIYyIxdavjRL0zKQnSmGKWXTcREiyoNTUlZifkrOlr1oMYzQr
vNcrJ1oI0Js+4HpE3AlrhPyNlgdczmkPCn5lf/jmoycwJTTNjm4lS+1v/k39v2p+lR+iIL6in/mB
fWdqHO0UwlQ1UeFkr3MAW6w3pQEjhVW5b2CItJZ4BQ6qrPkSnI4hGfofZZf7yNx3U06VaiELn14m
WQZfWeEUqW+wHjJMGJznT9W4A0xh+6ffMODvNxCStKuyRsHHdKzfzG1GQpmNDgoHADrVWxSYsYOn
fmnBgERAZJOEgKyZFos9A06Qb/zlL3e6CNjWA2O0t0b+ZO8IJiz5zFH7QXef6keVEJLMrsFZFtLX
9LIK7N1Mjp6UlxuJb3o59SdMPuiGP23oaYRVmNAGjuLT5po3X3BtXPFR/GLjy3TUwBmbfEL+vs+A
KL5NZ3VN0jDb4uCFjrIYwBcgN1vqOfp8oVh2C4/dcrj3sftalPu4hQ1q1oHHvXw2dhBsBWFRfgRL
Yprz1k/3s294y9zfYYaP35JnL/8YnzZ/UIqwWDDHdXcJXgt4OsIb+rPnM9fgcxSmUJsNnMdxpXaE
YmMnAFvDDPDk+IBe20PrmTkhjiCIgEjWc57EojIkif0kcLQDj/ch28QPfOzn3+GxDZYqdrNsIPIv
lmGupJpPCHfjrejPcbVJmPuemPWOM5eXIf0JZvs0W+uzezNh+j66yNfrbzx0b8FmDh407ZPJ7EM7
vAwCqdgXVQO8q/2iJt8afwivFS9YrQjCoRl3uvBHUlIHL4kkKnbbzAkUBGtOlv5msS+gfoCidhhv
JZJOaJt0FafXKejvUvP7Zhbz9KLyknRX5hEq8Yqb445Ymlq25zUUjDoEsuhh89K1YXEFB4ZcRgJT
6XDm3BkMSO9PAFm0i8gKEZf9pQv+D5qKG4wOH4z9X/CozZbP7xCgwfyAInEI01uibNBi8nZb67UZ
FlZwq5fI8iKOvpWALQNJAthmht+9tgaTSbJFDm7XuZAWpczH0kUqCPHbFzV4poPgrh883h4j4Gay
yfoTi02ChAhuuAkdtrXfXaKJVw9DcTdmG7OV5qAnI4qSVfI5X8rL+KitJl/ZyrvXLjgbS1Z0Zoqr
2U3HVJAtJmEQj9CVME6mh0QJwfGyn+9QqC2WKMR7OmLgo5DMpZMEA0ddIvgPjqkzfBQu9CAXhnxK
zI5LTlkOra/dJiMqpw3Y/LRimOxeGLZzB9UfIo+VpxtI/vie8poFUTS1ZdSUX9BjQ9Tr0UrDnciM
iK0WrAoGPjS6HNEVRSQkVQvglnycSnSAnqXKG+KPV+F26kbs/V4hiH6jBRY/L5VOmB7Q+4REtSF2
Z3Ud2YjO75cC+9k9YRlT3ZrzBXJiQq3Os71SeSLW3By9GqNHCINm/BslBykmTtNES5RPHtYQYDk4
wAwo0To7wQCNzrsCeYF/tponFx1jcQnGBi6BZvStXMvN/DMjQvvAd1FtBqvnakRYTKVhGdeqtHlL
R4lW15zWo2c8lCvyk3V6nPDZe2+n7d9Mt+stEkR0h17b2b0n2XNPdvJ7e5h5/eHlhOSBLbtFsxtW
8mflHzTY77/1fdwy+DF2Ja/xcp4rxc+R59jPzo6HTWYnNwFGz0ddWAIyhBXXCPx0gtmM9d0J6/oG
LiDl6pxeYQGFpE8uGJW2CLosMlhystyAeT3hMf8Urh1c5MGpz4ifgejcFA30aVpRK/EuyLPB8dkj
gwtv33RJt0x+0oGUyMN0Ha71mevPH4u6VYn218SnNiPBw7GKRfMxfICbsGJLG+vvFnFPus2X+kU8
v36fo0PsX5ZvGCEvaQOGEkdgU5Cc8Lvbl1+KWxPI/cZTWUO2AI8+MHUG8cduEZ5mH/oPC6f2xLPQ
XuEOqRdR9oB+sWqiidCEq/E6EU1EsEf/9Z5fX5D/QQaoWr9GxYIcuPBIJ6xwaHEhgCeJi6J6jXtN
bAqEWMCzze/xoVVgV7pN56R+J7hFh8neMdKcrvc09NcZmhnQZFf+wuQcj03xy2mqXfHDOT1nFJK5
8gXDrKdX/DDy9tpt1xLpY0nBma6q2rVn4ZGRz3wzCJdyk9yFqcW0r2k2sNUJ8skGqtt9f6yPtbQR
I6s/yoU3TxbJZ0TqHfrtVbUnKwD/+eqUfPPhK9kZdvwBtF14Hc6jZbXHCY3RSYNOit/Xt5Jgz6Il
RnzNDto3P1owBBD9/Ki0C0Ir8xTmJAQeM75PRIFuk11w5R11EF5fkZWHu77w8AiBYU/bNP9TKc/f
YiirVIhv8OropJePMfO7nwpnoOGGWRqgKcZcGHcsVXE3LLjmGYTa9fAC0WQE+54eoIk0a/ml2LRl
yCXeGKg8IPouiQYsRGP57z/6kxDeN9HfMOp7IKfv7OY5092OZNp/X/373r//hAr/OhcUKgwD6lqK
3QpSO82S2yC2a5iY5si0j2qfdhlJX0nH9/5qEMf/+yojA44R6PtfUoXkbeI6ViMOc+iF3j84qnKb
+//vbysl6lpVG6gjVV+PUc8ks1tVh70j5VSKeP6XOAjTZ3bvPygZ72ZT5lLPYXwQQbTMe5Roymuy
myCvl8S0cez/+1IuafEnEqosaY9tEx7VbXEFbPmNJHBgS9jQojVsj1YU4kzjkf2a4dfV23Czugaa
sj3jSc7fXcrwi7xtVfuysuj1pVGa+YNwBgMDQjPGcW8r0EkQXf1J9iyzOH2NIV8TY6Vq0kxuegFS
gDWL4cd5vKiibbtNb+qWdNJO8mYSwc9WM8MFFgbPlHQn+82v037mtNSic/y8qfWd8sr0Llg/rXDT
fUqfNEivFZ9+GwPimTOr9TVzfpieducqn92mutN1EuEOWPwk+Q5SjwHV2Sxzs79W6J0+oRfsxbt2
ah+zyQ5/MRDlQiufhacPrpTY3PupwujSYaoo/fY/8Z4mtUyP6sOw1QOsOxh/yfOoboEex0fu5gsK
DxyeynVLNh9VktX8zWDq3kjA+3264j2m7vvUD2DXXDr4jFsy7d7NszloVvDZ/Bb3KoR1aBEmh1hd
XHHxUGDQ7/BrIdgHeOrclC71CX8C5l7kYgISqmuIaJx/B1SuzImphzfwAXGKsp8ut7tszQkdr5n7
6qFdhvjKmnAXRKAiou1NWISQX4WfAcpfbM4TSvY29kesyN9UYATL88LBh5Zf4qXwSLKbW+CWASkg
aHxRWpWEylrxZA5uuGZVlrGVP2JCXAanvz65nAOXeuZ8j9bIPhatgw/dgv210BYvgk02Aax7p3Gj
pUwKGgNks/PaB6Hxyg+vWsnWa7JyH/FlY80fsH9np/bpZPy+zzeOs2PFJGWjlAxmON+P9M/yChxF
XIlsLCc0cySwE+nCbHZwYoP7ipWHfhSwbECoAOPpp/TTax3Q4VNT4dJgMmZNOcjPCJ9EW1mGK8UJ
sXO0UbUTo3uE/VpGRI8Cwph8S8PK2UPfyGY73wgLpOWj353jHcl6+rVaMu2Gdbsr7s8T+L1c2NMP
HsuHoHf02ArPbcDKtLgvc6d/MA7Eq5rI1YHWUosc6Qe/Bgxn8Q2kw+dz4NCFnXhwkha1P165G5U3
d8tdACD0KSlmckYfmm3oXrp3EehHd6V05zQCCXtw4c7khXikOD+UBFeH9ttUvrDJQCRkF2IfJMu3
xssn24wv2sYd4bYrxw74iYMzswDMZuLhPQo6vdUkXzoRy1Zm/I2KJc82KhRBevdvij/aU80rF2+w
jBil93DTUelQ4OqDGIARwNK9CH9IyPs1faQQWsP9tQ76Lwg6kBgizomGN+FplQU9lGYIIWH3pT4y
dJWII8wX6GTs6pIThKe3vOvqCpdxQfgtMBOx8aI/Pk1Eiajdc5KKecbBwa75J5FC4cvrGGYKNorT
8SHCp1kxDXrjLY3V3N+r6G78giJguHFiYSQJ/gXW23X8SSsOKjC70XyrDxbJEy8Kc5xZ1V1+2eqj
mQ4Z9JPYTQEkbuRfYMj/WUIdT+wipVZb9ftmC69dR+15LSViK9kkeV+AEwvtMGg2KFe8H+4osYEy
tNACx5rUKyLDmW7mlSP8prXT3CeUt1y0YYOw68XxHVoIt4y/BvwrdZEjZHemf/AfM28G7BNGy2Ez
p5nW7eYREHvAUt/InZldiHr24p3e4mlrvq7ZfX6c1G2WOENni6KVpoc0+QjYma5hYTGj72svHDbN
+IZZ3vO2eDsGnL2AQ+E6mLnSSVAtZpO4wkF8IfXHZKNnv4yq9eva74tl7wenyW65nfBxD8Ba1tg6
3N36JznwkITyiYAQUs1fMuNiN5u87LmcMyHRTMxszpgTHGB5YlgGEfmcHeA5VJtyuIB6cRIF6v45
p1RwOHLqh+7oWxA0ZlxXnt0WU8dNudP20x6jOw2hPbvSuqFYIC1iiZwJm0rz/XIHZBncx4okz/N7
p0D5f+LO88jNroy9jMObJs8OSzZ1+eDUaJBDYdUro5snyBlLm3OyGfb6HWvhuYW5ivBLTH3HI4cR
xaNT7UR2hXfi15IcTQMklERq3SwoI6DzU8XomGJRL5LK+/vvenNjFEcgOMwSjE9bEDAM9jKzUFf0
2YFX7ogmVsnwhPSDgk1HYrF8Fn5WWLXkiDSfCn6xE3w5DwjL+OWoxbc8mrxZetPiFScUuygLC4aI
LtJqmu3HcJR+W27ziceNQKJscIDEwe7imS1J7jtGeXD4g4qCWNzEN3HGgyKZbPbPLaw4en8GzB2P
tZl/PXFbZBJww6M9u033YcOTxoYNaT3GqwD1hbhJ4zOW2wgc0kW9YCI+MYplORULOlSu1QwpgOQO
uvPyeWpnhPd5CqLK90Yv09/y3rneyqkhg6hytGJNMH25ku8kB+k5ZgcOdo5VZyXEIY2uke06VuNP
5NAeuyom56GTZGgdPrTJ0Wt/gt7YOBgmCxi3LAgc5zOzs1QOWCfLEVNC/AqdzFcfWJIAfnLDg37z
LP1Q3yd4TbQsBbpKjm3c5eCzBFZUWJA9U8lhCv5eKPjxzN02PeCohNeS2Q0bjo26ciL65ABfYHe+
Zfs1B0e74GP3pIaSVunc5bkbfsXmNDfcpqe73ApnDkVAwY4u6ac4NOGi8GI3UvfcFPmqnMNDeFZ+
iFHWt/2qh7p6hRyNHtcM/Tm+G2C/tvgd70NsUK2+IInb4xlVOGBLE5lXRd64KZwLHkws8FkS1+GX
2gv/lpbhkIW54vyohFa9Ex9TT4ih+XqMXArKuUP7oaL+ucBwJpA9tINDw0byhqMTusViEZe2Oxyb
s7bMvpKj4Gj3CtHkE264idcngH43LMQrzgF/89oPSUl2nxZjnXwxG7/xvGw8+DlfbL8Ky/LMIYnC
WjhxYYPu/ew2v9TihKu0dHEYd5Wb2RdHerKEVr80NuVNRHT6h4/VVLsv49y2A7FKCO89EJuEe2gF
S+bnOd9S3sCqAGRJUNxftqXnv+s6EzeqPQlpUmlXnT2cBye8ZDwBFHgDBx/+Rj5akgwjTFP7e7ID
z01U4AJCHAccGBwTjpO0HNfSH7suPr4RMcK7cMUqa0/5j4KxppnXNkFnaIHX06HFd+wXwQM7uFZa
JThQvHwx/Bh+oVwt4311DH1W6zdvEiuepl0DlpZonhuzWgYLhdLNg2Ir0bbfjUu1VZxxReSri+1y
8zKRvxBHAQP5j2OZdHaUAGdKL3WV0JQs07W4U1/7CXI8GLkl2xTnR/aoWvYl0U0ZkOHRo77LjEBc
hcb6WdL3uC3eG8Wa1q5/zB88nGgM+yuLRfqRWpvrZ6JZvwRLCMOs/vN4nWKbB8rm8v3c04/Xuj41
ZzbFGPwE/OYjokxwpIXy+XrMrziWTucktLI755Kq7PADeU7fHDSU/8FavgeV/dRWxjfVyexp5XiW
xIvnEfuP6EM9lAA6pwTBKSQLltta+oASnl57v/tN6XuW6S7ZYMNzU2uTiEdsGtf5StEdeIO0exhK
YPTe1sxbTGlROvNNSESZ+fRHB+umnApcdbD0dNHYmsU6cmR/7ub7+Wr0x+NwEz1jjdS0pFmCGPyu
HLBJoIonVNTlbtRmIFFIOVQXT0RhDwTb/Yk9snnvG2b6EGuk0lDSkOPSPoE5G/Bn6cbY+agmS6eu
8FEwFVzF1qoHzYpxwIcQ2TTTAiaghi2TV/pyDRDezoItSRDezMHjBoPSArfSU9eZ+crAKylH9G4m
iMxIip3b0u5lGT6mwQQNl2ysCVgUaMOyo0SW/FR0KBCxrPsWl/WyvQ8ffeOqgy3d8LQiEPxdMXfI
1mkOd3R9FKZHxEjiHVrMojjT8a0YCCxoLPTzO4xgk25RyKcC8bwoHd+tRvMpgLSy6Yc+Bm2sndlX
4A+38U/g4xXmbFPdZq3bfbcXRE9z4ikPVWt15Czi/HkxVsID4ErtHeU6W9ai9zyOl6F21NYFuih+
Yiok3hVoPp4hhOC28hL3fbRpUsQAAHCTG+6UWGw9CclF6Pv2kytHS1q3WLJ1wCl39WkJa3Cf6TS9
1rJDxs6puoUgSoygKMYh22WAMcAkRyW593yiaDHcooGkE3c+WVDoCHiX1iDp335DJPehPf5T3JqE
iQC8mV1gGqI9AZGzjRD5ZM5+Wkv/ky8MPYh4ykJPZcQm+tFefm3E1G5YFlbYWZVxbjqvbFzIfU/a
4BQxCroz3g8HtA2Lxkc1K2DTlkPYtEAUv0tTtMIbmhZMr14g0wRR12aEkQuk+aOIE1RApUFMPG0n
Ld60Q7pKzC0PzN74HmqfH6YvSCcidJxkw64NEZ5pRvgzuVAAXWaL+2oLj5KwHUdyy2XGw0OpzEES
blSndIuv7qI+2nXcmxl2x18CUHL93n6Tv2Iys7/20xjfBxWzPs1rls0Kpzg4nX/yB3ZGH82S9BUa
/umu/I0Y70TWK3rPRjlCnj4OtjxpBMscg9ket5uOqJsUt4dlLexfry2v+OyW4y14a3tNBpIitw3k
vyPjZGkkS6R4qgL/32RIR15q2lviCzcsM3qfWWfxAaM2N3xx7jG0xFESD6cBKrDhvZobLLDqxdDN
YkxUm2Pn5aEnvesIZqIQlTsLCWB1VCjKkXQxo7vJ/ZKpKSZj5NY2M3jsOErYxhfFcbDVcK9HILgY
lhQEzAtp/OyeB+A7/8RBN5/Z7Jb5/KCqXkS8sl+fyLyfDAoYM/7GR+V9ZNnI4b5a0PPaTAU7YRqc
7hhwDHNAaaafPo0Lbjs8i9vYrWm+NuEdUjn+dsT8wSL2uXtUwAmpU1iuvd/ByzCzA8pw8E8cJkj/
WiNH3Dx3sbppEFlANqUGxZvFCj227C0fl8o4vlEtZ+U6x+flVfjUaPMv/ZzJVn5JfkLNYaln68Sa
O8YnSIBuTmxGd2Cm7DCuwy3j0/YDpyQD7SyZDh/08AwU5581cjwAk/ha4eEMCFXwCZzZ7/BtfHLI
Sar9PpB68m+X2R2VNsc3Jxx+yWyu/Qld6W92qChxFvp3oZmVkzzdScLLZg2ZWvPUG4Ji+IKcsDxJ
icusf5zQvzptbecTeWYI1BhSeYwOnx92VbtMk5mXwTwWzfabA1S2kLKdC8PBkooyjSTlxBYuEEl3
M7YjicnUi9qmGtDrOjEh3jJpipgJmy/W9cx8ntFinxIDwZwDec/I/ec9xaNyX56Lwtfx/1dAth0x
BrPDhG0hxvtpuMxjh5xL2EIYOGCzpYtu90jAeTwNeMdmLMhaV5xmM23yhWrOfKAj1gKVHW5aZ3DZ
KbLfjNuTvsfxQ91JS45H5YKVjttcsTsoZ6QyWP1ZgodNgHNODMITQgwmRk5LLXYKL6+TKJudfI+w
kOYNMoZglOUb4OSkQbZW/PZkLN6TKl1bhE/3hf4ZQsrzrm01p1kmXKnYqm8RZIP4TKa24kRfY2oR
2c3/y/4ET3faMzBnYDQQhKvbQJaUGwpDX2XN8BQnIStwGGPdOsaUZ3E/W2S76iM9cqjjqYEiyMa5
84eBUUw/ivvBgoEDXid+chKUXbwcdlqLy5WV/gZX4TrR+1J4L6rP3IuXhBg4oDryF2B3ewf/L5cF
FjeiJa3qe+4EzmzRnqMTH0exA9FhyiEvngu0l0BufO7nJtyNm9yDTs88JX5P6JAmsmio7dKP+oNH
c/xgkbHhSZWrnuQb2RWz3diZ4mJOvpq07otPAQjjogHGtN5ATkTupiMzWUtvbcbd5W8urwj9NsCE
mJVxRHPtKXcyv5l8BCIpxk2JOwWOyvYy2Ji7FckyRn5UbkSUOvqiK6FYOh3Z6yOzDGQ4Tha4WsLq
NyFqM38glszorJRow+RKdj2Y4qqfbcUNBwvZjIy+uHqEp7wvr0q+qZkQSUqX9Fn/RqfsMZJN9ctA
+MDLs2LeP7VsnkgD2eqs6Nqs6t9aYIlwpJv6Oj6XimkcDeH96WRc55ksAW1VJiNA6LH4x8w+uDt8
Rnx7X5RhV2nV2fpG20ETsoSVcXxngOPK8wPJGBNW5t2WzqAQ0Uq80lb91/SdiDyDZvzHnGPRbuvR
bCtCVb1huITdVpQd0sXx6skP4Y3ArAJkV9/oHpTuk0BtqzDo9F6dLXc25UbGzK6lmzWnR3SlqQgy
r0ZgxESH4YnTLTHt5cWlh7EqQ+t5KM8pSQjubMHuIGCjgsPeel7AGvVR1ogOj0FlVzjUfyj78Fc8
Tsybv43Uai1oEef0l2jssgCWsKUrf693+exgVpvmKvjymZHizC5Os0/tOH6GsS8uJNUjo+obsX30
g4r7AnCnnmfhAkGVx2zxrE8eW0ZzqpdPZLHX8MSmoAlvIpqKBxlJd7twa2wGnzlDqVnzdzKDhb/J
XvSG72TfMnyb7TvBZMWXZ/lTYcgTnVLFLs/GA9WkCviz6j4YnrwwAcXJg1xdc/rgNdpDfRAeyirZ
IReTaguONhUefJTx8rrXnhy+R60NQAO46Ikhs0qksAP7TbpJdnZ63ll24UkAbLaMHSOfcrKz9dcX
bXUCwuCPHqnC7a8+mO25AhSyYBPj188QU2HDO8Xn1wluAL5KHTt4gS3YAsEzksjqMed35uu/lAs6
X6ceqXRsnHAXmI2essBmrMzgFt6Uk/5OJ819HprVu0IeOXghAphQSM4Alqt2m+207czmlsb3kgdr
Fbn1sTzMF+qeBKz96CkPTGrlwYQWspJ8dW/MnfYWXXl0n0scyA7pdrCZLsJnFiIH3guwPGXnwRYX
uUesjOQSgTLpPjw8YBaA+SNZNLj98yG6a3vvtxqflvHtzxuyxfh6zZTyZT9XM3xzuM60608zPyt+
etRCZ63+VXDzga99KP1RteA+/4DFPEMHs7ZONaF3QHRj+UK8AXVgiKgvXwdZWmg7Ssyk+pgvhVXG
9snRU61Zl+UyPReRrX9pD77X4eT5yxbBQhE/Y+g0VPbXeiPZIhVbREVkV9J+aJ2YSc2E7BA+HfJp
k0+ohJ5MZ1tZwM74n7BEhI/6AO9zxsiNjhoXnPiL6r2UP3qKpJcjSh6WsnPVFL6rNa8EWdaQrbct
xWU4IfnndSL8txvmncoqeNp4fX5kH4gcAF5ysyBWBGQbIuap3cyWyUe3gEWl/Zvy0zUepfVzsocF
lXrJ1sdb5MSkQXz6xpURNm4T+Ub8BNf9Hamq1uElX78pYqGNtVQwLea76uu54NF6gafe4IQwt8G5
rTPT9YzjHvqcU853AYxY+HCX+oZnFaR/qOfs2+OtYroLOrUMLzA6ZmvtACpAtlpw56T7SJKlcYBY
doDmemg/q6tg19TRqVt+sWPj9YJuRWb5yDtOEE4abQlrSKmgoQGEWxSaYrUJseI9UGXre3EiScUq
KI/rw/TRnNT9sKq9NFlEiqVT2V5qjw1mRw7SbDX/SMOFthUgkHAyA3+8vmfIUWxIMasYNx7Iay6c
R2AWqt7pibmKN3lzm53gVuv2eGHWXV/iyxzTD0i9IP7m/IyDikH55ZCutLylwYZgXJ26FsSY785R
F5mMVKe/iEyuW/xBw9ByI0MvpWlyqn29jak5aGsqC31kIVEpO9lP+0WnGvVevJ3fg1NNqY2cvF60
mf0UfAxDqCeDYZWX21jwtW/tO8H0nUvFRVzrOv5KPmP06EZP1d1Q9I2TozG4EnY6xW5mJfsBcZBf
nGI/38o8mJ2lf832nHSZvMvCzwoOi8ziUuinBh+3onbw5/kxSg+D7BPiXTFqpTD9rZj/XakhMPyg
zCiAsewKbOUcfo+JIwXAHBaPDzt1ajhZ4Q+lU4nWmHgdvrL4bdHqKdg8mLUIW9ZnldUF6DJzV8Ar
Zk0oTiFEbYpV61npndfCNG/i+2wtvaNpS/0zE53SGx5RvsAPGkL2StVwEnk31CTBKbi94QiI/TP5
I5lDTtMcdQVuYafJb39HDzETT1D/ni2oH801gaIa+s9ijU4G+9Gngi2Jj/cqoipoVOx8+OAXkPh0
mjZL/J6WT+QVVvR6l7B0N+CWodXgFsZZRabsgbwhityx3ekLg7Fp76O2Joidc5qxtBuy4eDZPx3D
ly2PywoShLaUOpeKhDecpTcxgDJKGjIW4nG/QIgncqgwjKC2lt6Xv5KcZIeLfDZbEdfWFsco2UnZ
Jit9vOBFcrLogWaX2bAY+n0+YaxkZcwgCwYTy7HfyOlj0paKAVnsMhnANblPWUJdRi1EkUDCSA0Y
QslO2S05RuSyV3I7XjFcvfUcd1xIdcR3IfjpbY1QF8DDm3Kc76EndZjxtwTa4GVI9J1JYZSXrlh8
hcqCCC91hMNxYWOOtEV/1h79/t9gv3tP+/835//3P7GvhPySYTL6v394GuEbHanhw/ELiK2xzyGn
ZPDQny7+fW8KNIUMGH2Pmf98QTCvk3UAY3HDk1DOAOW0V9Auo3DogFL4Si9h1A+TqC6qeo09Br3i
v2/9+0cJU2u7aYG2/31PfOX8MyZz3X9/bV7jQ1BVcw9FGpBBLJFCOUY/4vDm2v/7Xv3+hyqBav/v
P1OD9ODfV//7h38/999fMZTu7ewY9a2N2pPZ47+XTQ2ZHe/95b8fxcmVxiSWkiVWOPUu7BcjOcGN
Qgg1Zve+zJsVtcjw6qEp3CBsvQkOkBS3LVZ92mRruROdk27a1OF0GIOmRZvHXSsyWd1pebRL0+fX
XM6OsjL7koS+dZVUIdqA8UaUTItoFjs1z2sX7MZ8lIm/xemmTG/BDKcdfOtHN4VPl4T96L3aJnSz
uKDJA0GY462nptBiJxJ6bX0m0tIYOm1yB080lePtLEpuWV8Miz6iPkVxwtGncW5qXcTgqulGP9OY
bEfDVyEU0koJoEVhRDUZisNdIWOba6QKvdsQNsYaBBod9lkriau5yvQBxQSJOsziDdktEV1PeEsZ
9XRHFdKY6YuCo8MFCXNBj7QjCqM0YmQZwe9UYVs0BAs4UwetsRk4CJMGsHkQxkVaPG99LJGwwBGD
kITQLmZoZYn4EWeZKMYRM6WPUFHxQvmuIF7O8R9XI0heLyWGTNf3m1DDOEGAzqyhHsdl0X29mJeX
z0GwpJf+E2fqF85QRHdFaoBJJ0JrHWbCaMB9wWhtQXQPjjGM9npZFG0CR9nwZkKJsnY25HSsO3x9
eZzJSst/jDGPnYF0jDE6Er7QNrDF6p42IJ5Ce1Reg61W719/ayWj5yWq+/wYFFgJ4eh9wOEAs0yZ
jFH9WeRenr1A4po0WzbqY5x8NZ8tCYVgkygwfOOSOw0ukaYYpS8nyrpbIDzLRZn9CTHMB6TqNE1j
OhDTpC7nzAJ6RA+RCOZQIyDexqSLdO17r0nzr6hCbSFu4xKPg6EwIC28WjryRL9jBNF6UqA95s/X
ZpJSQClDhHksYKoZQa9N+EShArYpYfGImwXeo2kR+Eh9KXp51Ba63DlFPxJrNb1gc2PeNMuYKcpa
calYiY44iOCQ+OBIEuTIhM0sNtI/XEPrVWlMKN3BRIyIcLg45/kIhqcAT4O8LSGldtXvbIHln5KF
PzFicC9POdsS7OZNiSXbvhNBqlm/fhnTUn/JPCUx1YASN1jWcxaUIGhVy4CoVrQZuk+NzUBKv1S8
5B2pjm96JFHIBXCd9fIkJLQE/SwHV+6ZqgrghmHM0RbL81On4NQsl4lq12xlcZmpOCjB5B/2AQvJ
DnrACNy5bQKJYefiFuzmf8Ms6dZiws6tSLI97yoq8iiL3vHM6rKjpImDcPSCV5FYFaTbQlLgGeK8
Prap4BGkpnKgFn1aoIXVVhoXoK9ADzNE9Mh4QcFDzEV9Q4Li/6rjdRdRqGQNVV9eJkR1fUXNuBSJ
pIOIaACEKKGvqAYxyIwhomTAI7NnRBqFtyc5bmahp6JZSIk3yU1nRbiZe1Kn5G6DIwwYGMP/noDc
7/qlRDTAybV+vS5Ksh9LRlMtM8QxmSA/d6zg51s8OgPEKhh8RvOZnSWTcNCVrN0VEi1MMn4LuvA5
jtxrkr4mZzYlDrTsR1PQ25MqjJ+ENMk7QwFynCkXMjA5q/9RgCYGLrEA2TbL4eCq9XHMZspnAtwo
ycwqybuXwmfvpspsOVBESGj4Tb0x2mXSR3e8KWIHEd0K32gdViRJyJiaA7yGyBICWCLRVB3mYmsa
qEdXhcyYmOAPOFSijAV3VdQuKVs7CZNhScOWCMd12p5afru9vbPQwAzJMyP9fIxeLkEzyG/05y4X
Q2krSN2tlrpzgeVV0WE32Y4CbbwOPvEkTmCblTSgKkP7l4p2V0j+w9157FiuZFn2Vwo5biZoFEZy
kBO/WrjWPiFcRFBrza+vZYzM9KjI1yj0tIH3CPKqoN9LYXbO3mtTbGc25wxlyedyfTM0/07zA/oU
lZYc0SJiPD6FNuOL2KNJ7p19LpGF+6InlCn9DLKkxKEg4qnd45nfaDJ99EZlV5DdW+uGPsmEDIcH
+ZHK7MfUSm9HcGsPaoMaPHEl0jHWiY+0xDCycI39TYBURmruiYLoCYv5UjdQ0jICuZuD7jYqmxAY
ifdkFYr4l1Kn4DRDKdeMCEXceR1wlKP0WzUB/h46zkMey0PqbvsAvWGuN4ApouFJ7+4myINNcad2
8eg7IQdVKLWdOfkXAC9tjpP0KfLMcBtCpjgS4o7mmEgG2jhoPGB1oy1sORXTYmq3XsdgOqfx0YM7
RgKtr2AAaas5DPwtwezXQAgQN9tWsfHImOhESIRGk0IUyCbiXimPumR9WsYMZm5G2DAPkGIyWBFR
llJjdCZ7myUNBhE+ZGSG08VrkeE2JpSBu3cD2FKVqQnmQBDBb+rpbYYtAe2KVooLWVNcLmdIYdpE
7cvwdZoQrf2c6hQNMvc8t9oMVBH1RDE0LcolfPRlH2OCLo++HaSbAlc9cCusfXFAlb+0/e6i9yFS
+MzCsO9HdNCYwiA8GZAsBC5VQ3Mi3d2pb01RapvQ1mkSwm1fxRZVj0Yy9+u5w144NJ5Cx5twIKb0
MDW02ChHqqnvLyrZlLsA8MCFI+2raaRmXBw9sgpXeUd/P3IsKBIFv02NUSYheRGTsx3vIxrtYkxJ
sEYgD8vyWbhUlzWO701LQa2Ip4hJovbopY279t2MJidw0aq1snsjj5+0CnjryAU56JqBOjyTET03
1l2A6SVvYnxL3Eyy2nluEtt4yqyrySQHBfTbXusoYE56gmOrhQdb03QtXRB5rj28TJ376afZPXSH
+Srr+uY0BMB06QcYMhpOthGgNPeY1PcZVajac89enr3bPgF6vU4Xv4hvRuIGjubcPU4cgRysDGsY
3ZVDs8PZSumVTmMMgW2VMfZCxzXjvaH/lEnrBfjUztMQscWOz8Q3ooZl6mmKGk18mYn9VNSVWI+l
vhkH8EikWqx75i9ru4f5XwprlydIF8LmbnacA7CJtYgQNRii2rkVtL4Mf/zaDDCSNwMA4rbdpNFI
EYs8zxJiiqxnDGM0D8rM2Hqa0K479n/d2kENAgvgkRa+TqMb7uWgIM4TVvRbi6SdYKKalBnevKuc
ftPX6H/0hs62pafQgJv44EczkInhpkqLaJeb4S6MqF6JEBU/2WzYkKIOs6KaAml1ugH3KZqe23Tk
XQWDmA5OR/Wljos1SR3eVi9p0qdhDFLkUhJrsJIB7VVbYmTUxU97aD9dveVlwQ0y6OnE+I4vrHz0
s9k9VGeiT6372ZD4bsVFSa7zaWZwspufwjiytjjA570njmVEM8fyOWrFbJ+H0KaZAulIOGiFAJiQ
dECVfmyMinnOTRlkGG4nrKQkcDouIGy3zMjamB10V8Pl6HGXGOj9NJUUK29CDTl0T6Zpxoc0zW4Q
IowGtK4KQX0l+Knhf5kbXas3OW5fhUtyDpNTnazRCu7KmHwbWPNNjVTRNS25tar2zfHK4Zx53mny
mK54drnrx7fcvjRKwFFYhTeaQ4BSPkXMo53nUNj3bQqQuGNf+Zpi1ISZnzCATB6mwP0gzMPem5Pp
bZu8vQOaG5wzi0tZDgbKTjRwcHyhNnVSAiAOoV2+wgr0GdM1L5kR0dfQi6vIr0hrZsI9cOaq9Beg
3C3fAgBTJiUplibzXicPjoDva7I3pwuxqwJX37pFv/JaRk5VPp8HO/xyhoywguDDT6js+MlkbxiM
bfO2nIDXiassBEulAQM3twAhkByXFNU6Zr1c/L3qVvfoqLRR0exKpeyNq+7gOZW2guQOgBm37NxT
xAgYezY4RCp7ArqXYVZ0I+BUcSM2nl2dKj3bFI37SngxfOyUfHhB7QhYPEqhhuLbNGk3NdaCB52m
2RA1r9kYN6vQHNBNDomzsxHmJyfZG0yhjf4kTe4fbQjZzckz1ia0c3pgwluJ0KfZJMdEEVKNOoJD
1X/q5HmQGpfzl962FR7oAUtZKKZgI23MoUMfIVOcgnjrw/xFRJ7cAyUj6LOjV8uvQTagnWz6FGaQ
yOgYMYumnk9GUsS04wBm50Y4FfWuZpvo01FDNzECnqUs2TM8zymfkryw4aYFZ2A4cCZ7d015rtNt
OHWq4oZWkJMHjVOZAeklaq+Aru/XtJWnsL2lpvCokZ9HcJ+2N31+QE3U1EDG7i3pciLjLXfDaF5b
Na1+9ie6tbqdoYKk3DghlrblrWQ2dBT27aDTEIunpzjo9l4SUzoIyXjOAvKubE52A0jS8GwLzVoR
DoWs1lN+2eYJc/d4MlTqxrWV5x7w3XlfpVaHItYOVQDXbd8LZt41gxnfjCmFVu6VKam9BlpwSRIU
g2XBwcm4FEFOc8lxnq3dwKO/6324dVdTjYpPQutvgFJe8oeDTGuYsGlDg4e9r2DYEy5kJskOInK2
7sCEQlBHJegQvzeiHu/NFmnJxPerq9/dR09qQgMyfC991iXsrVADeNkqn2IGqDCdgClllbZLW5te
n07fZYT1BL/lYJGttrKTOr0cVZ2vAWdWhx+giI/11CYncrg5OlyLtk4d4PJB0uoyrQgmk6b1jNt2
MJ1DGN8VpFXT2Wg/yTb4adYUB6qWSY9HX320iHty8PbnA99uSXFmG3QIdsjXCnZaweQCtBFe7mkk
DZeKg5fUJjpd9IiyksNlWJC/49mDKmXg8TYQxUWG323IPkKwOhv5oavR13XWnDPbtlaDiZocrKe7
69C41CrAt4A8X/f1z4lLr+2F0znrgH7GxAgjYkR9NHi2v7Z8f7hqknDf9/PlrBvJKXfR/Y1zefK6
tlmXtY920I82duzfJjXia9KQTqZq79hwTC+srHmSqUMLTl/L4XkOgOkCBHnqLRMxV9/Ar/dRAvF7
hntLm1HFjLTcc4J/zbzDKNWinZ4mjutM25o2vobpyUzBy8KWgaFVoqxquB0EHPXDXOiQ2kJ/zSz4
GWlGqdfG51zdh0YkNuqqD4KIYQkj4+jKAA6JeYCQCoQdpYHCsJyqfZOAnxGaf6/XOERm+sL8YalI
n1NpbnsVjoa3QjOjE8PCWyomM2KLYZfrxk8ulF/hXAE/z5ndkWgoOAMyEPKWdlG3Ju01I13ZuVts
ZOQxoXW9B+BDnISSA9WhWTgwh782uNhgznI+5yhCE4LwvQMktzXk8IqDquVHrOszWCaNoCMIFmU+
brUqps+hteHtJD/c4A6LQ0lNClhb522cwXjTW5opg+oeTS/OwMwllc0bWbTk9pGQaL34Bd5SLFhH
vUXnkXbhe6tTFIphBsRFvI6MgWEVQSabpqpeOOUoMPnQ8Ezdeq3NbrgQJsJTXeYGMnf9w5TD/VzT
02glgNICKUADQNoDVJUOyVcIwPhmRqpvFLTKCjWPtZnCCcZw5RCcNYwT7kAJZEzF2Z8j996uaYgM
NK8mil+BGYkrpxDrApzauumRaiblmN/Ppv7hliL8YG7zZZNslgn5kHs2VU2z+eL+9ppJai92GzDK
ui6qrt5TzrTHYNwGVfRq6Ra6rEM3cEONLMy8TUdZjUvDOUPhMuX49onriWD47eyAQYwDq6E2hy23
LloTVnF0hhSQk+g/fIMoWwOleOEzOpn82sd13YMgTsWWEDSlaRHvqe895nOMfyVdLlY0n/zxKhrT
V1c0w24Gi3quRlBh5G6KtYz0AkFO9d4PFgglzvICbOJmgoV38jwyKGPGLcVc59te+Jdc6GKSOT3r
IiAlDjGUeCi9irlhNmpIPTHF2d0LN6/oNhlbSLWud+8C9N/4s4/qv2oe3Txfy4mEs7GosKUW5r3V
cv3LhVWv04BoJU3XdmhUjRL7k++mGfc5ajwj17581GuoI6SVZ7V1rItc7h2UB2bqdDtfYxDq4uQ0
/ZyrUKbjR2CUpEcFPnmmen3IFcVtrQNJlJDfg3KV5LG3NxlbHIPC+owyzbuO4vJm1jF1DoY5biGd
QsRycbxkOQN5S25kbG99aHDEItKz9HJwvB8DwpOMC/+KGWGFthcyrNPQdfCfzZyY3dlEpN/Tzwjj
97osnBuXcjSzhulC9s6Th/guw+qH58WaNnap/cytbjdIVzJz066drv4KKLxtihqtxFCa885DiQH8
PFhVPsNuVbUv9KzYBg5g2CEMnP3gK8zuCAXPoUdqEySLaYPBgaOhKPY1NAiTwRVDUL8K5tpAyjpC
tOq61yDQnuLCsUkAZZYclvmLMc3Z3rCTk+83+moasB+anRJZti1RvPj4tYELaQEIbG82N7XmgmII
MuocQWhvm7cO4FndkHduzAOmDlnDK2g64spDDWqdwMuj53OztqOc3v5MOWLkDreKhZfuY0N3NpXB
t6qN+qfsVIBYZr96MONjNy7fYjmSHqRdGbU8c6+9Gfhln0rfPo66ma5CwHzHuOEczBRkPX8ZmRXv
/RqOjIaaIT+Tv/EZxEjfs4GLf4stixsJCVGy5/4sq880IO4hEi7y4kKRd/56NZzq26FVhirbzo6j
Zxfx9fLyoHLciUa1mkT0w7Rm4k8S5vIitfjezCoJE2HZ/rW6vP0vn/9++9zX7Nf3tuPSYRx2Qht+
8k+GeCSAXS9c7WVtWSws7Vpxu783l7XlseXZ7xf/8dgfm8vrfGgzZf8pIBKSRCY3C5LbT0r+mkn9
ib9Wl0eX7dkceUrLoH0YHuklak+WBUcXjtvvbW32/7VNqAq1w2YdvTjZDCh11lYeDDVjZVHKPJJS
PPNXau3B8rOLtAQM6o/k+y0I2qyHMBfqoX2cQWivPZchzbLZVvM/n0jUSxwJkJWDav/9huVly6ZG
UWgnh/C0PBTZlnUkQxonW6cnpMuacHuW1y3PLIsiq2ndMum8iyMT4zboUDbVbixPt4ZtHwrjc7IM
G8Gw1+NulWgFIihiJwYOULYUrcipaOb7KffiqqT7a8XtfRvToOnrqV7JgsyvZWGMLYKIsKhn9I0z
ChGoM07Rfo0aWovctal+xgL2Izdwq6ZjFjYN7UKSNhJgY/tIUZxiBYrKlwNcbS6PZdmAdLtzoHjW
UGYL0WNvWJ7pg1zMG5/owXSgKv/9vpR8XH73Th79EltcsnzC8tlloCnyiNYTngqd9Pvf+/WvLB/7
6zXLU2NLJ0UMOa7Qf+9U8u89W169PPHbZ/9fn/7+hNKNm53XNYfv1/72bxYEkURJfUoFA2CYWVz+
3AyQArmR6zDw7gcL4aIh8Nk5U3tOKD2Dk4Ke0buE22RaROnynUxawq4rn65AER4AtOcH0u3qs9YN
dJUS+viEP/Rhv4nblOBFdCtVAcoLxAohXtp7X+s/pRVmx76iEV+nDPVrRi7MOG1m2ZAKNCmpidGz
NHxmnl5ujhBgYBD1XrPz6X1oklJA09YU3rwHBmDFVTJwSfMqHemsTrxrm/jrMugrzEo06/u8Rvjp
MhexRqAGDQyPPPvRB+RV1yUaKMYC6y6ZbjpKdGvs8qiLZPHQShoIFQm2KH3AulAlWzPopt/d4lck
4ik4VKO4N5z8muFtsxpTHSFCFO9TbsH7nhwaIKcweATzMp1obBiM+LmK7iYVBTezyO+uRkFjqaOD
KUzadJ1Sg6fEofbFOK0J4RgxrqEltueSZB4MkmRM2ZdwPyaEkm6p1TcFvUU/vg79OV1ls4eERrRf
dpCQzxhXztrwxKkIhw75KenvJJYfAxcDiO54zwmyypY+CKlYAFqDDkUPuUAkT7935OZs67z50J1t
kqYtjUabjn6S3JATjSbaLtFQh/h1/YVOHPkny35zbPPdSDrMsw3FNGsSe1uiHQ8LhAHFdZ8gN3TS
6hmXQUZUHZyTug2Ci8qlTioSQihj0cwAObg+aFYxHiqHuUNAD5Zg9vrkDNoVfYK6bx8qnXGxYGba
5jBM4DyvaAZfDYk4D6Zrox/r4k3rFpdaS47ZYPvXmmF95JWq27I7GocwxRGDcMO4AxmYY4xJ/Pyn
k0an1B8wjgeVdhnm1NC4ncEUIll8K1PjKoAyYuo9MNyGckCFBAacsbHKE/Git+YPmZCGFmCu4K2X
lAM4YcL5JtPkfS/r8YbaowG9eJPYKMCk7Xh7Bx5NRTHkqFn6hGsqSQ7CZRaUe9rJ8e8Tq7dv29T4
aRu4+KP0EdA/CjKZo9u1XvtGB5fSzs/hXgtIWdNnI95bidL1yvaTZqCa+A3axiWM6qYtMPGZXbop
Y65qZiZmmiuMWc2cljYS2CZ39DVtLGNTJM5n0NfhU0F5y/e9ck3C9bYaALf51HW3fuYf9SQiyC17
NBRIv+Ib0ohsotRZ2I+iaM9p5qGBI+t0bWUDtjrL3vdm6O7b0r9sQvJJLCvnOlIQYzFiMMeENTb9
a5XWb3rJHmQlItjMvy0LcdOEI1M/vu9e2/Q2Q0Gzm75EIjUSCPAJGA0lPC0UqGnQYSUE7q1j238J
I0TVc67D1IHQvwKGvGpD/7KYJbVezg/oEdon0zUUFfohB158EXQnC4XdgLGnqUEqcTnfmgM0vlLL
AjS1WfWRScoGDYTEtSmB71no2wSlPcQvSbN1Zmu4z9oalWGMUIbvFgFzG2pXjOkB+AlEt1N+ap0o
uHE67skBbSHLioLtaIo3lyBD1DA5+ksjeZysqNs1iUp5CR37qg/9z5YSWkfK4xUZC8Np7Nivqotv
orYEH0hAw5auCWf32PfIYqYLr6cyBX7e2cDs3dozBO3SaYeHrhhoWw4PVdPoaEvDH4ZJ5G5FsWDb
2mh+R2EIxvB8KF1iNC6kO6PZ8bxVrbjmTdbCO4mNjdZfs4vG2mhIrqs7Sh/W2FS7HEYlbXyUsMQ2
nvJgaEHnoSZFyLGbNZjCQ4ypAhpQlqA0lo2dHQwTsJCthddFykg0hAQPzmvotz5s9ENLwHo1owuj
WfVIYBqmpv52aJp5ZbjUPqaSNFRfD6wjmUefMaRUCm351xiDJBxqgonLXn/S9KrhWweDr9mQMqt2
Oum2i7Gtc7Z93FHCL0wKPKajMKA5ZotqvB9bAz24FVEt1tazUc6nFnFNagfZpRKZceQ6RR+dk3LO
NnWWnamTkiG8CNAjQNcxYOapcupd16L/H8Y5OU41P7Q3N1DGI+A0Ze9TRhhfnQQNSDqO1wl1++NQ
0lghCAZoBol4mglfXx+JMkDwCub+NZU003UZX3azhj56wmohDSxMem2uAhsp/NRP566O02O1nYbs
lrgprqm59w7tl2J+i8VX1k+Jq0doZsp7SVMrnyMoopI7c6Y5X1KdqtKghZNk53rgBKJmx2hvHj98
vboa9KkEmsNfH+N4FzqWbDfDglyFDwRq2QKpLrGR6HKyCiECFFA+Dg63BG5HmxkblHpseWImHnZb
OdZD0bQB8eP2S5RCNoxJzDl2imAzqIUYEswUQf4YamF4DLPaO07W+BJqgCqa3JyOgtEe8hIWtWYH
GztDThCjgyIsOReHyiMoSVUPyRncjSpPR3eYHFTMI92mEDvCYHlILYx/ry2bv3ZRvaGJIhpzm+WB
vjUYzo1qz91BPGhJCuTHGfS1i7ccXeRzNrYKC57vGD7OFJympD26hssqjXQyY2RuroWnASCpvV0O
EzGrX80A7b/w0HkuQ/plYbkcCoZaLJvQ1KmgM2FbW23dHRP/LbA6yNjLTplNM5AKODW3oTrCE4v7
QRsn84VU8YK2mkRUBuiSQi2WtT8eI8KO+6bEYFQbMcXJJZFIKxnSBmaH+jIhL6LrmNDl6rf8XjRq
jNpFdrDS6TivrIpm514oMuuCSA2SgDlLru/GpoWVoBaxYyNlWrYjBWWdK6oxXmrupdYn6OqdvkTx
Apk1q+/61hUH6UAsctViThHyam2VrgbityBVAYs9diWus7qwL0On4AIhDeM4dYV5XNZqXTOO5SAL
ihmUYgPFiK2AfDMWs5lysLXsw7ImmequpYWEK4zORGqLY9u44oiOvQ+lf7AraCZGgug3IBvboFxp
TYfQvKMtUhxz4Va7MHaBsjWv88A4j7letqJtUPETFvraDzQsO05jHktDmMfGBFTfcQ+9aCXqA8fg
UqnQybAuPQfKvuKJpT40hRJBaUm3bmos4i165jL0MW9K3492gkRQStxMeTdEhP4c1DxmWXRqTQw+
YvrZpDD0L0yuQ94g+ZcURBb8e94L7EsaNzSoXqWHEDeOUDizoL56KNpZ7Eb6o8dZLZbvf9k0KSmm
GcUcvu4AgJ76DRi5/XPhjTBUXLQCq9kjYc1JmRAZoYmodNgVHYqXigGvp0DC3wfgsjnFeMqLafbX
XePem+bwWpZ46vpZaSXjOW62oT5+mNjjue47h2EsT/8ns/omtFptvDKAEc7egeIO8M2AOy81a+CT
yY7siGTj4A7T3+avkAlETJlwg7wanuPGe6g+tIfiRGtKR6SKUluNBWEuxwyIVzianHP4OL+CF/sa
r+lY+I/hQ4bWY+dMEE5X2U8giuqkHHeUPekglviSaAUQjGuRK8PAnWY5NdZt+5Ir4BgIki0X9fke
nnQ9AHrddvoOqmPY7/W7+br9LNickA2SU7YhJ6miB/hqcPoK0kDX7Qv/lKQXh/yrvtDvMKPRJMxw
gyO8kefoQzCLwZ7q8aYZOQN+Y+2Ed6qNN4yc63GHI8Sw4P1/IoYBVlMCGn0Qr7cArDbRDdmQ8gKb
MUKLB41KqbbFdh4r0JR7nj6DG+OMOg1wwQZ/LESClNbrV8ntjGC6e/llXxn32pt59O+pxzPWa7Bj
mbB3iUs7M2bgsmK8xs/Ttf814g1/HmBgt7vgLKKDhYG/Ww1ctCUTya1VkdO8grI/nIHPziWT7ovi
heMAB/xMd4Ku0Tk9xR84LkvyQDbC2pKHYcFRStFbYOwF8NBpF6QfOihQqKiRbnLDSIzrBpJ47/aM
2mI3fgTVhX33w2u37YRU/jzh83YrboZ7q9p7zr2W7n7Dtd8wIgmK/L/yLrsporxt/vE3w4XnzrhQ
PX74+sffEJ7ots5wwnZcpKnCtiXP/8ZAL6txiFNTYNTUj6WGZGWT/NROxT756I7BHZTTFN3CVvdv
Imc9ZTvKis7ZvZw/OUIY16LRSxXbZZJr0vx8hk3EiilOahzsQvfg5zcwO4cShura1HaaR66sy7hh
ZyD5e4FogjLwaf4J3W+bbbNXKByXeED35VN/G99lD+VTS8VhZazrHzHRSO5L+m5hcNn1V+mRez86
TJ0DFmP93txNdCR2zi0XM7QGhFZwn+UScIFv38TYNO1I8rXWnB0rMG8oS2cLd1T75FyCYR6pZp9l
v/G67Y+6/5IP2Rkcb/gTYwKGBucnDijyOOSJWdoaYNpr/IEYUicHDmnxxXBPY+Gh4kfHagOrmGc4
q+E1aMj6kZIdMMz6Z/uWQ7al/XiH2Kx6RmLhXhXbK4wSeHWpDad8f0ckUa9OxCB7n36g1d9qt+YT
FMyttwl+zB/koW3MXfSQKk6j8eKSz3nuDvo+3FlX+EKJBi5X2Kc2WO/bWzCACJ6z5wKyCK4XlE0b
5M6YIzlPHdwAH/FmFR1yG1zrBWfYdK0QAA+mvvoBmCxyNowO1u0qWu+BWQL7pIMdYiA8dcp4ccKn
AE59IwjkBOTDSOdMiRy6uKI3cNgi47ua1owy1lq1h8hw4E8MtuaN+CIWvtqP70zB2VVu4Dv7WL1O
J++VeeWOkduWsflewzG0VqCFq1f7DSUhCtHNMd65m//lyFdw//848KWhC0s60vMM638e+IDsGxRd
xnBluP0VniUyn7nGcHg9Ot6LoRSmBHes8zdsMyibMBo94khqFPFbaZX/l50hCOE/dkZYFopn3SL7
4M+z0I7bUdZeP1xFBrVC/icbNMw3E18RiDYcNtw/1vjsiKBmXhVcl+11QAMXm+Uj/pHoetmd/19j
KgxBWMRvX/h/xFRcFnn7nr//HlTxz/f8K6hCt/6uG6Z0LF3QWqFq9rfvoAr5d90Wgquj5TG31PmX
/oiq0A1UbLYlXfdv/9UUXRv+42+W9XdTWrbnmIbONVVa4v8lqsIwBTvwPw4QW+pSmPxn2gzJLfeP
o7VEs0x5cQqvJUNpOppgBRLoxTmTz4tM0w8z+YWo9s1TplS3KfJbV+lwGewJGFoo4LEddnpOxMFM
/k2X/3QZIqRla78SA3hnlTX+5p6iAAJDYyu4hjutl++7ynlq7OI2G+xrT+mEGZe6+kMytR/zrIYC
MT7AiIIj0oTXEKFxjuBYKuVxqjTIIWLkHLFLotTJqY+l25Yzg3Br3PRKwzwgZjaTmwpps2Znz+aE
n634GQwMihFA10oJLZQmOlTq6Codu1Xg4xTlbVx3sNfFiKlTpaqOnOlrVDprvr2Vq5TXqD0BbqDF
nrzpGPTv46wD026LTedxV2iUfttByK31KLo7pe1Olcp7HpQr04u+qg42sVKCe0oT3q+FQTVCd4td
MTJsiLxuk1lcC3jFuDNK/4JoGgkEjip66CkOvbDWtstfbjHqPJNgWQa23EqSMsGdZO66GzCZ2UW4
jo3pBoZRnsL5qdC5G0rw3irpe4QGHmUpyDlU8cSsQ6FSQvlZSeaZG9OCr2Ee2EzFLTxXNeqkilqz
UIJ7MwqDbYQ0BCYgcnwfXb6JPt9TQn0G3jQHOv1Io2c4lxUGL1T9sZL3Z0roHynJf8A3oMaLYBQc
PPj9nZxxBxhxhjPeCqC499y/J+UiKLATVMpXEGEwiJXTgJxYJoJMQFrPIqaBz5iT+gkXUnaREUa4
ZobyjhFo3KPl2Ixx2B/SJMzXunI4pMrqEMrxiszzfhVjgxiVH8JUzohceSQih8hCqV9SPyaKCZKI
xE6RK19FETK4pvHLAPQqVM6LwSzfs9YCTdqC1dGb+KoSdcKcZZbUs86mIY+0mbEgK0+Hm1YYJ42f
nnJ7hNg+dOX/qJUThFbNZlTeELPG/t3K4NTKfVN8JhrpH3EOm1QqX4mlHCY66ipG58atp9wnYY0P
JQyflgwv5MXU9yIAPig11lqciYtO+VhU3Rxby9igoAjjTWV92lSplPdFr68d5YUJBOV2GBtQQOLU
gRKpXDMJ9plQ+WgmDDW4nmBjqtBT5bWpvcWd6LxjL/tqydqh6Iozp0bLHzHVp+NLAPJk/3Dy8dLU
Ubm0MSC1rIJSNEYDh3qf5GQS4IZCstmh30QRjdJlr2ESmtCFBHmD7dEk1DJ+qahTQTYw55ua2emo
nEa18hxZmI9q5ULy6YBhc8q6dUc5gSkTlB8n2OmV8gW7+lsU0cRStibsTVyBSbPB7qR8T6lyQCXD
TYshqlbOqL51AGKhK58wTZFYu6lpaysvVa5cVQn2KurO20L5rWzlvJql8mApN1anfFmpcmjFRvhS
euGVXriEryoXV19wyEVJqTNUx+PlosH1lOsrxf41KR+YbuXjrvSwQXdkknnKLVakL4Fyjw3KR1Zh
KEMfETLa6uimH0YGEMp3JpQDjU7+u4sljZ7eu41FLVdeNVJv0AIo/1qFkS3G0AaFBJERJQSsksrt
hu3Nw/5WKR+crhxxBta4VnnkiP9dDZjmtO7QKQ9dqNx0rQSlknfkp1/kiBkIUJjJO44KYohSj/Ch
wa7TnRfop++HllegN9CN6vjrPb+eU2/8bdsIQxR5M56rGG36MZmLAZQFa2Td3MyaRHZBlkZoip2h
QnnESAqRbeP3WzaXBYKwbGMH1s+2nwesQU4z7qYGOh5K5os2KQAajDbngjsE13TuDtIAPdD7CJ+q
ENgIF2rAdVi7cd1oV2EI05ZQMLzLkBmWSByUORS9ltVl0ZSQlGe+htWsOt3LYikKLfWg78dEO4p1
HhJhoY2zcyu4jQ5O0KxDdSWM55rqCTzdzMfwaswPBb0YMyncq9me92ETpXSpumtdM8VxWZQ2aSlW
EDLPz+SOBl5yrOwTx1VyDG15I4PgufUzkhSYggZiZOoYXLqt6x1MR8fpUKN33teItVuVVB3ZotrS
c7ofZZHrq+Ux1Hj8mvWEK7Z9zFKCi9x87SYgR4Is2lMRpUg/uu8tQr4lBy4dbPBOiHs1l8Te2GkA
zVG5WopbiSpu6c4VcUPzwTK1vNgbKnrIMT69Xvp7Z0KwIrH3olSkpiS8mgRLFrT3CbbKGnZ4WRUt
l8c6KEgvMOEjKJ151QJDcEaoxUOiFHUWJSS5dJk7VY5bKm+oN5OjdevYI4iIrD9mgDRJSybIMUx3
iE3PQSL7Ayfnmy70Av+uPEQDygQ9FSDne2OVIQZdZxbq195PSCFYjgBTh/zZWn20+q7x/cpCUh3q
Px4zAqRYzWCgLBzaTN8spbaswUQ/E61KfDXVwDoqS2jH1Y/lu/leLGXA781fazElE8em9GHV3XFZ
zJQ81xOaYA6mgrqFhVngIq4RyFuDHAnmBb+yVB1/1fqWiCgftpkjjJc8GdPlcFgCxALLxHyOwtCY
DNAZQefrub8b3CkKP4gu/iTblurntyrFVUXs780s6fOM2AalgXHGet78pmf5pVVx0Ij88xXLc7Vm
bVX9CpnkZMF//Zc6ps8R60qkV7/ULaaqSS+f+6fkZXnwt39m2e6y7hGhB8fpsiv/Xiwf85vS5o+n
l48pfHtjTZob7LLYeft+xfe+LY/9sflXj/3a1V//3PL8rweW7+y3P+O31eVVPhnDjEBGIjXSWit+
fZ3f/9xvL//Lv+Svn//Ll/7VTjsZxSgyunE0MzCvsNOdRisOT8UkxmBb6WKHULreL0/4kyjhY6jX
ZHTLqeqr1WXbzh45STjlQ2K/8HNTKRxpAKQu5cC/Xm1KhnjoS+keC8x3SL8GbExK2OIooQvZzxSz
lrcu28tChHm/r30sNYJAc9B4brsuG4S0VnXK6YJtLQvdXtkQaaBzG91Yfe+hT5TZVqp69ZSPFOHx
9BKNE5XXToa8XuW1Faq676pDbtkcIx2V1ff28qCmjvxl7Y+3FANs/r5Fmax6Jt9qq2XNSOJxbcWM
AxZB1PIhRVYAEVxWez/00QWofz5bHl1Wf3t0cM2X3GZAIhvSDyYP0JhbVK9SzFyMQ+pBXaylh7Yv
l+6Fp23GxHiM+vA9MCTzIHV6LYtWrcUMhlEFQhgzpvQjn4yjF5tc++bxlFglxnFSTUN1sRCjgUTL
W5Uu0e//zd15bDeubNn2i3AfvKnxRjUAeooiZSgp1cGQS3jv8fVvBnTv1al8pxrVrUYy6UmBQCBi
77XmCosAFwfbRms/M3TE++UNWZgiWhHvikyrJbpuj9nqcx6cS5X5uEXFn+Qn5oNfDckmr4TWbblv
2QyMvQTpIQT89/dTxRmzn6js/2zFMrOYny+as8zOjJVvoC+sRSuHmdJLr8govCm3//Mpi2Ss1tKX
clSMtVyntEknMdbK0ojR28aV42v3I9AzpgQjIhDwsxjRd6NoG6gdDhZUf9SZUosW8PItnQSilIZX
ZfkKy/fyzWjct7A1tRwrjq7dfT8xG7PD8nsuN/NOdGPB89D3QhtV0JDylk/pxNmiF58nLbKp5XYy
T/yVSkagWTLhpmsIM1MyaJ6T0ebDqUPEv8OUWh1sMfcZoq46sC/8LsOMjAKx/ZZfolne+t83lwfQ
AX6lPfCdyalXRpg4HCUWSDu54CCwe4Fb5VxassmWX2bZrQO51xCSw41EhLT8Nctjy8Wi5vu5uTz6
vUOLH/vvbi5P/tkwP6/9463avB+Ze5yWQ27Z15Yvs9zMilToyMRh+nNEft85w16AimSl379XIHXm
Tp6pg4onLx/LWpMjebk6Lofa99Xl+F6+DTO/fx2AyfJBP18ZjTO0R+aJktM94jXg+BHHRij5GDqX
w4SyCZjJYNJfizovt07YEyHWEGIMWpGnf1/1xYGCu9/omFMsYsdlT/2RPf5xH7pbfTMpCBZId/n5
i5e/abloaWBN0Gf5G51ldrJc/f725Tyejfg0Fm2KoWA8Y6ibScxDzUyroCn2pv5uL19Er2nQqfJ+
2diOGLiWaz/b/uc+q+hYmQeGBCiYUWB5YPnIn5s/r12u/fyMPw/8vN8fr43ya5dIDWMYutBFb9pZ
YU00xL8Vq2zxpD0ut7+//FzS6Y4kms/Ley2/6c++5cxvgSTl+2Ufo9ppAWwVv0G4NHKX3fTvry5v
8T1UjcXUgOyFZiqms9iFOHeIsWS5uVxb7vu5udwHHOV/+LzlZYP/Qes03y+fv3y/ftlBl6vLnb4t
duPvnXm511Hzbl7/vOAvz1qu/nn7L+/6/V7//Uv/8jj+L8r95qMyAyhchpnlNLJcW97x7+77ecry
qLoolperPxfL7/Fzc7m2vO6/fddyEWT/vGR54h8f9Xf3/fGuf3xSIAb8UUbCQ3LWcsy2VBK0vpq3
y7H+cwEhpZw9DNzsDWIU+Ln4uW/OMg7x5Xa1pBh9P2kZbpc3/3nqXx5Zrvo61g9FUxmSxXFtzjlC
3J8D5S+3v68ux9Vf7l1uL8//6+EJxHWMaJgls0JJj8lx9YGzkK6FfknnxGTx1G6MvATUU1F8c4Zr
MoLuxQMhXxlOUKyMpXVHXRiy7txV1zJp9nqlIetSzOlXruc7s9IkSKK+A9CTlDXV7x+SGHlKUY/O
Wo4T2JkRFQfTuM/HGBCXhue6wOF6M+NtpbvbxnvSsW9mC66MRJ3ECyfI2HaPF2awqNb1o7mRljHu
zz/4eziZybfpxKJqzgDuLtrj5fS6nFh/Lpyfs+1fTrnL1b97+h/3Lafu5b7vT/i7131/wpA4N2az
lfHVLdqf5cJejt2f24sMaKR0TllsOW+KeeUgBqjvO//28T9ebhrttLJMCxBWK9Qpy8sz28rj8/LM
PoEjr47V3fLAtByCf381CtIAeHnxoUT48pQiAqGBEC0V3ggpwiURY5ew8psO84SqFE+DcFNEZO4K
d0XUAPgXfotBOC9YRx16Gy9GgylDwZxhj86tlvdvkXBt2Ng3VOHjMDB0+Bg7SuHwEMPzOhKuj0H4
PxrhBNGFJ2QW7hBADvJKCnCMVMI7UhlZCpyxpa4pnCWtsJi8kpltbFThPKmEB0VtLkEqBztfuFNS
4VOJhGNlCIsZum+zc4SbRcHWogh/C6f4l0Q4XiLhfZEkn3BezDAhrpggzdSVoQGcp85Gla+nCkYh
HKWuqMALZ40jPDYI0zQqBRMiRfw3kkm3NReeHAzQBDtTtJiEX8fo0LkEw7wNmoZmauOn61wvPiXF
OesSmShz325NDECZBJAuk1SEfgQYRqnxlAq3kEVhDj0m8C6MRKFwFMHG8SgOwJj3nzuzurMzcBkx
zN1UuJF6bEnquyY8Sp1wKyEG3xjYl6zaN9cphqYJY5Mh9UCiw3HcsEjusHLkl6qQnTPrvg/LCaWD
XFg2apfCm1Xq18qQ6sRi4qQSOeAN8LJKp7w2mzHKdFxXgfBfOWh7WbZROceaVQmPVopZS4qFa0v4
twaMXLFwdDnC26WUuLwGwnB6G5d2QNlC+MA04QiTcu1hEB4xY8ItZmEbq7GPOcJHZglHmY61LBYe
s0TGbRZjOwuF/Uz40ArhSJuxpkkFHjUkRgQ+Cd9ah4EtF042cBMUtDUCmqAaHHPhd0MTZBBboW9t
rHBTRoBNOZM1UAqf3CQcc5aCWsuU8l+dfZtPeOpU4a6jJUGhXLGuGcY7Vp+sKoUXL8eUNwp33lDg
SvFzykydBAQQC58pvHyOjiZMuPsqbH6a8PuJ0T8UDkC8TOxxaCKxBrbCI1hjFgyFa7AV/kFtT3dR
AruLrVD4CxMKrMJvmJ114T5MhQ/RwZA4Y0zMhEMxxaqoY1mcsS5awsM4YWaMhauxFv7GXDgdTSyP
7HLKbStckPRbMNkMR0f4IweMkpZwTPpYJwsslCNy+N2AqXIU7spu8Vl2X4HwXSYYMG2MmJFwZMbC
m5lj0pwwa+IvfVA7+X0WLk5GCvhIwtnJaehXgrYKfQTDf439MxU+0MipLU+qIxaH8d4Q6I0E0+gs
3KMONlKnwE9aYyzFEVGA7Uqwm5oImTfx9BIIH+qMIZWgvVfJxqFaCK+q06/l5n4qP/LKCO9iGfEQ
fmjcmUhLRuF27YXv1RIOWAUrrGqR4dJRI56ESxa4xwfgRXPTCwetiZU2Wjy1hVKS62RBYCBmWGlI
cy183CIS2YuOcOWqMvtsLGMsF73EtMQfWGLizSi1ZYjCSp/ggTTM7yxgA5RjURhZ+wQbMOp1cis5
G5KrlcNemqRaerADPoM0lUKl7pljKda15A4NMGKN6JbTnymcxyYW5EB4kafqAfaa+gH3pMSqPAjP
sm6HMpZS32tSNqSkpEe0yCPBgKQPBNOTivXZER7oFDM0IBV+FCTzGTbpQfilNeGc1oWH2tbJD1Aq
jtoO0TRf2njqjUI+VP4ziDZYdtZaw5KtM99xVeHSxit+tGvSC3QM3Cp+50I4um3h7R4wedepKJLL
EhuhUE52F+30uhxv9VGCzqPD54iEXzwLMIbRAIB0TNmjwlSuC3d5hbaxxW4+C995LxzoEVb0VnjS
W+FOz4Yu31c6K0JT1TsamhzlgfCzp+o0bFt+1KkahpNftpVrC/97SdMmcsp6F3VjCMYH4TsjP0dg
hxglpbC7qaFSINbEV4+Jtl3Zzq9SOO5V4b0PMOFLQfsRzDBsW+2uFy59rehRh9fqZtQhaYYIwXKD
aAdtVq+GDKoXSkdy7CTtoE1vleAApCDMAHMTgC1JHbDOuN/TlIOthT8RL+M2BShAoQC8j2AM9H1G
tkkNXR5Aj9tR739mfDyaDjGPgaAU5OAKOsEtUBUJiQ+GEarxq1awDWS2GDlWDh6IJHyNleI2tgsF
GDwdu7aGt0Etn+yZ/jKDTXAEP6EDK8eKedsIsoITnWiKQ1qIyTigrUcj1A9OquAxdIAZfJl0UU2w
GjpBbaAcdWdEcBxKQXTQQTtgkXWOB0XwHkYOx6MsXVOoLW4gmBAOvEpPi57lZrDX6Zvv09WX5i7d
jDFz7AiwRDQ99YIz0Ut3VUpykwqAYgREQWMuCQNYBpavEb003TiCWVGhZ22gJnm47l/pbnOACsJF
IVgXPtALxNPXRFAwAsHDUAFj2AAyupQtlDO41M4IOUKu8Hn4GKVuBsHWCARlAyBoIagbquBvWHht
B0Hk8EFzxCA6EjrKKRinODAukxn1DOMQSDlDHVTB9xgE6aMH+ZEL9kfZgrHzI4Whb44eOnVCRp+Z
zKYriR5mLrArUhOsVclkkgZcxFcuFrm5yYBJwXrVnDmBBNtT2lKrtRbO41o2wQcZoWHQi4pJd49g
b1Uj6teOTF5DEE7K5KhLL5PgngSCgKKmUu31QFFmkSggKCkjuJSogZuSLwQVwVLh3LXNF7qKbfya
UGqMWXkcQIes0xF9lSaYLFE/PNlNuFOsHDB7XBMrY6HLDrW9j+uazn4I2wXupuEETJij0CJ57xKC
gQH0xjgZrEBbzfextqEynApqzBzIt5aElR301MYRZBk1Zo1UT29U2ny3Bz5TAqEZNQu+eMTJHTf/
JtwXFtiVAmzNLPA12gMqCdttInwNoyDcpKBugqRmglnOKKQ7OsFdxSGIqtUHkNOjvlgFIHNs0DlO
ZylgSrCUOuHvDLgOShNM5tQlbmrAO0DuHGSmsHhGoDwhcB5DUHoQxKC3EuSeRjB8AmA+ofWcCbaP
Lyg/teD9KIB/MuNEmjr26WobdZSDJ+koDfNwM4he1SSZm6Zg3hK0TMUYTeHZhPcRrCurmCFP+Hj5
krBdRxODcqVWsKbxhqTpQOwJAdlgi1TBLxoAGdkAjeoKslGZmaRbgsXvw+nUIwNI6oqYKsFDgro1
hKhpnaQrgZteHNVEi21yLraBKamCqhTGCE6D0dyrjQNxycAfMmQEaviHkZ9ql9oFVOmXfFCZqBdO
cVQjmulkFnE21B8iRgfL3jOiX6E8rUzBfZLrSzLKRFJnw8fc6b/9XGjkkABFMfKhTD+1giE1A5OK
BVWqAi9lCs6UgA7uB9+/lQWDKqj2lugVRvQ7Z0GpyhdeVQi5KhAMqwyYVSmoVhp4q24cDw7zIGZV
KcEvELDYkOz3zsAkHDCXNMLJ0jCtIRbX7zJQrVhCBE/LAayVA9hqBGkLayNSkrCWzmmATLXMN2ZY
lrcgm1zFlvPbBGSXDrpLFQyveLJfs0ylQaiBAy5N9PMyyK8Q9NfEDGD0y/sY63EBGkzvYYR1ghYW
Cm5Yag43aU4gOG3JVWyqTxOIMWsO4IgZMDoiwR8rDS3zUpBkLBteKsEo69AcpDLUMikBtGEPnD6V
GbVvXm9HwThzLCIoYJ6pwM8GQUHL40snQ0VzbPLObEBpeWbdWBEFIDylxLtMqCwwYvVH6vBIp4N9
2gnimmCvOQLCBowNPfDwUoBnqwSnrdHSzyiWzJUvGG5Md3ejoLql+m0tKG9pDe5NYN8awX8TJLgZ
JFwo2HBSCyVOFrw4SDs7BYBcKUhyjWDKZSkRAzNipxjcXC64cw0AOl+Q6GTBpMOu/GyGNTGbSIxD
sHWSCb8uXkh2NUw7f8T2aDIfwG1brmxBviuo3Snhqpe020EbsHVqabktBS0vHz1L0PMGwdELBFHP
BK3XCcZeLWh7keDuqYLAFwgWH1YUrHoBrkwofZIFr68H3AfWRywzXJnyJmIV/N+zSmKQoP1Fgvs3
Vo3tBk3PlCO0yO2kGppy9j/Uw0TqUwnhSoCFJkETTO2bRIYuGAnOYMZyKQbl5xWo0jxD0Ah9JGxz
D5/QFqRCTTALa9pio6AYmoJnmAmyIfNg8oBXpiAehoxkKQhEQ7AQQ0FFTAUfsRakxFkwE02dVXJv
k8cMDivFj7abmvguM61iHTrjnoMaDbCgMMatdc5xSG7sUZM8UyiCyxrBNalahi/Cmi2dzkmNOk0W
jEdW5xxw7IEbRUDAAsGCDAUV0p/SJ1lwIlVOWoMgRwLgpDsiaJJ1cT8Cl7Sj+1Bvn+KWBLdO0CcT
KJSCRsmvUQs6pQ+Ly4FWaQluZQLAshUkS621sIcIuqUN5jIs4V3S975TBAETRRnSYh2dvALMo6t1
NIKCmKkIdmYsKJpKrark0K4nK/ydsi29CqzGtoySr2gw3+nfb8VX3MfAOQ2qXKQwptcabKcs+J0w
YrZIg5Hdw+leDd2L6iNLBvkZkQ8pCKCJYIH+rgQY1BeIUE4R9ypLEFfDq7LRMZ6A3yQvXKBFSxij
rCvcQEBHQXrCRxt7KHsCSZrDJq3U7jqr3UsmoKUFW+8MWPYWErfoCAi0qYCcJgJ36sA9jQUAVREo
VAUmagYbtROQ1EYBlxpVI4BngVC1BEwVa7X7v1oSrOi2jBr3//zn//0Y/4Mw9f9PEgwIMMqLqPmr
JvifL/qnJti2/qE7pqahLZZN1fi3INhR/mFQDzW52zYddEo4Jv4lCFbFQ9yv8zPwDYSM+J+CYM38
h2Nals1LTFW8o/Y/EQQbtvKHbwOPnWppqE9lR8ewjvnqv8rXIzPS41RpQiJ8r03hOPRORXxxA93u
ZdJrIJiZrkIPwg6K0RO5HKcYbNayvdGT6BMJyu+5aqUd9OCKJTHL+8CXvSFyLlPT08dLGwdzKNI/
CU8jvLkbm5Ojm0UdmdjBsVRi40mG2KN8MCm1HsbKuJmlkWacYc33QzOzGsqwaiCn9i9GN4FVU8Nt
VqXtxqxI9a1RMu3Sue03WgMGOX0ZirLCOoVTqVdvxjSROT7SrTLEz5zOoOPawbRK0xJDmqFX60CG
qlAjW1DA6G2l0jBumjhl3hTMR1nbU4xiMQfUp1VJWQfm9zIg9uzw2Ux5Xl/UTHRuNYe0iXmf+RhJ
4DcREqZRGQzG4TCkncghbLRLm9s+sYlEr/ucW4ypz7cBgS6JE9fP8ijWFSPVBuib8lYrqQJ2hoYj
FxXPbMVrG8Ty7XLRmuoeTuC0TmSWvMR9Oqk6bKYOo0eCC531UaytsxiDDPUEgngi6V5n5L01+Lym
LuetoQzHsibVL5pwciqzv3ZMo1hbZdC4OvRplJcd1C/yHKd8VnaJPn1xTtrLjjas0wZTj50WW7MY
z7ooyLF89QDmjZc67S03HiRv7AtwJpxWvYbl65xAFMbf6xxmnNpRgOGbmM6ybB4zigqJNBLbmYMM
ijDybkKTmBBtKPzD7JwxJap1rhFxCqSJBnC01g1zFxfMOquWWWSaMosw4uwZgfLZTsN+VQTlcZSs
F5mE02Ro9DtpMMj51lthvfe1i0nDws0t+9U3wmGTc75Su7Q8Ro4VrasCE1mGRvWgOQOrF5NmoDpJ
zSkpgOhppspAq63akWmt1bWkjY5m+n3Bn2ZMYfrQRykWaaytTU09MSjPgZr/gqa0Kkaf5HW1InXZ
po48+OUuq+xoZ0fUyLUQF1OudsWl6LH0WA0TCoP8zAbV6ZgkxLvIyr1l1uDb5/Zsk2dO2yg6JcgU
mkBTgKIjoWolLO7WFNxmVbaXkoQClFbY7wkKWrg0N1lpUg9rcO6DXgxw5Ky0St2DI4+/TDs85b7y
rocF7E4fc50Ej/9c1aTTVFROsOhPq1kmM66VMU92ZuSv5BHsq+kc8iy6gwcVr0dK0khqlQ87o3Al
UXGXEwP4AMIzyUGLAI4KT45DStSMCjM4ok8u9ELxBj/tweHHhRf1M0unFm++HtebZDKNG1tJWlTk
oU0fAIZ6kMB6goTo9Iehj9ZMpj6MOnnEQCFtHDnn1bXM+rm0n2OmLfycPtUX3d7bcUjYajVjXlJy
Ulfx0U1lcZEH4nFzrYJMFjlekWBLLnT0iUzKt+Biof+sK6b5SpRt/DGChZnxuyfSOTTpU5TTcO2L
HMxBTZiP1PAnmlGNqnQQijbC2pXhXdWKJxVLOlpo5gEVjArYbp1rSqOIZqmaW5yytxphiVV6COEF
64ZOIFoCuRdeTOaF9nsd/rJ0c9x8mZmqMhf9zKlIklLg6uiY83M6loOXNNXLZM94NGzEijT50Nzr
RIH5FPrdvskxQsIFMXKgHHKe/q6C4QGLfgXfbJVViG8qjKi2Px4irUMTVGE/7LTwPaXUxcZL3uu0
2gclRQ61HX7DEYlW+EQ+WpweHqBGZpn1iIEdYxNGExYHFUzUOcq3nWMBcMvIqqZG6sahAkDOf6BZ
+rvvaSeiO8aVrLC6nYv6ks/zVhqqS+o8hjaey9CYnx1dQtuY+oC41V3F/jY13a1ZNtcorV7zMbo0
qQ9V2pQC7NRUBcq5wYRpd68ZnNJDGeNEM9QJIzFlsx478tpWiauzYNeMueXp4Syv8v7QzoAy8Eh2
dfmZf4VDcEnDdDyok3xrtgYH8qgd48w+qdaIjB+qr065KQ4NdWWnFPnUkrwMSw7xiNras+qnr2nq
R54VTJ9lJO/LYfo1lZAqql57CRLkVm0VPY+ygvC4M7bKSynj26jqQF2RWhJ6WcSCpoosAp3N5jkq
4qOPSBzPKEuPSmYpoDXzw5z3v5k2VywQPc337wxFBrCrAnBUfxdzWHjAK+xd2cbF2WkCa22mM/Jq
qi3w5dXUjG+oj7CJWUNvxpBYWKiwZ9m5tVsinEyVsok05eu+rD+BkY5eHsf1uuWz3LZbR2ipKRXZ
b1EUnXoFzIXiU25ibLlKdfOgDpxZ/bj90o2aAnAMuMaSNqMTnAPj4Fc4+DFtoF/FVHAMpXk35DXB
Z6rtE00tHyFO8hjHR5lk/T6Z+JLR76gx3vQOO3AY6ddKbVUvKZp15vTqvslA0jgvsazfT0Gln1hC
MbuYWNFJ0QNDj93w7o1ZEUDIeYOl+TF35utkFVTrabk1k3l2BvuNntiTKZM6oelfNmegjZqyEsPl
D8WFXuVEAJQmrcpkqumYKPvUFJYH8CVMI4p9Fz9bEb7QquaslldWwope/YXIu7zl65HLqk0reoYq
s4zkxtJISgEtByVOjOFDN10RXZK+UJF8nn1yqM57KRw4F+uEZPITT5nKVKaytk495LuRnD1mS0dI
VSwm+vxr0NK9U9FMoV4NoNWUXxrfuIdSQ/x1qX9U451faeaKFgy+0gxrX8QsKmgMfFsWtv3ZtG7K
bg5co/aU8DzNOkWrQCZwVWPoipWvjhLfWGL36hyYt+G6FL4svbO8sMreVSc9t4Z2Amv6rrbGa9A8
jT1c3EjZ5pa6htHNatl+9JMdmu9rT5wGRqnYy00L627isaNvEuYfc5KdrBqZ1VC/zRNyxGq8OKl+
r1SUle3iU63MfVNNB7UFTzDFXmeUzwreDtjK9VFmHUYLeMfeuCnlOdz2stZvYabkxFnZ73n3uw3J
Vi4aHI7ZULNsouk9+ocp+YBruA0TanFKYL00OYSewPgkNoFOnG99RWRbD710ameW5kVMAT81nF+x
rfkrTWaLAYYp69KgKyYF8Kjyy5S2NLB86zXKy2OuQQ1ignAKSgPWSuLYHlup8CxHPYcEGDVM/dhh
PbV/n510A57nzqqD96Bvr2YsHWwxr5Qr7UC2vAYgXWG3jhrgISEeWTIY+ZugYoKfn2MVW0gj7QtG
8EIiGFYKN1H2IpUJackdrFHiTexd0WMDqUipJ45gHOYjkKoHUFqFqwTytVUEpSRjaBkz+bGb6n1l
m/tkQLnejs9zRiYxk1N/Z5OzQzCxCloIZ/1sGooXtc4WjscM4W/ICdBz+FVZCRBxaTK/tWm55/ng
+aHyjMIZIHNP/rijk4bWb1tdfUVpeYoD6d0K7XuD+hTlG9ODycsyfgbKpun7vhSlpMLezcmDmkgD
vGvjEdFU6Q1xi5u2OakUkLZtys8PamqHOmVfJwx0qAmI/KU3bVJRJr84HtaNTMshboItuwwL9Fyc
ZOQY94FkogeuBkLllqsGHcSVIIzD8eNhO5Cqfz6y3I6qKlzZHcWm5dnLxfKAyraXvZ87fx75uc9S
KXEoU0SX4F+fvDz4l4//vi0e/uM5SRIfNbXLtwB7WmW9PI8zLPzz5SrjPs7E5epyURnKztaGkMm6
fzCK7qGwkhKsBG+8XCgOzoufm8s1s2j+el9Xa+GhIscHMRBGdvstWz5jeZb+X5/6fZ9+kJmnskxG
Btno6KU6cTFnHXkZkYhrpDsEaVDcuTxnuTBq1FWjWWdeYz4W4Rx4f7z+52afgDboWgxxVSpEVz+P
KIWZbCu20ILTXATvYQVXRBEUkOU+qx8TOi9QkxMMgJsGy+uoCRJlKCTiYSYk4svVTgouOcGCWYdb
KryRTo1+y9lqNk6sJ+L4CsbcJNTN9decqQ9EyY2/hjvtAUv5ufAqIqCPzFywg16zbe575fP8zIxU
jd3iAzIkaQEeM+lD9KhUSEKyB/uGGlcMO4RVkEe051d8dm5J9Z6fu5PQYaWP9kUbZ/cD4oBKTPZ0
QxmGau+KbllPquuw6b44flmrkFStIjd4pZ8dHSnSSih2kCcAxl3L2dZEZnEg4pGr7UdueEhoAYTB
1yn6V3LiQRqEnFpW2ntz8lHkeM1We2YocfNhk0Kt8Ih0eiofkyN1UaqlQ4aSmrbRSnqoaJhySjul
W5odyiPIzBCUClJrxOuY4GlIXtKzfSGCPKrcZNt2G1mh28diNjwjwb9HjFbci2RpYjQpFt7k9FVx
ge5V9WUWkfNQ1Se6RCcuFcu1CQ3+woY7m9BFeBsExKK+d4i22RZMRyPtAHCwZCUVhVzdOjkwjrb0
OEDbqyTyMK3rZDfhrO7pjz5pYY/jfSxfpbcLtrjWX807o/G0Y/qQvTJAp5fIVXaFlz7kD9UdrgUX
FjBJTPYKKY6rMsl1YZK8OZsXyzkTukmQn0/+OUn0YO+7lWMeWtmL8NQnKsxItxd1dyJXAHW/kQO4
q9fTi34u1x8sTIMb59QOq+kF8bH0ivjhJlBd4+559NQzjc8bPKgjLAcsY7q2YnmI89m7kEBe7+zV
Bc8wd9OpF5fQtSVPv/if9h4twQqAL8Hs9t4I3K15iU7m3vzM3/l/YF+rn8nweY+uBI/4n1K3aZ/x
trKr+pdgDbrFZfrFBtB2TsN+haLDPyjEEq2+5Ev+jBHywlmxGFxzj//ALViMrqJX/9eHc7Uv9gUW
pMClrkd97wfoN1aQL1TjQhHJIlRhgwYodbc6HhQiKNfFtfpKXlvJ28jJSlu9Frfn4P7FAA9Mp8w7
0oFTzhYifdSGxs4cvQL4hO/CVrBJofVGj3L1VrmfyMS6wsW4/dLu6ZLtJe+rLdf1O1V0q1jFZ/QV
fDoRzddH7OpQwo6zK7KwOfDuxnCbgh5fZRxLuUc1pxkItU96FkfSV3CXn6d1e1PC+XbnXXKlT9Bj
xdtW2/mIdo5e4yldjUfYoPvi2lJMeoUz+K97KWhsggPu1Z5EuPy+w4AJfkyLV+ScusFhxhR35X3j
c7WtvqD2sy977Q4oZE6DySufGnST4GWe9C11Fmo93vzBzvZxim/GTb3qN6Dho9vuRFn/odUYQqaz
fRp19vGnaAdK0gs3X/q+xsrjpg6xJStr/b2nfCXe1vFS1qiuNa3q549kW+8gjDxS8+H8nUMLjPkq
mYfbZiLz7STdoijBje2y8yC6qFx+TPayI7FQwUFszOZrr/AwitJ1Ar0mP5f5yQ/2FjWOQ5Ad5YPx
AXxm9JL9fEcJ2991iODM3Vjto9vwErhUJL3iNLrBK0US5J3PWNtdWDev0RrzI9WhA+uc4o4JE1uu
2NK87LO7zVC51nvMLGUtn+Z9GB43hbkBc53dvhblRb3rfue4+adzLW06YmV3dLjwj9YOW63AEvrW
3Eb3gJQIJCEhun5VPxMYMMoTM11KWVW/jrbUJ+eVUioeB3Jpbsf5RiIiRn/rPw1ocu2pIp5iXDnu
K1FTs2f/juRzrLnv0IFMKEQr6daoNsnVX43PVbeyI+5BwmLke6JnqES1bngOKW56HBPZV7GtJY+5
FZjxr9zYz+oauztDWLSO3OrEzlJs2Srr4ICHerqGL93dsO2tM1tnPlYe3RCiSt/pRs0uayM19zR7
A8OU92dPJ41B738VJ4WfqPHil6Rf5UShg913swNHIWRxwmlndG9etJbze21HfvRVWWE30e2bFgLi
fUy9hg475G6Cn6Bpb2k7jPz0wxddHTcWZ4wH7Z2TJafAyhuP6IwYHIhmKl6RNQEiCNZsg2ob3EWc
6Dfj+8RMFQJnuaL8wwDtid+eUk3xhtHWHXeETsqfGoGD7CincNPvdLHvlXQ2u6ds29NGIxKHKV6s
3lO4TB9fkbwQr3qXPpAPf77nK8pf9QN/sPijTww9o7+Pwh3H2z6Gg7NvNgOIhlusXO73P8Qd8zt4
lmOw3jTXkTaI5RKitE5uIbh6/l1+Ka7FNSALXkdu6rIlcjhahUf+3Whu0w8Zz7v9Netng8nuNt7w
DQBNgN5kAt4UHuoQ0oLQQ0pbteFnyL44MzCMPNOiUsi6JAEAKcSZ/ZzTm3+oXHkNzRd/ixd/2r/N
ZmOAEq45R23YhRqOlWrLCWrDmZQ/EGzHnfJO3h94jLXyrn5BHmQ4T50Pi76pSkOViDAoRg8EL83G
OTrsdU5EGzC3rtEcuDyY1XaVYSr1iLUzrds4WLdy4Pp38z76Mjryi5sSQsdtaWGUlZ/CRwfpIfvA
bfLIwvu9fUZCfqi+gBEwqh+0Y/UaryqPwZMxAx43qqF36zgIiZG7CY7dm3ko9xwGL8Gb/yodyfs5
BhtpRQHA9voNp1jMNBehaWaqdwHxcASNNFIBQUOxXgamFYPTarQ2yA3Tpwupf6D1XaJywN6gGGEO
Bt+BTehNa/EjapwydDdePYrdtNr2VI3c8mgLbDZ2Y1dQ3ZFf7tM3QMczY13Atmm2drziyAdDd4Q5
6rFokBSKFUyH5uIVdhoTHkFQy3ZTdtH79Khz/pISkNsr07/pW0/VNri8rO7Bsrfl8ABB3o1Q+cry
PuCnNRE76scYQNM9Oa/e19Y2PWl3XMlb/EzkijuOO9UbGGat4xKHyk+uwQBzu1d8+pvYuZQ7a731
N1SzVv4GuKjHXn6vrSLocuvhbjz7wzmo3lPCNj4q6bFG9T1+aqwmVc05SYAb5QPAUClqUOVflK6E
T5ityQSYi1vTY1/OdvYbEUvumEJU27XWG85LMd+jr61g9Z8f9TJdy3uYypyuKFON1gMlTsO/gQKl
rxPoXPmH+lhP2ElcoJkqBA4bvMLgn/yd07+i8fU4gIIDw46yA1lyRuqh77R3xjbOJ0ykFQuF9+hy
+Hf8ctkdaIkaFcjWr64E9lQjhbE9E1UOvDMjT0jL+NB9VV51pS2K1qVk4KDt7TGhLnsGj/sGhsp9
RcIG47ZxmDRmkOuP+dj7tGMIOnSbZKUY2x6BKaVk9Qo0gpl1sjY5xlZtfqcSau3VD3O5oy37pX9J
5a7xzK9hq9lMI36VZ45z6zlZt3u5cfs9FROVsE6+z+xSXXGze4WYS4CvyEIG4l1JGdgmNRVoZACr
MSAkg7ECqwQSe5eGSkzKNsQ5GIPMd1Qy7ehFUAmi5Z7vVY5WdTyM+pmSypxCBd5I9358G4wezYpX
68XXiXm8HfsNm6//JPTje3sw9oFz7JK1znfeck4oiz1bOz1LLDyOaG/LB6YulB/lAQ2lS/uv7D0I
f4m05vDvkqfkEMcbjucJxAB/S+U+6sPOCG4MlJ+eeZoO8rrvcGjeFMllPBLuEIpfrK0OWQpW/0vS
Qdess3z1GsmepCDbWPfq2idqzkVDz/n5JSby7La+TFdCZwd1Ixf3fbWuSEnH9g/B5NpEO6mFFY5E
m0naXjNPWvMwSU/++MuOvAKeEHOG2M1ekRgwI3xuqTAzBQ/JdfBUyIOgSpyNheKoWjPBmP4fd+ex
3Dy2bOlX6eg5TsCbQU9IGIJWFOUnCFl47/H094PqnK6q09fMO6JCJf2iSGBjm8yVK9fywv5CgLoc
0KFjzmsXgEZj33MKiIQYiZ2T1J2CdfSYSuVjdhPSB4o6e2h65uhrH3SuRONd5s7YLKbMn42MunJl
S7uh2jX5VY/2Ey7kwUOWYIhGCrctYHqv4YvCbibXSKQDcHys6sFidjDItpS7XroQznA+dtWezW78
Nr9HTK2BZBs7mV3L8GrVTWGgZOVDBN03EqAA4Q6yFStHZWguFGlDzEEN9rbtWG4UvNjSfdrsjPxQ
h/RS2FP/Q54A88+8gYVAawVqRCCMGp0CB0wD/Ib/aIuVl6VuYDmzcIQ0MOHWY9hF6F3W6bezLjB2
CsujHANdUvusovvEL4ydBMFmXyXHeaZr1845RzSbSs98DWs3i47A0YVF3npMISXRloEL2X2e4gdH
QiJg1CcOW2JE/ksyLFWItXkAywfRYLxBYhPWLAFEepfjcdvbWUQtmXLJIWIfVN9N464R6V3fc2RL
Mo5mH+ObCrb1UeEjQS7zzakka9tvGWNwpFj6nXinOTrFryPiTuxeIY+KZnFn/mazERFcT9xRcTmm
KR1DFVPj3Uy8LDxqbpe7kbXToUc8N5KTR18BMozfHEkocZZ+PD1w0ew5kA6Vah+ChXAUETCx1y3Z
dRLs4YHjgfNp011YN+ZeoYTtXiR+7Uc0VFFpFu3ulu/Ar7b1pj6H7+l7d3yr/HLzVn0pu+n5cyET
wx1l231VKjv4RiIpjd9jNqb5xEN4NohpmKJPwAJo69yRy+7iU35NoIGDsYPMkt69C7cktKcbzFLr
XbGHy6Q7ySdhl7FVOMaM40PlVoK9UvcfTb/5GJ7ZSwu7vsbMPYlJPDVeO5AaUU2iikyUytfikp/S
PTe06W4aPcyb1mtGOvQJ0bbWRyK4bDdkeum+uBTVbryfvvpmS0gTywNc6h0OWghQERRFtZO3bzCU
IDAHiGahlEQONaHfzsxs1wEFleAndC9VP4YbRT33LrLr8bQeJNONtcUnkbl79SPbWHntPRYcpNsL
Bm4me9axuLF4WZGZS60cvIA9fWIPQv0KiGAXbRuK4L50RAKMWTZ/057zBTUcFT/DMQIbQYx0TWS3
9Y/4KF1Z7nxKTtJw1+Gl8IVMQv4dX/OrcSg9wyG800+/1xMOl+RTdJajhUc3iSNBflXtskvQX4rk
dTH2rexyUyjG8HY42SXnEgiBsHgtmPaPCgGV9Zy8kJMbrgT1cid/AzAJH6kT5J9GZfdX2SHSYYMs
XDwEeQ7FdMfU6i5kqtIz4aW+7V7h96AkprgX0eeJG15zAStB/QDkKaZx3xGJaBkcjI5gnn4CHMVt
SywKWE1FPwtIXHBhMt3VswJxwTf9ta1cVk3I/odU64mgSbMevpFXgrn8OI1wj+i3wPTWxqLRk2xU
ZUufNEOkyyC9NPolzn+wqnzmwzskkZjRHMf0NYUY6zmramzoiA+CW8Ir46jWjt1dSC/C/XjOIlf2
gybaEM2qyh2CX+KrDvah32FS3H4zgfwA9tpWxp9ty5bV4yTvD3b63hwbeVM9QE0XPgMs05RtDnFh
cEKXtkaKOOo2AHmp7fBIX8hz/al5kHIfokPw3DyOHJgknbggY21kbqLrFtfWG5RGtI+lcvs+7aFm
AiductcuZ5uOi9Smuye1OexrdMbfg5/hVlpHnB6kagfMlcY32Pc1vZnMCP0htmyjA7U/VsPL+M55
xse85Z5GLNS9Plc/eUfxA7yJnE0VfqqWouo2fctuD+VWCY/tlWikf9M5rsutLB/QBuMvUeSBcQHM
2BHHgg6033O7iVCe3MCrXDA1/1YOnnVPbH7IHTJM6qJ2D4YpvyJO6vIgxfQcnhEL6mV3RhyLiu5y
hCoiuyQTHM/FjVggf5Nn78GgGsZMrbcgIAAYID3s05sY9NldwY7vpPEyN7Pb05x6/KsoHwTm0OQL
FDTak7iANTvJsU1bJnduPFaBM6p3NCZUz2C+FRaIbDzEoWZ7yJ/M7jI19zz1k0gBuD+kA7d6sehg
LrOPkoOgBoNLwlUd5AClVZxfQOgKdPWMY1BgEfDBfyAyFhSc9X9nJTggqLUZq0fLuE7tQV/jUD2+
gxGMVMPuAcseM/rKcgijBz6DHnmMyH6KC7P+E2zEUr1p165SQ3Qr2WxodLmuUAa+i8MuQAmPjTXA
dXnX3hvBAccOhewK465XcDpC+ALMg4iXbAnAstoLwdZnoDu66h6DDvh82z13z/xvRdx22rN1Xxf3
JYgz3X/6ay/sSLzOzHuU3VJvQEXe6Z4Htp+F1qyI1ZVcyDTM4l0cMQKe4PlyA/aUndhR+Rjga7I2
FnPErk74G7vNLnETfKFxoBmfeLMPkkvESqHw9JeQfB1AVz5o0LTJNjfTs3DmGCptNlUdxgmFH4Ko
ypHDXQ5q48npOU6RcnOn3Togb1xRO7KRUgiDsrlm0ZyIsMNoicC/5XcHzE9stzdy9eqWk9XoyXn6
YLSGZ2IttjV0f7G6Xmcfmx5xafDaP0afpC7ExWC5bJDwgyvX2MnJgcTi8A0fN3iN1RshZgLoR02o
pf74we42wZf0Bl5Dl+JyQJy7PVU4bNwANVhaZ6L2zG/DE21S/biTOKWfJdwxPiSK2FuklKgnSW7q
+aT2CN7BFfFE1R6eRfSBycIOqWFtkgdcOeLUEeJLazrojjVeDDEcrBDFDWo4p/FRdeZ9XW+Iq10W
mfLR3eCSHQE8atAaAlDzlegevUW+Bf0nFSKkkMCsiBFolkqfQnJFWB0OwYik7KTkAhMUZGfT/mSW
S0SV6lsgd3wjRgcPztojLIEZgYXyAKr0PWrP9LLAtAr3if8i3MBE2TK8NNoDKXFZPCDVG8bvEDjn
Z9XFrBFALl2kMAirRgTBQHsRZSFFSvckScHrPJ6U5+JCQ+6FJzPuxOQ5IM4i/zZBaFL85mxB/Jg2
5mv8loY+W8NqnPo4ffBObCt4AYNLccKP/SWDPfVA00a5NUvsh4/KhyofZDa4t+iGvu20zsD0KUhI
EpzglKQXQ/N4s6y9sWvJjAy5xU3ZDbf8iUoyqor1dnyKmIS8vgqP9GJ2HzTsWrfpwEIGrIYJdjZP
THCQJpPDp6xAFNFs3LF35YRYqUOivqYjcDdGxzI3iUVJyRPTJ62hzcOj1EYxlPw1feC1ADs1wcWq
z4nuqMfTGDSKS84EJERaXcPFuqPnmW/4u7G3CdB3aLmTSYwMU+PxVlbhh4Cj2jPVGRPrltdS+Olg
x0CTBmGK92Dtk/5WWK4e7irVJ3JulUOuPaOBikSYR18d3P85pDPXm8R5nTzxmnmwZZNaQ36BIsGs
pG8O6yQ7U7did1kG0jYnEvBetTnasxuBCa3hyq+aNFfPtfLOfKNIzGfwdJ5uDUBar2PD/XbKIx/I
TsZ4VGwp0wO/zZttS2MSsnT43TRbUq7yUZy2qvSQaNlWxdcyhZKP9OZXNX0xqP34yp/zOWu6gq3b
BlNd4izlwLByR9wXdkzKwBOxMXXjkiTq9ZTA+PUCvWat5xjDHWchI854qRgVWW6CfwXi2+RXeIHb
Bn6yPWAPeXHFUwSifGN28p70rnHuYUxQii/cNWKzrK4nYH9+4PJB1rs1HNH4lQxuzU7JyUdKLeH0
TjVTs0lRynWW8My4V7JBOoOIHHmonPOMKm5gAoAG8o6seCreUFsql6feYbUnO8wtHHmswObquUYe
EbsCUynQ2OGuQnujT8Sr39CR5I4+Ixd+wlDuROFHBbY/mfROgKENLjgJUGVvOuukNR1demGu8COQ
q6yt7/3HJ/MJ+GdxCSppNUy3DXfGnCQ9qZQNHRXs1Vwo9zrDCOpIhr2p8hl+Pp6Dv7jNCwXr9Rao
jK8PNNzyR9w7Kqc8Rm6HSa84XBWL6LdBAxHCzehNEaXh9ba5Wxmb79Vvx2boGAKuEccz7n/BjDmk
/2nL+3K9TIL1IWGK2tvo+K4yZhv8Wkgao7V8I87tMdiTbIR0pYN3VQAtW7O359P4xgcPN6oEAhkT
2mBbbof/lvbGG+rAPNqZxwMunJI1q+rN0C6sCk31WfK5cug0v6cqoIkbTLC4WfhvPETebF0YMdqp
Xq3ZfU2x7sE40E3QoZEb4yDl8Bm8kMfOHXKbq52nPehefQ3lHfZ89eIsOe2MO14kLtBAiX5tmp10
btra5RWdru5EVdeypQc9OwCeCIhrdTfmPB8ewHoWoHI6s3GXdNtMtJEM4H5GphLxIKIBRx4Dr8UZ
Zp2LEFOAnzEdJDmF+griTrjDXIXW+Th+aw12rhtGmavgdTwGyUQ9Eisnm4i7MU4RjEnlkT+IxONo
HanXMT94lBM667lXSx6fRM09ygi49wnt4IgrOtaBxlsJQ9LfCc5lL0cKGyyLtNp2NCWyrO96lA63
YbNd1yL2Sw9YoIB6VJ0T1YQtsHQ8SmxIPtMzUdhK9I4tEFfHOtYih8hx6l1k5kXUy3IJOXr/frFs
thOrvw7dawJNrEW3Dscf9QSlTZRd/FZb+USDVrS42NeUok9pHJ01GGMIQIaaK2rPPGMucwgeWHtG
e+NHbndlcFV0ie+IywNpZwybRkDglnlLmWsdWLx9oOjIDskTDMel8n+Hf5M7IDiFsmFOmvWjOvl/
jDCEbaHbwalkfBD4JRdOG2RgHfNplRwDC9nOAs5p61pkfDR8DXO8Eqk6bZs79QkMj9HAO65Md5Js
MwvhFBhYVAkOA0bXPgq/PDoGiqq1gpD/4mYQPhlYdiB+bjRnTaQKp+K6E2jieOTuGVMaqlnKfyzI
lr75jQsm98X98VyZlgF1O3XFJ8fsYH3U14B7InFiMsZ7BpY0j0vi/ldCkAG5aBvpTgCYvwnLNTeF
Hxnj5ps/LsuBj18nwQCUSVvz1pzoWYNx4iEgXZCV0e9MFcuZLAyGgNToKp43o1VvPXZPBCrB++EC
3cf6C4vROkSfsFTz+3W+ouVBkmr6s44d7BvZA5OMBJccWCVrK8eH1MK+6yhOgVMLzyIcz99lZ6qu
PqwjjVsjOxkoH5ZSjUdoobRQ4eyKOVb4sUYzNIwKZx1wHbe3bWVttSf0EUHQ8OQbqDDCnrKRjA3m
w6BcofTXSDIQztBihxl9ATUKhOhqZIHHMljXj0q3MvxCG+Xv7A7Jz7I/8g886ro+NLiID7ZF4RwO
yzl4YkRF+QSzKwG5R7Akckr2EHljtTtdo/9h19CLyrxWrjxLgFaRgihlTwQ9kItmv9kKdA12Tt+6
EC5BctmBCmBS6Fy5tY7bPJt79mFZttj9SfHrswG/H9c9a4sWRz7sNNXLOzsNHbbnUt0zDbkLWuZJ
oAUCdRZo4yQkJW+ku3XiW9G5CyGAu6HI4nE61PjCHSsNRqaZoID1LnzCWGEbU7/rvWDtJvM+L52W
MSW8sV6M5lqhC2Nt15mElba4xZ9aI0g5IQbfMjzLQQnPVPbC+jBEh7mwteEFt8S16gWUEDlRTIyw
zZo9e5UM5NStBw1rMRW36jswgkWZxqvqHROTR8GUhfEPJFXE3nxmBWpgfQRZxoYlUoSPHEao1jDb
KeKN5oFfsbWvMUfkt1fhg5/NyOetwuhB5xYqn6fGSV6gamPuhfQ+o2Y2r3fBK8sK1Q/coe2qZ3dF
pfsQQbamL9rCM3G7rnta4JpXEBE+3mhtVh7vTMWJczvjON2WMrORov+8biDrmZ2BpPnsJBCUl5j+
bZdp02tXliXk9KB9qtnoW7ca9jJvhY1WjI/oJxOeGkigXFm6XcxmZzOhogQNcbon0DKnq7e1l9rW
RU9CpJN1uQw8MDgw/UHRduG4E2aaNrHssissRijE4Lg4HNRlB5DDcAvFNSDiYmP53YxYrNVd9sqc
YUlxZexEy7A+bF7EZGYzYufgEYUI5Gc+D42dJ4e0om85H3kZ22X7DiGEDYrzTtB8Xt57I3kz8TJW
oHDW8m1JAx/WvfGpMeEZE5vbKH0TNvBhfCpnH2AZPzKGBGesFnEiR72jgqNZwPZrkYHHyl/lIY05
cMZPlsRhR0tOMmH5rj7hsUk9c433eCtCkNRjC8mWlv4OCMJJCjo8MPvDEV9onzUDnpYp7/dwAijJ
EIlx98Ynm/wd2CjJOvnqenzDPAH+hFmUbbWVZtC1sP58mBaAyRzODQhTQETebDtBMmm3XEX+Wnwl
NxbuX4BuMahQjeOUUncTg7n+LDQF1aJB0xPeng22rpd23ze1DEs4IULSx/NiZtihFJ2x1zBsCJWE
btEUJuc8irFX6eo1riZlj1WrsrdqZPhQ+RrR7c99Gtbeko42irxDWDSl4RrTvNQXx4hCt0BTC+L/
SEQ06bin+XvYIzVMO+Moy6ykURG3A0aFTHaAs0aXRhwD00sV6wKWEjyRdlQfR8RzsGhoDRorptUo
WlWcIXqoVZNEalXoM1f5PWPRvpo8fB8DDpkKbYBdtORebzgJcU0YmriMQZrejJ2FDakh3SZTKXF7
5S9//zzQ9RnxJvPy+09NijyqpYi339/leTrvJpCbYm0LKmT0bfMWpdqxjhmyfjjGMpzK9P9+kcMF
Iubvz11k1PterjDMrFm4jVrV+zCN/vVFaT1NKzlKxrkm3BDv/3xBoief5qz3DnIZFIHWL82wquL8
+fPvdwOKS8gz5v6vpGD86zb3+232qz8nlFWCP+VyEGqYnULazPakTg3dTwZrJIbvb3eB+s+rNVct
7qZOO/r9129/b+GPP1z/GmYnv/nzH6s08IeGHKxrwXoaHAT+EF79/fhfncT093L+lFHUqvrZEqkk
TgrdSmEuYjqsctKtngB/fBnXH//t335/+/tvch/tlESni98Yj7mxai4NYQ3Vpa6cERtnIwoFdoD6
qRFlZJrqyMAWkPaCsB1tcUCrAH+GhJi1T0zdQbOm9Fr0zUaQmQWymGau8HYCMlBMP9idNmR+wQcm
ehkRQb0vA6tzxlqjMLLAaUuA0BIDW7JqKMJLIUCUUdSF1G9tpItaME9MqAnJWzqbVi8CjHs36dyv
DpbjXdVxIA8i4lNFhryTPpMSZedmWrsJTTW128FcdtZkfuTtrdEABLVGKh5ESiHYDmzEOB9djIwT
T5MrCiGAJGqjX2dZusOZt/QUFeJrPQabbiI8meEcelqDaBludTopAfhcObtKhKASHexEZEN/38Kr
rECtzDQLTlXe+whfiLGkUIRrapuueaqGJrmWpQ27NhvBoSrVsWjuc/KJkQ5nDJvQW2uwErUb45iG
UkNGXn9NvcABHRIGIROMTQnF9ERIqdZzCNF7aGypKkQ4FJAVClRllqxqXew1GdTBtMcBfNQS0ecZ
YYTkEhkG+jVPpdj58OljfaRAm5A/l4YR+9ICB6kEZTYBCPUR9+sg6d+GkkFr6hHROv1Jscgdiolo
U8Sml2ZFe8jpaJve6A/Eps8YYPwraJVEL/WMJVzUR+HW6Eu0d0o82ECANClF5kMROLwygseooADT
A1bpAfWoBWxHjJcRTlsS0tLUF6e8lm/ymnXRCuGbQIhQveigNWAeWTjsYdjdDILhidH4WvZcsSCk
kAIF89h3k3YWObuMPtoXE7L5agzZs4rSV6MjGhW1DytBfyPsOeByjUbTKg6fJZ3MEB5z7wvyfOgj
NGFqsSgOljLQKCE20NmQOMukNbyXysAJxyI70Q42luOA39qgnJB3uS5jD0OKQi8tKMtBMrSXWsbE
Qh0Er+rxL0hGEwdUD1mk8DoWl1bRred4hRA1xxoV85BPhZ/EZef3lYa5dFUeNKE5GYY27mhzR7hP
k9xxrOGqsHhpozeuvRRz7sVzbGehGa+TiDwnNgbQHOMLP4Fxg8tD4iSq+lULhHMhJr+dTjwiDEWx
XXUWHTVvCzxYxUNkSBqSwqOdLGhClMZI817Sv6axQBVo6VI3kTh/Z/XLCI1xNzY09tH2cVaGVN4r
6bIPy4zofw7eNYydVvWME9IMoTc/5LXhDqpkHZuqPtJP0x3oW8E0W/pREK/EcBrgjCOAWgOEJLr5
NaQEPCTwZJar0+VSvReX+06nebZtG3lfQI6gzc83BwMWmzyTJFVJtm0yvd3TIdVjmK59oSiYe3mp
42CQcRI07ePYFG+jntHS1kveomTndabTqWuJjiZk8tGI5g8zrWJbjiPHjGh5G2lRqaXWm4i/VWuH
u8RujLH2FXVabQoLrgdqDzhhco5gMhTbS0Cz90hWvJIWoYEYNR2wtWb4Qk+8pcmliOyisc+rgYMF
EWUbmTY0zsLWl0Rh8UelmK9qFO2SSjswRfKPLJBPZgF5vSunRyknj+tpc9NHKmtjC2wYNa9qO+1U
sxMOKDtjUr42SFbIybiK2T7OYjb5iqgcax4NkCPs7zBCpK1XvrWR/IaOKxTwLKIiSZrPE/XdMUxI
hGJtuWiq8txYUgvyscR+EyvEhCVAVDN35IQ0YemoNLpCM0x+KenwBiOqyHhBBpJilwptOmKt39Bb
oVs9VEcvDqxoO8tFsV8IZPSsPPZxpVz7OnkIJKt22YxTX04e9bAUz11QHa1wUQ4y9Sw9jeWHbh4o
6kDFahus/EY8B2brCyG8eJeP8c8c5Rso6tFjaYe0nPql+SbEy3C0qvIU1HPmJTQd0z0gYkkDRUIM
qGeZVXMUK0SEUil6KvSBPI9KxpxJJ0lY2DbNYXSF1IgcKa+emKXbqhYqHMY70vMBGWXB0pDMaQWq
gKF2U4XGyRYNqcip+k6m4Ji0sgKdNs+2S0XYWY4xDudku1lK2aVWKQOZqaQf+mB46BK59UM6dCg8
rBAJvcNhk8SnOK1d1ch/WkOiP0D6DGhSpwl0HP1WiVNH0+XnLg9HJ1K1yRuHCsFIY/BrbeaoVWXd
1UbSI6NR3VzMnqQB9cawna+CEVIUU4bFQSDetkqEQCLZ6o7yhKl3zdbSq4PsjqLcH9GruhvH5RVp
7EuTt2AE6aRgHj0ckeMOvS6OBjDoEdeQub0kxpbBKz1BRl0t70IDsVWtAOqcobgIiJIEcuDL04Do
qSQ0+06jIanVARXqTs4eaP+5jPN0xNj3LCS65RirPK1KQF9XWMxqNEtuJIwUo0Qovgq8gNA9dIjf
1fdApPeZyX5fqBJQORJJMRH6Lg+hdehRf0Rq5F6iDTksGouSiVlA4MZ2oE121YA8pi6xtQugipJO
srWE5me8EG2WZg9VRgenauTQ10UgzbQwNLTInNly04nkUBqgmnQRTNOyA5sza9aMKPWeapSwzJPh
RNfjlBY/NO5vesbivVpe6ga9mTBGXbIYuH+djpdlseITNnKmlsNt6F/xq4bMigyaIB/mJTl0dTMd
G2ES4Q1/hZpOYB423VMk3I8afPTUamucz4eveFaDm0VlSSxjxOIQvjiF4fAZtkbgCb6iVbu6onQr
dxMwwFL6dU5In0r5IWoQatLS9lPqBq+RCTdqExC8MZcXvL6g8NMlXM0zy/jNaFtHDZfO0aSBcrMU
cAQt6VmaTkiHRce+ooRqIkA2SliyjQZJDmk4PugkvGmEU3xZ4h4aGa84UfmYvbxy4NzrJo5dKKSl
ZuWNrFMHx2LtWFnZYZKWjm7zFWMSy9tkxaWfwIObs4mblGnw1QDoFUulPNgq9D/rtdPURy2Wl4uB
5P8JYQJg/ZmABYTAjIbWkabqokidfkwtSq8TjThphIHjmCwBe1P6YZZBcmyCHnZQknq6rgG5ThoK
D6NY7kbDjpCxCUrtgGFQ6xqz9Kzo6WXpR/0kZc0TbeuckybszYSGdFlmy5lmwD1k6O5S1I8OCEXA
apLRokFG1Q3EsbJ16Qpi1mU5npEdinGLWJwKtU1AwDuwOr3SnCxs98kw1E8ttEW3or6OusO9rjfA
F2rFI8sI6AaRKn0toea2NPjzxVl565KedBibQZuOLj/uZdlXLeuurTFz77HaXINvkDOjHR5ITSuv
pQ0bOjA/5mbWOVmqvSFcldiR2qBVZbI4VOmtUetLXioWDKil266LR09nDO1DBlfT1ZWTS0gq5G6h
T7Ordhjq1jFhhMDOlKGGOJbgIEGC+j+xr6Pk4nfeYEQ3iWMOJaSJDnG9MywWaSWHbGMKE3yVNszG
XvKDITe3Sonos842WYx0WigmvbJB+4AYmXmqB5DdUi53Zby2IUD4LCRNOkzBchbFQdrJiEPsyKeV
cVmjAqjraSiiMblAZ4QQRkK9l9ImvfYx8o5RT3E9Xdsiy9LALliflaMYpJ6UDzqoWRxsLQ0Np5H2
I9PoSfpQQ6Avb4g4r7BrQ8Zuo0qLQnjimUo20/o9h09I4sE3TQt6x0rpBatEgxb8hKDe1o0lPbYW
cEo9IliG3nhwno107RegfBJo2aMogovoqiTdVSbNsCqhDfrIqChOrUmnvIIWhGrgMog7DEqpS7GL
uvJAH+N3PRvx3lrKGOSkfev1yl+EogVyyEZ3KaV90MDctoy22DfAaEXIzYpmeOkUHm67sD+LC4mh
hoHviDYWJC24GUKCAWBZtC+CgOyfIg8WMUvS+MiEvYRkEUBOMaz/bun2C/0vbXcW5CE8mWJykdVR
eCDdVTg7P5emrbdqexh0NNc1k1pjL9yXBUYnBYmCgaUahzXHd9ZRRS+MM8mQXaTK55hGOrzmVTtL
zQvKDqiT5d3LEExPwA4a6ZPJLqe1u9JoahoorOoY9MpIQSLzU5L7PQJb7C11tG+p9AuNGHhpjXxs
lvE4aWn2hCVHV3HU1ixUHDAyQCIwRTeu7wmdiwxmqKTQfSKNuW/knXKnjoM/AI8MYRCfolmA2o5i
5Zn5yXaaKIudaMhWEqcRbuvCl0xnAZpQ8csUc6yKEauR2cKCJoSlfWgq3EYqUT9M3FZiG511dK2q
UDV5QfNaKqPidHPzJmIkR1ExZolWFdDf8iLF4mOUUCpcBsrypjUG0P8p9Qcz+m1CUb9FcS05yhRS
pIRr3uL950Y11Y8oGki78vQ8xcoN/bXBE63ZoO6xbMyPMYR+PSPQ58SCnhM8IBbYRNdsmZ+WZaaF
zAIA7sv8XLTt4xIVOyELw1umPbfD8DklFiTaiFSyAuawudxqI4Pd4t+5b6ec7hAYJFI5wVcw94OZ
nqLmqEjiW7MgyZAr1sFAbWBjaboJ93a4b618uKbi+K2MtJGYGl0hA86am9ZI05sWZy/6+FSVpfa1
qLciTq/51NQ+in6UgZJpLTpTCWot4NZUPU0cSA5o1M9QW8Ous6jloVszcNIvloeCEibDEoxG9Fve
hYXKAkrHzjDTeybA4XOk9JkNa3D7BBUwYKLkUA3xZ1xmX5UR1qC69V0jBf2xgEs5cKoai/lltaLk
6Ks0SNwtT++9KU1nsRccK2eQ0K0ovVoJ4AE4TRbLd1Iz7Iw0J6cZO7dgB9/20nQchlDx5VAh4I9O
S45PtDUYlC6qZTehroFtzkzbQY9wRKz7ubxiLmtj4tgAYswdlitNj2XCuBBMydWFHl9KFzVrN6rV
l8KyvpVcKN2kbz8KnScux0HlzYt+UTIJRDox3FYgKjLI7SqTVhpVoBuwL2pa9CGMTwjnNhZ9Wzx1
lo8a2e1kwPVINaCCIZLZsGkVENI5OGNh+RVTpuy6/EcLUIfrdXpQGwjM7DSBJb4LOXQiKcTLfc6o
I8cU41bdd6ttPgqJLqjAdOe2xoxSLdleVVK5YIie+7Z9mYZluWTanZXTaZwieOmh+VHAXURUSRCI
mFuwdIv3ELL22qVN5EZj2///rc+mYIiFB/Z/rc/2/N5GcREiDPhXhbZ//tm/XJslRNUkdGp0zbQU
HJj/4tosq/8wFF2RkUlDuu1f+mzWP0RRVk1DMmVd4utfDJu1f2iqJimWIsmGqkpc3b+04+7+cA1v
/+3n/1X0+V0ZF137f/63hAbcX+yaVVOzdFP6FYeTEI9DWO7v6mwLcQdbd6+zd2gUdpqUGlIX+gh2
kBb1nCEQF7eqKYfU8SRiv7E8FCJuh7+mL0x1BHQbDrmsF09Clv78ZST/ebV/vTr579pxv1dnWZJl
rOJxOgMk//3qQm1SMyPq1KtOeaBeSvWUWcLKgaA6E2fStVSDe402fYioCXSEcrWD1iVp14dYkRs5
bu+ghmtPUbOJTC05BktvweXAGUJBuubSB7Gbc6CVi04/Shl8/A+Xvw7en87t/7x8Beda1PQMnef/
98tvwi5le5HU64L9yWuzlHj7LoDBqcG5VC1rR4UUWbC0NhzCr3ModnedJB+QwoyOSqTGRznM9nVn
FmejRGJSoAfI7KRHq2r8uBSo4+ZB7sZy3fjD0N5zeLaHIJToYiY8VSrYqLmQXf+He1qH/O/3ZMiq
LImmZeIQR/D693uSlTgsMGhWrkz0wmta0djiCYL/LE1TvcyxYESSdkyZH26VmuYuQHJ6r0l0iU5q
AN4BTcGc5vpgALhZSS2dVfNBjknN5CRV73WsnVHuJP7GWNb57y99XTT/76WzdlRWFKtK+bfZVFRF
0IeVJV8liieiLiT3s+SNOdXkLCdwNULKvMWyiqHO6QmX2ukNol5njq6GmM8uwVsExXmcs8FOcbrg
YKeWN8beSLpfcwu0LFM+H0LgcQPNKATmyF5Bs7tyBENULarqRkuIG6fWPiiNzGVuoNqFZBTbP9mP
IuGN3eWy5dQxeFk6RpFL0Y1O4RFur6FcNDAgxG5LTMORD72SELLbQzfrBUvyayTa4ki3Tr9fwHyN
gZxYI9VHmV88zdQBfC0WkFPIIVgH9IIiCzu/Wfgj0nMUPw9C2Z8SQaX1Tpcmsh4gbzOREldFlvry
+92YDndpQqgmKkJ7r8hyeRbrAJjL8syaOv446qRm6YO+qBDTJhgvgkTr0JwQakytSJYjVF8zFmJ+
HrcvchECwk6meo3gq2s5BjD//fOW/7OpqiuGBuKDWJWiin+fqiaGh/1k4HItANoMBnWSzGygXayV
tB4LEpIk5HlV08eh6xE1RMVJcwK7MoT8uMiBdIpI/3pK8qQ/OCz00nUUbCS+Ibn8B2HnueQ2s2XZ
FxpEwCPzL70tbyT9QZQcgEx4Dzz9LFA9t27rdn8TimAUWWSJBGFOnrP32nJCo1XLq/Ry+f7/edvL
2/r7CPMlJ+ZALDxP+dcR5htmoEaGM48z62yonvFTpKkzqHg2tp+JXZXbGGDDSLLCEjng/IahqH5u
5Icpkb37ZvJbREV9GITrHJsMzrwbZ1uHVMLNFHfJ/p/frvU/bGXHElTsvik5Lfx9ju4lMd6VHq1H
shqrB1peazFhrh/SS9wV3VqIvNrQGCUH2L1Yc64v5KG/Jlq0x39+I477n9vNATATwDPl3Xi3w//H
xxMX5+XC93/CKWi5NPEtdXn/XGnLvdTvcL79S5EwgTEXb3f/VRc5zPBZXyN7lCDNbPv+tilZi+2A
VjIwy1t3M0/dOqLiUvaxrMBW1o0FVk4ZcFWowuI8P/RjFhyhmj312i3ucgTAA/3aHYEDyJSDyrwQ
GzehaUi/EF1lrP/5o9r/wy7iEM9CScGsxPmPM5ntGkTTmKH52IzJD7cb1Jk1qA0z0Ak2dAABMurf
fiEeDVa9NI7G9Jvynas19T6FqzPvStV25FjOVLcBmmeihVnmGON+lrmxISIgWv3zG/b/80IeBBQX
XDP4F3j28t3923djlcpMDKe3H+uG8TCt0H7PSXo/B92PcgLzLGirr6qUmrsLtLftKPnPWa1cWro2
xicPr9GMMKoYf7AaFhcrxjfpieKbayKS4wIMxEk4+hjb6n6YHRIZ/N45CvfdbyNxMGOHwXMRo53g
fzh0DZnw0nfhyzXxrjYd1iFYgi9dNmW0vjm4o+Ic2OOTNm0ABbqXW0Eg8sEYGZrqfpfPIGgqQZaG
0Yt7NbKSN3P7IWfm89tQHSP90npksnFyVIcLWVnPloycVwKFahyECJtYnDFyz8Zr6DvGKYtrFsB8
KLtGHvzP291dzhV/nUsCcq/YDC6gWE4o/327qzQKOzFJ61HKMp1Za/VPE13O8xzUNSpqf3wyZA/V
g/oCb+XcrWJwrH4xyS0ZNfUhM91w1zXuiRCkvZszWekcZE60Ysleivoj4/BNJCDul9Er7HZ0XAJZ
btXRwHM6/AsttSGpIc9R7qPUVepeG7n/IgTsi9w+z07HGKcooXZP4XC1NQSwQR9KUUA8rWYSBVqa
9CQ5kDbHqHlQQbnNPC2PdgE/7J+3lEWx/R9bynFd4Zou2wtc8X/fUsZod2SKu9YjASLvhGCDCOri
LxrJw7mpLHzPPlC4cKgr5IhZRpgUzssuG1baHcvzFEIFc8rpmjtQT/75nfl/ly2+6XFOY+FgWp4p
rL/fGTMDW5katNRAN+usBt08SA/4rIT+QVDZpQ6My2gg1iHLqd5YfprjZCeoRvhYVG+7b+lo1HUT
TcfWNhykSy6r6q43L1Mor7NdIGuELb537dKgN6mTnabBtWnRJaMtPUSdaz4Nzvvgc10kRwIgPOId
1rrth5Gnw9EKV7kxA5hJvWpbgEFdj9Dup2qW2C1LMpIRpXnNsvM7RNGafYkrLikB4qGybhMZ76yg
QBbnam8d05Ha0f0cN8OyPl+mb1p/KDQOlwT/N+2uDbUHc43CftOZZe164TCnKEukNdGA4Eoio2si
G2dL4c5bJykQCOb00P75KyHYS/61u/h8DxxQDmc12w188dcJbQa/F1TJFD0yzi3uMgNfg2swh4OH
GqwL4+J51c8kHNtdME+C1BJajU4ev7SzUR8H5B/rOPguxhoX0ER2wsoOcKqg5KFstMxjENQiZmDK
SNGLkE4p/3vaRKxtVB8yZxnMO+hju67V+sG0vrZtZT3pcHxte9+8QvslzOTe7A1Uc2lr7mNV/0g6
UF10k5GIeV78NPS2/5y1xkk7Ec5UZfdkyG3HnnQJwSG9chiVXPOJj8R0mloVPVcnI4TKDJXOnVrs
velTkKTpZo6pknofKSMtWiXq8lTGROz6AvWzWZcm0gEXl2SOtoaZwHj585PdPY6ZewrC0dky9Qkv
VtLgTBj1vYewPSs0ZH0D4WKQ5tCOcZI0nknrW4zWIdL2k5yH8BEEq08TyR9CLC7q3RqQ8iqUW2MN
y2DWIcSama5PhnZuH9NKh3eZ3EexkEhHmQ4EqiF7yDOBNTToXdshZDHWoa/X3ogVuECjO1L03lXp
l6m2LFplbYOazoxoU9mnHtwfU1QL4k+DopR6oA4HuJgCWhfSAHU3iQLGcih9mooZGSSovfI65nN6
4BNcpm8e7wZNITOre0ZEtIlg7m16OphMHnwcS2YLAscSCDH6X8pGEW0OzV3Wp+beB6qLnmFC+Gh0
j+7A3sPXm+6RBP20FJKEmj7rdR4qpI9mf6d66Tz0rfrWOPNHLnIIHzpF2EPcJdcM69gL/8Gtwy81
MOOHpMBUXWToJSx2COUaO6NsikOlfUZGRfPTTZmWjAEMTgZ25kvdFseiMWE/VkOyNgQCQTnB9vIc
VIkN1jwDNqsqGSKYGhg2sM6HkkPlMJayvZLXVxfhXubxRRTdL2EVgl5Co64peYpcwJ1mR1hJcwd2
t7lLGVKC/KuPwhLZ2ZbTlnYGVl70OEQSEmc0N0NG+lZz7WgXrkxXYLNp0MiXdEv7nI/lJy0Mq5Sm
Yybicpckcb4rvKJkvEKI2zB1/qYPWYVF8zEwLX03pL+LlANsTAN5IK7pTvKeQ0quImqWuV4IXcBj
cJ3Y9HQY5sAglLpGbO3459bvEY4S9LQ8BFRljpp7F4r8anZsNmsMlIGsHgxgHjPXmObdKMzxzeVV
F8M0c1oDhngfUQuF/XwoG9SjenbNh7RtzYdpRusF4AUGMm4rNlKjyhwOq2OvMlkyWIaZfFf2IVw+
17tksf/RhTrZgrs/JO3o31tpXyE+wqMYegYZZmIuyVPCbmjX8scUI1DvHeB9wtj3qgmBhRFjS2Zr
Y27HES2LM0eca+P2V9Cq8U4uN0FpQhsSNIVY2wVnsrHxiY7pzymLIvK+hhbpUPhQCICA1ey+MB65
1jXxXgkYTRiwNHOtuH7LKm0/+5GN+XGa7xJzj+gG7rPDFNRgt/2ezPNPFFTBvpiRq1mt7C9zaa0o
xpidWvV4Lr3XuGQtpGfcXgvT35Vz8HCrZSKFP3I0iAoK6rsoDuNDVGbhPtKI6GhlUN/Bl0YFoPxt
DEX1NAQB7scweOiK8VuFLDOtxvjZ1e42BKC87Z35ixcjr0S/I1dWh1W06oPiZQC8p+Ah68q65zwV
b7pSHRobSl4QN/B0IGM5foaG3/d5WT/Wh7g3fsWt5Ry7OnxwGAOvGtm5r5ZlvxpL6tYowmI1Jd6C
EWVJd/q3H1m9c38/EhJwYjVbnXpmuyeWReWfu3YzFrd1LmnvSsIC0/POXYS7Xi5mSAEj5+o/901m
RiFRi2tZIvGtCOP5cxMDSLSDJtiNBpu1qzywpv+6qeXJTEqPCAOX/WPkLLsNhP0zNGWNZZ66yGeG
t9GEwGD04YbsrOkUlojgfbs/VOSRV1zuTvHQ93vbzo4gW6dtNvUffx6Ok0vs23pftnl3qpebzAnb
U5eAYvJdwl7SKmtOmRtitKOSTUYUKuQbdg2UZm5iy2lOhslNm8Y/fCC9OxKnQIPIZtoiN5p2yNRe
Izd6JXSn3gsi51Yyz9ItLN78lE4Y8Z04lvj1rOQc5Iuht+6Z1MzTsx1zos5sBCzGcMq70Tv2S5Jz
siQ5327+ujsPKsdRVcHfl3iJBrcEndPkb7Yx5BQHN5kxN6h/SgTH/+9uPRnugdTKtVQoe43lhmtx
ebrdvf0UoYpKV7f7aoThaYEhdIL8vh6tZ5W60dFouSQHaYCdgJP9xsZkVqNo2XQ+6LDCL14slz5o
H3XNptfTg5koSNSixRZSGNvA+mWW/nUYgHo4puezpkVNrsXipq5mZpNRBXnO9c1tiwhgkyI7FIMq
7iCtty1W4yjAlWjY6ccgmz1aMA9nBeagricqOsREFvj4ieMyXHexN62aCeRDA18Z9E/GhqJfcRpq
87chjQ+JnzExAg7PmBUuOuJjDXeXmEvA1doFSYPdmxLnIvSUH70iJsCCa3/qWhXZwh85lrxB5Lgf
Z2aJZGx1awMEgj0uji8UcGsrNZ59L0HhH7a0M0ErbzKL4eSEM4fW0CFfsLPkiEGCT6aZQ2254fJ1
lFHd7G8PKaPKT7fn3X66Pfb53D+v/V9//fkXvJjmYNsjnPr7/8xumdOf/02JVGEvJzh4t/d1e7q+
PQcWFmEkeXBCmMKk/fOPl0tVFMbVr7opbXLQlk9RcHqameXDPB5m1nq3v3D7zefrbn/7dpdQXZua
n0yfaDI2Xg1MKCX4VCmOkEIgZZkMFkiiaH8qhbJmxGZNnYahSoYOA/ow6U63m9m263WnTGwOquWE
P1k7tDXtOrcEaD8JYkd48BCUF5joCbVAydOz4nBtmmGl/SNWTO8SM/ZOeV95J+QMEE1yT5o7o8W2
LQRH8u3Xt5uOddBJBBg57KqElJo7CZ6X5dVcBUF1KXWulZr3t+fdHrrd3O5mXu4eDA/O0PJHbo97
qfivn8oUPEpvKrn5fAGVPPZwVsvrrJzEwQsxSQujPTJtm09ezcUzNMxmcXOgispm76C+REP47GUe
NtrlHBJGHgnLtx/zzGiwYJQCntHtgdvN4JvEOdy070W5gNArR25ucea3mz9B5ij3T7e7twx3YmjY
dT+fI/7168/Hbq+7PfuvP8M8PN3KRnD2GczZ3XSBTRPBXg4J7TKyXGr2l6gdkp3NDIACKBuz0+dN
Xvkkk3/en5Zk8v/17u0XbQMW8vMp0RQTSf55/6+/cPsF5UC/CizN8Laj1/Hn2VlWoHD683tnyUf/
fGWT6HbvccnxAMU6Mdym8Barfnvy59M+/1NjSVX/vPs/Pe82Dft87b998Ntv/noJVkNjOztX6ZQP
Ne3TFljDsuXGLgAsjr+TzYRUpWmfzeXHMNNZdrhtmVL3eYbSMFg1WeAdbt/Z5zd6uytvGfdk2rAM
+/Pz7eHPp95+un3RSdFHDHxvL+h7y5jWeZDNe0clhx6zA9KuWZbbpis2FQvxbjnN1dNAxvVtDxhn
WzFTXs4kfyLr/ZrVEXm+LHzA+ng5BhK9eFpu7pbbTd0IqIuf90MvwjTdxN6qtPwSbaPHCoOd6/ZH
4+WK6tk4Tl07PKcG8klE37vEFMP6tlVv30tN4QsCsHgpWdUdw6WCsZcveG5f0wTKz792uc9v5/bY
v31F5W03/bPVP38Mdcluk3TdNySPPwIjYYrlJcV5KmaoqB1CX1kF+WM3hiipjGGDynV8KrTGwFuy
4iK+ShiN2CWqDPZ+GHY4ophhuppgjgAF/rZs22bfS7RoBaUkHKu5vjKCuI5Ebr57D4YfOheBwc3y
oqMmljIyQTXMBekVXWx9ny0A4lVhvngk1hxtwtmJbDrLzH2sRG0faLR8TwD+edOdG+h063IK5prH
lKip6m1hV/416eKXuTYCSgT3RQ2oo/xKfEfqgtI1VaBzBjRbqIU5KScSx2Vu3RUduY+j64RHQkSR
qSPDb3zzm4wFxhNbzYdWWF89jehoGoiLtDPCWaO2vNdztUOAD7vFDMddPrCgN9zpI5nHbzlZiOdE
0YHCS4A7Q6OxDUgm29WNZoWvA3s1OhCNpDX+mBkA7wiWhvkfNdEDuiG8OOTQ1I94Rd48vwiOU464
P8yQsTSdPIQeLsPAXIA2UfIUNHO1R2H+ilui3TIcBnc+leTLTAXG+2zwPuyehpmD3mjfRMlx4GAA
SEO3KolTiIdJcZXKfPcmFwREHqLkzKArstlJcRewgOv8h5EjU+xLdJhpjo626h44IVXIQ/z4mBL+
oJSP3M/Xj640s5cOwQplkft9JBbmrU4PpuMV58IIAkzPZrERYI86H89KO/fqGIpoO0yaS6Gq5Klx
6BnwfUDZchbJiHe+iWfDEQ+/rX5nBX1KbWZYG5ucROIKxtEpYw50yTqRvwnNWsx5GZtafKRRYqwi
u7MPVhGl+wDdfTt2F+1z/vCspnqwG6JAvMbapw1OhaoQK1T1I3U2Ps+q6O/7qUObaI3TEwjSg9dh
KAo8eGEtet3RmZhRZgLAXpsAzUgVCz0udIYI7mYXinOuGGKqPLLwgBPj9thifdl0PWDgtC/foj6w
jm6RHKueRNKO/PKV6ZViU4caRms/eedxML51h1S7j9OoJSnoWQc2NYajbX03DGNYI5z2uLpGJIzM
LUZjv/KgO3p7+dBL7DXC4HRR3kma2FgnxRJ1HyV3SlpvzG+oYFmh7yyLcLLZK+7Gih1rGrK1gzjz
bNXBc1w69iX7mBk5v7Xyu11OT6Txho9W4n5zKnd8iMbQOxXTdGWEl915geIkJs3+WBcjANmieavH
2oMqp6+pXYOnMscfJLXLVdTFYC+NbABhyBxJmi0avbx7EUa6ReA5bvMM9GLeFG/YY8oj69Mjoghz
nzgIodyJ+QWo8pK5iV/k9bm3ZrnFHcm7YwOviLw3Duk0vyqSMF6ANKnQHh9I/Yr8qHkUgM3qghy6
xIMASmW3tdKAEglfLv6XcV8nrkmWaYvls08Xcm1kXkTsF/siZX5A/uaCKsDY6GHHsykKat16Gwfp
ybmd5fvY2+nFbeZ53dvdQqagRzgh4YSj6zpnCi9AIJmtDlaFlrAM1iFKM3y3imBp3jmrfXj5dfvF
KAZIvj3GMiPIf01t/iUuAyg3Kt85dsjebXbluSJt7gnpwbNd2/QTuLsJ59Jh2mIALA++y3S27vJS
4BfRzXEKjK9k5ZG2WxJDMMEVLh0/AWA8ZxfGrj9ss3iRY/PSRpPYRWVwKLz5qrLyS0Halu/V494E
T27I8avZEqtbIKXZKokodBk/Ws4vk8xkS9YfFkmd+Xw1YmNb18cy6KyXZPqWBI5zLHr3G/pvHx1y
/9R66renVX0YU+YmmKzKlODQnrXsC2a7iPhbUlWy6UkkFXTUERuz6+fz89DTYXRyvgDHb/YBq1ay
mYxXyzYPQXCxU2W/xI5A+zzVF49cT0zDANIz9F/YBIlLmnDTF3ENTGh6n92qAWWETJWEP7Utikpu
ZfBs4qi8RGSdrMd43IyqFyBzWAFOeCj2in7Uyh/BHCfDJTdT4+p1G7ftymcbQ+Audsr7uENhLhKr
u2Tz92KY6kdBu66zh2dKOX87MD0Y02H64jT66jjppXFU/CwjP95bsapO+EbLhgyJ+NVwwv4xQO+c
zBL5D/kNj/30I7Hd+rtBQtOmrEhTaDU7Ld3InGX0QNJaME7ruo8GekC6fJxarmmESBI0vwz6OCDq
Qzc/9q2LZ3R5JHSi+ozy9JdWMj34BM5nE+4psoQvwvWMw9xQQ9loDokg5IApCwV+jv/HVX15jRQE
kcGDiVp1maY1rNXrBLa4jlD8TyJT923Y4ZxdTB2DrLkZoUxivjvVSVpv2SfWjW+fu4YLQ+CDKyjb
6afvtXdTYQGCn5IPPLXBMcqX03ZGL3rK3SW0UkpKLwi5aTvSup8QPXTtYaaGegj8dn9yzMI7jsII
oCBiYzBN13hOtY8j3/2dTx1KUU+dtOkvFNc0eWrSqCDoPNqbhZofYqk/nHgqMLHlhGMwpz61uGcY
AvoQZBUn+j1jF5byLkjZKQeh4JKt3NIVtf1jjy/mldYKu6/Rzqvac9aFE7nwPfylVho+aM6b+1Sx
hBfVIK+ukoiHFgjFqMe7eniMyq/8l3jC2Aq7yZq/xH7triYzLnHTIHSn5z+tQ5eWaciWWZd58NoS
wbc2DY9AsToE4qo1yD9yOYQPDjke7GZX++in8Rj1uzIEEmo28XqmUv3iuulrP7hUsLRYZVgh2SaZ
l3pgfNEeuCkduRrfYQQtkO6n8nkTynAwoIr0MDiT2NMWprlC/LLpfzC8s+7MAGBotHeybPjq5MTs
+F70K6qZzBXMmR7HEVBY1caXQD6MEYp6O0+fi4hdmXS0ftNYnP4pYdgrpvkeGb06SdbKQxs097Pl
NVs/Gt8SVs10kOfkJfQ7vC5g/PA+zfsZ07oIAWEr+ZMU3nRv9hyuLQKirQqaO0O39WacYJY2bvBu
ur+p6tKDtLF35B440bErfzHMefI6G3Y+wDkrlf47V69yq6dgY7noqso0eI3nbP6IIx8+hAJC2TgV
NWOvxdnVsNZKu1rSlyGHGt4gj01EQKFjvplV/j1AVSuTBkt/gh9kcmeDNhs64Rlr3qX0s3uibKnr
UY9skxSDW0OaFHSLoLuwFO+kDqBXLZVXmB66sNN7bYnHucprUGi0S8w5YcpmlcUuTcGIDaMP/tPt
aAsvJOdsQAChAIKHWgHAjdJvIs5wSKd+dRmsfjMMY3Q22wnksx7MQ6srCSTceSDUXDx4+bAPAzoY
KZ5HRoIHWtn0Vdz5ayUzvAacDBrGMRurow1XoOFeoW2Dwt85TwrNDHhoH6qu0VAt+zo9Mqzi1WD/
M9TikDccyELSxveHpCd2Qdeq1zLAk9WabbptAxMhkgQkP8oJc735lYwpfOIWF5SAoWo+9hdKhZZ3
UMKaDMafWB/usaCUg8+5OoMXScIWHMzq3rZotlgVUIN5YTRlzSbJvOChUsXX0tLnpCuNvWnhgTdm
iCCK6du+GXg7lFVQqOe2P8ZW9qQmo8dJDdtoNMRvCh7nTIRfuKolduXRGuAWqf7e9uURBzVVRS9y
Wrjjh98wgHGNLnn1TH2fuc1pHEPKJr+Zdwn8AEwTBPUUDh4GNGXrNvXv8tjBlaC/eeUU/Mqb8MMt
viZk4T35yrxPO+drgbT0PpDley41OUW2m23tspmoN/GxV8rzDobVnQs9lLBckPrFuZVd/YoVMBcW
5JZ9docW6xQvfzPz2hTeq19J66VPgW8bgKnqeBYncugYfZniSXP+TafOO6dFW6/VhHYOcWG2N4kK
3lvuCASvmH/TG3+K45yNVQR8fQQg+qU/HebI+lqAsKc8ak7C8fe1ivDnJKgN6hF27CWIsq+VO1gP
dizLlVVV8OCKAvI438SqdOpwKxZOhoMu32qdfTi1D1MrOhAVMJLcZ79K3avVthBeI6u42nH/mCq8
IoWfXGWYTusS1dQutQB9SCsGPSLi/U2eGSUg7FwjJjHFQCQb2w1DDq9mGuSVqyKGSl4vxbg2xrvv
vcP8pluc6gGX0YzMSGGawd0wYaIDbuMyoL70UJJN0czHzi9IJ7EQqUfJTKQI+JXbPo5MFgNSVh6H
ZPiNDHEfWxWv1S7TfoY1q9FmXJ2M1JSme6669FcV4RpFhoODgdHxyUc96oeZ9QTf+C0WxoUpTQHC
/ptRItQUNCEfEEQrHLFc3W83GrHrtcqm90EH3YHKL7vMGZRYUbE+y+OM4FiUSKQUEM8xZQeWNy8N
sXWt/tLULlJJCbYz9MsQHnXFIm1gDXIbOxV2j7M9dK4qrN7+qzWQGs4x0sYZsh+LtQvPAzOI3HT2
SoklgvJWsXDG3VW1By3FTyb+B04G3blq9GOlNREiyndxNk7nyQkWMIpnXF05zORw2P4GB96TO0wQ
8acGeo733R7zdIM5ND4McWGtWBOdU8/7woBPHIWOJYJc82cxk/cazLmxM12vOXddTOKAJI+gBxgZ
N0azjFYI57VhzSt34Ye49IUKevAuLjtwpECrU5lVR1rA9rFquRuXeB6cYjJPRgC5rCCebdvkRQ/L
zBj2rIjrVcbBtaZtk57zwsRQlM0PfpoZm0VoQ0pcc8qTCguMHBEjbXPUV9um7w4MIpx3r/hpztRH
UzFcWlZjGCDh+KLnOjfOU0tX41FreWeUdGla08x2XWyODxPgmLaNoTY6qHuiyHUfPWmc6S+sGlfl
V2LcdjkcgINvgo5lSQhZuJSUCBgf1zad15OtjG7dpw31PLIukHHgqho3eW/oKV69mmQ2LwI2S4Mr
2aZxAMZ+MmFrCXzeeIf4sKh+z/wxLKkcYlM1HfzGR+1W25g/lgZJ2jYEvPYhKW3Rgw3UO8Yf/ja2
WM7S3LTOXHeJyigFIU+sFk2EgafctShJUzc7SISCWweCCYG/3Zapb3WXEW61bzUxb8ZUEsLhqBF2
NCDg1n5yJ/WrGJixRk0+7nXodReMIfLgMSgDxmj9JmzZuQZNtp27urofhqEhijg5zeyl67EW3SH3
GZ/rZbgdh6kF0+qgmyK+AFdQDFdMvFu+OZ6KQA4P8axOPv0Zckjvh8Z/LUvj6kPUwchtQTaX5hFx
x3RtlQQMlkXdNYhIj6hAH/jLgiSqSBnP5u597uJdAFfh50CMUpZJm+jjzn4dOCXK1k9e+hpgldsH
d1VjLxTLfle76Q+QYxHrcfu58haTToiKwpakWmVOlz12ZOVBKYggswCFLiTIpElAXkN8soRkOoDA
ORrSktiNHJWXan21Deg9YHyXAIB3tyXD0JGO4geNjYAu6K9AhRBFgQUIQj881GUI+o1zGorvfGaP
nFitL0WJsix1ikrWCIwvmbSXBGrFiC/nBLFj6QwvjgdQIWTMz8AgtLcj9DP0WadwjMmvCcXGtbtw
rzrc1V2FhaFp3YT5nfkBgmHlVTXbWJdfeq2NU+fZ6slyGIYQ+OYSnnKzJAjB4sV0U5/jFeQfVIrv
rqd7xoxPEaeLu9jIf2cTCTsOS3KhR6Q8xHxvpx7BZdPlnPfn1FzXLPXWzFGMXZ+SyaUaUmfyQV3E
ROZvnLNuBCjrx9a8h71gqFxuNfnkMGxCBzXTHKza0G5PomBm30AyOel2okzTgEnbIrEYOAEKCx5z
hJIcqDWzvNC4t3Ool33tbiNldmdTw7GKUTelD1E7xsdyOc0Ok+uu2yAu90VfPes0EIjArw4jfNLs
4cFIIqz/9NfM5klJKuq6lBORKiwXagOP4ZyH71NZl9vIFtHKhSNz7wwPXI2Si9EEX24tmDQYAIvE
NmH2X50itZjhIggCvsfhNruwvp3e3DSR7vZG/SupMW6OCeBxgtB/epl/lmmI7UpBifTSwVsHo/fs
NTn0zsJDNlERNeIX8rGX1nTUZc2a1QFCPejyNx/70amS1yyPCHmmZbp2vJqVZOlRHPV0UYZFwhGH
5rfWUmojIm0iu10SKJ2RfSfO/XtSC0+443fjXIPjQsS98ed83hlxWB3sgNwRRnDMwZ0yfbKt9FX0
yZMcI/cYRcm4dXsKEKAR2c6UhUuYkHc3NkF3LhkimHduEU4nr3R+dUgsLlbmbUaLbFUpUU8kZs3u
JsE7qcyA2KS5wiVUKoDlApKnOotwdbEUGD0ax6b0rjH49bPS4f2QmzsRFN7HUF7tGa6Gk9FHyhTu
E0/NP7WB9TszO/anesbcmCQhNXfx6yaGDwEf5SXm+BW9KgDfngj3Jh9yG3PA3/vDBNru1RvH4ffs
kFLAiglxHKjPnsSrWCb37WzT96vhmjuieMCXS7OxSJ2dgsmz0xzNEHSHdTZ09bUYxMWLrPyJvq29
thI/2FBNvbaqSvaMm1EPJJ64IDj6ij21JjwFj0QXuAnmxtDGs4/JfKoaFA9iZPRR+xc/hC5jYkJl
wn4O+448i1wy25ewACdGEkh10YfkOJ1VRS4KquLu0JjWBfKRew2RRY84VdzpeUrj8ujFdbSjreSt
b61HFREjZLQPNuyGamdMeue26kvFYviifOOtD5m/CDSf50iX902yiBfBI9oO09N8sKLTIJ/KgFCY
201quOxzTfaEgdtBuen+ilmjIhxGPbcajPxjUndUycUl1/74rpMA3Wm8za0Ye0Ou5UvpSuyx6XCO
Grn1G7kc1Zpm3JjS4tJxe48SrrkHfbaXoZlyjifph7argckmkETQy97cBiURxbIpr47OzDNDlvY4
zTUFSRG3Jw/Nv6WNS5V26WsyKv1Yf7eBbuZJoV+5OluXHATBqq72rmGrZxNl/TazYBwjA51A9dWw
eTXcmwZuXt/U8/7WW7DqJ5YoxgFwQbKfExSGMfMPU9TJwfw5xkZ8rnrO9toxnvOWezZw5Km15HXK
9NEgTwDJfV2dMMB9SyoAxVYGnKSAxYWznC5vMhJuRVEbwHw44HGghxXbJM7apAa4S36MIhjGi63w
gEIEudCU0VvKBPADP883LEb8jRFWz2bjgEOxYtgcTvCUB9PeadHqFcK6y3L9jcR6Rs19CTBEB3TX
SJ9TrNXOZeGJo8ppFFoAmM6VEe+L0Tbv47x4YxMQDjRTgk+O9eDEfPycCeUacTu50kKBk8wDssuo
iPdodOuToMMSj2AuK9++TKnx3RhAFkPNmXdBUee7Mnkjsnw8xOEwEWLk9zRWk2uYa7DqaQ8pRoBz
gByW3dUaelYOFNjOPhRn05WDfAXHT3QtNTCS3HYUaC3F2chPio03YuIw8KZ/8Xqaw7p910VKompj
vDhlS6g6JI914Frh/6XsvHZjx7Js+yuNemddetO41Q80wfBGIf9C6OhI9N7z6++gsrqyutAN9AUS
J+XDcHObteYc068byY0ma7k101Bcg+m7oCkPG5DTBSWf+apHQXKZUkgbRvHaiFW7L7GMIc0TkdHA
1kEjS3ZjX8CmHjTOD7JpS+NAzG+baSfdSj/zsM52pTkLF5r9dyuj9UG5rjmDfzQJSV8oBt1Zc4ho
q3Pj0K4YB0KEBVya28Ei03ZM74LwneEOhwwJ31JdjzpjlR4nKiOnTMxQ4oQxoy2BPKKnyiVRy/Ji
SUZ+ztqnPz6RB8YFkmxHiBHs6WphHAQFwapQjCqWYZU3mcPZYyyPDBIpHI5KR8rM0M+VPTaLsf0x
XMgjOyi55URJq6j0VwbCkujmsV4xa3IolMdxTl76kUqeKInXkoZVG/UrCaheKZlSQyVK3v6cFHkJ
qH4TYWu0Hdc3Yb43tQ6BrW74crz0jiHOAWd0indTMl21kBNnGNyaSJouPAN26Oa8yUYZllNQTh6a
X7/kYkGQAh2HOtQ46Uv9seCT30w9Eo46lPSN2qRv4TqfGAYRGXUn3MIWDIU4zBNpsAbY2MEwtsNc
UwLub1mhjCf6BoJfj+DF67XtWLUs+6OFZk8lK7JYd6wF22IkMSTDEeZNXxqSnID/gjxOuBdDWx5E
Qaf4xDoMPwtNllF4SdDCo+gtr62QzQ0DfjNeE5pEsDNmT0EunKTnoeRYVo+fFDDT7azOJH6PUD+k
qlljyZHzK3KnHKtROhBYTyJHhqBTMcDympFGL6KoSsyiIQXXTpMeKegPVLqpsW41Y5wf1URNbiFT
Vki81iAa831sNX5CjE10ZZIzVOv2LJa8YJFJikZpuiRQhOZyNt2g6dHlYKGZpUh+NNaEVyS8uUpC
aa5Q5h3N6ktXUnUnsC8+F6CXKMS5qRDr7wADDIMIH6NXOiamHoTxOnnmhkiIFtdNWFmiFahlAXUH
uVlxs5VLg/pdDheDMwoQKg2N9GqfjCkR0sTal2GdXAfqGY4+Ueptu6TbVyvZuer0c2UCoV04cB0b
XX4J9Pcp1LtnLtZTPJrAV+NmtDWlR12gT5w7xUjdRKr8NCglwRA1hGTTl3Or5fzMAagKLPYfev6w
RBiSp8YvtL56kw3BG/P4nsvAtoVe765Lme/UOiFkAYTsT2cuzbjVK2k0t50Eok2VY7IFalk6y2py
MObHXkWAPpeZxQSZzZcymhBo6eObZiq8SNDIcqlsBU5KcLN+CchxCZuDpDiXNctmb7h0MGHrZHp0
6Er4kIKUBs854YBmhHukkAhoKOpl9OImphoSruitRQ3ddlYqv8gpwXbjoZ+H8foYIlY6aCqBQ8kz
W6faRcycsCA3otfryxYmIq0SQQe6UORPSKWng6VO42GmUzS1mrLvx7Q+NQhWfMtcfhlKWBxEWckP
Px+VWlUcxlR6DusGkItSgslT+efno2mBjDQJ8AaTrD0ZAoVtHaNtp6ETgB1BcLGMbMyMoX9Mffkw
Yh+ik8xlLoYIWWJiAXE0ICOL6SI9zg3899rAxt6EpmpPRTSdGtr3P/aygvbqfUk+EWJdajUgcYrz
SmRJbxBA+gcli6uDMdaY30fCfnTBOCjpaiqIKQa25XICnTPelOQdWaJ274D1qrM1IDDrRSc/lFXb
k9wkE8DQfZdx/hqx8/dpP1DVRb3OorwYG/a2e1pm7L/yeB+H06sqEhklRSbRvyZUc2TeHz/6iCmc
KU+PMXG96kjyTyijLh8LCpkmhCgzGh4jK5GPQsRMSRnqo+eJJGj1bNQU31KnEVymcRs3or7qVbrD
oKrP4C8fkOdZsPHLzyQGbisFgjvLmrTXFu2kBiZgzw73LthGMhdmDobmcGhoFx2sID9WfUjCR4WN
F7qeYStdj13Dgn6rkfeC733PNkl3O7rcVE9ZHTryg/+QyDbyOa5mZROvwuVCMOE1xwQKZz28pwof
nYe+29y0OdWTeASqPBPLIxvVY5+ZZNuYzBKFGGA8pzvlJMVMckRPiFo7UTCHzUdZcewCbOlp4rV5
T+hDWmq3ONYz9KnaLgHRIQdPSgsZVWO2dywdRUpsZNRGCxghVV5vRW0fCoJ+opTFth/wfdyK8pOZ
GWRpo4ti3fRzOi95D2Vs1gFMZgk13UWDcVUAXkVYBQgSCUIRUXiuh60yiuJWyH9hdCn9oYwvEQVZ
knWkdtu2utfqo5/2ifE5btuy8cZl7B9KubmY0di4jSZk7thT/wQsAXA7HRQ3Si2JnbYsXeqhOyUq
tuW8fM0pqcGpA8BaSeD15croNmOwRhcimpgtEti2Vtbhe9GNaTOF1oSiL89OU9GDo5GoSwbpTpmN
p1qiRVIbkPcmlaBWtctHr6tgldC3wCIIlUw3LenEAeXWBBIAdK15CxXxLJdtfu00YobiMTy1pnSd
+2hN3MnI2yjzeR8B2OlEAmJFDCsi579V8zieBdUQd83SPvz4CTpVekSiWe66jn2RqhKY1JQDiWb6
c6dCsO4qA4RWKfzWRlaKPEprD5idhd1mxKZH18nRM0k5wo79CJu6O8TDvApItT+Mz//nc/r38Ku8
/uGi/IOl8VlWcxOHUfcvn/6H/1WeP/Kv9v+uv/WPn/qP//opv/T3P+p+dB//5ROv6LCd3PqvZn74
avus+090x/qT/9tv/tvXz195nKuvv/3l43ces+3lrow/u38mkuC+NbFu/88gk13xO/4oPv6b3/k7
xcSEVGKpimbIlgWBW18N1uNX2/3tL4Jp/hVvuaHiM8VA9se3/hNlIv3V0CwIHtBYJVXHYPmXf2vL
vov+9hfF+KvBNzj1K9iCZc0w/39QJhDsVtPdn25XTTUlRYJKgXlekeHjyauT8p9cxr0MqmWJJmHH
HLiovZ9BByAoLc4vwRzhSrPAJwAwO7cJBVo9gVmtzhwxZ4k4BjWRXWVSfdiKIzEkLMoCBxAWsczP
oe8C2Pzo2lyA2Cf/0o1qdtVCurGRUPdDGn/UBrCGcYxIbwNmdShLluQs75HW5JgmR51ck1aIaQAR
0lCDg9p102vXaylRJwsIXGU4zGO45zTTuGlO7RC8M+LUvDxaGY6taB6Ow2yl5NaSIpaZ4glqgEyu
A8FpdZ38muWudgSqTU47sWQEwMOqrn8Qmp++W2sjBkJ2nxPx1bMX7RTFdAK5n4kODdxZM95LYYo2
c07aZ9VkHPGo3CsmGeAhdeuQWng/0DKSWvQq5b5K1OK3pmtvSZaDWBFp/y7V9wCDe52fWurbJbRa
uEMW21vwvfQYfbhfiaNTzrUDqu6+Ss/VGSQgsuScZgB+sdUMBKlU+U4cPqLe+koJgqxl+CUZVqJC
uohhJvs1dCLWvvpZq1lnqnTL/RSdAmnqzmrSH5t+QIUXR1dOz4T0lOqvUKVkgL0KR0Gq19syFO/C
PY8kaHCtyik1x9i/WkvMSPJAsFpnK5jEW91/J93FkuXwZZxYAPMRr7liyJ+9ahj7Ue8dKPhgm6x4
OascbPPFQPRFusCcq/qlzm5pwgMOdJjo5lLcW4zwSk3H2GG4fBAU5Hh1mf5GhwY9n8o6vDw2Lokw
hn5s5A/lgLQnkqSF9BYAmUlNqDRF6FtrEmGHkocmV5V9BqWV7bFD+3oBHEoax7UGKLTb2BSe0J95
VtEotygiJ7UfUEPSlC7YM/Ok2fp57XM5lfpOJiMX3qnkKuXY7gJjPY/o1VGaGiTfAecWpe5R8moE
Os3s6uC7nEH7WjQW5p4Ad/0+pmX1gpEY2IBrZiFeu4xKYCDihBtCdaGHkKFaQxOxAAJ0TXUmsK8f
t50QP6dVeacjXUABD8ed3LYbvLMkKeM02eoWBWcpLeoNNABRU4leVIR+H+UqkarRQkXgnZrrtMon
0WSAi1lCed4lAqzBXkBMJgvIN0dyXsv6YoCYZlGvCLoC8+LIKKCkMt1oHMYdMc9Gd0QseIzFFjGq
/tK3M/HRY0JlrX+XaVMn2PxA9uGBSbvqQTBD7ZjVN2NMzHOa4F5OkowqKTYAdzC+0jBG4ZUPaMx+
+r0Gke1d+EsgTDRtZ7qpS/4ppOk5UoTZLzB/yVxv4tg4JNE2synfatSMnLgg7y6tBnh7REAoEp60
CTEE0Yeo+rRev86FGG1LtdTsgdLOBuMl+g/TXuruNZnrQ9KbpHFDGOjN5RP7hurGvY4QqSKsbapQ
PoTdrdf6r1QMLUeQOwx/8ewamjA5gQHhkyUWxZihPtQnhbdL7crAHgpESosSJjY8XLk9h5JIZPN8
ZmcTwh2EUZ4veENoSETlQrGsWumFWkglC+Q83tOToMgRfl16KNnQ77FWq+xQ2MwLOS3AfjxKjI7d
RHmLUE0imUMd1nZR34Chz85gAh9E+zf1qKPVjKk9tiA8dAA1B0l5ECvjTQv6APR/fhiFl0zugTr1
6YvAGRQKID3fGQMUeEn1JljrVl6Zw9cUERZMJtJnu4I5AjdUJFqv0ThplCPpaS8yojYQeR9hLZ+H
OAJwl5bP5ozsrx00gf0Xlt8x/pLKcoStUESOupiP+SDQBMZ4dS+J/gxB6vtKGV6hTj1MMaHVoS6W
ntR0495iHkcPUrvplMCGwxpqmd+hFNOrl/unqkPIrcVfZjd1Pu41uxqx1ifCpPmJ2r8uSFPaRX+F
7n3iiPcABPehE+vfqtlzOw45pnNK0EHGkhfPfbefp4skthvQAnT3KxRhslANHpo7Nsq9Hy4iBHNw
7JV4Htu4uvSS8cS+dTmZUouxtooEX6nfCpHeUiIJRyW1hE1aLh8TWi30ONGXspTTMTG+UU7ru8za
FcJco65SdnMleUUi9TdDyUg8Xy5KkCwPHLOgPaWB10+9zLuQzNtmKaiatnHpx6N2oReDX8yYiV3L
MhhBjYnJGrwreh1nmox7CKNCxih70bvAViaNdnkGckLohQrOy1IfW3P5CNQCDVuVPuuGOJ5RSO/Y
2LPhr6bqIZ/oAqYmxAOV2QDSPsD3UDs1dXEbZRrEeUt/q4eSbRc0grxWrL4qqxCPTSoz+8d0a2W9
/9AbHQcmSaUmgtUTWRyJHZhy72s9jsgMDELSBe1G1xCkSYFVHhRx/LUoMPiTWnhW9MbrVesXGiyg
T7Wp4UiXSQPI0e8VZXEVNH0vcYjaxxadjaH/lcAJ8OlTt3bdFTOa+WSfhArreA60ytTuc8J2XghE
Yu0g6jv9Io0UmetHyBHM5bk+eJqyeBUOdHuKDPLAi+WxrsjN6LsMVzZroTC3a5SDGEAle4zgZDnW
zHTWoWc/NUQ60Q/Qd1OT45VLIoprKU6nJaGUNUnfMsJZ38QxaHQiwAhDd2cJ6M5COS/NWaDrrbVI
8xbeAPDjSmf3pYgGnUsW0jCiupt1JnkXBSECM6KKMEcvmNpJHNJWJ8shZ/90mA3xGsJTtql6qudu
yOadMcgfQQ0pXzd64xQOYgRsQpB8zSCHS1S73xIEuWOdj7GrIZ61sfafkkdUrJUjlc1vjviA7KTy
SVfr965SBvrXLCOhquheZ+3nssvucdcoLrOhScHGrYT8BVKoSgu6ssU5I3x4KCgpiBNzdjUJniws
v+IW3YuUFOemxDdpaeTmIgd/liG7QXOnTZxtBqt5rq5iIPilmXOi6yIW+UpSNyasNzsZMq8Pg8UW
y+UzGgHPy+z07KzsiRMj1L4ycmb4qthT9cXRgMTAzhfpTei7lk0czTUr5UhuZoS6znCmrRhUQBfA
LSFCcpFIVS+FCu/AgEhqqkluI9iZJaLfDRptXJ32wtTTuw8F9iDlkjybSi1ekvwUCdYdZw3M7Lgb
XF2aKTOMGcb7Q56Yy76bY6JuKYDnEwdFCwQqE/2kwY63cN+bmbkZJImgdyBpm4ZaL4mr7AKNqd5R
YJB3XQBtK6/OqSoCY63K/cwu39YwODqJqscztnKt9idB3NNRvMsGSTtTsbrjFCAEe2PGOGutGg2v
qorWm/Lody5IJUD9hjioPniM1egRHgfBZEMzkAlBNx65a1N6XRlFtvkPe6IGD22/QVX7d7vij2eR
Pba0S5sHZbTotDWqWRHTzmTK7yZE3fF66eKA9geMQ3wWWkH759tF3IkbDBGXuse6yyqCdnn96L/7
9L/7Glp5A7Y8Ze+f382arEHlq1fO//hXfn4uqCWErfrUgwzs0Wz9+dNamuMZ/vPzjj28G5kZYoE/
v/NPH/75pEJdWag0NcQ2/OMVCAKxtmFYyo5ospn64+/+b1+lBIqDyRg1LbfA+1zrkvfno/3xCn7+
VFr1DG9FsP544J+v0SlC+GSkJhlVeMRgsFG+pyiKMYCh0CiYXX6+Ua4j4OejNoMhTt4TVuP1N36+
0aDFgBbJKMvooTho41Zw98KQQuGccJlXI/zPP0FSHFZpJt1bLvo61f3TPz9fs5QJEFKRwmAosJOC
TNj+eOR+PHMUfDvitoHStz/+SbGoo02WZ0/yekGjnBH6p+3xx5xmrW7Af/ka6KKtmAxguwz2LQe5
hr6oWsVenamBjRr9KzQsDPj13pFx0KLraDj9RoUMVocG4QBjkTSKcPgnO+XP4/wY334MdT+f/vxT
gmvC9KGBA8dNimO62IfLINB0SI/xapH/8+vDMFmbuZSPP77C3lgt/tB1V5s1xsBIf4ikggz0Hxtq
iGscnMP6HcXoMYUMQKjWJ1yt7/XPR//yqTzP/WZRD4zo40/s2PoMshaN+U+G1J/BUX+GS0XILWny
k+6pt3O9b1js9j8ZWD+f/vE1xh2Zpbaf7q7zZtlDT7WvCU3inBg6dfMiWrafQV5voweKcZv0WNjG
6WXaF3a4mze127rkBc9ea2zH3km0zXXZv4wbHzi8TUV6prcC9PBoBR6h3sHdH9J9TuvS8YN742k3
evWbI2gLp3cHB5q9v+xRVtmN97Y+2JHJGdnbNW3cl8R0jshcdi+F4b5gntAv8ydf6F0eEJjBXaPM
Uf6GQgP+jxvbz48vwb3LKB/ETOnIKJxlH+/YBd94bpLPFuDm87cZ29/Qum0kyfvFGV1ae6MLyats
KN/e8wUBBu8FdW5e3fhKxVktLrwtlIfb5Vpqn7w9cwpCYtlZ2isMgonUkUthjaS7EzoqY9DwOpRU
mKWETYtgjqjW+VKj7oNfHnrTshPlldh65rEDVHehl7FTH6/jhksiBdDtQYMfs3Q7gHb6LkzSptBf
uahS6QqZ4wvPIz32ps/TwMHbzNDJbfguLAq7ZORlAXttFYBFNo45PuBTS91Uy26Z8atQIUBg5qn0
r31xPGASzlFyAtKGgmKdTA7MnyQJyAS2jByHt9I7xCW+qsFrHcmiRux6H7vaxp2ERDnONkaBDvnn
waazBFk/s8vXBRvEit5wePSy9QQgMTs9JLjZVjJXvCysaydiNKx4x7DA6uUUs0d7JYSXTV6AeTcv
9c40L1lwZcXy+J/6Unqyz3wn38jc00gKgLzU+enzPDvxs3IhHLlyArSUtvpQnGQ6dqcI/1Zs71XT
Hh85YUq4BMxf4icFU4332vSjXytPxuYNG75qkAPvvDv5/Bw8rAo1Sz5n0UfvLZvocXDj1Jl/bdtH
ceNNzKzHchc3p26Fc3/RVpSFHRXyByKWfxX5KRlJW0mfSepqiFOh/yM+9Lblxi6i9+/gk80iuAc8
5OfqFMmH7lw8ZdVR2H2r3Dj1+DbspuzWyVsDQdFOw7gOIQL7ACN6wGkE7BQcseKyxcEho3xP3wrP
3C6PyQdDoNeQrxo7ePFu4vX34ZwjpXSaZynZmZ2fK041ewyK5FmvbtaKAK0eJXpn9a0t3vj1rsEF
ub4f6gV4a4iYgMHIGTtH6fxOAb6aL4xHLlnvvCx78dPnm/0rtZJ3KdkOzsDhnZZk6zGQsmVbfFsI
+gBGPWDozosLj51AR6Ao+M3lrwpyu9YhRwlRrU4MrjByMbOuA40ra97xh0XPvDj+JDdExIU12odu
9mp1HdGpgtVqw8BfFkIxBhseOH+0aDbteFiRTel9lr9Rr9td/8FIbpudLLmWcIzCE4MyM2ADO/ga
+SLWIJ7MwWz32c+7VKT71Hyqq0er+uyV37TsSQb24AuXzU7sbYPCVrPhT8bJUWh+tQGrD6R98640
m1w+0vRY1bHg/31pnLdS/6EEV9qnBNTu8vqWzrXDXFEXb6JIr6e8ytXJvC/SvkazKXBFxqwERfsi
gaZKkt3AWTySfP5EVP5+wX9TPhOzEjZsxFzuPWqBmt1wT6YbEzHGrlccxBCfpmTPm7TZ9cvVejcv
XGG52fK+Ds5H7JiXzgaS+6D58yd3sI7ecC0ZciByRnwiVF23uXVBA/Gh3IhuJcSWUDY7RQ3O7MlH
XA7DH/aDt87dzLFvDCUew5f2/SfzKsYyrjO/tOyLb41PPJ7KsXimzjSTN+AQ58krDa2PKnLku/CF
Zp/Rw2Wjl/4pbiqP5Phmi6UoK890OO76xSAzYR0nce/DuWOiV/YMQp4J/ttXAIRn3gPqblQx/EV9
7SVXD73gAt1GtsNHZs74yIUr7IF3y+ifeAoqP6zROPOQnL2a0wbZxMyDM/swldKK53WlJstisJX2
EB9ZOegNI7d3EFLnXoF5l8fjcN8Dq7cTwEG8BsM346N+MVNWUka98KR2fvEtvONXIXNz2HOxKOPI
F11y1dDLd9gN+f08eX9T78Lpixwb8ZO3rnd5FjMQNDZktK3588kLlRSmXS3eEYDIHcx3map/Hl7J
kVQ75dGonA/jHSOyLTwZN1Rmr6ZtvRs3lj+uo+HzBkUf4ycf+GQdgUeMHBJICYxBps06zMKOmfVn
JQRvAZVpLzwNEVeKsaEU10pmRBLhhGh6s9wWrihDi+cKY8TJjxzsGQ6NbXI5yDH12Uqmu/UlO+Ln
ByOP5QIDq93t6yPrl3nhKlk3rubCStxuMPkcjRva9Yn1wH8x3jmGHSv+cDS6/DiTguKLF+GEdxMi
kc1/L8nz5HzyJuj3CQKPy9uknXjH+ZDXz8ti8LOEDlCguFUPuFqALdjSjeVF03GLPGfP8p3LWB5Z
noO7cYKPQOwbcxRWD6Ys3iv0sTybG3dZfuTPJh9RcZC5fo4c0mTb8oiLz1Jm2tXMk0b7sm5PeJ1g
1E5MldRZN8yi7esbv8weJWdIW/mBqRKrNwCyIxeeySd7ZhqU9tx59EuOvDLmgFcWd+1EqJ6tvPNq
UOizhvLOwqz0WmHDQxnvb017hBQovPMPFc8Z/YIbPjLs890cesatFxjQCF/WC6Sg3vgotEPLOrnr
PNVllmSw0vPhCRigBXEDusqN+Z/fmtZBqk8bhln2zdNi8echOIov277ZVsG1/eS2Dgyfq1IsO5bs
mQQosq6ZV08DmIQduyjhyG/OOjnT93WUql4m+cjmGCciQE7yGc8TmwV1M16zb2rxJru98AGD9EKO
xHSnfhBReO2fWDdJCzbr9wZhiaaNV96C8hhf0bK1I4YpJ98RxRF6xSHod2tNn1HfEUsvcyXtKnFy
g8SJ/iQ8EK0XbyfeYtr5ldUeKX4M1EqituXnmh64o37Ioni7gDrKd52xoamFjrVqrw1BwPpjRfsg
k2EjABA4fZh3Dul2pdlMDdM6ycmSjQluOofG03WuUUP7oD7jd+KDFhyhsxMKRGHD6kSElHbdzgiW
4/rmS8XPFm0Tj/eXLKeyuGHbBNcVUvRwINpSwmx9YYoyKEuMn9NeAuMSr0WAyqEj8sZyOvJnxphc
+WSwG1a1CYXWprSw3j6vEjvQKR5aMFfyg2BTFGdrFSuvw8AsTxVoKh7pKWzpCJtnbM7zfGVnLo6+
XJ6gZFfsiNXDShn1IO6j4WYPsjyEJ42IeSLB8i+Ts/4zS6vxlHCiZACHnsJ9Grq0ftjTrAPsCMWT
B79/MmbXsCWbz418O1nueEXY2b4NOFTZ+WtojPxM29Svc78Td8GGC90jH0ORrW5YA0nZjMwzCNzp
NplnSYQIbw8WZF3P930mua55EJ6aZsNIK1+ZrxgBQAU0atrTprdOOduh0I2rk4qxykv9kkw1ZgGm
FcT/FMDkHU1BThjsViZH/G3GviJ6gvg4DgeeMCcOxpYfIQDhvMPyyt4NQYFtPhK7SN2RTTorRttv
JdiMNnuDjH0KG+GRBcqBYjKTNO7mx/Zzar/zgubfje4eEWDkVWp7+VF6r11uSsMPsFQCQ20OMA5N
tsZMyCS/E3oLndDNxOlaU5EmTniLXb+ROPBHb/icvOQjHFCd2Fls3bNkr3XPqc8vhhxRNzGirObA
W2Hu8veqhFe5VzU3abwI7ULn5E6ckbN5iW9gzpzJ0xhceOw5fzEAO0h7eXwU2ZAop/at43bP0ac6
7Fq7B31LyyJD1Iqd2K7Opt1+csuV2EFYrAjbRPQDqgCHiN3RZmAjZ5GUjm9sg1IHdxKHJoaLo1Ad
+uy+WaaMg1V4xB8LJyYTLm6k4tU5lVjTwDNITn4aTxQfaXa2N4yASw6W0a73dFronkQbkQIiWxcg
K0toi4OnAi905sbTaYmNlGt13DZ2P9oCZh0atWcTKM1bLaxDaOJWztFz/jatyL7iyEXqlguUY3+b
0bUTnaJ/Hul0a/tEeE0ZNo0zKSehPvCVmZP3c4lQ7jwXyLZclZkfN9L0Ommygz+sdcUeA8QXOWz2
/NZrSBT9BEkQ36F7lCAI3sBcVftbF10Is6GhzkshfbkqQLui83KN0tPFDSFNjw+WAwL0/LMxkTm1
2eG7debGMR4szc+/wqf5yoJnkcQUH1TxkFDZhe6ZhtsBIyyrbo5GsS+OicI2xEdD9DukSP/Qoz48
FCyDdvEi9Bsrt4PHYMuhGxdOj0TOLfVsLyYGjJoONc5w0x5aCsOqm9Q+di+L1qfd1u8G80/9PpAD
Bg/CAczA9h6fnNU42kNwIw1K+U0aVv4cvOOdpCJiN6ad3ENSS23tweqBBP3CnDYUu6r2MX6Idxw7
yuAyjUnvwdF66GrJKTsYLI1H9EQC3/ydy6wOu9g35WPQMb9Me+YfhgK+WLaqgp0p29o4AgdoaLQ3
h3m4xdo1HB8XjOyDB2XIj6I3hSdARdeO4aCquDt0RAdHCWb9JftcFLe/FW/je51xlHdZgZklD5PN
+fU4u3h44M4cWZXlwhk6G+U8EZmX7CI/dVcaMa3lpCvo1daHizWckT0EqquOzsR8kXjCKZddgEw1
lTaEBx/MGO1owxnSRxt7J9IF/PRgm4/VTvfn/ZokRuZm8L5spqN2jJjdvO4YQufGBl+wPfgw/RM5
GI8Yg0fOlqj2Qt6RYUfGcIi01KzduvZiY0/+GntlznvOEn20gnkVKRC61U51yndrA3uO6+5wsHoO
Tdc86U8UWTyZ0rB4UjVOGFj+7O6lGzYBueB02inc0Ue1NjAnKs5XW+DV7FECPIt2k51ibJAbWDds
6K2LcDjM+Y42hn4LD7UfPsn9tk5cjOmJq1GYw8dgq2/paTpooq1s89RTtoqbP1gkRkXHiOmMlGFb
OGgXyaXizayQ8mPTsUTzF34oUO4YPk7zWuwKmj9u8Fb7IpYB1V+zu/aVrx77HVlm9fUenDUXpMBF
oKRgG5fSQ4Y829OdvEPBi9iFwrD5njjeXWpwHo94Fze4c8LlVX8L3/snosHEaE/kxJPKO77lGUOk
Xo4ieoSO7DybZfVFeoByWp7m9FzK4AC9pr1zoYmCYPawczR6yGs3tLZGYdsgjwvZbPnlaUQ2zJyI
H4A5/1x1trwzvPY1eWEWFd/okIU++aadsosT5u9DiZXAsOvB6+v3Kn7UY5e7WHqo1SvCdMlA4wUe
+Jtdlwk0hUUJW2iMG4nDfw4SuIFI+MbRieWPHYIwrIcYKHFnsBu4I8PX9f+4rnjHM+7mo+kRyeuF
udPuCDPBzg6ZdrIz6io8l3CX68Sj4NTTnc7pj+OrgQSBPa35kh8hoWum08ez37ygUShDT0X6K9qh
VwkHmlmcqmjp0GozEQZB97P7m4o87yRbBIo6pMqoug3ueup2Rb9F5dkYqKO5W5Mntpuc0OfXVIZz
4bHVh5lmXRfpRqlf3BXrmR0liQeLhHMa6z/VDOE0bz4YBTJ0eFYBn7bNnLxjrEJH50VnbMG/af1x
airs1KBvYodPwK7UO970F0vfI7Gw4+fewOu6VU+lHbyts3f41NEaspXN9Jp+xy/9L6CLJeV3V/rU
qJ641jaFlQ9tad6J7TGd39vvDD0i3nT4R511Eng5tcN98U2sH3Mc6gJ2HEepBgmNexZXwZFygEwZ
JfJqO9vRZkIfRPkABRA7BGZ5FB2V4Cav1R3Yb+uPdDC25o5N/n2p962TP8RrLu4mqD5KbAK2gVct
PaB/ojhknaOLOtpSsc1eTNYq/BIkwht28DspJC/d5WYPcUZbsV8u4NBpH7+RiEalSFlPL9HzIPm9
7GqLkzzA6hw4Plv1W/VMSfWzS27stAQ/V69954bqGTGs1FISrmgzLVumjnRvDXYgJM6wG8/Si/nW
C7Zf+xzvj9ySyma4dy/6W8QsSkt8U4aaw6qkTdswuaaIijMNsJ3df/EOcAr8zlFcfkGlQ7RxVB6w
clhPxopFOqUfMufeEOeuTRNb2mB1dYLGo0mAy6N4qX5Vv8pP66SBmVkrHOIFuQBqAaW+Q5Ky+8kZ
7Mljq/KVgDmL2W1frbNyYHTE2IMd09cuU3ULqS/su70ofQfH7lf8VL3glGRXdgke19SA7hLW8Aiw
bBDjGXzVrcrdsk4GLElZvCmQ02Jm/upw7jjLNjxQGjA82fAEaHU2R/T1snBk9IdfSIftgduHvxrR
dDtM2247oUVw1vcRr4Yf3tjenqxzXdv/j7vzWo4Ui7btF9GB3cBreifvSvVCSCoJ7zawMV9/B1R3
q7vvjRNxX089EGRKKqVIcpu15hzzsdqV16n7AyqGh5t9Q8LdCvHGw71/Hf6kXxWhQdZf9QdqbM9v
NIDEPNo+Ry8socgvJN9j7YI7fPJuAcSWrAHgGDHOvrjXAJioi99YjOSAFSl+rhKol9tmn185L8Mv
uIblT+u+fAqOnb1yX+LT8Mid+Dn7EUgBrJNnOzy594+2xt/2Ua/jJwxd1wHqhmatXacnojWYkbkV
gtsM4Num3qtVV67DnzmSxdVNGh2UuTX1H9OZ2MATizOqG6l5B7f+kPbH1n90CR1otfA2nPspeKjY
+y+nvTX3guTIGlJ3gd72pbXWW4UtfUYjjp3mIvBStD56A+jugkusY1xfExPVzGKMZsAjEgkKMqak
JJlM/bj+/ko+f8/3QztU6B70R0S+cK7nXtvy88th+dbWJtaVUd+JUFvWjAP//vnUlOiQ+1OsJ/LU
aqL+fQjnh8tzQdWzRMcg+uajGdpies6hKf7jW//zk8v/4ZTNP/+3Ugazv7h5cBxiiSIZbWnUHoKa
btFyCOv5dyynDg17fC/zlzwXRP/W1Yti3wzR+fvb1d8v8/s5P9TQd38/Xr4nz2QMlAGn+d+/ann+
++HvsyiP9PV/vpLaEQE5DVPT9xc8q+WXLI/LnnUZmm9wsPP//Y9fv1wAFKEo47WRj1UTsoDkM51X
voLTyMxZzzXcuBh3qvIp6NXAuFV9cBw32tHZxypv1VchOBgHliWx3NYjDkrWo/0DPMBDh/19hVP2
qCkwbx3yCSmcddsytYvIu49D7d1L26vGNn/64HvGAh1li5lTgnHMO+uFaJ4egb2x9jUfwYhN/Qf0
dbpGy0tWiJ9Af0m8vcoNg4qxsneKwGJdIitIA7j8loNMNkpfsj4Z1qJxji1MtD7XH3EbovVJ1cB/
OTxZeAJmZMND30/nPGB5ptfbQkGCMQ5m4m8JHr2EdXqb5D8wN+9sqhygTwkY8o8whVgqJqTm9pnc
+TJmv4J6v8l3tuEydlnh7fSme4RZdLOdINFOdi6fqlh708V0VzjpLgjfewWxySrYNzPg+ObNJEkq
RqPi0SV1zK3o2iswcBRAJ4o6gftzQC66HrziFqlZuC5l5bA5Qh3JDoDuK7OI47+GIWK9yqagU/ZK
u4qy6z5wIeENRIZX5i+UJFcQQ3+EKRJWSHv7If0wjFPYZx9FL/EDFzOcKWrQr3ZfUeG900Yuzp1u
qX2pT9E+iuNdBd2MoAuKUGynWxOZblu8uGNCr9w4SSKvEJMc85w+yxRchti8b6S6HSEWxL1EHVWc
xpSOkCwQZbW7vE3XshesxRjuA4mqEW9V5++V9yjIT8WwY247Z9obwjuH1Dxb5yeX6R0j0ZXhZzeG
mbxDDVlnA6kKkxFuTRs+IFWPnGtmJcZnlXTvTYiDciAqYaUzx0tELlyxUbiX1jXkSpNOdIbYQyyR
ATIM6SysLUtsquGuDiv7Y0ppFwXOfd6OP/JKUgf1O6qpVobOqPg0QkJEok47900J+bwsDmnt7oec
MpjTsaey5z41C8sk0UYyY5NfJdwY09U3Yd4/VR6z69g6JFCpZjiqNLkA9UC06wybRpMVeR9ZdY3H
5HWq4J3XcGAIA2E/mZvPQ2eUxyaffpKVzpBiGmhlGrlBBgAqBYwYe326T+SOZCgvwYLsfMv+5E7a
Gkb7HPTeWzuKm4Cu9OQi1Zj04WkY1BlSw1YKkgs8lcP01q9GN3xwo+KUG1ZLxYryh9Wb98OzzCno
ZL4yjwm9zMpszXUY209W52HWd8y3+kO3/C9sMuqYllyuoVZMsuMZE1GwA+cebvxxZPJSwbl1YoWT
lUyQyDkZkXY96cEOhW9wjfj17Cftp9H7JpbC5iGrxBNqcokQE/XtWIdXk3LeRIF8YShZR9MRm3If
44fU6VqM5a9kBEuBUfMm1UtvnU7XiJ9vjDpl/SFHf2eHwVdgwaToux+OwTBXQyYB7yW2hkV3OxoN
DzW6X6yz/EuScN76PbO45+FvAcKvYMIV6gts5QNq55kdw7YwCOKBvPLkLKAKxB27C1x/ZCmi6KVj
TbMDr1K6rZ4z8AdY16brStOeIz6bXF3nRyxIOjI0/bWOYZ+EI71KEa+7Lvk59sYLNjYiUIDc73WN
HXMcOZgTRovy0Bitg6Y/Wo24cjzjLGKAXNaoX+dRxkq1D2/LTyWrX3MspOPQgMxP1uxdrm3M9pEL
NMCEuQ+oZAs8k1qbY85LQjoupKxg7up+lhPdT0ej7Kkx9hxAElAxG+LbKKt/OlXzVBf9Ndf8eoIy
XLOgHbqErqmmv4QeRS88/EFf34Jl2GtVdRvbFrWPgolBupO+CvL4yx4e4Pnaq9ASmCPK6Na0rRRp
MOTZDLcX5FWxMlGYrjUHt5kpdAi5KYhClX1opRchrm6/bEF5q87qI/i995TBe91a0bsnp+SINHg4
kyt0Ghm/s7osV1WKxZExaXTbh6aLv1oS52+Nlrt/gisCKZCoinkWRPZQ7nIgF5QHuwQKXv0jHcAi
NW1xY92SVDJpVboK808nx9H3SxBnsKuj16x9FyDvyGk0+xW4o2JtkD2PUP9k5ndaQNzIUDfXqKtn
VSkFdXhX7GwCeQj6jG5Nmz9rUffumFa1cc251TXX6mwJygqHa18WGtNz/xSLqWF16t8g+wQIg3Cu
ou9ZjQjYza2WVSfoSC54Rps2MK6tvqRiXrUUQTy0vUNV3loFvS+kuAVEx/5FBxa3igm+JIAnXReD
CZXDd150Ce8j0OHeVl1LIUSmj/pkfpSAoEt4FH4EO4xibeXMED3EJdhyURCMGGox3+9Ay1rriIrY
tswT9EZBpo6FDZSiJ5jCOmndxbUw5lo6bYYw8NGaDNnBAE92FVJy9HNEn641fvgZ1Sm9oWSU55Ro
FQX91LvOuzLYRKrzebX0SeDajax0DArtVXGPCa/ZKVufVqKhBOCZJz0gNN4gFWQTB9pKSCOBz0yi
UtNVH0YqfgeN/u91ghHB+D86wcr+Pzaw5Qf+tIH5+h+G4wK8ID7UJUXvTwuYL/4QtikMYboENpti
Dgb+ywJm/eHowvBcMgH82QH2bQGz9T8s4foOSaeeh3uRn/rLAvcvB963I++fedEGfrR/W8B037Ic
9LmmBUIbFag1B1H+wwI25m2rCjf2TrWVvjDHouvAhdSA1OlqsDyQvZ7hatOI1KgxxIhXo8qhpDya
b1pixVuQO9kesDmGiUldKu9nxMfvaG2SJo2fMMiuWO9+oUmDujH6CIhpwmjGmZBqnFUKfkEam4+W
Pm2HyrOw4ssL5kP9uuufAqlTWihSucNR9mjqunU3ukhfGoaqqi+w/sYx4lvYaAK2+CntvQe78ti4
tfhIUlQMofQuIW7/QKrh6FRpuLNmvbsT2O0ulBaoajdfV4YbH+F3NPSGxQuGYP2mNInMySy4oTNQ
0HGNTSLYdgaVbd3Vhfh0BQS3JlKfsQNPcpLOJfbb4WiDamKmDndu1tCzDVBP26WlnW17PHR9+9rH
lnYddwxUKObXTh/sg8IYnlK25JVlX5l2l79bvjiXTXwIy2m8G4JCPxpde/SsrGaMS6dNUJoJoELv
ZLRK3wH7LgHCugS4VNkmQ8rOh5s0z20R28m69od4o+i+WaMD46pyJ6RgpolpbJzOMrUOdnYcW4Lp
4CrsB+fgR8xxcAFo4FXxxovGd6FlMEdAjW3dPp19A8W1rTpjPwiYTLL4acvmaTSJGewChPaQxDFD
O7/qgn5hk4mG8KKEEdkcafQoCmljn4pjmd62jTRPnbB6xH73XW6w6S+3iWDGMRwv2WcxnnHQYaZi
jBt6b+si02Tdbn9ZFgvXoG/PhSYvyaD5FxZrO/GctkW4h851lQ0oHKYsesfzpjbS1IkASs1TGzrX
tlPmu8KJh0NcfiKdoScVMtKndIP2etK9Fm5PB3tiTYRBfQOt3jmapnHua72gQh6Sc2TJAjXcbNBy
GnzY7NmUgp1fOnSzbKYyPQx+GSLuD9Ys80/xXG/SeKTiasTtutLcO6dgp6/mIr0TOpjxhfqJMWk4
ZHZ7RQQAoKIAy0ZJ+leulUfHDf3zROMOwoRXlsFLOd4Alg7vRHKw6EiRAFYS0WqB1yBr06m8H45m
TeeRTABFetgxN6s7KZV1pdjtXBLjy55RTBFUwi2ERhBkWkCnsqCx7dryLIyejRTLFKrG+jm3q+5Y
+bLYtC3FSlxIa1i0NsuhXFDF/tDg4O99lb+GwKBZ9GWE1lDpONHQMH0Xv4YZXCQrTtq9hB55/UgT
Jff2WWuAl3e0mx5mGR9tln6z7DPSqSDqM8MeSaZdXOUGznQPfsGhINZAsGPDcIpv0/bouBthgMAb
UVY7Ns7Baevd4KKjE8reQygKMb9nIdqM9Eeb2SieFasJh3bFz5i+567BKUb2wr0ExLI1xlHgAdNX
Jt0wp2HWqwPumqT4aUxOfOgTZAVRTn/BhJKil81dZk5fxIBvvDQ/hzE1dX/Atunon54ISYAlGs4M
8IwFY30YkvyD1+3RgXCPVRnTmq4b2qUFeEy3JEyWYigYb9CCXRPt2/h1oDieBo2G+x4WjJq87aBH
TzmD9kqMLU3SjA5i1mL1kg01yXtZ0oqagPZuHDGk19p9WONhKor4aFbZjd30iiKo+FBRNK0zI0Hj
JOoCZT379BFM3JHwnAkkLHxHkdzKBq+Ln6WQifBUFi2qorke3wvNo7d+I3zZrpMUHRBOS30NJhH0
pBbt/Hpi2Z//qCaZ7pioMPcnBFLpWAbsero0JpqQrJwmZDC/nFDQEEgxSZphuMsxEW9GIX+KgfvH
Hvgr6xZdEs7Pl/xz8HEQp4WcjhL1I66BVRSXhEfGFmz/uPgoB/8CyyC9Tju22q3Rahtd0RVH3BFH
vORSQXvAqICtKjfpfphOteu0z4m18S4eonpVDiSrW/1n6uKVGAe/AdVthc/MubuWhTsp5agvIUjS
oRwvSRIxJhX5uy20J00PzgZUR1wyLJ1CE02Cpl7A5CMD8AFtJBCSpOFuC5/eBwGkD/AU72tVOLtp
sOTWAhW4VWQQ7YYIGqOHM2sMZp9ZSYvEhZdwgyhUPY+WF5y6hIpGY7oQzkeBzK0yRnLY7RwgdosT
16ycrd00+jokbI0M2ek2SGW79bv6YgQNt49D22FK3PE2NXIsdDA91jE9qBajOZ5i1z95NhX/lKwB
iu1Ex5o+0nq31oy17dfmPjLbgz1VB3JNjxTg8o0OkmRTN4i3imj24DaAYhRlV6HYqGFUBLgtaFhW
eG7ioGdO8IaKVA4oeKNH8puqn3QdIZYXNhEwSJIumnFQm05HyCzMGc48cd3kZMz20DKDhzcy+AbQ
GAQpL111yUVony2J0Cak2SEaPibOUBJenWH4C61rwKP9ydSaDY522tVxTsEjPqjARWGutcZ28Kle
MLPXp6HHB1DR7mLVgqkG19eACJcZecLOUEZ3MaAqIKUFzJ26PrstnNAac+IQs8nxJIxSg0h4LdNi
0rEoi+Dpa2HEMQHHmAYGgnHX0mNbG5neVVfZ5kE+aDGFoQguIMmE4WMAYHHDDF+TclOpdQ/e64AV
mymXZqgjjIsT1FSAkgSeSKWIeYMsUWnDBcg90QTKOc5wjq3oceXwKvObhixqHEzORqPSHpLO5sVR
eNRbD1+BJrB6dVN2walLwHAYYuvCslsPMMYXB8PvlKMsS7qHFtWCG1bmIZxcg7QJwP7s20fweJVo
NkE00+fnBMJOer/MlkgzKhxhGtW/vQLLmT37B1wsfy60/23WqIcBFdMJKBOlj9JFIO5rdFpNASAz
Sgid5DY7icr6maSUVKGSDWjNLIwkFdkuVJgdvYOKOB+mrDO2WCLe0rxH0+qoD20is/m3hUPP53c7
02nuz7X83Jk6omwo9gwYuOxozgGOfXoxXVpgCAP+0i6xSrXdkvKTuswDqcM2FsrZWp9TFXG2vLes
wUEtol9ZXuRADZCPo2jXZRDbBE857O1USh+6eZK5oGbZ6Ihp5FOQtphDZ0qL53jVyUBGlpQjJeT5
UVgRWj7bQhKLG3GMu/q0nJko136fLQ+XA1GNXIyYgrHRy9NyaP4+G01LO6KkkiqI0TzhBSn9eysg
bLgOQJIoxpOi85ChFWmyLhJErqWDRa1l/boz7Op2ebk9irF9hPxDzCmKWUgW8HKwemxOq+/HIoxc
xAKw6+fOhj33H1QVZsUBhHO9GWKJqoy9DHOrJOBcFnLfzMlXtpoTzpbTxubypno2rJf7TTdeDGUg
2Z+9MtSnydFaTiGspat6qgk/mJ056eyb8ZwOd9Lv4/KEYZe3k0CGCTT4NSTmnHUmh+Xs+2D5BHcu
XiTwQBtyC3C9z30YEyPiyQL7d3Lmw/JQjuknXLp6+/1UWuHnsP2OdVZRVL8vi7NcluVaEVF6ccw4
2JmPhSSrLnKkfQom2tDeRHhlF5vReTk081njfdVdAUKzL0fmMwRAacgepSxqdRrUsPZY7BwC3VWn
74Mv0/6kZ265S/3pKdcqjZzoSDtl/XzPxXw+4d9TYSG6czl4ypVbXTSfmT71+nrqgbJH2G0W0w8p
enKO0gMn+H1WzDGkVCuIsdba13Y2/SwH1wBlvPVEvWPhyNhHrYBRHdFQUvOXiri7DqQM94M9UU6n
rnrvQ0TbLV9U84fdqhGHtzXkWzucaEp3s5lLL/HFfnuK5PzbFmORATmYDsj8WLXhc+z14W55U5b3
YnmjVGrlO1G4D6SaYJoL5mjPGruVGxtiv9yl/7l/mx4iQQWyhO73Xze2S3mHZfPR7Gp6mMuNPDBq
IMCEHHqQLAi85YIwj/95qZbrheNdoW9LuujIduL3JVj+yuXvtWNzOn3/5Qzbxc6TERkzalMpmUBF
sX6RK0d9dyAa0W2NO4MdMdn1uDpMydrborlNTuBrA4HMMxUu2jZBYVk+aUUXrxMPiKU5EZ/me+2n
zrvioURdkl5kmjLAeiEqgCKjSSV9XB4jYrjvwzDL/1zCJhu0eL6ddVsxUaVETQLGdVibsXOvIgqE
KB8hx12bYXArBXs3cnSpfnZgiQ3IAkSQ2I19X7blAzZeZkwa5PYEURM3OPp6JOx+cTWoq6QoPgzX
eNZDQ60yjapX38cvuf6cREgbMq/6EarihwneeZ1YfASMPLmWUZEBZhjudERgZQ39f0AMAoqC6j72
eqEsCBPsPIl2YWiHedG5sE31iR5RmHWHPhhZ+rjqManM6hzK9qq1gMSFWfRE/J6L0SHZ6nZqrHUc
oUfwdFQj9fbYeW6xNyyQGeNw6+feY2LlOs2l+Oy9a9QJ4Krnh7Hz+nun81h9eerU2PZVJj8G886b
7quMZnwA6HlV5+klcoZ3NiSUnDXtWoPvtTJtgqbBeWwgxoMryHMaewHE3VBqvGPyIQmdmyK7Hb30
FzXkCWF4xACahW9Nx2JFG6nP61168ZwBarirDk5S3XvyCMJhXxOEtDY8Ab20bG9TN2edMOAztQni
DfqcKHsIJFOirgjHDly6bW0orkYWGa2UfCQM2pl0CCLWzBu3qqBzMddZGAxpFksSCXANtCXu9LkP
/QbQ8LER3k/FRZgihAJdr3MjCudBZunJy/X7OmvRw8FbrOT0kZrsqVXiIwHvmzsblmAi0MNCu8dZ
kaGIGawN9tynMSCgOfQbEtudTyktueks0MNm5CLs6W7zSm2jksbQcCYlg7yN7KuJW7wsrR9toE+k
5uBc6gTEgFPSrSJ926hjd5uQ1r2q9OY+r8h0QEqbUM4EAvU+melMqrbWQyqushFpJHmnF+rdB4uU
sDYfzyl9qJTImZWyh4+iA+FNO3Iiqiw1/FdAZ8GaDjs5gpNz1C1kp1WN1KFC4wpPt0/7nvAguZei
+1GW+T2vkpxqasWhQRO2QFAS2Fm2G6xiIrSLhBfg62iomNvceNpovA0hcvXMZuGYbvWDoSbqNUq4
iL1Rftvonh0babeV+7fx0PyYxgCrAjg/Yt5/SHK5V32DVt8UCHg8IvUmGbqrdkjRhcewk4tJe5Vg
gkk8LZkKcPz0n25JPnXg0UuIavWmI7GTutZtHZMuYTsxHIjOgH+Utbdd40E9mskds34gZK2sZfGZ
sAiyHApIiHjZ4Rrkm8SU3tqSNL24apAdKcvRAoOJ2JAcQo/jMDo1Md02+Wey12uyo6EqJcVXVjvx
Wonqh2ebmAXJliCi6bNFeggURV1XLLFW9LsazC1+tu4qXDChQvBkR8gp4vsxjcAd5ormktpbKRby
Ko/8g54KujSuRo5ErV10M7xEOiy8sNeTW5zRaOOltW8cJLGRzNYlbTaK6Igls8HdUZn/YmWBQL1T
oBGzW9cMjdOQP9PCumNfPF0MG4OQn7OyFt2X1fn4s2oKEtJ6Gxyp7yepvxbAB3F62ufOpUkPuYKs
emgFnUVSp3S3U0JKuRf2G5A1REPii7E8/Gw5mkh4JzRsTVR/NTHV/N/ExGsrWKtPcTzeNgXV2Dyl
3azDezuRtvTMrIEWLqAQOBYXED5s1dz+Unb6PTKAd6FbWBvRp4AT0sR1mzk3uo/0KdPou5NUswJR
cVCpQpoXURZoc4sOnfcFogeJtzCcNfwtIIZunK0BYdGBrH40VKwvDGubeODddEL5Rdlj3Mmh2lh2
Wh30IHioGYNOhV9/RYB1WxoYpA7Iz4gqCn7FLy8Zy41GEpgOtDu0sztwM+mGEDOcObl+aWV3Y9fZ
L6aYS8NAtssXh3b7g9ibT6Z08lQGGnqYo09Grh+T5FfqiBH8H0gc0TM3JqzJOtsCCOs1VK92SWOz
lGVK44MENlAjuw/wNhL6cna5Ki085eTNef6toTqYFxqjDKtaLDV6bzIMejHrUe3d7aSDn9FDCDST
WGR8L1MnvxZFj2o8FzQIO8Iq+E0E/91mbKzXrVfBV7F7a6PsreyuymBYG7b9Uw4AbB3V9XsA8Ad9
+pQeH/nc8Hd+CbbGoou/9nhpZYtODpJvTjOoO9Vl9FoS+bSe0FPX2NNVT49tasa7wAnIo8jjaWsN
IQ7jeMAzZ93YHTluqkYblqLNLXUDhIYp7kmac2dEdnKonYNl1f1FE9575DtXGruwjbBRNhb2Y5FO
yECT1KVYyoAWduo2QJDRyerQx0GyNvPhegyVfWVxV8dTv5+SfrzYVu8wfZndLjqlKHc2A2yzmFFi
rQm0j0ZGn5s41pfY2eZtg2eEXI+w6la2Y9yH3PqZsbMyd+e4/UdqpY9ld9WAaVkpOgmbrIv8tepM
9kw+SJt8ogInzFWBT5V+VXw7qv1gTPqJMhnmPR3LGFgAXLRSQLE0b6N87DaZ/ZJS3141895iObhK
rOu0wJ9TVI/Q6R7pDtIaX7ktuvyE4lDVheWWWjDBEzihxjhl8g+/8iGozqATSUgMTIWlQ8yD4XDQ
rOyKaW6dRp1/TXtQrLKheEjUe9yeA7N2ti1LIpSVgbMOLOtJkmLsVohDWjd98wP0mvQi5GHM1Otk
DO+sm7YGuVo6PocevdhdkJQbS7FukfGdlfF6GrcHlm4fqVRetNyzkQPOegf7zXFGVH9QY9goHyed
7RX41U9obPdljbqvbdqNYyXvlWm/T1Q8yMjTWsYitpodd53naVdmrBIUmDBQwMWGa94ThuEUhZob
st/XOsHbGdmI/cp1jxJgRcn03gL6sUYMtXVya9sa/jEQcEzIT6x30zSXkvr8WRpmue3cpqKYaR0F
qW6UPLrzOAAOjIR94xoRHDIv0VZl7osNfCO8LBkYvxRRDLsBckUUBI5BpvUlEv4q1fNqQ0Gl2cXO
G1DzYqPrH3VFVp3P+5hXkUlgBe6rSvfJQAAdneAlyddUnSb6qgALvLlg3hnjxa2v+4mihS/Lxzwj
CQwdD0AAg1SddgQSvqrCqj0tj3Xykyg1sfV6zhrgJ3KpI+Rx0sFH5/H3Ia4ihguHkV4jYn4YsXZE
Rm+tSgr/GxKCmpOm8wviZc/mcb9h2DrJ+RcVQ3FHT2TYseDhN8xPfR8Uqiy8dR6Q5PmXJoOTNaDs
IbDo4Hqm/NWjlAFTwYfU52ZsMsdOnYp2zjsovMlZJ7FiXilnoksboh3s6Dqc+vnAC7igFSr2y/O6
eE1MezzGuehPVjf0VHJYCE6jY2x60tVOdOo7Gm50RpaHriAwVisr9LtzaSOeixyRXufkIrGcCWtw
b7S7ML8UE47NuSCCnpBN+AIJ+fsAGR7qtDnhKJo39va8kx8C695oM1Zqcfbo9KbcOcBLSSfgUFfF
cJrQZxJ0rx2CeeOcJBDDovmwnH0/V+r9bdtjg5Iupopi3oGHwUzpFUimfj/+frKQEB6cDPlc0vPW
Tu1WpqI6aA6bo2moImb3gGaRdBIixGTLGz+Xs+rCQ3BQEyHiZAlatY7ulpbwc8CQmxMBm/gm5zN7
Pixn83cgYGoPlo+FoWltCfzk1rPc2abVIaWxusQ76cTNrRMh7TULNvOUC9M8VfOZSurw6NL5VPBj
T0Ha2+Tw9SDHXJneLM8lISPncmagIVvpnaDAWXSfhmWRi+vUrCa0yDjZgQLaU78vD5anbVhvx5R3
bEHQLgc5w2j/Xw9Z8DbbtMKstbw+rRwsbtmN0fAH611p/T4sT49tGxyH8q5rJnwLbBNSvOLJtWFH
PISLaALq4pCySIA3YxkIKHiN9jgZJzEflofLQdQtNgt5n1bMxOAJu5Nb/P79/3gR80USnuPiJ5tf
x/IV6IywIlgyRz1xx4H3aNcSE85IqinBPuy5VmWtv+Qhm5XJRTNKUrNYJfDfnBGisD5YwQEzgyUr
+xpZFaK6kpK2pqhmN0F7MUwgZ4OXvKVD9s4aaJ1ZYw9bKidvrIwRoBdPZctdkoLZIzWohrWnE4E2
doQDplyuoYBcGIzsJYivAkRDpJRBoWJnjWQCs6Nph8LZA8IWG6lFmy99Q8oMeZWBHbM4Cc8UfeWc
OyNj46k01KeW8RcIRQhWmKDYHpG80ynlzlXuKZy5Ya4C9KlhnqkF+vZFCfG/VushDNP4n7Qe57ei
eWv+Bf39/SN/qT3sP5C5wu7VPccmw9Pw/1Z8GLr5B+o8E+kG5F3bdtBa/KX40P/Q53+uIEfL5yu8
huZP6K/4w/d1z/CoeQjPELbx/6X40PX/W/Hhw4rzLEM4lmcKof9b8UFXxctYM4izEQRHK8n0S293
+sVte8ZRxpFQj4kYGSusL11NMPhczLabocxQvzFcd+6Mf51iQuBEjNRzfi6dv2c5U/PI//0QMcVa
tdI5LF8sgp9xYBNUOBeSjbmQvJxZ85nsOuuIjPr76e+vLc9l7H5T1h1//RSYdMYNKz3LBRIVsQbb
xfASHMx4OBlfyTY0dpm/UkGtzaDxnIBeKvyWkKRwNRH/V9fExakwSSFBlhhtJ1FXB+nrBHQhiC7C
YTgYtrbp5zyazCTCSQjxpdqu3ruGiuyLzBtAGRLLRO7op+XQBIw/NLxe2J2gmLUGPlw61/tYYSxe
rlFQ7MBdanuosX/OfPw++gT/fjjQEyEnWQeGO9y4GRxRJ4L8R1741bK6MCCJoOVt9svktxwyh81k
QZ99ZSPOzoIZaQApd52YOAGWgzYxha6WU3oq1SHjby7zkN6OQmb6/TKW1zLNL2g5Ww68jnbX6D00
BubkeqZPfR+W59qSXgDduEMBgvdArRiJPM2YhOKjKJEeemvhZBHBmHR7LY8YNPpyf82AOq1d1Obq
MNCEgptRYcRpM203qehh8GMi8QaHHD19FxtyoAZNtZjiwNhHlMyJ+8TfVIFmmdDsDBNKfRt7xt6j
87JM3HFu7Wh1lIfhJtSUf6JvnbDRSohI7HDHWSVCCL1RGGF14E+gfYw8Js9n8pGPVMhWyxrTcTF3
fXoDLUFVGwTpeJdk7k4EM5lrOZhdrhPTqdbLo7gsvZ3XRVcJ5V/KjkmQU0/lEMR/nZWjo7Ab3tM2
QCJOO428ty0wbsqqNZLuozWTQbudFwXxgbTq6uAn3dYPSgL1RIa5dF499oQHsJW1AefO68jIw7Pd
mv6XX8P+AAbJzn2a58vf313lIVLK5Tvt5nNoXgNYB0QWHlRiB1zd7s6mPrUzXFffGsr80BprZHFG
yHZpuDO7l/UU2DnWi/k0wpNGPJJXSbXJA4kVe74cYvT4LNXzBmu5DE5qVDu9qu7/87cThMX1YN2+
bwOp4b5mC9HOPSP6YAXWFA7LZ3OmGf75MaWfx8KlcA4d2etzJd+OtV9SAYbTSJtvJgijLSvovvEl
aVK+jwt/YDOEvnQ7BehOMg1VZaRQ34guoqfZVY9iSICUKFeAwFNPmSaAz3Q+8PCi3qdpjO9y2A1m
kB+attdP/dzcQHXb6Gj4zbkrNM29JKEpCFPmDPXzRjyC3OQmwAUktl4BlSMYcZEFHRWmOInkplZO
f3DpSMm5lWfbJvZ4OLGoGHhY5QNY7Tx8y/9e85vSz3baEL6HIzdoqXyUsq2grx17h1TF7JDwobDu
aBBMZ8PemPuI1nxY1t7L2fKc1xtqm4rkY/n0e4hRTnVNBse8IUfyJMhjhQJH7QNZIvcEa87aMmgo
GfigPYlJ9vdLAsx3qFW7Wcag5SnXR/xua4glVPZmzFuEZZ9AcwBP+Sq1E6KZi6opD27tYAEkV/j3
h+H3qT23oTuhDv7cCTRSHMZFbG1TK2hPqY8zIjQpDU+UjhCF2Bs04WQ0pP7A+lBdR2QW7sy5OZyG
xoYy2q1vVCY7z/nKQtQebfPcx7OfwQmfhHk35Rg9S5oRLXXCjZ6Bg1p2Hsv4hiTqPNgi+T0uexEb
YvDvzHgyLsjWqbQ9iNA7DclED8l4Zf8f7s5jK3It7bZPpBry0u6GN3gSk3Q0gASZLWlvefP0dyrO
uUVV3fobf/c2ThwIAhIiQtJn1ppL6+tUYdfVaeeuiwjiFyXBxBhUyQ3J2fGGQU+18bL6ig0KEsUF
l8nu7W9GJvYLSDhGeyg6gad5MVtZuJhpljhXXz6FNv+nMlUHIkLr9bT8U22acNoLnK9JOtaWeJT8
POB7POPfY0xx8mIuvGO2lHqXDy83wXLnXx/ZTYYKiNNmHStyO2jVVsmUsnxzqU9jRtBHZ8mamU3S
giarK87d4OutMhST+tYbtn6JXL2cOM2MVZcdo4JlAPIAOGBRkp3AoMxMqU+myRk25l20c2XxUDaw
j1qH9gZjABt0sMVg6QtFr+RkjToGLDyEvVwLLvchdLE3IkdTXQyc55k2TnvL9I4k0+A9qAh1ZN9f
JftIaDYoQ3AkoOS6ByZ7GIZxPoHuXA0Tw9M+ciMEqBNMDMeLt6G0jiFgUOrjeF/xqDMLo/4sgHZU
41ZioLBGsoh9Rtykpy6vVFGb/0ozTSiE9k4A80asi5Z5VxN3DyM+ZIKFb9q0jw9d5SY00+gJToyv
sYQOp8sNQW3ZztHlc7c4+9Kl7MmXAuZyA2uc/bYusqNXMrOOFsfgX18Q2HZKtFX5Vz0Ot0Wghyub
IJR10sak2Nn4kGrrIVNAq1gQvdsstgiVYkSR9y9prN6nhuLNGWosi0YH6m4yWdeyPZyCR0xsC2vM
IWJzCk5ppLfRODznhOEhku8yiCkvk8ybrdddJHw95i10a+gwT9Lg/AKK/VB71UvR+78kccyrxGgI
KUUs6uUEHDPGHjgYmRCk123k5Xs7wXzLfH+fYwtce6l4Lqz0qh1mgnwdZ0eizTeiihs1sV3plrzW
HvMVisn5uRYx/Aq33zkzqqqgrp79HjBOmj8H7ViQ07stHBAOZboA5TOsfqQK3DTSvDJT1e+IJnkL
FOupGbOaQ/20RWaPMbssDlkActcf8R1QMR7yiuVyHrTtRo35RjVquQ68a9XEa0NX2OOUTbR7tbUO
o2ztuyrxCRCdTvzLQVLo2yhlMEYsHVcfwaVl7sE0EolAzCDSRcrVDtJJ32wQl4IdcgsC4oTc6HQA
0jATUtZwTQp785vBKwzB3PhsTccnE7basK+D2Dr7IOsiqr/R/2P1/B+l8S+LSSqguj7egyYn849A
gmymyBDj7G+LOSU9tt3HfcNBZ8XnUR+jDPtaHrMXSU2QKI3zOk2Ddd/jmlxjrulGaBi+nceM4d4q
TyU4kVg3TrCNRQAWH2k7mXFOeXSHiadXRO+h8k4uOHn2LJlkUpfmG+eO1XH2INOiWdkOnOeuCI5O
CPUIJVq7HUF9+x4WdJBKo89+FG2w3hke/i40yE92VYGFmWYyokqWE20IzA7iGKg+e61K39nlo7tJ
5iDdp0n5u2cVlaYZl7yMLMygtpjmgA3CAwrZy+jfwg4EkEjM58FbZAv+w8B+5eCq8LecCqANnguB
Eu9kc+3bfbfGToOEd1TDdYfysUSJxVTWWplO2O6sWfzOw+HaEPym/a8O37SP4MZvEcabPSuUpLZZ
gSZPLrsB4m5NQndYUaepumsd5jVKsgt0Bx4+gq3HrNK8Bfw3oBlbyDOeTvDmZcETQgW90XN21Xo5
JWmjGcoiDHcGB6S03d9PcYJCcGK5WtvgyD3xp4lrToQuSgdXBXLv95G5N8zR36jhMEb+bZ8pwVEM
ziYvXGyTrNHbgJ2g7kZ2RkICt/b2+aRIjIiCaZOw/cfpzPKWBLqif2Q78ccw9F5b/OFmEzKaB9ws
1Es8lh9xQk7LPDA9YTkigPEHMMaD5EMFo8ksofttkZD8YbX+ew97YqBdRmbXvRI0RQ8VMBppS1QO
sRdsmLolE5wjQr8IEF8gvrry6ZkuiN1+zLKdy2WDFsvTsKkuD/i5uTzo59Py8p0/XN7/+PLlgf/7
+4q0vhaGTpe1U+tQHV084s5yxbXGRYH2l318aXXS5ebn0+HiI7987lMz7pBGE6NW1ic5U6FcPmp9
Ux9jk3EN22mjoGe43H25KZZH/Tz0577LR1joqN7+xy///JhMeX//Y9Oj7Cm7f36QaXjxcUpMKG/8
Vj8P/Jd/4Ofn9DJaykXXl3TH//wDFJXzPsrbI7s6sZ119ZIt17j0UsFjG97IGm9pfum2L3debn4e
83Ofmpbu/ufz/3hMgNBtVSJUwigGpW35+T83P49FHUiF+fP55TEXL/3PfWWnSbz665H/9TfrhINa
LVzysn9+HBlC7U4O2b12a2IB1BDcWaxxd6XFkLtvGH/83PhL1XX5tJqmajVE6GSxAlBr9XoZo/x8
/a/P//vX3H/+lMvjZZ2wVhwVvayL45Ndiyww+6W9yVj/0grnrOyG28uHsxvQVIwVKCuk3mTToYO6
fPRzky56v59PTbTvOSfTw89dl49KAyO134wDloZ/+4bL9/+3+zhiUgam/3z0z2MItrrXgBLAHDsW
+TQ9N3X5ZfgFoFlthP+f541h9GIU9z/njZ2JLes+5fTvs8fLN/09ewytf4hAMF0WizHM/vGaheIf
XmAHbO0dz18Gj4wX/548OuIflmsLImSoLXzbMplX/kweXXLGHEEOmeWb1v/Oa+YQnvbvYWO2idkt
9HCcsU+x7f+YOzq+k7DtjuLTMG6zcmlU5GVu45M/pnR0HYmY/mauT3ng/io0sOU5LJODOd6nBuFN
xjAey7bukZmy5TcD4M+5ILx2bLnKI4fGb+UUNIkaNVeONSOR2aM0Wm+LqgyKtE/bGpnMGkQaHYdq
+KptxkndjLHvny/J3w67f3XU2fhU/5+/k2eK8a+Jjtll5vsfoWokQE2etEP/GKFnXwhJuzGVBbgM
2rxo0ReCJKBZEHEAY5iuL7a4L1ahi/6eTGQ554fSMp/LyDnNnsk1uGYtMhNPfM5qmjY/2qL2606d
sJ78NmjWRLY/lob5QQvi3l1uiO7wV74YzW0kyNeBPzrawzE1llJXV8vlt9wScFKo3TTL4Wzk6jgh
Iz2gN6i2+ORBQUX2cBYNprkxdd+lg9C3lpPA51D/uuyH/GVjJBjVnApA+v9cCl1GJaA+g+Ns3P/c
LYJ68Z/HbGBbZ9MISEWkwiAWXW6SlLYmsgSb82VEerm5jJGdKLofabN3kdcy5rAoHHcqcn6rgw7s
r15BMppcFHeX5VsMUlOZqdhmyxYu6XjOShEQzeKb5kkbMc4Wn7W8kvRal0xjp0NJEXv5/Gm5nIBa
dZ/LUZ7mIQl3NNcPft4zZFUFzGafcGCPAGwY7Hw6t6b4l5vLfYYOUONPwUEXZbJPneZuXB5F2PN2
EeZApUqgL1FvrVTuoNe0qf4CiwevmEjEEJrh3nZAvSoE/qfLR9MyuWteMCH0u5bJCpMl7BBxSY2c
VwcdzwwK/5qAChaYDYfDZjDw3oTEdlLTzgKvdPVuS3Tzl4X1ZXVN6vi92XLXbNq7glXblfAD5qdJ
r7eXG+0jE3dilZ57A9tgpxpW0Lp7vtx1uYnjkS8Ws0FEgXM/m4sQMu86pMnLjQ6/rUXrm5fYamL3
TUtMzQpxjsebCoRAgMkOSFyCaQjUnWchhQYeX8/n1BHdtq+cc63qJa9ArXHqv4X+bxMJ6HZExAXm
5P8uzDVz4BXet2dlUDSQTZAdW+2yAEzBD+sS2fvMHr0/XzYIcYCaRfWLGr4Rz8LPil1UZuapYezQ
FrN/xMpCItAU+ztU47/irKaU93JkJne4E1OIT/KanNV0X4mYpPMqPNjCG1YcG4cgQ6BlEE8MfU3w
T7OAFgRUtdPeaPOr3DRq0Jdws40aTyzLj87trN1M9japroyoKSLrv8Z1o8ku3qrgA5I0d3/Ze2uC
DGmvfUpm9cL3B8fLZnRmaonpsxu3ScU0rp1ogxLkUJngEC16+nhTARqxK8bPgFFdQUqZ35xlpdKN
rdvnOm3fwWIYp7E7jHNoHaNwXJdd0DPvSXIoJtVjrKf+jCUI8wk92lA+VcUcbjQ52avLcpqss41b
hFsvHsTKz/VvZ0iI7maCx5CvAeKcENJBPPqazJgD72IBEMfijGdV5TMqumI3ynw+9vGngjRyqpab
HH7jYE5HyYRvLXLVrC8nSq591cEtenhCZNnMY3HfBB2BzchB2HKQCFCUv+q8wUyUoJJs1dRTt2lY
vOPoAfHFaOFgh7vMsVVoO0cRPyWavfSIEcRv5beIgXVODJtlZACH6r8yZe6GOc52oZ1dYbdgupyL
1yRw16VlWTtSFZ+RSahjMmiGHBG4gJAE78lLIuK+DQgUmU/opcPMGrX5KakMGwWg/DXEcGAr56m0
89M8sf1hiXSjumqRbUZfjGXcuHwDbVBt2RNd3uZTzpAorZu9T9hLaZr+tspjEp8F9PoasyrCUQwn
Te2/Gv7MbwlYKwvclvdDB6e0gTPRJZRrwG5s2292cWM/R6lRHzhPPATOc2Oxmu9zo0F2RlnKG+Kh
l5jzbCjYsw03jl9mq1GpsE7AJmDgghU1pN1EmhuBS2EzV513Y+EjdQENYZo01WaC38+LM3jSO6To
HNaE5m1zw/HXpZhRLU3wL4K6PboYv8+l80BPP25K37wuEue3i2kTuR9pal/+BMI0NMjWbDIW3OQd
Cav0rn1AvLTvFXwJostkyDxc8x3O1AY3lmMkeJcx50ZyntmBk+OpTOzMNvsHbHaYwKUN7XESH2Om
dind8P0c1x2mXcK7hNff6iAmbkweK8bLOxYs20vJjLupPGBkPNQQ4ls9HbICTqAlIriQudyotHqx
lzh1TzCbcUjdqFPKl6SvP4IacK4TOzBORwNYs5G12zTvZwQw/pLZhx1smLahSf+Nn846qGi+Hmsk
Z7KC1k9gReP06H51M25psTkfzbjsW3ausSCjIRcVw5kOuNNMuJiajKcAi+RqLg3j3m+Wr2cM1Qr7
ZOt5HZLFYPifURTzf41vuSFq3vN5vNXqmH49nZjO620nF8+WZzfrACgrW14k/EQPpCaV2fAAyAIr
mXIqxmbR3eDb1aOv82s3INoSgS6eN7fe1g5kcE5lO6dVt6PtF08lXnBbvvgCeY30EWmktudv+7om
553MOyVPydybMDjg1WAYHgIo8PPY3Ztmne+NTqtz1795rfec5ujcwZcErBV5W1quxPbZWsA1xEzu
KgkmaTdsVcvLr8kBBVDmd7sK5a9romyuiNy8qqjYXnJ16yUPEbyt2yEOfxMtW2+auei2GNAkejVQ
Da+5YDzj4jJHvOO4e3tiKR6EwWtmCwTdHWzJpPCtO9Y99l2RDHtXRUSV43DWevhVDUh/kKp957if
1JSCcwzNXUawDwkzVUdQPTCS3PImINGlf8zYym2abwRbKIbLeEUE3r4NPZhunbMtS8wDc+qqd9UQ
ZwC4iBGgn4nDyEIAWleE4y9v8NEZlMBdhOMpjturQFRcQn65dmEffF0QUFpdh9hIMIBWgoSNI9sg
kOQCVIsZD28T5NYhnJ5DEkTCsQMb2xmb2m94n3ozrk4dnAMGG4xq/jQh2RzNXL6yYWWEB73Wd9V1
m2ODLI2GTVsaQi6WzrQVQeK/B7DRoB3PMTMsl0U75hWEe8TxYOfVQST3lH/AEzPG/x43hq6LazDB
VYuYvi4+QhESLEDtnjV/eNEfldPfg8FLmJQWdwskOM+LctfYGew34S4sh6fmUufFGdx9azNOJakZ
YvqYF+qwJZN96Tm7CsE2XtL7YAYrVgbWoShNay0lw3c5its4KiF1Oth0x4yGISROpezDNdvNL6CU
VhX79/NISHtX2tcGk8HQh1ChWiTwbSJ2dtTBIguppeQraXcrI8je/RZiZuIibjDaXcuvvMFLj6q2
aO4sFQHnHGIP9BGTOlOb3T4yoJhGLPtSG0tinaAYzfF527V6aac/U0mwZ1z6N1Ml6n1f4uDOuurJ
tsfncQxeSx09KpscO9FCgWTBvgvmoj6I8VmXIPxHIrGcKWKKaqDvBbuEDHod1Me24whOnZLtmlVs
nIYR4TK8Wg0uM1sK/ZTDqd15k51tB2tEbtS0N1gADzGv8q4M83Inwe3E1ZJ1C3be85qzM+fPVaVv
AsfdRjFDS9OK5y0+wCu3jPFOlnZ5tlBhJiL8Ut370NhPXG/2jkDU5HvdNxuaYzWPvF9TmK/NPBOw
MBvfBOMOu7gABDEglzZIIBIqPhvyHrXE8AC1hLKw9jdlOj9YdvrA5Dta+WbcbhLvcy5/g+kpINxQ
BiGH5n04XMWefkig7Rq5+VREmOtYyhC3lIO31NlLZRIl4PcQj+JwPpYZ2EcWukDRC7AkmOdWyCGn
JOa1teYz1319H8kbyztWMcAyJNUfgyUfaqIb90Xu0Ml56TX4jmnnSf/Obt1hOwwV5+HKsTmllCd0
oAjO4+NIluth9ln/D4FB41TJcV8xucWnCjEssgiHZqWAShC/v2SNNeXAryMo1RvHtNQmjXs4j6Ji
LZ3xVJsUknGYPVW5une8YTjW1t0gqcdr/maPzLO9WwZQfaEN+8o7G8Dw5gohQ8yaDqdtd4KHxHYo
hbDcMDYnfnPEdLRhMWNtddK8Biq+HWF7RgTfVtidtnXCHz0W7s5UnAtbc87BC4g319H2NYsVjJjE
vmEphLlyW47Vs13E2G9APq3r2ONMzmiAK+ZXZxwmZ9mXwHfZd32/KjXRkMJ0Rzo74yGJzHo3VlO4
N0Rd7OYg12tGxb9ktTylnAv9MF03kcb8NmK0KRvkwnLxt5X+rTIY8Y05NXHX1Ddhh/d97EAV2qn9
HmND3jqWfVvOnL1YHpLv7T2RjH5t1uFnxBo4QEa/9nPOEm4OHELKz8wKvA37qd+eCwDVTPDFCUWi
g4VOpqTexeCWsvImgBtquxOvKw0PO3d9taM3Q0bt9jecHOeYyjG24Gqn7U1eOpSCCBKN8bubUvgx
CMFj23oWNTOQqTl1yfCp21zjzz9AsEv3YvCilSRGddtmKTiRYSlKkKFBys8/AU1ciUJ8KkgJTkeL
qHIVb1R37Ba3pDBYwAhOf7blnAPWu5b6HvJm+mUY1BxIT0n3ODoxyWNF4WN3ytWnF7EUlv50Z2A0
YQLgba0GS2riLQEVs7/3x9mD7TYiurTTjY7mgSVl6jJsxmSUZinrZiIpEhPPdySw/TO0wgorKeGD
AuGE48mUoHS5b9uk3fcj8kpAFPcY2p9KJw3hngGnkgjyS/3l+AB+6UUASdpbc+cG01s/NlDns4CD
fnjLu/AxZU3UG/LGzrDUEyOIqlaJCGvCW0AFbw6oksoxADkTGa95Mx/wjdwSsV2u3bp65AdTNoED
2jahfDWbYUuWq1ijHBg3ZkiR1yqZ7NoWTZ1qf6f5UB7R2pDEYdioykRJq0sNHV/5MgAOEU0L2SG+
6ejlsBnoblXmaqMTpApZ5q8nE2isIjEdGiIwuJ7mEsEPYPN4APBJhe0J3YPDDjN2ll2Kr1n/MmM2
KvAXtomVQUBOMI/m0Xyz/FcgI0pZ0oySbW2p5a71fjNB5O06put2gjLdUZBM3XxMzORVkb69EoY6
w+ILCQVc5Ton1m9UkoqBw4GyoCOpAWOQLgIO/+WJhND3El71eubJCHwsgeyuPTtq8F2SruI1I6cA
x18Zwn5zZ8QykcTOOShNpjNUUWTq3wQvP2rwmUn+ZTALqEb0t5jgAZi53p1nInIq+5aIIW+GdYfv
h9r+OVMBpvroSTgYgEZBzAZF5NqpI3ghKrqHAggvF1ibR1tEfFJOnl74B68IQoUH0QssaIilJ0W5
MZT+2syQ85ayidgtYBB2c1cAqzftXmGDGkYujp8pYdMbZSMZcwNslo206eW5TqATHLHC87xFA1Ie
CU0xaqIIY4Q7MXcD2WvqEX5E5YMB6RxoqZkTrAcviQF6iK3GfYqtUn8Imz/YSNKHaDkiWeCSpaKz
c4J6aD9FCeMTmwtS9qxj9znvLbkfRXWlB+NzGBquse1binE3JW8b79B17cEgmq45h/Sd8QjAEcJn
Wvya4lvt4/guWlawveBhw8Huopt6jBjYkSeIxf5NSurX3Syn4ZvSIjGqBxTuIHm8EddBNROhzJqv
kiEaK8OhDznX7LMnhyeQKv9ptEr8spiaQi6UXPVcNrC8dnVMlF/LSXTGuwjvFJNwBT40VEBBhuib
uqq/KcX0ULVRfMhlRAIkIq7KAH1QN4dGqCvbpZoHaTuiFpqfsJk/smC6bUPX3CR+8gUhau8jCUUC
4j14efXsJu59BknP656V59427O46/CYjNUUw5mc3kI+tw9HSU/Unhf1AuhGIXPw+RYRjMg7OAg97
PRNGB4PdzqPfEd2N0aWMqsazBx8tTeBv1gNdi4m73ymOneoOwmhvzeVYc9RXVZcvKqCXmFlfe337
OZOjSkYE7iK68ru2a/S2Z6Nfl/ZTZD0avgu4RhnfTTtdhwCkeC+iLuLdM27yAnteXI+fEidNMMOl
7C3sZrXxTsIvrpjGGDkynA8KtvWQosPomvi18tMj5LWAJhpledund+hx/Mz/tnt5g/+DWZkVvyeO
uIvoOBevjV+634ZRPKrlbzaG9sknXKXoOJGH0DXwdxNVxSu1DjIX0VuOCLQMwfCDLE+GHfacP5Y7
HtGeqhttXo9xaqMv1kdJmbou6zDa1aWwdsBBkLEY/g5RyLAbawZnzPfpQPIlCHlCntEs0cj5EpI8
UUkuockeGH47JUY5WQKV4yVZmV5hCVpm1PdsREQvI1QEt45tpK7IPGGn1JG9PaM5AKAC68u8jUu9
BkSGrsJVG28JeA5Jeh5JfA6W6OcQhddqXOKgoyUYOp+t3+ApEZItodGS9Gh4cckhtQmUHs3mHEGM
XVFiM8Kch88Cdyj5MHKLNqJkIklv7hdhzYgAHUdj0tPdDG71LHfWEmgNDtjeman7HHpUNEZv+utR
5zeVhKfqkIidL9HYGMFZiC5x2dYSnB32RJ0tUdpili9Nhm3JaB6qKMe2B8r0cQQ/Mo4+0BWEQMv0
6QDL8021xROOJrVLIL661Lpr4z73k2tLo96YyjrFDN6PV2FS/2mTWKzd1LX2agIYCQ0wuI4o8qm1
SK4vxIiOJHdv3Jk3QhVOIEvd+SwIryK8NrvWoD7bGk6QPXEN4QxakE+eLEHlcoksD5bwcoxBJGU4
8bCOZqLN60O+BJ2nS+T5bIGy7ghBD1tUtAM4vE6iP8/Jq8SQLtrSXecTg0rYhJK/G21sA9G0W+Qk
0RK5LmYX1aUCE9hFm9nNoZwA3VkVfXY3GcTKRvH4a0hQ5Kklzp3p+DZaAt45x4WrquT79EDYXYm7
fvZ7vRmXaPgi9B7FEhafkt4Ejueklxh5qmROX9MSLR/UH2kx/tGMZbCdeKdA53d5iYuin3u905FJ
RD0Ys22UBR+IpvDrhdFzGTo3qPI+RmY/5wrOH4J0p9mNg7ESDUbrCEkKp3snW4V1k13jmVr7BCif
mMS/Q8kh19MeO8LYCQdrwuIrmzys/w5TKTukI3AjMgAMnd8T6u5eL7t6l/H1TmYWWizeve2Y64eh
5uCGOHZM+2q4MY3kOSqNFCXa+N5mVXVVo1ojqgMDqzt6MEaJqnEM07xNhuk4jcuw0u3WprVyWjCo
pp0gMQGxuHIyBDHT5NymFYCFEkw4R20wHrqALA0kl9DFIANlmTs9TOrW6Al9z0zd3aeluTVraMl+
i2LSPCal6x3L+ruODfypIvozVNkSiTSzzMDVlFrGVWD26TkIXx12IvtGUuIHRjVfd433NNiOuhX6
pnTsDcwL6vBib5qsE4pYokVRrJqwY+Mo62uO0NsqzNtTlEecvz3/itFss3PCDmuDWf0JuukhnrIH
AA3X7ey/ghlC0dq9SmP09tXAKxrQg8J+hECVflVt4d5ru3uiXY5OGKn7mQUlqp8VSHwQKrT0I15O
IEGdwkqK4MuYuwdXxXeMjoY9p0IowsQ3lr0R7bw5/BUJcnJtpYb7Zki/UlkeWnokjI1c4gepnoc0
YeDFIQlj6L2UsHyWbeEmHYgBTU3xmvrql4WBC5Q14ARkw6vOIbUljug4TOnezwPuI7q6niUYvqUo
TV80W4JdPL3Eszy3MUPUWQe/O8vBOEzcKgQKaruJvOEOxjgVRBdSG8Ylute0rO4zDJX0QGDkLagV
dohxsB9wlTDHzMG8r3UIITqJyEaUMtnWNoIa7J7XI8GnnheH2xAEzzolRmGbB1G4gQp8UNLb6bZC
TZsPN4M9c0xWN97JwBO4yqIKRAIe1ZUdBFf6WrKWeGhcYJMBI3B/6SYTOW5mQOUEYwQhHKfmyzX4
PROkZ6rPyCAy3Wscqe6mD+fPAqmb7MLk4ETqjH/9FfM2gXoR8xX4TsqQHufEJjm4nX/nDZNiuQTj
w7Yyn0WeZawzSVWeQBhECTYjsUU6PMExgaKtiCEN2NlZnTsxr5M30Vx80lwleyT6kPPE+6jBndha
2YwSsdzHGCWD+isfehI20hQLiS0g5xtucOMBaSkc9woz+IOUNHhycjg8s/42FN1bTHRU3wD4mozw
pSr6d5UMyZVk270RGdtOW8mdw7PVF1XN3oNMGKM1e+bl6lbSNm+rJkLM6ZsbB61P77TTEXSxWvUA
OHnxxl+B9yaT+SYt3HzH+q07WR5mQy4ltiyrXSAmIhVNzz/EBWtpB2AL0nWyNmZdbnKtHjsjfdbd
cBDu5K4YLOabXnMSKBjPZN0yt19kjEhy3J2MWNf7Yyk3vxWj6pekd/nuptvW6Iu3aVfEN4Wph3Pb
EjNWL5EGg8+VfiDYUKqrYmH0YVBqwMpX1sZOhwdkqf5R/sJLPG8zcBT+gNYZT8G4a82EEGHLsO8n
tKL+JJ5k7jYHsFb2pjJRRxmT2tu2yebGTD8pG+ZNG5LAZAfOvayiZoMU0VmlFhWIBpC4yoLigbgH
insPhANkggWrh5IcZfifGJM5WBLjoSWvgOcliO8CmQ/k6FkMG6GK1zkydde/nVNtk5sZPHgFVwOR
zjcuDSEnbcLB3YB4vsAmlYBCfRwRzEa2Hb/I9rbuviNq8/vZLsVNYwCCXYT0M6KHSaJ37eyOt9s9
Kr1Hp4dS2UaM5YbYaW470/oopinfptK4bTpEkVT8V4bF5bnP2+S60vIAQHJjukP1XJMphDHd3g+l
hQxb7ms7uMr7hPG2+JJkxwZwe02OJu1WzjbW4GOVe4gX6m1nDe5+skuS7kL4eWFWBGiKSS12gZS0
Kgs3rgs0IDStXfeSzfq7rDtK5DZf57XzW3iq/OP4xckrtuQwq+ssCQjIcrp9MFvVvjY4veiaqMLC
2gDMS3azF9AURZTeA+ldIzgTm9NFgYJmbcymv+kVlsg6JQhuGB5UxOmnJTAw9ojrmhp0ElAhP4IJ
Tl3bW6ANs/laGg1j+EnIXTr1Vx5ktF0Gs6jrJGAZGgfWGyNJA7FxzHXXny0577vOI3x9fK3Lpjma
1EYwI1MEsYl5JQu89UXBXA9sIpGwbtieiaZIaEnhBQWT8cbIGNtRMd/7g5w2/TB/UG2QnFa/552P
jhJSJhETpE6ZKW7UfIlgH909tgsufpNV3DtLfeOT1G02dbrVQxbc+IzLcaXQYBPUcDtGMzCTvt2T
iWlL/8Bu7TNbwN/IajP8zQYjMdoPa8GDi9A+BfDCIR+wbfCzZqfL/CFt5jvc1/0tNE7C1AJezqya
P1hXXqPKzb7mwDzS43Exi7cTLKgNBU7zME3JFcy1jfa84CNrEAF0IVHApopvPLfj2gf0ipbR2mbS
2ZmMiq65apAmN7e3BCXy8lkc0qSl1yn/ps25ojHDDUMCD6dKR1B2wugkSA1nm1fhgoHUB7buLI1t
ptolqBXmPPDhrfK3yMpbTxWwcG0IhG12lY+WfAzw86VjfnW5MYysuPKCiM6itzeJ5r3QoOGgiEVB
7ElEx4IJAdyX7lQrmvm0sFM2RyGcV4IR7Dzod4H231JQVQiGZ+dOmBVnTfaKqAbYRDSVeW5H7zVu
yzN6WBi0SXxbelnxUuS81lB5WJPi0ItbDx3Jsum02FdBC7OfJEaK6bZmRUgWAQXXJAiVVgzw+cmK
dBLfX4m0+uV0EzFxWhgbJnV4Tk5Gw9Ar9Ox95fkEB/aqhZxrrFGfoD4O5HgnbQAJI6G0nhpv/TBX
e0mm8CycYVtRBlLEfY3lzN6SOebQdf3WEWwPfAjFoHvJftUWycDJRIFSMyFyreGMLmXeC8JBwaZm
N7ERPgBvYGo99wZlsmBw17oMv5BWH/TYY+VcNocKYJWWqAN9+yiaqLq53JhBtk3BiPSekx5d7U4M
/RNzr+Eg0InWLrqwrH5JqKj8qS/3JmyNdYVFoCvD6KYzGwfkUmeTg4urwWHk6sDJXZd4+VdhMGMV
dcSVQwTrXJb1HcihpVg+KZ/aaWzZgEzxISxLe2ehJ5ji+Qws8TmuPO/KTlI0+Q1uJZTo77iDQVnk
GngJaRVggfGZ2EP2olhsTrk0t1VvX40jJyalq6PxnLloN7RR9DvmzsMhBeiPkj7iIMMFuc+tkc0b
ucrxSOUdDz3MDdHPD07ehmS0OVdxJwNws/NnuBKd7T5rh7JWk7taapznfldcZW0IdpvXx5Fin/pF
cSLi4i6mR6jtsNoKh4Q5MpiMgzfqb0emf4LKDHcVUMGtDmp366WQvLvC5RCYld7PvJuU7X3khUBo
AyJvVSI/M43gqqmRopRxcAylDw4pZbpEhB2mwfgxY/GYgRGhLObMmD/BHh/+D3dnthu3smXbX7mo
dxbIYJAMXqBesm+U6iXLfiFky2bfBvuvr8F01am9dU7tjft6ASNhdSkmlWTEWmvOMW8RfwmYScIJ
yR+xqegKRfYz+wHsqssYdgmeIAqoWpqFxIqTezOudZ4cKsEfXVMtQEVloBY3/EgXqp0Y3V07h/cd
AzLad5M29rpGHljgO2AVu20GbBVRp8/hLAC5sSR0Jt63JqKHUrWIzWl3Zzin98bkZeCERo4UzqvI
J1DshJsVbA8MJru7pnwM42De+XEsDybssI0xFV9d9WxbjIbMPr0poZusgoLuBn11H6OPXeTf8kxQ
bdMD8tvpkZI/OLYJ0xjLR+DQBIKkiqZ59JRJraSPdFuAKCQD50w4p6H0acUzjqBGhl2QmtPdHOFx
TrKHUhdUSmN0ipDz7X1p0+EedM8UlKLXRe+n0OyTObDOEnPaWFn71U2VcTCJaQu62LirHaC1gcN9
d85pm5nK3Zayip57F7SRquYHOeqY6OYAFWYJP6RzCLXMZ/+cd3FwWFreY5Vg0Gjlhz9R22d+ceiH
0toXssFWnk2npLBeUyvB0LgYS/3l4fo/uXj4WjfCpTKbPRAn8lrorevNVTl8fbiqMZAm9OCszZEh
dITGqLETeJACldKJioOBT1yyYY2op1CHFSR9AY+APbN86fr164Me63DXGuqFQ2fke3Xx+tBdySvV
91cT6/VTIe1oDGfDIVlUbdjKX6IFximzmSEV94wF0dfu2HVu55J4YCNaOJw8oClEAJI4JnUYsRxX
8soVxHJ9eIV6M53Uoj4rjOTZazoIVb0LIXf5lO/jU72qUf+/hS9g9oOJ8A+97ea9ff8/qJ7jdrp9
z3/+x78BL4t1/F4gyv396ePHf/yb9fun/lsDrf4dSILweYf/zsfgCf87cUP+uymV4B9yZ+u3QPq/
VdD2vyPUFabvKvI4fLwY/1BBC57QR2lGRofwEUn7/4/8hU/yYHRithS2tBwPWTV5QQue4Q+BG/HU
DF3JW5Rwb6xhcaR94len53qmT4N/mnaPa2yLiJv0RMCqM+YDECWEFwj0zYguR5SK3eSxWPgulEiE
JPuivoxt5xC9lL9wfbHXGqxNiYaKsWu7YNCUIqKjttn5RMfcYgQj2fDRrT65ovmayTrfkcnQr8FU
15uuYUbafFF3OqqJCG80hKucHPvyLXPjeVckdo9e0CLyDl3S6CBbMALvZvaHDk8bpXZF8F1aA41U
nblXRemj1+Yg6vy9zmR3cGXz3NSaNGQa3OvShBjUS/pN0hKY1hzIOXQ2rcLofrZQSY4dUqmMdXXr
YWRkPYM0m8O1BBz6XuU8QVNN+FGnfIceogTmXo9nSzXMsU+Vr4Y7Uhxx75YmXG4b92/P9eyOyFi+
RlZTbXyPsDiZuAZjCGHv0oXhAsbJXQ+WHW5CShpfus0ut2hhFDR+V+xa5kOHAFuFHu5PJb9NqWP/
Dsf5Mf7f/yWT5Z/fIFKiHAcUAvBH0Hf68xskmVTTl31VHcHDPput1RM/yUOmCPhzXNhZ4dShiyCu
y+w4KAkWfI69/zqZf7i6/oWaHe3/HyX7vFdBmNimLSXMEs8yP0nZhWHRq4dUeByMhiK3Kr5C45HN
AQzsfSjyF8MvfsYy+7sz8IlQsvxaD22eB/TEwc5gfzoDM8yuWUdudgRBSKsDzzZv7KUEiRbAQSua
/WQk8SZBqrmqFnu6oYdiTzTIiZfhHmmrvv71eVgQMJ9PhCd9z4SZwv3DNLFW/PGiTUyhh7zQ2VFG
nAhkv3KtfRA+09Dux7K0V0aHwt2l87x1k/Q8FNmMdBR1WzIjJLYBniOW/dmPlb923dna+2W2vz6V
G6ButgnI0kHy9NcHbS8HVWZTWBbLbdG5nkYH54aSlpIu4Wt/PuiQKwDHa8JB+w2xkHo6tIlC6d4b
KLMSAtdMz4k39lB/dS3aQHXIdRgHzMmICirp0H3U7lQgyWlZ7Y3ywaW+RR/8kgX2Fr4zu26AAfRk
11mdfG9LEuYyodMTvBXNijh9Bx19S+eDEyHij9EAIBI4xFg4kXhkw9luER09/80rXt4Yn14xASO8
UgYKviRx6c+veEyB/+apSaRPSwiRwbatqWNKjuElUrO4sX219Qt0LqaQyQn5kbkGexTAVXGJqVyK
7sqm7uz7nLYcXSKzcahDbHCXBLyI0X/uGalRFd8SgoHEpuIm4FeoUYssePcriz5SV6cnqBfmrnC6
97oc50Nj0NUvwVDUgbeOQ4kGKvi764XF6dPLdkxTeZ40PZ9H79P1klnaQxpro4Jv/OfS7wZO+XzX
BNl38l66ff2rgLpZCMvYjmyHCR9w0GpuPR2yd9UogdEttMz11jn9vNu/+ZP8q2OzLEdg/FEKosUn
109Tk0/WNij06+lgNqkHyr98KxlubGrtPhOMQ06F4WyvywGZPw5FJFKMkELFzjriEfqtwWZ+VXXi
m8ZjKucp3YI1fuBtCVW1r9W6bLGUWnPzy5GmWhXiefank1OclXLu69BqDoYYzG2JFmxDw/peowDZ
GGGMXrDKTyhRvsUycC9//bKtf76FOYgdLIv4Pdf36CT/+Z1Ia3aIQ7dKjrMLX4ZGyD1hiD780JYs
pxmcbG1vZNHuh5bCIOCDeUJ/ZNXRY5LL/FCQNrH6m0P6tK5IiJOmZBNpspVxsOB+OiSAKVBAIj8+
RoHPtWrOd2bkyn2TF8cCy9UxalV6CHvzLHzlbFqvuY09mgI6t/7uSJbL8A+X6fVIHIsRgFSeCd/z
0/s1YVpqNAaXaRsHgFk/dIQFbLGjkF07DGsiGuhrR+FppmdI3bcpy6g6gAUi+msAM2233kumBA0G
JDQ7RzjbEhjoX58te3lf/tMxAtzyXVY+7ibL2fzDNq1zM9T15citRDu3fmv5wGlSWj3lqyGU/obW
bg7N/OwRcXSoou9eP5MtNgjz1onzWzaUH3Dz4pWqINT6ydNooTEBk9MnKr8XRhZugpjBc+nLYqvm
HCSFMF66LqrX5SQ0SVbs9hQEecOr/vbsf1oWlrNv+Yo13XKJnTM/X5H9ZKVxjaPqaEo4BjXsA1DQ
0zlWKty0mpgUu0VhJxgBtMC1EYoRfBLYE31XXdIP9GBFFgcvTYy/uWacT7uN5cAEq6zr2orymgzg
P5/ynlq3nAMC2YbE33st7USdlAlr/fTsmGhiRvyt6zidH1VgW8sJjJgnxQCT0QHCX2ITGrKwMYrd
6BEZrUOOT1nZ3lGKyTrMmd7NtN9db8juTCYgO6/HGAdJx1opRPkw5rtne+mudHNivJd5RbXea+bO
7ceYSsKRZqtbw++GliaQLzn5QweXdzeV9JnQf9E9E5Cp/XJobiLVfgR4pM5p190WIqVP3vN3bFO4
u1X7TkjEZRQnTjWC9Sg7+Bkjez/090Y6o5cskRJcOVEBB/Lw129r71/cBBBMUR55VEi++Rn+xnY1
GOBBGwfJ9uMwkMuR1UTVzTMvPOsc997O+4fAh2msgr5ALa2yHa7AaudaaGutUOyZUtvkzYxwWQBP
OVHOjJ38rqkvK+Ixi5+lLesdUpYvQebrA9ezWoc+/GTBNhP35RAfVSvp+aSBT3epuiMpQX6tgme8
eqjtxQ3IzWzXzP5bEkYu0x0BjbmAVDf1dnmatWTbQRRDBtWWvdNyfxjPA00sBku/Bu21G2dwFnII
JiXXRPY0IJkQXMvvkaZZkg0TVgXqBZvQnFD74aFNqdNjg35MGDRM/+r2YCl4xRVkp82AbNUJmQ0V
xK9xxAT9NtDpjTI5yXlkZO74vyv2/333/2m95CJQoCVsgH8Oe9V/ovOZfgHYLuMsgX4k5qzQdylB
gPREO9q7hEAlTov7nNZFrRjBgop8djNa454qHyLHouHtCcYUJbmhKclpDB3a7V+/ha535z/fGZXJ
Os5+QygePxcFsSF4Exma1uuyF66H/ikPQhJmTNZ2dEIkgRNbAbJ8NwR4vYkRymC/lt+mmG2yB0Bo
VSIdl7PH1H6mAPubo6O8/3TfVqbnKUHp4GBeXizVf7xvT0o7Wo7oS1Uj5D5mEr4OOzSgiUeyuKjC
NWK86WzIdjoXeWwz6TrkcyIAuCyLXsSw+a8PyP5d0X86YTYCF+jqlFIc2qddadZU+LPIbjiMdiY2
jq3Tx3xc2KjqWPSF8caXdmi5ixsiLaN9Xv30M1G92+VX+n4mvW27+dHRDjSMKD8MMPrPsvzJdqY7
B95QIGd3s10U2/cA5MftENVqhx+N65p4IlRi6PV6GtQdBIA+arc9pPz7xospqbiqj/wpL8moP8qq
TC6gFaqDbskSE4yidYj/1eNM7qIwVOvZ7+09eNDvTRJFN6ODqCMtG4LjEnbBju9CdPLuO3YYp8jn
OHvGYFqqHyaULXBisqlO0h79Q12E5y7jqRDw6p2DlHKVmOGj787qyLR6QKexSMtIPj5VSUDSfTmP
+6jXv/hz63XN0GqHH+fDbqA5Z1nDiyIevV3UaQVOooNpm+DJlXMuw9jaeJFMnoX6ysmOLnYxPAam
DHbegFAybFO4BhTQLHLKQquPUzfIwoHcjGxHdIE8+kWzickWExslqubMgvoNaOr8YI8oiDxaEs4M
3iYfIod8IDoXSEXivVVmXz3LGM9kIkerYcHsUzYV8Inl15xWNXs9oBi+t6kQwF1wkoznHHHqqmb1
JWvHZcUiMGflR0G0L5vAfZsF4zyxb6J+Ora5+IVhWzx2WfLuzdNAH2gy9grjMSOKZQ1x1Z7Jtty8
cRO8zS3Dv6AHPuqhDW6zZbgOLQjW5Tjwl1Q9RJJEIHcAod1EAcBozx9w04/1WtLLvK9Ejp9AEvMk
EIVR3Yh9K7iq56KDpykB/9lEjpLV4L2GFtPUqSpu9TCi0HFtVLUmU1S0AF9VC9YnCYvytLDbN+6g
fkQSPRsmxvSGHtDiC81QitICf6ZsJuqHSQY/CezGIsB6F0D+WEdF2R7dZvgYwMvsQ8O10HRUWIix
7W40wkWaFxfpaCibHorBEbu9Twq0nPFnsKkKN+7cbfraaleaqnnb43NEkeCepU/mYjxofIba2wvZ
XMwki9CSQBERSbqDlGxsLKtN0cgwS5Mg+g5uLB+E3S95iyP71I4RzlximUpGpGVZkIckRtT3c7f8
Cte78bLSfDBr6xz1lI0tc67rprspAkxhHVE7FnGzysWjmBbWnhJHHEvyRUB8WNvQQENUNQ57RK8T
28azR5jzKf50mX0JrIKhnkbinPZ+fJ9lDD9nzfJlq9eSqdVDY5Gr16Vw9YPS7C++NVmvZIQx+xAv
wgjHV7HMqqRGiiTYMKE9jgCK9aHYla7ep0EY3KDYoB5TSDVtOHLp+NQXk3thD1QleYDW1ZnR+cs7
Ut3Ci5n/6E28OrMMnM2Y+sx/l4OOtX9HLIJaQMfZSqOVWbtUybvUnkmUjMJ640d4hiocLnYU3orp
h8v8fkK4cUn72VjJpMzXjWQKZySFc2Nit6cYtMJ9PPfPEotbhMnkph/xGYEVITnDROamGXNgLb3p
rfESuEO7FQD+Hoyx21jLC8ddNuytXjVbmXTjq6raFJXe/JJa4ob9I2F9edHcKcHBpUx4vkTt/Ipi
wEdm5luXWdXMXsweNGHs7PNhtl+XTAnI51F/7m2qXFbDOCICictqV2mnuHFt8he9OJVfChG6G9tO
ivMk0BWWhibRnkjiVYIlSKNj3FO6c54U/QmLQVOcMn+zLLFMRNSPcrB7RmsS13lCBjhNn8cGfMST
a2DzaKZEnC0n+QY6g0EklytbydvJi7dsNCj96/lNNtx6ahBX+ONoTQQ/856uAVXjhyiJBK8duzva
2ujv8LFyCnP/oU+JzVAeilDKbCqcAtidP1qbYpJYQYuD40XP+TA2dybYsY3EREY9jtUpHS5ecMef
MjtaA35YH0c2ORTVETMGmlqjt29pk7xZbGRypwVlGsXRJS+yMx7+/ZzVD07ENVg2NjNr3xm51+t+
3SRan7IBAWQMkK8Z3otSvrbIry9pAjqQwLl6h+rkFKcJ0mZnur0+66gxFZqxCrbpODRbDBvRTlrf
5NhwrxocQHCZicmTPK6+MKvLrFEtX0kiuLKgN8KkEv4JQwBvcWwlK0VWLlaF85wkzQP2o3KlNKQO
K7CwdfdPTe4muyy0iUP1GyBwVoIIrXRRETbWXUQ73OtUt2ZKkZ2GGUpubDfEPPuleQjR/GMTGbbG
kLH9drGnZG52BhyElZqma1DCH+yKeroMZfMCyYM9tN2/Zd17m9O8oWIhOlGlt2OEICpp+APHoFCG
3HHxEWbNjvsFHpwswfZRJHdl49wUrpvcDFHesF0bmIXaTOBxsrCqsQjWeWk/RUyCpXU2fCydZt0c
E6PcDkWubnQPpMT2DrJeFHhzdgR+/zb7nnUTeWZJBsbJ9BZuXs4WEFMf6VN+2VJGdu3BL4BWqmc/
onrwp/aUG5oAnpjl1jRdBw+MIj+7Hb1tX8F/s/OuOZvuIlUkQCuIhAWFsrIPuI1AlaWehSBavWDd
RK8ZFRdfRqCYaXJ1SdXh8MOfkQbTeR6ILDYItTBJ56AKd1zqmG5duuF4R+iwj3kKM36P9J6coHQ2
HjPZRKTxMkMhaKjeZCQHVV6fnhrtoGYdZxx4yXyUEGj2HjOcFdOUaKfyEpGKOVRHBAivKh6+DcaX
MXcJJ4oxwHTTulaB85QuAw/u40euArWKfXaGThO8VMO6YYRceN5Bo9hYi1BaNyLfKhU/xR1tRi45
zaIbYytGac1YZ4byWO3dtH2HengaWYnHKb8z6H+vqPxoO2FNBf6+mxQWlxEiw6Td13CYAXJqUkjQ
aDx4NdnpObp7tzUMnB3wNKYx3HVtdWt7ZMU27J12jSXXiXSe2FKjpnOHmw6jZYjjeTf1M4zSLvs+
bYOi+14RuL5GmII/zf4aeth/xiA7KJk+N7RGViRNvXUD1pqeZeA4IIxY9WRSsiVesCYTMVZGwLZN
wPQ2CSEH6bhPY4gQ5pzU3N4KfzWmBFgzFSC+RpgxAtKtOeI16U0S974MSPVZT1PsZhlLMwiq52F+
E3g+t2lIvI+0yx4fMPFAo5e326GePqrBBkKQgVeU1WsyNCSzjxq9uJHsDMV2AivADpwNwW3m1xjK
RZ1i/soajXTT4f6OxAIgbLmOxAgZcTQIXjTeZLuQQKZ3anukGjUZm5pyOxuPCtb4KkpRDOEeJn/W
1i8RBRzbCvI12bb3vVFuwqj6brm48FxQiuTD9TRgoktf0LJL3H1i42bSdZRvm8QnZsmFl8LgbiZA
JxmNO0IBfTS7a/SHK8/LwZgh4lgxq4b4mmPbD3A19S3CrjYjgWq2cA/T+V+xet3ZZDrCSZgIvhwp
nLoIUd/SDPIr8U4A76WejGzdoq5sjOyHQAnvhzeTuzDHJ4zullmwU+jSW2TDLct1Y66j4DsY4EfX
y58qtzmgq39p6TcAtKTJUfsU6RItRgp+ogCd7Yfc+HzaMqsg43JB8/0D4OYmJ89nnhFVt0iB6CVa
G/LqKE0M/+gu2N9vusyLh1z5h4hbwcZN8ccmSzfQ7EW/b6roqWrIUZgCp7kwAuSSqEdjM83NNzZH
LNm9kwLe9l/c2GTptIo9vBb8S8tDv9DhFW69dQzTB10tH16/cP2W64e/H67EO4/m6aq//ncI+i0W
/vfr97lXhNz1G33Gh//1PdePp9qMl7vQ+frR72/EqEUU1Gje/P7wD79qeeohVSF87SgIDhawW/zL
yb6qc/4Uf35m0VZi3v7xaSe9kHXRhFw/eT3O6/9+/+TvX/aHZwl98YSxBpXvlY5/PQwTDz4b+QTr
0XIs1x//dHx/eMpP3/PpxH0+Nb+fZ3nasCtefE0zagov+FWYz7ZmfnS07u+YCh/6BHXA4I3vPgGQ
7FW7/Yh7Fm15NJ+MxkMs29PZR/KKco072jX/CxtuP9zbig1+kg9veURCVRq/92lBqCNtUF05MA3b
XSNTQjTb6HVoR5e3eqe2Zks+dkzez9Ya+y9hVPgXDyBBbQ4BDpSoYGkj9DXO0fMVaaVXlt3fm3MK
6Dgw8mMTRCetquKmZPbuetWNq/L83vaPo6tSxLmUYBQg0RbGu7VyhflLR374mJjfmwElm0iBfBcN
YTWBL8edOs4F+3NjnN/h6z2kY7RFBra2TCCwLnrkmm7fxlbcTQlwu6C4H46ZBeSjGUy4YfZDMy1z
CPjxazXetFAUqjgzCUufvXU9kdaF+LTbA4PaR9JFf5lhd57GNbROfLYSBZoy7hEQ17RIik1hk4o6
VB4DcvsQOgb589uGim0dljJY1wYu1xr7+FYHBtPNDkG6xBpjPsW0ujfN7P1QfUe8mu0jEocQ7A5H
l7fOyhMfGXs2YXM2WgxlsEdrsDZZuATtXBBO2GtPGPF+LLrmQmOCfU+PJTM3bvOx9u8Mdazz4UJf
4920+n1pdpswRfWUa+qgaCCIwGtfEjtQN5Gf7+KGs2f709fK8u+R/LX7JrHo5ObGrh/ajiyDZiG3
J/B02/ShwhWw8kLfA6463cuMG6qEmAtjZ9e7ze1QOBmAp4E5lv1F9Fiw3J6NSO2lJUdLOx3c9U1D
RX2ncBuG9a1nBpAQJtvB3IWPbCxVvQ9yOZ5C0s7GeYKo7fmY++m+xtUYrO3JfCHKjaDk2YgPM+Q2
KPVMclyyiNJsWln0HsDckznZVHiYpua4pA/YEZPMCf+xRwb0Ku9YAyejgxFmQhW47hddw+1RuFtA
q9FGQ2gP40NlxR+wYIpdTnxtMCXRfpwWYkjrqtsI6RMpldTmSYb7wYsD/N3VPS9NX3KmCQVz5Vsj
wR8aez91hsDFCLDvibgjLclxukMXJVsU70WFHDIwkD4TG3a04hHLBW8sVYfJkzd+SFObR34oAmIJ
4SZfLDOl+63HsETcx/dkfkLslx2w9NLAt/VlUuuqj5vtjIYWke/87kh2kkU83GVF8JyG8oMpkmw8
eBPeQpkyTuSZc5B5Fhx6TxnwOWBWViF6cD9wbKT3frVlsXsbO3BuajGcI7MGJtfWd3aCjYnOEcSG
NL0JrHIbNUwETMdjIYZxu5rq5ixkiXZ5/q5MWmeFtbVzRAwNNokdoc5fIKGg58PuyLopn7VOH5bx
wNQNI6u2G+/sWD+nOrxxnO+YwQO6psZ9M6NriXLYGd4C6sgmjIGmOYIVCvs7IFjTOgPBxZ+2sg51
7XyD6cVNQ0JWsBzgYh7q/LUYEA7bVfsGDOXcehbKRnv+MJNF8zc9YYLbx7+6ILSgFbunvvM1uF7r
F2/AYT2MGXuIRL5aHlo59vkIzyU6fMObdr4tMIXD9A5swRsQKUqUkc9t0+CnTMZLOFm050SWb7Pv
7DHGNozPGJdOs5vhom3Rzy3D51CQJV1Ad+WGAZEcLncav/qmvaoEYQt4KJN9nFgX7Av7fgZtJH26
qLI/OlP8bMC2WjNTDDdejWZdGTLfN0BjwNaXxKQhU5o3RSLKtZHb3rbL++eEtoVdJ79yQz0oPCBg
7OUImkJu40ed1/UuqzXXyJQ95Gl+mRxhbhkW2J710dq22Oq2vcnD+os/Yb1LFmtZN+TPFXmlZNbi
YwCbhkAraF0SSaqF4pHtvHJmP0PifCNpJljt1rX4Nemky3sUa+HFMG9jE3t3pZlO2MN7gGwCjy0U
6ambGF3P4WuSyp+inoKdXlpP8+yiqWRLAYfIe7TbaOcRUDlignFqz77RXAFRY3zXYAdXg/dmNAUF
C27bS99CRnecV88iMa4GAGTWa9z2JAMicQ21cW/WMTmtFiL4dDFxk4BF3Byzsyhour1RqNdogQDW
Zv7VZaNXt8AEBeHFaFholw2j+wzi42AFmP41V2g6gx1ywVmXcSkBvgzUszlz0jIZD2YCjD1D5xt3
wXsksdukNrGkXVZe4s75RsBvsvNb0O2Tt6cp+tZbbXwG2f/TBQmIoS0imZciMQ78ta4SgrSWlD8V
884k1RLAlijqFYK86pALMsSpN1Q8gXjrdLHrvRMeYGTeSIA3bPNrIjtXaZxON8MCq7CGEthT3T4K
l55GLbNn3e0M17BXNndPSlUE6lnfHLNEWOcmWko8rcWpLdvnyqeuV/C01l3lII13e3MfS3b8LFUn
U8OjSuKJerAhqyYpvI1h9tnBacNfAfJzhCrenq0It+WByfasAVeE7eK4pJu4WjpUgwxy8CIsnGY0
ncckP5Rhf6xIdpQ4oLlxuphDNkWKEA+Ixgvi6nRdCNKksXLcCzlBSuhpCtuYr0uTbh637wFPN6DJ
lHxHG1FuhPtrLA+N67dbJ0dgnaKP7peLFPx7tuU3YiAB1OWHMf22fCVVeEiTKOfEJviMLDwKasIE
AfOHsE+HDgjNioYxDAgXklrr8CfcfnKTGk9tE1HhllDpY4I8f99Z1bTBoDSXdvFBXzyrYcwhsyBt
hQHtFyBkXzqJlRFpNJsjqz4bi3+7AHI/Ewhdo6138I7cYVrC92J4Zy6iD6fEXUhsh32aCJLAxSdu
jSGPMAUDUSaT+i204p06hTivDlQ7NOp09S3X47gVZbUEeSa3teceG0JHCKbwh5324OG5tb1TyaGt
+uS0oXDDu5ybQAMwQ09R7h8mc3ocgz3qOWOriYh2k6annMFuGX/DkYYPaRtXE6fH6qoV9sLHvPX7
TWN3FSB5+Vr7AzZZ/VpHjLOJHfiC2VnsjPmukwG8EtFezIgticzbCxK+sxna93iTOAODBycsunO5
/MnJdW8TpycP0KkDWIX0O7X+EnTuyJ3Nw94rsaONLI019RjvEUwG7ThvHY1ozbOK/mSFN+XYPjMn
SNbK8HO81cnjbN23DUmx0kLxVMOxXckp2GCoLFcd3tTZaG7QB8ptP/ZsuXwszo5b3wZmFV0I9Hns
rJ7eZ0k/ksm7ZdxhDnjKtduerg4aWrc0pYvYDbdJRTfl9ye7nvF6gzhIeCWDJYibq9wwKpbYyn4J
BTOqLjSMldaJYCKD26udy2LTyRJmK0SX5OBG3rZcIp2uD15ImIWM2DolLR6Q5cEN5nITeUDmnM4k
RnB5wH9y8mbTPsCVAtTagSUrcVuC0hKngUAhAj/InWoHHZ8H94V8FuYERjZ/RZ1Lhk3nHawlq6Ya
GxRodnkTLLDf64OxUICv/2O5IjKChtD6+jkQP85YJ6dUJM2pxbB+ipf/YU1hiGoNYbsvoUtJPdWn
kLbUiShLXuH/fGx3uYf9DDQsFky7OztdgmO8am06P3DAiRmAR3Tlc9sDvpVVq8IvIs0CVOzbKalw
Iiy/s7Ajzdf+8etjum8aKgb4Q4JAaVkn+covZhBYs/Ekl9Af/ZVBM8L35evXbxoJ2NiOAkjbbAfc
oFttwOxJF5ZN4azdivoj9Mxqm1kEvUB5JrVR0o1o+gliYuTgyYmLdVGTmQDKq1sXZk9gQsG2gncA
en5zeUh1jinzFqR0ecoldILVDCkmroL46JNpsKcddPj9xaV+5w/JoHD8PisbKGICzvdENE14ZcA2
O4bdD+NSf14fEpaKzUjbaiWWMKUphueeg7JC7XubuDka1IrcSXZxMIVCGK7j8oA3EMkM4/L20CRY
ldtJkPjCbnswlPgK2bQ9qjg9oOUGFZCG77VbG1u74P3btvmum/ByXR/oZ2+szmOrPBCPNMGgo6MB
iuv6xev/suXDRlVMUlof51LH0DMyoHbaS2/N68dXnVWMcmpgUksHR0TEbHQvpWtPtNIAFKXTV+6A
OEhXCKAQ0fQZdmVPIBeArwiO4ldY8um5Hx4ydU4D8xUeDtPMoKfLa77O1LUrJKv3YrS/WMJ6dXqy
aVqgG8DbHoO4303zCLlIdEf2xD/LkH3zt9Dp3oCDOaj6eGoCb+48Y3hAgfmqwash13kZXXYgxNng
8OV3W3W7MervnpTviC8fxsal2KzMcY1m6Zir4mzQ5F+rgZa5EHh5gRH0VJRcvxLISZ+zZeSuVALt
mG7wLFPULZ/6nwdNP4qhQxcdi6ldXT+feXW9NxJq9uVrn741zpY33/Upr182u9bbNqP88un7en/J
A7t+8vp9s3YUkC95KdOcqVCRAwCb7GzNqOEXlpuLzFC71H78Bo4n3jR0m/Jq4XmyA1h5ud+e+sbc
KOOcJ4E6N4QXbd0MtAr4ijVzwQdDq7sAZAkiC9AsNWFcQ8gfJIcjF/fBo7SXSZhj7MIU9L6Nb9Ox
+ZJWjDb6GE7a2FbeE5ecZf7qcAHeVaCOinHYOmVzsbh53LiYjQcCXlRKYrHfJ4+wJsgJndjcFGWa
nMARn0dNILgD03ndLL27MCMZzqja7zUyz32J5BPvFJGqpcA2VT9T9nvs6eq944DFclpzJ9Aob3JS
gbduZz1ZST3isg/ZdAesxYo9xsRyvbfdW7sBfRnV+n4Eh1prE853II6NEwHFUvAQEzUeIkoWtooo
riNE5ns6kdT6rfXLA2t+SkEy6ZRJUmInb2Qx0KKR89ZjzZ+GL6al+hNYnHcrztodwZk/dKYunqsf
8BLdu234IZ3CPEO83oQh5KWofxlSsTdT7eBXw0Zpsvmd9L51VH+knH3JG6KA55JBnZVPH6VWr7Ww
w129DAJ06d1ydbzEfoTewArbVW6rnWoj3LDDG3d7XmJ5lLagloiiZzjO956DyIl5/5wBYspTrrN2
qHZ9SYx75M3dHsnXT+ODOmsgnNB9ttwQvmAMZR7vxDOOk/bkyGleg6aOIGB6v6pygJ4x47fTyNYa
+8QcM/cNdMENBIp0fpIUK7kjCIzKv9iu/OEVAEoXtvaaudq0XbTQLdPY0eN47CBetFTAaTuGSB2O
233c5Pe0etnlUpzb0XYwxKHT3U0xzuXOMaA5GbJfSzO+Jw7iP7k7k97GkS1K/yI+cAhOQKMXIjVZ
kuch0xsi5XRyHoIz49f3R9VDo149oHvRu15kApVlWzJFRty495zvfLpW8jjF42OGGIAMvQH4JDFt
UGsxXPuS1nUe2pq+xeTNSXMrc+e0NBjlLYZXOUoSk8QqGkjza2wwBCa6+bdmKbJ5pHaqJOYsb7jM
5fxTYDrdJNb0CKL+qXXoVfT2sz6NH0kx/qiSBM/yfMjo2dtZg61uKT89F/0ZQJeNpfFYiKk+11X1
i0+fxCURP8H9+qLWUjDHk6O55GcWep250m+nq8+DM33PhvgeGMmzQP+aCwRtnQ3HLx0eVVW2WBy7
NZLUPLvlci077w9uTQpiG9NMq/N0Go9W9xsNzHU0nE/zFWRURnuHhVLJ+mvRHa5+8j17Oc0zeHwB
AIj7pLR+5mptBZjMLLrxffHNmTNRhljAi3lEezoUUMwQuP/kvky3mU5oKQX3/RLr773nJGGGTpg+
vL6T689BLwIP2MCPusz5yfLaF8PD9dAxTaR1UgZ2BGsPrc4qA3Sp9YDo6ZXJ7Ba/QGGqs+VaDOl5
43kHnwSGwGsm+2ZfqYpRvzwlQ/+zL/SK0f9H6uU51mnylA0SLAl9AS4GhStvm02v2Q/JbMm9UZm0
QUmmn9GQG9Xkh5Mx31sjpk4EBtky5PuxlWdnZrDB4fohiU12dQjP2IaEfGtp8jqxfe4XelfuumaZ
Nqj6KDnqJNo7zKRorYmvSUeGY2YyXDwjCc14oPbVh1evy56nbtrAxzTmZoWvko9XabR+cfKwWnED
wvei/VfKg9YS0gjICp3wMZu6p8HSfkW+98wVJjJhZm8fH5eYpadsttoCUhaKuDb0D9DI7+rYPhA9
xoHB3Nbl9E6DyXL1P4ifq8FnQuDmz3W9vIy9+mgmcF++UdzBXjlDZhw2Gh/PaKN/NGhgGekXwpC8
sJ6sHIuK2/tXw9a7IB3hvyaTtetSHUWNPQZNlXb7yqpRuXZISX7FaOk2/hh9qkkft0QOlgVPZaI9
2rBsCEtFUMO8crCutCZOysaiJKLmCwrih6CvkzWdwynjuxmQobVOxOzKteHid+9J6rwxtaCJNtBB
hpb4TXYse6bhPYEx2A/yZ6RHWHxd/V4vtUtmYGomOW4mqdJjUoggDtqdrSgaqnetZbet/eZrDcga
qf1WirDcjV5k7Doa+8HiczwV3Q+GSSKYMq85YFXA5jWO6NpMnephXo6mOf6Oes4v+aAeWwegWpSU
eohshmZ59UenLcrmOj6BxOGhRE2wZBIXa/Kqui8txXY05C13S9+fDLIHN0zu6R+VL2VrYByTiNrq
hDwBTNtBBpRlid30kvrtR1xBcYZcAHWYbuqGWfLVYChwwP0EcbeEx5ywlgiNQQTChDLUcLqFSuN6
ZgDPUIPSAlWmda4VfVbdhac9Jvq9v8ro9Sa6iz373psd8SIXgB85Sr0aeYWBGo8kiYw5hbPlt0T3
s7aXgG99RRQ1J6k6LvGEV2SIpr0aYnmwOIgRZJeC37NI94sa5Ou1w/mSTBmD8XP3JzemQ+EjeyLo
hPXVNJvQRcu4US3Sqmoo+7sUUN9u9hoJl99/jbyieemznBaK6MY95Wa69QfYXXafp6fKXp4k87yz
L3r37KTS3OEtIQ2ddLqzUfpNGBvmxTeLazy66hzhozjOzMQm35XnYf3Lq9N+Oxt8vHj3nDtz9Z0s
c3GqZ1rkeqMqIH4cEPN87Syt9P62GPzdasNcitI40D97cDLUc7e/vAFWk1mGpbT9fW67y13aWWiC
aOvHzgTzamATNQTUoSnv6I+xldzf/jIWlHuaj9JcqEePwT00hml1JSL6hAHnn1fw1K5w5jUUFTrX
iOrXlLU4z2yG2MAHgBX1DKJu6PQXatXxxcXfrKsXzyaDtNBt8+QMNTnyPdOvkczM196Yyx2uCKrE
LDP3XsYtF/e29mTVb/FQY/df/8OJjWVnrDN84j03o7ABM5k8XqEwUXTnXafuE5WwrzpUM40OIcHv
uTyOWYlzMlbfnejTvWW2zrlQOKuMNj04TOgCR3Yq0BPEP25k3fvujGxuIFnBybFFFHSCA+FOYgv+
t9+bgPM3fQbQcxqx3C++xnC97PlpI4NhVTPlX3R6Lr1/P3v7yWqILzP10Mx6oMCSSXcG2UeMRo0M
byQcZXL4mXsgVsY5XtjioM4jZjQ1ogLyWcOZN3BkSKA7LIN+iEbrqPlYjBLKiSIzstMwj2xYIM99
+dwrK6ERaADNo2eOiY4hhtLA89tD6CXU7s6A8g55TB/ymAmW1OigzZniJpULgtFtL9mZ0o5vtvR4
53DJ9o1DI15r6Ct2Xe+F04j6AvEAJkpBJjSCys7qqBXdO5JYH4FTHQ0af1RQGqgB893TOXvcDL1D
I9JAjzvAQpz8YN/gz2MD3Qov2xoiXshaaS/xLN1Lks3FXvXtQ6PEWXWQ0me3/ZmP2m9fTAItKYzI
eJW31NBYu5ILgV6Ho2uUn4oK8zFFYLnxZlYYNVzFstyrsYILOUKQ8qHkkJBJxBI1nFWzbVaYWlJX
29ptnG69colXJMOfPCLytaebh8Rpvnez6LT+UTa7b+ZCAZS+/EgQiTHWTNoJ7k9kvjZLujx4k8bp
k/XfAlE1L8lPkAbPdadtZiOOELLkKLxInmVzhe/P7AwGE0u1qGFTIIAKoDCAcO2HFewVX4sMHIpv
LbQGllpdsvSrqGyfwKOKBqrTgV1uiUsVFTLMNMJSrDn2Ja/kCvDCkh37NMHa/I7GK9w/KwOUAq6Y
FVRnRuZ84JLJHvt4+iEjyo9kGA5VzIFNTdnZzyC4jqUgVnNYLdMgBX1KJseAcBLnVkw10ycHa+Zk
nZVkZAK12plyiu4sp+Cp1Iv+GQr1IRO/o9xPqMFRXM+MVk9RljwO9qgdI2bSfWwQiZFW+JQS49Rl
sxfWXowAqxjLbUmPcL3H9e1g0RpWfi5PS2/sZMWGsczeMRma9qhjvspswbBnVE+FUTwmsnQOBPiA
FHKJa63sRoON7z6wH77pc/OTRwhMn4bW01Otf3TX9OiaTp5p1u8mU6i9M/TXKstICrfTZ1TFq9tk
Pi8ZSMIh9TgFU1901fTekuOinAnVCTOP2aE565CUkgCwDZyMCYlSn3JsB9qK9rnTsQ+IhhMViSTo
kmDrYKXM7ri/Unp5zaMNq3UmloRchQb3eSWOg0JKEz9VzSjwj9snDx6KjWiZqYT9UaCIsOzRw2Ey
YuiuxNVQhrarco8eOhOJbTo3YeT315s1/nbFyqonRTt9SDAmRR22UPXW2Acdqt+m8dxTx6UNq7bu
wlpQIhYG8MycygqFOe7P1GUe3tKk8ATRMr79NJKDEtwsFDeznz719snhBg8ie15TSm11sFH03zfi
+fZVbd+i0PTxtIIpQOxdUYOMSYcCKpE+HzoBiXaPEMH09u7k+HtsGFQFmUc6SleHvgRhIqrs4urM
TSRJ101OJJKPOO5S+53F94IX6OXuZs3UY+0aL+UrZ31mZio5MHs55UZOsYmbps6vyRTrB8OhGdwp
Y5vb6bUSiFiRtACcX732xih208QAtyqRMEU8AYBPOXeqvton2xXYEpQrSgADOCZNZHqasPEsfFrN
hM0b2ei2XgDfRQw4vQrzXOz+LGjGBZwwX4HHYIe3GsiFMjoWFlccXdRdidFq0+GAHRw0s2nxKuTM
S+dYjemZHEQzPg4WFRd475FRFmrJqCW02I+Gze0rXbJd/1pSc1uWQSyin9kYvcb9wkrHDAn5Gqfd
gZybydf+WCMQ6VICsxkVE5ocA3WLNQSdFbhfjd4VkBeJQ6fL8kejoRdnTpW1MTxeI5dZmCRIISYT
WH82nlPb+uUarEeA4u/rhIpah40Vm6zzCfNj5Iw8C/aDNgk+JNN+ltwkC+/K67RXiJ5+0GTLz37g
LEbeB7tVyoctAK8lS0ZhpKEy67pwvTIMI0EGehR33QyAbUbhQYNz7yIutMrCCwcjud72EyXXvKnq
uGSPo2l/wVVDUevzLbf2HQmYHAiT60wtOVfjj0Tx2Rm1BhGorrBDI0KBxbLC1h+EYVV7p5nLU+ZD
/2kxEHRDP+/KhEOuZ1LOe8WkvTlJP99NhjhIXb9XndNdWjn0l5qZO+Tj4ujm1Xxca2CnmOQjVGkO
Dov4OcSTeBwpI/XZbDH8FVvNMsfHvF8nPCpk1laFZINnh2pwfhKZW5xuf2nj8JkkWkyOc2NviQE4
a/GgE4O+IK82OIScYO99JBN54MhGzMsy6+khUjjBWUefGbaPe2Xqz43dOzvWEvtkDdEJMQr1ENia
hiP+QXry0y8MM5Cd8ZRAbw37RdtODpvkelPpK9EhGcQPjYCHMOvX60d77c5ecKYJMuYETVB+y/Ps
k0bR+yTIc5qde3eDwEk/9t7BlYW/p8lP0B/6PhiDelhMensE9QeZfpXdGsNoBYYJHWHg06MwIDqR
MmFaT2pma8bbjgFMXzP640GMgaqnP7IRJWju4magfnyyc/I75hhLmQpb3D0dSeSrBYh7adLuayoZ
JA4UTYWTv4jerpDhfOOw80KHSGV2wxm/F9oh3luzBHULX3Jy3vvGazkGUS7FqHuqTr63VMaBnFmD
bgsR7RWoTb7lQ25mO44KzeZhv6pqPY0OLmf/FOy35Ol3mUswu6e4lRs5Q4JDGXEsXab+dNZG6KwP
pQ6yZIoWedChRKxJLuFoChQd4Pt4NVbjoRs/DA3DdURZRk4m/W+OhyQjBX3R3uF6QW07sqnerpPj
/NAmtGnCWBMVcQzd3jDge6KJqLb0KX5TFIIhpSt7PQwUA0BRyhB9l3ALIEwxvgHfzSHPZKjVAjfW
gFjCmyKK1plGJq46Ogo8qylYJsiqGT0DFizTYKnJkfv0/ThQ9TB0SMhr8twj4YEk6jXJXesm19X8
33fFtay4mxDSIvY2NIDMq+3cG19io39fuK3wKEFS+fctqLcMvTM83zB9Xw3CJ1mxchDcQQWrW94T
X83+6B1TI/mBi74LqwkjGlQIyhK+qO7d/VLaHH2jFnh0rn/rGNjplnmh3rLkR/elIkq7c6YLresl
cMHBEITRb+wYkQn6gG6l0HMFsLoY5TPn+HstxiDowgG7reRjtxsRRaDZZyXvFg58OV8uWko+DCK0
Ks3s6nfL5dZSx0ZCDDyneGQSNS24bAk14ZzdtU/J0q52UbNSLvLysXGHS8ois9HKK9mKEhsxv02j
l1sFaVoKdSijLglt2udE+PA5/rUmDtOdZuTTzp+yKzExcBotzDIkDaXmaJ2KDAGFPfmEj/K0e8sD
Z5LkXjKF2pT0bT/GMZG4Rep4V7gwdks8h/rkre2M4TuloXOQRKU/erX+Pc8vsV+bnzQqUDxXSp1T
4WQH21JtEGNWDzUaVLUOkrSW9TG1zeFizeOxHDn8+YS9XkAIg95X6Kxr0n58Eihw80JIqZBvou3n
dm5AHmykS+5JPBUhQXPA0LXqalcGAI+C53G9Q1pj+Or95c00qwtMgfupBgcStWsIFfuu3oojvW8O
OYPBWI8+87TePbYuWaSoEvV1JZj9nG2WRcUiCY5HiidOxN6ngvjlFvicHZF/rOshzwmqA5c8mfSa
uNFrncunSokf/ZL8LgrnkEwVq1oGTY2uBskGtPAB/r5IymtrokNopWtnv6DcFetDJGdeqKtp7Cl7
tUKWzUPcwCJH8UNcBWUHvlviZReabzorsl9AQi/cw23Djjjb6uYJ0xxJS+SDhhkDjyE7jSez9a6N
7h1z4eMONI+QnrFn9c1X1Hncs9xc+mC/zh5zcuKo8DNXfrlsyCWHQ4iZRVVsvuTWUcYySGHzy64O
ZupNrPzD+uyaWad2JW9n1rzXuWe5a/Us32haD7SQWnFYy4nZItBV4lb26oeo4WHQK9zSHa1uOxb3
NTq8ze2dtyMu7cxZIFxrL8MoNMbx2N+oIhrl35urN3hRbATggLtN77PIJXitZhcIPbf/DUR1e1xi
qJIYJC4a2ml6i3y+MSaEYSCCyG5YluDtbjFsvDvrP/M8zJuxteBVsqvU+GvDEvBHbfjBsoh76IJc
BeG2LGCAkVOhqv367/qC1IrS1QuLEakQkqE2knySgonpQjhZNJD/zmutX9uxwIFH2tQxhNzbcadx
dTMwLZ6kIb3giFq79Gw6SUUWhGf1aKhoh1Qa0xKHxbYZuCk8PE2F0/LhlexhQ1lczdK6a3MP+9jK
ycrS6lC4dBThxiOwc/i1lZ8t26U82R58qmQ925caPNja/rIbTipRyf6c0IJ2k8bfFxqBjVQ+7yPs
ea3lcMfdT1wZloGbNdcDqc4NtHYKydyLSNaTHUfxsqBEcMnVcIEfMdzBkKFN1os07XSDvM1hF2/X
dgXZGnDK5bptcnPUeNLVHouGtlUS9xnAfe65z5pPDnqq/9ZhrDFS7QlQa4yU3WdqKmBrorsLolbo
ewPGfEgox4uYhvd+PWUVrXvqR2Jt0pht2tMZlyfTY4a3OyxUep1MHvpWOPthpbQ6OWWtxMWBAak9
xEj80VgqJCXKp2W83o/TjY9Uj4J3++e2duOlo9FgoGCf68MIVp+6kY9stqwXTzbZvbuI76K8gjGb
fzAG1RegknaFEL9A04uT+QiecrmTRpvjfhZ+aJPIFCBryB8yeg8QDhuaMI67pon5zMBr74VxTlBN
iRnyI3YYhZEH4b4zeIKOIiu2kz+/5cOShH6bI8JZOkb8ep8GNA9BZwP91CcjumiKFct0l1fPQhPF
w49bg6woT/rqMHbdo8F7PGUuQrbFbo8ineSuXR46Ol4K3ZKXRe9+ZbQwtdsdOhxnP8a4BlUDTwNm
hAHoG6up3+56a2CPjSmAMDfU4OortZtl/wj2CFPLkhfPhoXypmb5xkhDpqQwh+zScYIncbIMiYKu
HmdOi88KAeeAnuQvpM//v1BBImD+5tn/L6jg5Vdaff8nUPD2Hf8GCjrOv8gQsoVjmRAZLNsHS/Jv
oKBr/IuYbw+DuOuYDvZ+sGH/BgoK91/C9iAkuL4O1BC4xf8GCgpYg7brwgfSDdLKVtbg//wf/wGI
6P7x338PHP8vHAPSFBBt/CCYLr5jOP+gpvRupmv9rAGmWzb2Zi3nDEYRIQJl88u4az+HVwJTQsXK
fcQV9LcL9fgXw+A/XvwfXDT4PcAWbdszAIqAVLxhkP5Gyakru5ZgNojznmEO47zoT6D6kafTjsWT
j5fcc76R1f8/vuyKuPnby6KBs8c25WXbHyTCJiXw6T08sWChGd6dbGgl5f/lJf+JLPrnL/oPZBGO
cILLRl4RLdWgngwXuec2Rv2ehn32/n/+9dAh/NfLeQbMNjQ3pu6io/snJLIrtAa5obwtqNEdmoY9
sJVVKkclVXmS6pUMBWvllzs++PyFA9fFLycivly73DA5xKeCniLTIni4pK8G1cJAdZLw9lVb2qAn
LEyWnT7AR9U/Inc0NjVWsN1SYmWk5cg+vJn54GHIuhU9zdUZY5X9nigf8rsk6KVseohocrDBI2Jx
SD1JVZeFuOeq0Ll52UZyfGgT9rV+FLX5TNi1wJgzA2JfcIsoTg2w3O8JtU3uIkR9YGI/chLnOd7N
b5bH8Q787svsFtHLZUhNzhhNepgmRaa9q0NnpGVk0P06OO2vbpm58yyWXZzTdbW82ToMx2ogxLWw
VzWPG9ADu7gT1H7bviNw98gI4osAuHszIhrUr6xvQPuXtJGftA/epqUJu667aPb0sZjgb92eK0vc
IbltNCRyg3H4RMPc6QgyUih8C+cKt7ThYAQ+To1Cov6d3uaOTadp2k89lnwwqM+rVNstC4D3soZ7
4UB/CK36IPMvZtrf5DtIaPZ8EiYORsfkR5lx3gSeVwZGpZ5qo943U7Fs22GKtly2gyaXH5V25yAt
goqomCA3nPwLDLKpsTLl060Q9adLNzhLGeANy3eu5rfEwXcbo/Np57eFEBGS4hqSRNGE5q76xvn8
Fje/q7L7NXSyYPy9FkVZpwWDFix5Vm7dqfmMcC1qrrMzK6Z6ljO+2U35rU/1mhNahOvPKa35TV/s
h6V+dCQFcd4JDoJk0DY2fSuKFqbgzxi8GvgGGKQrjS+p660wO6Dr5PBgs5rCQWsY1a7zscKiM1N2
XDUPo/fk4JVCrbo5En+AgbwW3xrclT3i8ECQDr7JNRgm5PS6WfqnW8u6smNQk2j9ObcMzF4WXAWz
aH/QNkSMXXe//RrNpJa4MzHIRI/lfLWmrG+9IEWoiLnnTOUEZMcjJq9BsXq8ESmAJKlKlYE+IlbV
M/NS4A9C1pcHieQ9u1315BvtM6QgahLDONeZj3lOo0tl6cg2Cy05InzYorulVyq5f2QOgzwhrpPg
KSobSIxJLltuGb5hlMSb8UH7HouOjH6BvnnkZ8EQ61njIy7GBBezodnPq/ehkUwXSuQn7P9/3b7V
miESoRohsQQqtFc8ASwhqyju1KYX0Ngxs66RmLjKNQNFssoh8NkK54iTH9f7hjjd17yc7hfTJmev
6D8N6cQBsIBtXTNoF64PlcAn9GQ0cePOKL5hIH4XGmb0JdEP44A8fFIn13SzI9mp9MwtkqDz9hHB
GeCLobvAYXjTqhYLOGmFRETwuelkXLDuVutggPMwj2GRynKfZdE2baN4a69PXI0eO3D39B52/oiV
A7sSpjZhZoeRNspgNth/0W5DIuHpzGNiNjT9uzT6F3js98T4BSvNJDDWvyx8J0E3sMaLtt35zvQ2
ulzjzm4/3dWh7voDTjqHmA9/gW4bE/+qoeYY36OR7MnBRn1dAqqjMT2LgPVzTcpQuIjL43o7eTVM
qcVkMYv7FE18+lZY7600SUr1CNCyS+fJrjEtOjyQCYEzS73QL0MSFOl88jQpgK+w5N+WI1QAS7ea
Q1CAD/ZA5HyBs72M+KVIftUdXiSLxTfCW7JWFj4RGMJ1ME9wIKNneN78bz5UocxvwnVYi33/oCzn
ObEYYfLG+pl/rPz6KRWQRMZpP7TVm2YSdkwLF9U/KWbr98+KXGC3/vDN6U2Oy1vrr/3n6IHBGrbt
FJFLnM1v62gL0cPLoOSWRRVV94SRpeZ9onFljWnLzza132S1HeOGBJ/Wgm9E38HmbmQtY0JlPU2i
eDL08qn05R9fueGIDz821+eYXLONmrlcnZbvxIgARmcEGdDDp02ODlho5V2kusugcynKmU9nYAKT
cFlRlroB+eybBnwWlzVB3gZJAr4+MZYp+w+p9fOlLTR2TR8hGl3Tb8acrJ1Z+lr0D7BopKKrlmNF
Zf3UfH612CMgbNaWY+e3TK+WtwWyM2+SEz8Og02JWw9gi7r9goaG8FYOyd3thgcN94npCFc3bVaf
rFFeM1gM9tG0Jkqs63+yIxMYYpKelPGB+8R4bPWufHJFd2Fr/0ys+EebYzpPXYGVU+VnqMibwQUg
4qf0geaECEbT2g5tcVWG0wTZuqoxyqw3k5EjSWiVhIVKXEg6pVtiKIN6mvInb2qXQ90w4O+bCO2f
2z1lS8X53gdR47XOGuGCuZF0PSNpl8CYyqe24qEw5+lR1AnUm+4iK1vbrCL2Yt35kr64MEp9Elo9
IDVNXtijT3yEUZiNNedw9Jje9Nbg0t8J21SbPKuJTZn9P31c7UvMhiHClSY0gPF3Hr8C8CzE+zYy
KkV3SOOJvfOQ2iKPXt5IIg8y7N1bVllt3zQlPKc0ARSEjWrpTu30qhAW6W7+0Jv4xwpHqtCbvR+t
hEw6mAQeJ9gOpDvi1MD16oLpDPq4K7a6zY9iU/3d2WrbkH2A4sJgA5zPOX/qHuX1EvWkFIzmB6qp
0LPLfTFS1kTZcJqyfjhlDmoYae9GZs9npUFwEgM8FNIECA6yfzout7KsJ15qNj8nA5l9jZMnaTqa
6Wo4jo6EBBf7D6qdnxBs4I4eUEtHJOPlzG6CceogiBQVIxaLXyqpPC5n4ZRwh/LXUdE0NzEEMCkG
E1vnBNg4ir0CQTvhCJrOor0mIAkYDjXZk7OKxWqIAJ4x9cdMVlbgMwFmLvcEEPsqiLQIiGb81HqQ
1GgduRrLeEjdoKYxxFBs8jYsfM/a6B1bn1Z7ZjL+QaCFeG7eubCTuNfiJixbzBv6oLyDJtqzqeSD
NTnVqVP5e6yx+IxIOrYkT29J9ZrtUT94vgEyymhIiU7RBELypCyLcPkYaxAZc6nD6E1fyiW/MbNa
2m82+CdCMpd+fMXxLGjDrXJegiL6RPc2/LlbLPb0Vkz0U7rfrHbTySEjMbYYdPYzniRvGhD5DTWd
7OgX1u5589ebSCWUgMU+iOXB1NTZn9NPxErp6hbHxm4VIHxIRISDhAfbgvqBHy7eZZr+ocURsoK+
OTjwJw+KUGcUlM06WkuQIPZoqDmEbvJEvC5W+mwl7hrKN8Z3LZGoGNYBWll+VIVGTfmD0rbdk3V0
L+j/VSldLfbeTNIzSTOGBrZ7BBNyjTwBnYrkxj0QLUPNv0eXhypKjOaSwotmAaYo6KMeQTIetSRu
9ENv1s+kPVElye6r49GkufMbkRo+2DH5ElhbaSjC9MsKfYWbqNCn4g2zpY+2DNJze/6t9NHYzlWB
s40RP225nKeFJVdqxLkBCU7/uqNYKFLXS3leoktKFz/0513ktvimWD3i5WxMDSnAQ0VPW5iASOlU
rScJY5OQkwmgAGP1rEWPhf07LviwOyJMt/gNLiiaiy1uFULB8TjNtZ1uFy+SWytNr3k/FqTippxA
MvSCPrgk31aMiAjtDYSXR4R49ICKJTh4l4iX7WAw/9dM/S21gGPHJqF1nL4Cv5AgSyb7V0koJcXW
EdPu+FimC8uAjVI2jvYRW/guW4cP1tT/IaGUwm3Or5yKkJSa9NIaKaiFS3A1Fl3GponZ0ZFtcxvD
BrWIUgPfvKt0830VMga9wdj2Bk826nsIU1pgJbR1iSVhoJGQj63jiF477JAxkr1vyGHToumD+CWx
rmesR70Z+GQKYF8jbq62rbNIme9XjAukOjJvK4NhbdvPQtwTD/974MDKRI/hI+PudTjPpi/c32Vs
/qmId75rbUpbaIKkhJp8ro4g32B25BGFWB50On1jOpQfhTM+uw2tZ6N2VwVxcow9+MeFGfVPbULU
lWtM28TNmAcNf+x2jrZ203GwXbI3Sy8S+NbTdKRGvbdpf5sF5JjUs+qdYY7y1FFaIHLRdNlz2Myz
LTUloa5NhwW9GzhsEN6UOAOWAz3fOQui19iNdlY7IyrovB99bthhK7SXtHGfzWZ0OE2U3b6wVq0a
iHC0JlTNjOVQeVHELk23j7KDP9rpxbKjl+iCvMh+7oAjIjLANYGNjtBLdO61Tbd85HszYC01eDgs
QdWR/7q6qk9Cg0TcyUeqEmOOCBnds9qMe0t8oEDrkY77L/h3+iOVFfO72YnQIK18VJ+MKe64M4Vw
uR9nnmt/8h8g43Mip2WQDBOg1K6tGH543g6r7isqBVgJ81W0BV5LRtRDEd9nGBuPFQ3VqHAmGJTz
deVrsijynBlob7ZTVHF29xiLcXW53XuynYgrD10R+8d+wgbtiZZRgjNziuv68wz3byuydjo4uFFB
HHub2yiS0ya3p495Z45bnNG2th+n9U4rCHJGmby3pInO195NCSfG1vBpILNa0idFb0qi1x1SPbKq
qfUhXS47PqqEIHs6EIfK07GWuXB0OvoNVb7ViFEAlObi3dfVgWisUz01l77AD+07y95kVOimIIMS
oWBPJTuClvXQqayfldFsWwPa08howNWSzylD9/PV6upOUNVsGlv+qgXs0m42UIaJO6nDygPVpLwZ
yhQDsCgvn3Qlv/NlARLFNfRbTPsJ0Tus/9y/9AsPTlf91BcM/XVlHJe6eapT7VeDcY8RNIevElf2
uIigGg32NMoc5qj+cw8LM3wwiKPijm1/61MOegTc0casoNdAoya42yXndiDmuq6fB5uTbNTXa5Jo
fs2suNvolZiCRaB852VeKkHnMF+9+9F2BOAeOoycz5GL2ajSUZG/a7Nb7ZVjJyTklPemRwssRWkM
MLLYlhUpXEjxSW1RO9EM30RUPY9l8uJWJN2uw0ankBzZk8rBFcSi6monS7e1sExEy+Cy/gC7aYag
+upd5G1N+lEbglVxerl5wDhGnRrwpUXMO+DqnufWeupScbGcFvaSDho6a0gKLKz5KATvpnC8g7DF
2Vdop5h/XLSITkrGx0ZVaz02eDN3aCTXOVcJTkoTe8EJJXTzclcW8o0EpyaYEXdFq5gTl5AI46Z8
dFYJg0E3abs0HO96UEzhQGEPtoRFMGrQt8rxsbfmlu7QOqbTnXeHIgnemhaU7Zr/KAYH34R+xOnC
JP6wIHYBeDn8cRJHhtn+NhavGi6X2cXUSOvEGVznmugH/botmStKI7orEENt0EgXJVmwTl27Ad3n
NwST/m493yFaareL/CA6GbIpkwXCSHfIOMh+0Rem86tMVDb3g8vjmCxFci4yyp9FaHe1bj4XU/fD
rXooGQv+nrFc7nO39VlQALVYqbNf3FztEkwFg2FUwdR1S7ikLGEraTYnEYsRec4saB6JopnxhqUJ
HgFagoelXDmlRj0fNKsN0GHiOi8a62PI3POANn6HX7jaCyS/pzqf0S0ztrb0RjuOdvaMUbc81qb9
ZEnLOlUUQdG61OeghvWo3qG67XjmYEYwMzYQCND5teK4DKSGf8LSEeMsyromHWjRrnkwXYxi1ipV
8JcFJfzU7kzXFTzO/gW5UHscpuI4muZDIWv7NINrELGc9regmRKITTsmNJxwrODO+Guvdga/CCaO
aVnCqcn32bDtLqHUjVyfdpqehJOSH7Uq9+UAodFDYAfdhSO8scojTMejknOjR9+qcXp0VnDTqzRm
gY+DTiYcmId5mj4iwo83jqlj5VuSu5sMq3at9iin27qYvYEab4+kR0V3DolfXVvHe8yafTCa/4uw
81huXNu27K9UvD6i4E2jOgQI0BuJFCV1ELLw3uPra0CvoqLqvBf3No5CmSczRRLA3muvNeeYWbqu
VVqtlfYAxqysZVgytV5/l5nwlkI4wg03YqJN2BVSzUIbxAcoM7ySsL5RUJpuybwwSCYVzVtkebkR
13bP2iuFvgaFwnoxNWS50AnpMCMcX2vkDy655+A1dulU73Uw6SH5icjs2DGHsaBiSZyYThufTO7+
6aG4a1bSlDBAXHSIqijo5LxM7tR3jaMu91fbKZFHshMK26xiWMedkwpMQKfmS/dV2nWa/ILr4Ril
+boJotBJ6oCj0ZteS8MhcDhxj95Y19siA2nRDjQf8bDxrJAv/jeoTsK4czWNshzcGypNiXuem3vc
0/H9JtKDpmDKK6sF9ZgqwrmPiY4ex0OeS4vWT04uail8klUbBYnhyGL5YdV4jwbkZowFC2kXvOvC
rzwzGIZlhNcIoSgi19DCZAaZRekZKhi4rABfpsiDjlIN0WGRPvFWqLK64QpV8yCoHCCsWdLsykq+
85H1fbKq2MvvEJLXKLN8u9fEelUZFSCERf+Q4Bwemf/ZyqIfagxCLK2Q9pzG/QfxHvvhMuqWc+H2
J4yKlEGzIaGE69kHOmWQC7GqdTpBFoQ5sQoGurRoSJd/WWzNW2NOWCxA6yZy8jUMI1TjKbtG08fc
WLFHF+WoCzgMQmb/yy4aQQ+wCaZaCQhGQRFpFpPUpQk40xsvhuo8yEw3Oey1GPiL+9DCOA1qxgEA
dh7IsJbaWtYhEernQaAB3Ypb/DJ21mc34VvzkZXPrWEjejHsKdTgckZuWypIoATV1frQrchT6tTq
o9K2U50gMa04kjea/6n7keujkqW4ci0VhJCFyMSIJAbHuvlQRmVPEgRz1ong0FY6gB5eNaBSM4Jg
rYF3YRb1R1ITRQDNF2muFnSrZl3U/TepZYi/pPSkQ6nXkoDCPW6mdfE06gdFn5DYyaOwbrWMEtFg
z2txXZZ6cwhKn6FvJ92EEpa1CYQQxBEfpEBejxZeA3yGWl1IdAYAD4qJ8vAR26lV9WHKE0ObTrhS
oX6U6P7gxjziwDwwJ7g2EovdIOzKiKnxLNcfYzKV9lAWGz3irdVj8UFj8BGNym0W1NuQAJ5qh6PA
zHGVKBYqlRLiM3f8B2bHZ1XI39Sa30iEem81Hfh/DSCdADVJF8qntIQh2rBZJrOGwwDhCX2s1z91
TRlZh4x7AdlT8UWsPArEGh3DnwZweskk6R2kKh+LKpP7wn73p1QxClZyAiTtilA/DcLQf8oo6ogz
cEq8OOcrEReQp1YxyqsMykAwhsdFfCFxrIWNNDoZoitbU58KXbWeiUXGgskhEJUcwZ8gEsfGJMi4
pObWGLPoca3bfStjyN5OPJKkxfo9MfK1uRrMzEBuGw9XGMsbTMXvMkniHLTPDf2ldaya0Oh0AlTh
otM/R1eY0WuS9WPSYD6YGuMxa0TJ633kyBmlUxgWwxoQYrgIJ/503n3MyV0MOopO2Ih/8opwUaD8
HfLSgC6C2lPSibEbCtDYk2k8NRrLfoQjfpUFMa+Bs988ocdpDaOEHlc8S71iIuekozdhEUWeM4F+
l0tyGvzWug6ZJ2Y/Q2995iYYEWw+AN2rt7FntWixXvbmTahHfl6MAiW1yOXQAhQ7FEYEVYipaeMy
ZpoYT/SUl4Ntq2w0nzRHiccqVSRUoNnVXJLoupgFcgyLHcmgnPY7yhJDMm69FDwh96WB2g+4zMvd
X8FSoXuBedGneyxLTR7XaKqNyxjnxQFFSXnVxW2viC/ZAL2lqUV9p43RI+6qAJEeWR8Eo7tCIYb7
glkdSU76XasGdYO9hrZA5MFW9/cZtYvKiKmqSnlTZ8kTcorqpJvdtkD96c1ksHqwzwkjFZD6KLdw
Gr8bAXE1KP5pT7FX7zWcWsKYWcguGMH4nOa7cWY3aQo23YALIfs6KxWfmWkUKIN64u+0eyZEwRYR
SbARHhVAEzwh27k2d4jSoZItderfXgj/G3Gu/IQCgN1g1E+BxpYNWehE+DoXm6bqOtWOlWLi4tNg
VgilcftTLdZjCGUBp2jkN8xGR8aIIhfvb6FHsZCvmsG/thqCtArF3d+tC6CJI76YajCYlvw+krQU
2BW/KYpCRyUTV8zMi4hK3cmS/gRyFL8W6ikDeRaM8P59EY+ZPSK4v+ec88qvUnPdUbnVkURfuSp/
uyBcmz7/LNRDIKRloZCLixp3uRt60sCs5TUWS65flcxOa9K6qAqOFixadhUXhVPkBTOxiUYo6iW9
ZNyLcIOsdkRLf8KtENcpXoAZR72p2xGxVDs5tj6sgTEpSqF1mZrTJk6oAGKD1BNRwrRXAON2fJV+
R9r71059VmgswgGYadCla4RyKMBSLIB0h0OEtGtrZleem47RN9wkl08o7odpJ0EJcfJ8dkC58wwq
2Ux9wouUOW/IYGE3LQwZa5EKcfYCBykKa3MUfyMJio0VWsauN3ZSq38TfGftlCYQV6gCFCc02vH0
9x1KZcnhRpUY6I+RS5AAHFkCFtGbIqoV2SLagIBDlQyV1UB1bJdo4kikLe+YKpOtlGyM8SoLPLNx
mxFXEDYlgZATXH6T1TqQHnLk75lXpjupF3iSia5bnCbSGQcg6vChJwEcTWMYE1Tjsz9uamG8EGYC
u9bKonMrpj+pyi4z6jXgZcpH3ZfT1ypWvFq0PCVV30BLj9dZmzhKRpeQzowbzPF3LhqMSWWTqY1E
Jlbnv+NtMhj3K0D9svdpCAi9H1KqRuOYhw52NGsl6G18shYbTDX3WDWi6pGTzrI2OUyB2ILEhWMj
fp145TyTiDe1mrNdGVgOBlVItSYufo3Oglwp6P+qMvKMQv8aGMBrcsozWwLU1HCC50NMnkNRXYZl
Q0M8qZS1yIYX43hSYsIvItKtpWj67VoinFp8g+giLj3niJUWAcXJK4/W/7dfRkehzZdYYZHWW4ie
L7OYa0QBil4j8B8B8OX3JSdcIco8nm9FhdB7NJofi7m8I8DsVOn3li3SSQb0KMnjngKZ0aqjxhFS
QUODKSXPOzEpZl4Ux31CpM9SVB1KcteZEfbNtiqTU1ZWEPpk+PVa0hAUzgBL8vsPaHX5bexoxVoJ
YI26uYPYLrZDhLCSinVx3EGWs5ZADEXc+Q0wfhpjJyOZFlVyMHlUN0sXfOwPaqmGsPAAPKr+XeZ4
hvlKIyI0vElq7TtsfCZl4KRuff4r6vzEdHzn6yLIXwOicZCbR3zN7b7MpI+0Rco4gqr3Bu5GCJXU
cogl5zVJ6rWXCQw/1Tw5KMn0KzMQcTqgszuZ3pKnJvlrTr432r2R5hBTfjcc3Z4ogD2a6m0TFL6n
ay3VkSx7Yyxw880zecY6uTlS0DPeFbCJDkMEtzxYtBMSolKDRumUD8+lSJqerrGFUtighGTWZxpz
9WSokLArZJGFdRlkGp06YcFMXfDSCUritnF/TtRB2pVzRhpCIq9zUMibiPMQ8eGmS0gCkIJA4thh
hc3u70vBLr5TJMCvKNPn//utLHKDSdhwRfrDqu5WeXP6z7/K/JD/9fdnq7aelde/fyESb7Evr1LE
Cpws4Bi3KiDmmutIP55/lkC2yFVi/y4GpQZn9njLI7M+pwMxqFIeKB4nm8yG42ShQJmtq8UTYCul
NEGfKK2NZLmJkAfgIYOzBXLw40mfixqnq+UTP8DNksufeWv8JNcpEKRt1JLyUU7+uWyGfRJa84X3
EO3EEh9WrCGAjboVSn3rLMplif82WE+BTGJexPSYVJUEAcyPprGOZaJqIGxLmO/z854lNvQZtbMP
1ihJrQN2qW2utYUbl+VbEiYtnYThLSZ0Phv9/ihizPUGE1QgGQ9Y2y3lGNQquO+Ua6jg7RvLoXOZ
6+co3KNkn2WjZ0V8IhmUlJWcaf2xKsDdgcfclKS6b2RKpizO3chS9nXkJ1TWUN2yonaFpLiPMsKM
2M9AkahUkMrIFcy6R1vA2EnK5wl81FqS24tegxwedBIL/abe05MCqDfjZmnTXtsJC1ErlBJ1SwYe
Cmysm/yyYEFoQX0Xv7QWKdK19GEV+NUjwx00v+Ty7oDv0SmtSPCK92K2POlwV3DFjtETxIdTPxjG
KqRzuJYIxdoxxd9WItNlDGou0nSOPkPgxBkW2UDUkfRBLwwRMBNwM5iuYSjNqZupoIKmPSmiDBlw
tuCbj8S4NYzV6D5o3R2VTszBeyKrSC63NAAxUorWZoAqzokUrNj0M0GzfCCoWGH525ENQtR4g/Yj
Cpk2VzlmtUmjl5f32DB1S+7cJOdmR621qlJAIl0TMvoqk2ANbUJedQLPf1KW33OoGG4Zmk9lOdCZ
KJniVhOj6XiRIfWhFu/VUYPXUOu7ibgHnNvDrxwPhAfgSrCY3Rlz8Rsr2os2TF+kySAritSDZmh7
Zm8OjSGakUBnls7SA1keXOYuv3ETayd1Ily0rVNc0OGsPusXU4i6axeBS5EDGpaiFDtAmXIibHwd
XMdgbHPAToKRgUplugXkS9F4VHrjCAN68DQjpWnGgXxTt5m5xzYMArgRrF0PKWVbAVPeDRpvg9s/
2wYWFPlCLBrOIJZ80Dt/9sZEVo6xX5rEr/TaqfCZsMfhsalU/4QeiogZORYvhuTnawIq883MtAeF
C5L3FsP3k0Qf0tEkrX+iA9s5g6AJTwouj16ggDODbHxuVUbrtdBGt0olI1eoK/HWWdWEm9LI7kh2
QBQaBQUw6b6YT9txK/kcqFSeMFvP/fpl4BiDMzSpXyDgcIdrUfkSQPCzR7HLX9qKIVJJ1tGLZGL0
JnsleRHrMrVpX8YvqOZTmyCP8OXPwClJSfDiT8yXWorU+5gjIkhjy7yzMNGQb0rjjryqsLGq1hc8
1mv84TIdbuRRZo0i8e+XcTjLJ7DZ4nqMXruUEKByYLbuWwKjxUq4kPWubSO9GU5+oPanto0GaNCl
cuhC5pjL77fVQLaSlfXMqQzt2EjtHjPdRup086VNzHs7oIvM50+ghpEDNJSeCC6jdWYGb/Hc4n0L
a8bHQWM4+givUc/j0S0GYMdNBy3f7LkQwlgQdoWznXnl5EZ1jee419V1VTAbrUVpOsrUJTRGEmWd
tNmHMM0H0B3FJdZjGB/laRiUwkurxLjMvGIh1g95EO+suEqfMo3lmAlwRu/VYj3rc3RRvH4/wSWQ
DLLPRsREUC1RSqhYxReRYwvwpKYBLqzrKNTRBRj9UVN7pieDb+4Q7eAQqbunNoj3bV3MXtUMTGu0
5AIratPVQ7wbF82XP7PI9z3zZILTDn5hDnY77/zK0PFMRFR2lFNsAu17LhbzhiFbs86m+tv0Yxpu
uE+XVTsgNBwaT1eTuQBBpaw1ZqPLuZYpiQ1gVWNxZxHBEH+oarYGPayY+uneHCDEQghWIhCQ6fKE
Cm4KwnjgHWC5ttJe5K4ygRtpun6MKTY5NEEQUaZuL8FXWOW0gM9GER+YfO3hf8Kl883CLc0In19a
jxtuvyUb7Cz0Y4WIFZtiH9E8N2An5BP4RRWkl62lobbpdJ0z/Zg7+CCkNeYFTg4xg0U1vje6VF2C
aYQORFOMZZtEkKLCGqGgHY1e5rmfnwLaCJjg0Lbkiugfm3AIbQUrdkfUwA5JHBw3EsP8MGUpCWo7
6SoQkiM9Ad7kDPCPPDhjlmQ6dUdTlJJTQxzUNHTqISVPfU1aiblTe/KTuyjMgJJM2BqE5Vwmn5kK
IlRVlIcQlz9TWt9DhMzcWVjjSobloyYpi6ciw0/TkzLPqrVJA42mZUGvFs/qQfQbmgLxBDPaGs4I
LUaD5dgCe7Vj7/fXkx7mNtaoRzEyH5lEC4tIl0NNGdVhDxFS8WTjDDu3cJqQgU1XytlOCHuRVb87
jMjL8BdBH4zNojpQmZ2C2e/djvuN0XoCvCMsbhzrJNRG5GyM1rhrR7Wmd9+DRVEhaU9t53IySXea
IdTrYUKJVwRvgmghe6dl7E1ddZnGJUYNe86GPfRVljkGhYq5NH82tVGfLBmTsdqksZtXZuqR6FOt
LX+xVurBrjMzNs+yvjYKJ+CeggAU+kAPNSc7Zx5HZrG+eKCygSdl9AfDaF043TVAPv38d3Dkk1zV
mS54YTVvjBQCYaqhIOg1D02qfhX0GoNyp6XrjvfjgpE+agZy3DTv9XUico6uRBlluBCc5kwuD83M
8UJQJsgSukpbh5gAqh1arkOGbryP4xcl8NNdMoPHFWV9b+kt1Aet3ahxfNGKiS5JGpDfW6ndFpsu
Z6E2SKV9UHTSfu6ZD4I+pBG6/N7fl375zp8tZGlaPdGszhrNyXR4YrXeEDxgENpBPJlgY41yVb/K
tso4ifto+R9/38k5Y/7cWtDAYwsB92hivbn2rafJ9gzEiPt0F80rVKLmtX8dkLvfAqfaRo50yV/N
9/7LOhB7qoZYhF2Bxi8MLEd94bigXituBHU9XHGo+R8K/rXh2lSehZZQWC1tFRB/qhtaK+kt6N3S
izfiJvXytf7Fb5yLZ52/ioxe4rxRrLIXGXvWaX4zYhhCNiI77ULYDXnB9d04RO58FERX2LzU+N4w
cFLgn0lUsm6MCMVPYyufYsVWnpNP3XDVwpkhFXijUyVO/l3eEhpt1dEozyCc9WvwQrh0U3325ZEF
YSF8sI8wysz3UrMGqaLITodBFcPjEWV0Bswxp2HnWKYXlZwYUjcGWuQhhZGfqs8CksQmS4+mcROE
L9464jxXuSetjbSHHtPwXW0RlrSMIj9Ao44nFZlWbZe70quSW/ZM1a2CGIBggVyRteOKh6Tb5i/x
i/COlIBWEraHdeF12lp5UT9TeS+LKwVKe/jTHpW7tQMsnW66DO3xJmCYuOr3cN8y0O2r+L3/yPqV
cg0d88Kbm2z1a/SGBxHS4Apu3YvkkiaB1PZIEkIJS+uZXQ0JkceJU1ojF+lPqrECWp2iwljld8KU
UJMItxgGDSbMft23jt+e5nMzOKBecuY5DHxoV67A5A+xDXHwedhgfylchj1CvGa6tYd2xrWZdvkh
e5HO2i0fbFW/dvImReF7VHdw4/oOVp1rPYtX4yZPjsyNI2wJQKG8fO12eANmesOxLRyyvXmkccxB
8hZv03G5AwJOHNMmeDCw6938pz5Wb8J1JLnMVbxsO6/V/R3h5JqYNd7MA2Qrghq6yV8NJe8HASAn
8SR9j7T7VxCnsTmcYbu379ghHizAmbItyrUUeYPqocRo2VRP1jZEfN3YxnbKVqKyje+maHecZMed
QZOZR9XpbpWbnziHoyWYYBzvwheSyCzd4Yo0jFhqpznIq3gXPI93wYtPmhdtjXudX7RoSzqzHzgP
6Spf/C21aQLX8dECyfip95nNMtjQLKG36gZAnFCCvgFeea33PorNR+eS8f604NXRsa3aTbhEvq3C
0/iR7uqjcSm9jzG0m4PilWtUuZWDVfmRvGMIeTauaFyK1yVnGJTyWk1csj5DAiB+41/AM4gnmmqF
CPEkKpd2I+1p+gzvLGXKJ3O+RVCPAtyj+50iyzspfDAoNTf5s/WpJTa2zLtgMzIBOHRr9+aA3GEj
fTbv4oJns621cKy2YmejArXs0TZfq635LAF6+oKl59Red86eF0cPUlwivjbJczpshBu9orjlktIO
Em/wWb6a1/gDyk21NjztOhur+lFCcH3mnDj/wkhs0012EJ+Vq3UN4y1tMH8700A+8QlxWIc+ba6a
T0F1Wo9yI18zJtJ34a4466+Da7z7h3ofePmm/G3c0LfjTzzVU7eyyEJnesI/virVVSeu/GLDnG7f
GU/pFbpd5PbCKr3Tt38VFRunpupoixnbaTaYpBEjI60bfgPxCBkm7tgSV8Y3Os6JyBPzNCCtwT7O
CnTDs1Cx13DTgJicgJIgzSNADBI6gVpbPvlV+RJ+CAZeI7v54sQ6rtuJbM0Vw9h0RabbRrqQjIJ2
hOSnfXeIai42NxPxBsvWtGgfVua5vOIPNwsAQMx29sLgAV9FAI28Tl83O/9OYqUKTLl+QhA5zhfh
WWbu+BTf0XMLtIJXaebh+5SO0wbjnbphZtrarLpfwck8lpAKHXHdHoTn8WId5rPAEJWK4WgdAu3o
/wxgAg9EE9IBZiJ6Y0cEN5G/ajfjYrwFz2wJb8ZW+RYOzYbnL+ZQT8Mgw49mh5v6pd4hBopQitri
2VpjZrDDN/032CMTDxi+rmRShW3Au0wkQCByAwMMXEUeg1xr1wToFAjx4WF2LGttPtfE9fyKwVrY
xe9wg/wnaSudq+4jPmQP8GB07ciLW/LPbU5tyGTA2Qy8nHPKUjb5m4r1UBw8ddtUTrDNJjf+tVrC
L1amow1smSopPjaDXsFyAs3hySL6FwjNW7Ztyg0jJTQVBvf5VjgygkVlPTkKYhkGIJv5GuaeKK/y
NZn1gx2uDaTZV2VayW77Yh0l0Sv3mCA1Y1V540H3LB4T6Sy8Jut2Q+kuX6Kf4BgXjvkt9ludNfUC
pwLtQucYmYdOmCJI/co37Z4ZZ8ZbrO5g6abBlnN73C+5pevilL9Zr9To0qESoGfDZHSED/r8yHH9
b+2UAHK9JKRy+jN6llX7aYno9BAYH2ufZcEBw/cc9Fd93M371Gm8xg4wAHnVkUy8z/wh36bXjKHR
J62fcGfugauo6+YtfCmndfPFIwd0q90rn8ITn64rkWfj8IEZw5kPYq5sGC3RLQk3lnWNh1UnbWXG
aISMClwlnumV8hCjnW6ux62WHKCYbyRvRqTx2m5alLvmCrSp/u2DWBsduH7inqBf49j/trDz6H3J
9IK8/KVBMGj3d+Ft5pPu12RVk28EWZF50zqfnoBN5ntSYjn7r6pDuFE/VevawbpE2TLZcIC+/K0i
2Bbw/qdY2wgEK9zJdMS/2ILiwbPFh7fHoDitCUIJys1w1rqDHnq4MeDl/hILS2aUBqftyExeu0Ja
V4TniXojsrWX+jogk/8ENo8DH6fHBQY2khqUtQbKZLiKax5MuHyeucmg3hEZATjhkpVbKXdC0WZg
hfyh26ct5OvVlO/kJ/68QcARboN+TbRDvydQfNFWJhDHV8yR9NBVche4O2f2SL9SKcTFXVePbes0
5o2DpNAdKdjKn/qptYBfbnzK0Pc420pXFijkT3J0pymYPzXn6JzjqdwN1Tp47h5J5QFU5IlhXLMi
4WZLWIBbfsHaDdn0X7TzqOBTcTkVowzQN0EBw2FHc45yDhVSdAo+zHf5yCKR/sTX/t2gd7chleS9
OFTbcNft2zf1qUy9iYkwmtJngH4ky5GtYoczQbhOua6MjfXeZp6JoijbF4QJ5GdiS7AAhnBFzsH8
XHyX7wuFBvcmmgeT0vyH5A/sHvkv3q5M/cFbNr3iXcSGleowjNDOY2G0qRnJUT7XoFB2tElvuRd1
++aZaaf/EGAAHuff4qA/F6+xafsb8xZQfu3yFzyottLaI968Y6k5JRcL64huVzysXCVutmsl2TUK
FDu9U8e1+UdAgC2t0eNIX+/B68QcinmA7WsHoASDjvnExM0vH1p/FS7ZM06ZESIijxmnDqSin4g9
5x82tgpjxB4IKj1Kfy8+0K08N5w6dvAdNGbtJ3NDtBMfHznb2lU7oqOPXybXp0b95MYXgKvsqFsx
/BDja+fvUeXUP90BkDGPDNsTqjoE+S9wtomo2lC3ONkV5nLtaG6xS11IPEfzUOIFM6mCbSiPZyqH
4J1nJt33xa7EAqN6JFuVz/pMgLq7+G0TFOxr+CIkfqKmk7SddjLgRu/pq9OnUKFhIuV34Xgw8Syf
Gf8G7xILFhVV7GAsyfeJ6aUvvkSM7feb8F6O72Jx7UnBe6XrHIAhdKmgIg+JAkJqyjOCvEeV/KCn
riRjhbK+BQdG7SOurG8uBrtqQhnPgWYLy+mY3ca7Ga36d5KJ6x1cL7rs35O20m4YWphOSuTEXGpG
fm71ICMXLvUTYT+c2qNmH1L4yUQPuSYx0Hce0ALluAsJ7hp4iGxN1s8dybSH4qM3V8E+vQWnkiOU
Ra3UIdj5oRHwpH4yn+EgSsFqrrHJWAcUy4D7EIvvokv+xMuWLuI7lKkbzQx+LO4ozghveH2AeFKL
i/vC4eIK+/Sd3h0HhfSn8fcISJYp+y34ZjUm9gdFVXsyHxh2P+PfehMz0tuWa/XLP5iYNX3OfNTI
q+JoPeFlpK9XHoZd1tjQDNfhdxYzw+I8tCGMkOeo3sVr9ijul47YgGW/7l5pfbSVTWgzhwYnOKtP
wlvmil/i5EIhhOgrXBLWQ4SffOTtB1kZ6lcNEx9LuNPONsCiYRv2DmTlL3/fPIJ6HyPm3coHwTF2
GTa30KnAdZhbmOBvFpElI08oH/YvEnoBWvkOH4iBVsLxR1fzrGt9be+IOR8maA/8jwg/eVZRhLrT
IQSAvI5/Wf2k1CHwnuxYGnzB6qcvbUoEyib02ezy7aO7hsoh/dZeuTufog/fI9Xdd8bIsfbGScJf
+M1sAdGFNb8Asi7WhoIUfqW+CwdxU2GUX1sgTBxWf33P6MQJSRRA6LOOt80uxAJ/kZ6XxWYRiXGG
M7bSpVwOsSYTBo9+XnCa7tLrayUxlndo+zC0xXPOxli9p2jZ7dFVT9w4XKTwKu/DH+yv5hPkzug3
vvVfbALCs+Tmb/ltyjziKPWr741b45k1iofC+GbqdlAO0w7Cj/FGOBxsmJkcHHt8awOnA+pBVKhC
lWaHWypi/wflOMd1tLfxj8oRg8pIBay7Co/Yq8QnVvlgNWK3OMZ4YG7FqfhAjm6RIGcjDCCLzn8K
nkOep5X/SH+4h/tXSugJgJQtXqMzy5HMkoPlbMW4q3k0D+2tebA8hk+kR66iS+UOD86u6jE/SK6x
3yZXcW281jxtFYLSwmXxZLHU3qit7/37sGEa8yjvCNQIW0VHuusppd3plQM7mMrmUKKTrJzGFRn5
Mex7sXbcTZ/1tSJBN7DBOLJkDDfzdRr3ltOf/K9hfMSNK2SeJnoFoTDs+na7MU6ErHP0Wxw+HOIG
bIwr8W15gEbAW/vylxwDeTOrbkYF0BHDsQk8/mDhafvpVJ5ZBdEcWruJF1t79ZO2Gz0+AfGgrBsG
gnc8xuGKRGFaEkT1FfSF2CgZbp2W8hkv4WdOWRaux7X4TWJA0qxZwB8CC/kiXFiVG+NYfjSv2Clk
Dp7SVbhHmh1obc+j1KmegQh6sFKY74xmdn/fQZTtcaCWltOQVuMYNY804n0MTe9LinXBXJPwZqZu
EpDsNbDvZB/9/X6CCCtL2opbxUr2jdSTq1Wzj+N58iFMYphS5vRVSJXGNVqN9603grwTtZxvAxOc
rkrvrIpxl0TUXqiUUYgO3SUR48pLyWp0wrLH6jzxMAzLlxjZjd0x2cDjPSvI4JqDKo2US2Pxf76M
Zn3s1FL3Ej1MdyMxvmqrUlCmdVrtrB/rp2is/mDBNocpXxQ0YdEnrLNS4KTy90WfiTgXAo/hAk1M
BMYEMtYR5UNoPhBZ1puwpDBH94gFkcazivcUJQct2olEQy2+CckloGMxlIGJaEDC+lyfBlX+lhOo
4Hm84KrNq8/73UWA19AydU5RceYilqmzLdzdVTD9KKV/BAwvU8IGHeax11iXGx4VEf8xF6JT5Q16
5YyotpntcbwaDekDM1YLOjMMzvzyRW0ek4p6dfk+MkfQglHzLcTxzYKAXo/NUyvMCWukahdj+jHo
JS3U6TGVguK1KtDSXnelybgkU7ApBfmkcPAEyf+US+qzQVzcypCB+5P3SQKMQraQf/UZ7qyH1nwp
u1lzkwA1kD/O92GWz1wOChgiWukTld+mAAXJ6DsHOPOXKZOJafkhjr6QGMf60ORjs+1wWbHOpOmW
pDYWrXEziFN4qgVMJ5gxJs+vOq8Xg8heWF4wM4yjmVrjvs8pMglzdhWgXoyBZtWzLPmLuGiFSD7D
X0WIM4C4+/hHH3On/apDrSAS4alLutTVUsqFJYALA/sprkJOw5Jp/8f/+J//CpsDAqj8T6DN9vt/
/YemmibiJUPTLRV3Jj/0H0AXfUzlvBfMejOocAYKC0xBz34hkx7VZKSxZJVXq/GuVMBBkiF9/9c/
/r/yXZafbkmKaOpMiNR/QHuMURtbrTBqcF3Drz+qjtgEtA5iuhjCIlAi04dul4hX+l//XAns0H95
25KsGJapMdxS5eWF/T/kHLGBxSqPUs2khXiOGqdYrXuRMVwmHS/8LKKmz+ojNryjbqHnZJzMybZQ
tqo17P7NS1ne4z+vgCSTi0FAncUr+scVkBJNnJCH1htfBIsQVwJYCOEnBF+9Ec4hwD7mkwsQhtt3
ZHrW38mdmMm0c4s+mP7N7WD8N69FBpulKKaqydY/X4sW+ZIsFBGzcoi+LA9s8AtWIJ3KjxAvmi+Y
6r+5Esp/dwPKWDwMLCairur/uBIJE7u5LAWS0XPafcaQ3Q1FQydJpdXNIDKXj9+Q2veyJKg8y70G
J2o1UtojB8Blku4U0gOQGMekAXKAgY7Pp6Txl/zExXaL46quX0w0IOWEMrXNuLwlaSVIK2nr5oQc
VevIbK//+qL+d9dUVhQDi6y5UK/+cV9PgUpAQRI0GzNjIyRGDUpONfybh+fvJv3nnaPIPDuaCH/L
MOT//yYecTpPrSXXm77WbrBprn1m7AeD5nfLE1PSgjWG/DqXPTgGi28GczvG2hH/B3jCIb3qIXdU
2pSXgfAIkwxffNCm+mO1C7OkfE+r/03aeS3HrWzZ9lc69jvOBZAwmRG9+6E8vSuSEl8QlEjCe4+v
vwPcpzukUgXrmpcdR4cSqwAk0qw155jV1TQC0CiccqvX3q3eBh95lVabr2+W+Qc9izlImI5t6koa
kDnnIfLLy6hsC963KTgOKLamvptDK4BM2NJqGVOe6VSF6Q7G79kA7Umfy8pyk1XJk2+AYg1iCCPO
8E5W+7uMKzh/MBeED61g6v1bLwWz+/XXPTp3CIvGHYuXazqfP//l64paObkb8nUZWcvWgGqD4Wo5
zdgpI+0eY1rqs6f/ZbAvIkHt0kcAR01mkUi9OfVdjr09golbt1DUIww9GAI+whJDk2O1i226J24Z
j6uZNjIG1IRKs9z6Nu9T09Fi92lj9EH69vXNOPr6CmWblg7nzWEgHjw7/Cb/jMEBQdGqMkyKzF2I
SHR8lNAxF6bIF/X85uHLigGCzA+nMx8iSV1pxskM2OSwsQ/v5DbxpBH7L5vIeG/cmIKrf1UkBeye
hFM2GazElO+7wPsBJ+ICGyUF06g7nylLzYyh+vrCjON3Vjouq7FpyT/mJTSoDCC92tX5hd1SYncE
rkBUa5sB1AyhLfHZZKizhMJ5BPnl608/ti4ywmbimQ5wTxysCdbgWa2VsiaMM6dHozTRz8jyro+2
hu8+RnZGgaRvTlzzsVnL0iEmWfB9INkd4ORiUr67Memr3TTwLBHcvDgyf/n6yk59xsGVQT028Yky
YBH5XU1OtbVkemLyPTomeRkMoXgvaHIfjkkVwWoxG16K0tiInhbAyCyiBgaYnWd3xGBT+LLCtV22
V/hl7jA10YxHP5wkl4lXXoRVd9Xp+EOlaRBll9ClcqkYBGPwEhb+pplRoiS5jbDAxkc4JFRGZ2CU
794XofdjBo5JD5XG1zfOmF/l32d7oeu2FFA1dYVk/2BNseyiFRqwoJ2POH3RsIwvLLLETURQgMR5
zdw6ecTdTcsB3I2vlXRNCra+BfD3r7+KOvZNALCyWbVNwz2cdErH1eVYiHJXZh+aT7M9MKlfu41B
H3cko7LxLgTAikBcfP25f+5OUE1KhHWuAxJfft6hXyZe5RvNVMVJSRZLsHJN3smam73Miw4/GpPu
HBv59SfOI/7gnnN90nYxztvCOtwdqzoMJxIGcIdZgHUjlNlsZb8VVfT0//A5lqkbPGBmc2u+8l+u
jLgCzGWVm+8ktZvJIy4JgDZ06RN7TSmOXc8vn3Ow2dJE4hCZyeeApGg0Za3QfHPKdxbagCzAyC36
ivdJmJ+RUzcwbxffrejMLaM9l0+toWu7jaZmzZVI1wI9liECfROxE1pMhD2TmUkag0UJiqzMcFda
AG5an5oRsY3Y7wudCAQTeQuAbxS90H1aJRFVeP6DDyLZND2O+ZE4s8va30zdJk+DlJRvOnSkV+VL
5VsI4PNmHeTTT3zm2lnPgRLPZI88kl5+0f7spI68IA6IYi4zXDtD/Nq7K46ntNpmhLFK5HfDRSkB
9rHA3NQ3q/wMGZKxx8d4Lv3ge586OsJV6Dr2YN0By/7QYeKtYo8OtmtLapiT4W4q2/5GXmc03XJo
LrceFdZc0QDvHOw2UYx4QA7BUzhNez+8+XqkGEcWJjaUrs1koKMMsw93S0kyaYJjWk4MMUAAM+gf
uiS7E735ICv1g2pEt9DH+A47z7NKo9taBRaQph6r/2Ue2udjZj1gXv9mG+XaCIrHSUteDIeIS1M0
RLMn5nYaAwo7pQN+33+qOodUxMBrl5gStwN5P1WNv9qN77C10aWygqe8o3WqAQQV6kfS9w82YVVT
0z6YAJ3rDk53lNEQSdV1VQZrCxthY/EPooQUjaFdBT1ezuguNa1LvCR3ZtM9YJnzq7dozM6EMN5G
39h6GkRui0KHqMzXNjO2xUDrMeS2e4TwWmGYUGpaA4BGXIFnYTl/T9Pq41Xttg+BY7x9/rvOuazz
+g717aruIFSYyPmaRJ0DE9/ZtAXbSn+to27nDcxphvVNmNkZPovzJMyupsC89W3rxo9hQwTVozbl
V7hdYO4EwWPQx98rgl8vmwAmj+dr901WX1mt+0b0ONV8WT3n2BFv446Emgws8dTm95xBGVMzj/7E
CDmyUJgKWirFJxtVpnswmXgp1FKzGlFHgyHL/Wo8byCXLh1FHTKt7A3w67cQATuSjAo5i85jj+uB
Jqgn+t2J7zIv5wcTqDBdC9yEguWhDo8oVFm6ri/SfAcOBHk66dBaOBvVyDBEL9c6RkfMNqFVWtG/
Dm7z08j1h7pCWRME0lrnXUE3UWr+Wd8MJxYx489Th+CEpjuOaUiomIdze+WPnRa0DkHEWAaodxUS
qSyNF8Tl/oU3VN+9dIJO6JrJrnbhbAVaf9YSj3JiUZvhyIe3CL4t65mUxPexY/l97m/GmOSLsQUv
Kx8hAqRb/H+ptv7khmDqWAzRMF5kCeJEQVDvTNNoZs+51SlkxQkYc935aacXCXYCyvLDLby/6Sr3
NORPGEtMK16aCuWsVzWrydFuRZdwLWFjQpyDrWWRkOK1zgLLRnJi8Tw2U3E+IrZVt6ltmObBPqyO
myKJ8VRBaG2vG1PReq9eYVAtuqTal322T9oR6Y+YgMXkr1+PvD930Na8mhouSGhX2fbBPjPuCtxN
RoQdRdJuwq+0GsZxT7VuEzrlZW+m95OGeOjrDz0ypti1g7t2XTZGQncOrrio87z1uzbZ5TGST7SE
RVy/Tk4L9CO6sT100hkeueE1jdw7VNRvX3/85xbw97fN0gWXbRqW4Tj24cbMD5Mis5KSsDq7segt
dowOx0R6RxTvZN1EiXPXYQ6gvW3Tk9ZAW/RUJ8rOWgy6fK5asW/nH5PPfjPWePmLQVIxyV/H8V60
V2D8zqMci75bnXpaf04TfHEOHWzabZuvP09pv+x/Spu6tdOmfHFM94HADTzJtwgTPgjKE6eDYwND
UPRzuE3shOyDjwqQCnuyUfEujuEauDg8fHeb2u2Vi84byxgnykY9f/1g/twwc3kQ0wWQ83myOdx2
WQVgTU2SbcJ8F6viNR+NPUiGlV4Yj5+3PPbStWW6J8bjn9tXS+dILvR5s84HH7wEdk0Ro/HceKe1
7fmYdOTPxTeho19+fXnGsXtq65S7BLEr3NaDKYxt1xCG/O6dn9l3TscZnhztueDGUpl/LzVxGVvm
JtLtjYQtYNXMspXAadWOZyGiQCBVpFEIsqY079TIOjIJcQ8Mnf27NHWHE+HvQ2vQzIEMPmy/FT6g
KQwehD0wB3iXTdhctN13gxzBhRPBiDJODTV7XmkP38d56nNtIGGsNAefzQJCbkzQxDtlA5ewMPpR
AYG1oLs583renzUw3RYYNME1QCLJiE7mClAVp8QizslsfedNZDuFV5/AW2lgBJS81MLAezykMcQa
VgKS4XntKZgZZrXCGYcopGizjVdn94mFiXyYCTKf0LFmjs30cZPgE0tmR9v+k2WglXJt98CLPv86
QDwFOwnoEyZySq3g4Pr+pant888wlSnXZ1M88dBSlEvYxyA5wh/U9VC+DcD9tLzbAeJSS9MoXwE8
b4r5GHBiwM0v6R83Vqq5NGNIZR0OuCmC4RpYTHRjr714EXq5wF4743laoUYrAaJ4dnueZ5BIME29
4c5Zi6K+/fpLHH25iBygfaFM+P8HE0lqlWwe/DzZ4elEUsVl67Gxl25z4tB2pN7ICFYO514mdYda
3+8jGLebyIoyS3a9oOmENlG2IDuYp+uyO2cLtYd5gB4cXEYjbELWzMvK6y57OZ36In/uVOYKvUGb
SFL85O7//kWmSMdGDJp1Z9RwL1r+sxqqbe2/xun4zZ6tnJ+xNKV9PRvhU/nj//6GcxcsFnRL6vph
RY7XwOnigNlsjL23+X5X6MvSyjsxWZt/HpIpgjEz0megfG8evrVDHWfGlDNjODEtBgXnf5EUCeos
9y4eSRxxmLMi0ezCzlGLvmGUAyQnqXTcmCQQsZdGaQ6Rc1Jseef2XWip5xRmjukRNjAgD6wNBE6n
p+Fjsw0xFJZB2+FIWUY6lQTh18UoO9tzjThurSheuZVLkuIvR/3krH/0PpkC1h3YC/lH5ybhJrkO
1a/dONxoRgsSOS5eW8qmICElypok/NEmPyzAL70GrqpnR+qU52GGAObrgeHOb8DhdMCDoslrGYJw
koN1TrUmgCe/jHeYjHHpAPqXgB8gUJI5FYdovzBJ5U19G7CbYEtwp2S91eV3V1r7FG1N/j74WFfC
tNvVbJciFkhQ00QrTvynUwQN9YN9ZSvvamzMvRwoZhQMBl0Ur1YTPynRPKRF/qoG/bIAVE+EF16m
6nsl7XXpExiFjfKVUjUlSLWfjPJeQGsis2oGD7+HOc32QKZinZvOJR7j+06AgCnc6iJoBXgLcnrI
e/RcF+Cp85yFHHMZ9jqK00EHa2leBgyHBdGjsHZePv+366Rky3KXi5KKSpD/iPRTq6p19Nm7VFiZ
//D2HW7tK6+eSwopK1tZnWfAlmTcnfc0OVfzC1H1PfqgYNzZBuHdAwFf3OlIGfuoyl4jv/rZBvXZ
pFt7LWSX2fRM2GVVPsDiuJ2sqmdbqpZxFfyMfhgK5EgbIEpwxlscXrscFlk8c6bcxEEZrTlvHYNL
Fna97AS6x3kuFi4/0iHgg5cqcOt0OAly/76p6We52oll4NgGw9AtjpEYvNV8jPt9VkzcdohCACI7
rTEWxpDd+4N3Tlif4ZePeTW+6gVaHS+5U/l44oxjHlmCDCbDedNMs1Yc7vdNg7fawr69mzzjDVzb
N2D/T64RrEuVPUTFS2uIndiN785sLLMR7gTf9Ny9zD3xKrvmISsB6smCrl8xV6q29YCAwvSyDfUe
LFWqeQiq5Ozrd/XY7EpNy3DY77Mf++PY3UFbHSo/z3d9hKLNzc7KlvpO2j9UcXY2FfG53rsbEeDQ
QqU5Znw5dCSLXm8fkgZ1hBtgnQluyOL8GQ3Wt1TqbxMsuEg+Gun4Gtf6iTPV0cdrGLQl6cVwpjtc
fS1NRWEl63yHne66dPoK0dCT3xQXuh7e+Wy2smRYj5G/HaV9MlfoyMaaz54rz6ZhK+bq38cWU17f
1FbJ2CI8ZUmMOwPMuuSt2dr5ytaiB5z158GkvxWJ/kadegOxbZv13rVttg9Y8xdxI5ExA58Wenb1
9ZM8dtjly3GcEezBOLkdzLopsWkA53mSU5N/Aze2GSf7W2QzXfqBu+B8eqln1JZ82752fHVuDf7T
iW9w5FzFk9GVkA4HLHm4DSxcK2zSjOpSOXYP8/PpHbXzayDmzTdLdQ9kUj/lqXM5xPKaxF2FziOP
xDcCBt8a178jP/JbBmRfI2kWT/GJt/PIcmwIVDVKWKxJf3TnO/iWRDeWGUrolnN1/m7b5T6pGUCh
X97JNjvVDD42WAQxW6ZtmCbHvYPBwsjwcrOesh3VgU1FrlsFz2QBeXVVOMFDFIz8n8OJ13l+xgcr
L/163RaCDrRlqnmG+uXgXkz9UOkexSscy88TOsYBb7jbXPl5dqrw7R572r9+1sF4U1oUR5Y1F8oU
fKw69DCYGpC6OOEY4Ws55ADYJLJGS2wDvbyeitzFhCMv5Kh4aZ0VlvX9TPRNLXfj08+rivFMz61n
QPUpnXzSScAtJdO2mNNue1c/q7VijyU2AKEvGoq1UCQu3Iuirfaf5GMkmintR9h8xbuVGTtSk3eR
3YFdiaazOjDOysxdZ3l3M4ZvvumuVZ2hpHPPJR5sSi4moX9NPm71Ul0UVXetUqAv2ritpprY5nIf
A/BpNaymGECT7irtxjPR4lIr248oavZdzbf0s+shg2CSetODndApMRWRRjkm7WXogrBJiOQtfhBw
P+fF5paC+eLp34iy+R7XDtmD7UIbxbgEpK2GVacTkiMg0mxK/GifhEvFpWwsVJK48axzB02QG/nl
Jh1QSuvpa4E0i8piTQ5WczH5YwILNWMdcUqSfHJGIHiBrSVI5ZTKD895g3GC0mrZRn6PcLPpYdMB
iurHiICINr5vUzaJQlmAQRI94VfM1H1kibAS7OtgcIMtZCEk41SwF4QwfCMecyDGQWwzYoGkVtyB
0cOjw6ifZHYH6nwlCvZjrj6c1RlLoQ01LsYv3JEdpOJ3hT3IDeu99OQcaPnehfmdX2V3Wt2gpfDQ
PFlY2vOftTSezQTfYhbnT9FwBstw4TrgbmkcPLvAkbwCkzeQYhXsApvfFXtXOqFWLeAAEdibRjub
h8TglHdqdC+kM2Ii5UvO8wCQ9C361q2I4R56wWUftt9y1x9WWTtuv54uj74/husaTA4C2crBgdUp
67IZHSYks/ZWlcOMTJzlWJB4gUrIGp11O6kLLvHEPHhsk0L9g9MrYgq0SgcfawcjDBWfrOSG9o+h
q+ssTqnnZydmoqPLkc0OU9CxpY2oDj7HQhwEvF5lu35Uu7Zv8URBgk9x61JNyZHTLYowuFOVeRUS
i1Map3cKx2Z8FlXX4R5ThT08OKoiLdOit+ko4OFIShSnLfr3XnMu+b+vEQpw6JMLz5/umfzXAYnY
K5CIl3oFIFlSfCRO9rJpqtvYJFJLOhdeatLBsoElewTR9JAzF6mR8QrW3s5Psrfcb+7bwD+HK36h
xg6YAmlTnV3hUMio5vsEhfgYiNO+XY25sxctGLiY6bId5x5hoi3NClppMM5OJ318Fdm0I2UZ0be7
NMg5TgMdIf+bWccIczoM+OR6kS0e3pfFXSVzNOwWpgG9mV7np5lDBsP/NcQrGTlPHKXilGjlYgSf
Fd1V8JYg97ITefHIcv2nYxcwbwg4eivDDynUdNGVZJNKVkEEToEqVJ26zcqMOkLGKzCOBgjhhFRi
Ij9IIUCg3iTFO0YqwKQ6bO6hA8uPMKL3LSINGmtfDASPjmj+3aLxwTsoHNoGHAp6j27nnNc6Jsqk
8hftgMe2i56muIC+kc4icTyfoccHzFjBr9/BY+ulIziiK/RuDNX5Hf1lvQz12k6zuMugH9JjMh9T
J7kYe30bG8TV/H991OERrSvgDecgH3eBC0kxgy+cUWMHk7jsG+3EZR3dJTucq9ClIEfjOPf7deml
WeSlVXFd8a4OSNPzs3Uw5Jt53x4Z43eDoPMJJzu44ROXeWzXQ5WGkhRbLc5hB7sep0JWkCVMLwNt
XwjoaYrlpWmu3UBdGAXPlz9/fWOPf6JNJX8ONv2j2gCcGnULHMNdFVUYwKo9VJlXwxuf86R6b1hD
oDqtv/7Iz6njcJ8162OpdaJWdg/FP1NdQPUnQWEXDUmwtAg57NA4YrZUBI3q1WJqnIcaNhNZcH3y
IOWe/GoEMSN7hKqfW305HvPmTmOhqjG74jNNG3ak4bRVI9IGW8uhTpA84qb2RYzojUKXhyluOnMK
11lOJCv7XtEsXcn71uNKI2uA2vZFB0d3xbtyEYbwpWje1oQJP1QJxrgGJlyqxC5PzcdBlbeZlo0L
j0osguZV0ATQhJUWr0zyE6jN9riOZ/d5WQNNQgBISFi+5PSZLeH4f48k1AkbON7Xd/XoqGXMClpB
tKbRoP4+avvBIystUOmuL4v3ZCSXmEqKN52Br7s2rXXTriL8jtOpQuaxAQQPiEImBV3rj5NB3Wlj
UJhOuoNQ/R5NPD411a9j0rymswZjqIo7uD/7ry/22OpP5wnFuz7/53N3/cvMo6sqRpAM+TBmCcnB
1SwVOq156a9y+zySxk2Sl/t5f/L15x6b8X753MPzczRZSZfbeoqxedhKEubhDNXXvWk8V3n3TyTz
b6HA/5G16W0eZk3991/qSIWaFGIHkRjHUmaFg1J500sCPQhl2oksuh+Grl+FyNZ9qrFmlTTEuBQf
NmFudJ+m7agHeNklzAzqhgYP2vNqd2HXO+G/JTn0I8cZbiJf3MGqHFIPwKlIEPlpxpvv4MWqLWB5
nv09QiO5Nk1keQOxezWMwSACnGNPj00L0mSKH5gbYfdCntoE2Rl7WmzRuE1q3Noktz1/mkscGenE
PmG7U9dxjhup1DhvGOCvF5y8KBjn7PW1bE/MRo0lhLqzZ2z9zibjrqlJ0yMYEinVOrP7791k9YTA
cewxGnuL3Ovac3xIzj3wSzJNWIIbGBPx0jdhCMdiuLOS4HzeN5eVeJbsiIeasUGkwtoPhmfLn4jB
avZR3l4T91Cs3Vi7GGJ73YOfDbXgQ5uqcW0HzTkZs821XQWkRWF+JaH3xBJz7KVRcwA1jQfe1kNR
Z5IUNbrLgrp6wekqF88dOIpGt57twr6g4fvcEFF2YqY3jw1ehSYDN4RLq/hwPHG+9MktZIJwEvfa
BHiP7NYzV0a9LCHhhnM6lDG34OpQ7RwvItIw9a6HMIp2fpQ+VC1tzcKk7ZuS2mFGH5lXfENvT7hV
N81oifgCFi+8hBagOtisddJhATZsaBBfv4NHnAIWHgt0HibTDbXKg/fC18YETWUC88hLN+incLjr
VLyHyri2Uq6K/C0y1TH1aSP89VgLCNtTCmH2mFMh9zEiaqrZdi2zcJM9kKqHfgur05bUApy48NuJ
9EieOrHxHAE8voB42WgEUCT6HA2tk/sadsHu64v6M/Eb9COiAWPeTEnKP/OI+WVGU84o08YUyW4g
mb6kqA5KTe6b3OmWlTlsDOUVqzwFHZ6axj6Ar8AZPsPe65MN0mTxNow5BkCtlIE8MQ8dE2Ig2qZ1
NO8S3D8Ks/5gT4XXMdkWMrhsw+RVS8q7IMcYbVsYkRsyTio43rU97IE/3gRDc2XT+lp0HifPpnaf
+k0aZO9NzIOCUo/MLX0fSStwe35Fm8kLQmtQ+1jax4l7qh+ZQdFGIBVA4EZj57CrqUee71A2StFn
VwQpxfj92pFpw9PPSX5GI8LdHaY8POuDc9WDHsijeLpSOuyGPnjTx9K8oYFGdzuBGCS8OZ+zLVG9
GeOrP/G6jMkP8iGzdZ81N9BR4Z6QrKgKahyZw9tih522iuCqktvJyzZCHbdleM9kBaAyy91dEiuL
tN2Ms5QU57lJQo4IqAvPnS+4KcE5ADUgfQkFiq6buabeOz7F++e6FAFaQ6Wt9bJAeaqJe2mHzxky
pIVoLWPRF+yVpCYvY/XT7ZmCnah982195dnsZrJuh5BtVTovEEvffc8/H3zYT35kr3yR383rSec+
EoP5Mm8Km0Q811W1N9r2zaTX1/HnLjQNuv/8YqE3+4A9f993Z6poaJAHF1Dru5Uf9h9Xni6uFauB
b0XxlmohlvSqJDJFuXfEIXN8hAjIFNvB/Cqa3ZTM3NFRf8ny8eeJsXBsKCBIEzqiFQ61h121kWZC
Ujci3Q1RnoCFFAvwvvepXw9bznPcn1DddZZGiOc8f+GziVPjhLLkyKYFg6BEZ27PK/phgZe467JM
5w2aynl8fVI8OS6I4U6V3BvkpDs1lusJH+kihLV86i0+MvtTKqGnQxmXHeJh9T2jx972aZjt4pYQ
ySKLdlYOw8wFdL8SJfaqHDPSpbQfbN6BTeoFwEPrnVfk5D4HjdyaWXTttaV5JsY5ArBTQAjJ5dLt
s64dvCtomSsCk/ahJDiUvcWWXQ17wqr6ZxX7X79ti+pP0+fPvCB41Q+agz/+1/Y9v35N3+v/nP/V
//yt//r9j/yjf//S1Wvz+tsf1hlymPGufa/G+/e6TZr/9pjOf/P/9If/8f75W/Zj8f73X69v3Dkg
wriVfzZ//ftHsycVt5yksvI/Ltb5E/794/kS/v7r6rUak9eMRs4/v++Xf/T+Wjd//6W59r9gXs/a
Tp2CMTVxnmz//s+P1L/Yd2NvQWc2izaoVmV51QR//yXUv6gesZpwkhQONjTehzpvP3/k/oudM4Ul
ByeAq7u6+Ou/r//2n1PaP/fbf8///edfd6nGYZ1IzeKF2bJH64I6wOGozvQ2qtIgnnbF1JLu3k3M
6VZNCwI00qilWKCp+8RsLpdlqWwavSRaJbErF7IEdzQ6bwphvDUncQoyFn65lce+3OFbz5dzhUtG
oMll/tnVRw8d4MWGoKfV7fks7SWZCdyC3fQ3dL9p66fV02hR1k27rZG6iAQdUZ/adx3WDPkSkhMZ
llibheiPfVeDcq0r7WDYjU1J5hUTHKWkHmdLwU1xPervySL1xTX+4PcfpCKT6Nqxn9Ge9ZivmIA+
p9b9kLtwvqLGIq4iTJeFnrwQ125pRESpmu+sBfKU5HWel9h1/HpSnw91TBa4dKTJSDssQ7btKMNu
dBsSAVy4ae1z5ybFmjlml3hEskUDUaoyDS/cINJX+MvsFdC8zpm+hzpX2WjJLWt8t/y811MMpFWP
KoQChOHyedj8cCMITLKdoe8HM6jOQ+WQiup95yYJLAHNhZvxMURB3zWKHIyCQM7FwHTp6y2UjtYk
kLqU4S6ktrWYdoZbzWHgrblmPziStB6xOU2YzWRxb6K+WnqWQXzeNJNxo349ukCNlZ/MuO6SvPil
zOKrAQizp6c9Tg4NjieRDLU0I1hMHkuanZ1ZbfHg+9qtNvhQBnP+TpI6PJkMUkRMBrEbmru44uIT
T0o2DsWLC56mGexy5XaE3KfkWzSTHa9szNcO5PGVsOc7Of/timOSE93ClaZcN7UhnEif40cB37i2
sAPBvr4oXLE2oNHC1wX1JZJvfuaGoBBLONieBQPE9D+Un0dnPTFai1baAZmY7YvfW99ySe+inAe4
N8dYYQTQobSJbqnorvdhzr2LLxDB/Ex0K16JSMarUfMVarQb/jmWMcsG2W6WPTy1kX1TmC0dwWkw
jJ4s4mdXpKhDEoNQZeXi0o3MeFFPxW1JWQdGXQJcKXK2mSLfxVNsk+oXYw4YlDeWpS3Ksh63TV+A
E4KUZxcADePGTxd1Yb47LmzWRoMzgU0O5gKao8+3VOv0D7poi1ryIbwOvrRnQDk9Lrd/rp3oxc6C
62IO0FHxS8WeTJTCXXqp2nNypPMU2Et6rvWiAuMz+vpu5Jcsxsq/6OEzhLNlaBDR82DHL58/SQ0e
U0e24WBbDxhKavaCUKEmjtF1PEGyBHrRBR0tYkeD49PXj5YOSHSMrCfNj9el4yWEglNJtjJENCTj
NSX3zi14rcsp+HAL/5Ja8SPuzYWj2eBV2xySrSSlK6/CTSwVKCeT4i4gvl6j3+cyeVQcWsmQLq89
g4GY9excDNInG4tuVZLpNGqgi/W5wbRcyNXnFfghyMA8Gx+sHjGkrxipUQUfSu/Q3MzPfeqsj95B
XVv1lyLq9/2UJkvNKKlF8+jymAJazUGxYFqqtDq+71HleMMKMyyg+57qvAf0MRPAIqUobms6b2vK
RytF8nMX8htGScC1FZfrlrQ80qFcn/QduLSuTyZmXOXJyu6n71E3g/n0Gc0XdDdTCL6uHvj7Phv4
qQQBTaihV9KWUtp4003JE616Omu9+IEeG7fwOMYbP80fK5hNzBzvwEUKkoI0gKZ9/5SNKGwKzTbA
ocEH1mGKRN6sexSM3lChr0ea9Ii9nmNxwj9Ms5FknAbjbq14pLJMuF/cuVxnl1/T2NjocFCWTZ9f
IsKrF2HHUOIxu4GP+WheaEpaGqTEmze+9oRg72dr00BAoXpZlR2lQWPpNjAyVPvUGsxsMsLC9Pls
ipbxkavkZZx0ztZyS7IRaPXZHdHykhBmogjQ5gMCh6OYURhXumH9qFKWCCISCd3l3WlHAL3RwOsc
3XRoMJYRlPOFFfNqfz4RnD86R3YyAgft3R6C+2pgjhjB7EmLbz0kUboMd+h1qbf7XF2GjDczYScO
Cb8du9A2BdUWZDyjnLpAXnwOU5pDyLWxMuUw/9xqNeSPE4cqa5yN0fGLIUryeOcPYpfCGz2c260w
odtX4TbRw6daljcCJA3cNR47a4O59nv/fjKJvsomXo2uJklMvUYc3fLS//Y5RKae2SzR/Y86h52T
BDqqN38jjQ6AXHjPgUkuCI1/UUkF5s+IP0ydBaioWTzaCOe2YZKI0hnJjW3TK+nA2dU+3KJhfoDC
oflWreJc3RD4zOmMjjec+hX2ln6lpeOqMcyfPj63BbLs2ZNX3AoPohMWhpxr4DrRlfPDpoVoZD3X
ycxvGLyzz4HpjSze5LF8kKmjrzT4rKOgAJdP9Y8m9KijoYWGL/TwOYqEYlqhlPUqAnC+lVy7HquE
bvI4y3mA17jnKaqnl6NJaHhbzhmuuEtlOzFgK8Z2RULlUnPyFzMh6XTw403VOd/nko4ymVTSeYrO
q2mVplT1dDiJWQnA/fNnRVqcx375M6MNg04JpjToG0BH5VqmTMUT/bhPi6HWzL+ow7WbhU/O/Mlk
IeNTjm9Skb0ULKtUB8iVJ8O8g6MAHxI1UF4IQvAUUzLGUskkz4NHdoqTeZoWvs+6E5XRCvLMjWFl
xZLC1BtNZgZxUT7W3FtPEkbrtkTHlDZ/bEwfcVj74hCfUllz2NFQ68sQJN3nim0g8V+1KniPgnpD
I6tfJXjwlnYqoI7bjx1Xv+pk+vK5D9AIycZWwjLJM1nATWe+z65HIOdLz+XQKobnpmRRiWKaiGMd
f8RF+72w3NvU1pZ2jn2GvE1aR3A8o/gjG/aUAMrlUHov2sDgGt1i3jpfdjlB2yy1LIPONkV6t2gL
JjJzSs8yWGEBu5bVfM+E7r92IbyXeeuhEZVTauMy0ViFJp2NNIrVn7CRQtUu//1acE9DUpFcZptF
UXNz/9mCGKQLdmU609Sp7dUMi4ac17FwFOfCm0IQqGSKTRDwmvt9+dA105NyqB9bCxhE1yLO1iGi
t4WFw3PpDnDJOMvuLCdY1TUyeQISaJJ62ppWEhr2+KoS12OpvXEooYyV8Kq0XhNvE2leFJaayUvD
s5+QS1LM0yoempq9D3enyosX7NJMopiAlua1U6OhEyTbfN6LutXjVZGSi5rjfiBnpV/4KfsrYfMV
ouEcpUU3Z7TzL3tvQY1jTqvlXdZ8fpnljm++ROnjWEyk1HlJRMLZRnqN9q4shNBxO5CkXVKW8Oat
7lKffMylBio539Ke8j75cCVLq60YP0R9g4BVH5w3NnahglXFEjxm5jfM+7jyQesi06oD0k7YKY/b
ad7HDxaxo02y/8yxFqTXsmz4u9lLUpvMyhqlDMiKBPaM1o4kCLZFARNoN4bULGOUAA5AQpO4mkVW
pz/rtr03S0pHJcXclXC5r5H9PGt2OzHhB/xez/Mt/pGLUJI0bQ2oMtr+iYIAze3uw0t4dRB5AZAH
+8UrmCwDs7lp2OgRyxF8yPnz0y6mrYQiTu/7deKkt22VvERRdltopJ2E6Pq8WZf2uY7mt40f6DsX
t7nlxC/JHCCX5axDWtWcp1GgQSHSzXX6vwk7s+W2lWzbfhEi0DevJNiTEmVJbviCsGwLPRJ9Avj6
MxK7KvY5tePWfbAsURQJkkDmWnPNZrAvM1kIuj3p+9jgXO0sMhJQtz6MXDzW0y8YMcHvCBkXxAQt
zc9ywcB48m+wYTiNVD0npvK+lkGp+aOQuC+ui3FmkGqrapB1Ec86Nlcj018iCyvMITeoe/IWFAxG
NR/lMHTvQUvqQcW0dGNV/ltdpvep6h5ZTVdjgopNT1PybtVGGC+UGUHM7lzqytupy3+tta/nIkaM
NPZwS7uUIzV4rSiPrAe4EKbFJwRarm4K7qLLfwS0NxtjpIR09eicDinRgfkjiVrWS7ckS8DGdx6L
R/tszO3dX6K9GGb2P59OO8s6gMkcaZwqURe1/C85oqXGrbAEVdWGz/TNM35EIwts247HpHMeeclG
Cj3mtQjyl4p0FUqA4uF1NoaK7RbpO727sdWl/zakwdtUWayRvXvpZ+ex7o6LRuNqusNTKdNzQwlO
Q5H2YebcSWt/pB1VjfCW3xQooaeq+KKM3oAsKQZ57ZNMrkE83kdVNwQl3tIxBki+yD75hGhD2Pcc
O082My8IBRT3ycUV5IMioLm2nYuol+I/Tp2fZvVnSFkkFuGiJsWT+VBr+Z/13PdcmR7SKA0IL+Ee
RYrPo0eO8kAVUw3da4kRkFep/YU4yqRKv6t6AcXvW+HTdI8p9bDl5njO8t74crmlaK42zjR+iP6R
N2yY68e8JC/5ALIbZPGCgj65x4Z/hBRylQlrTzNUD7PjWIleOqTQ5A7MVBAPdb8YIaj0ERbr7FO1
SMxN1IL2KhdWu/U8VvtwY9tHfeawyoGyPS/vo/Sv0niZkaZRHFIizebwh1LzwXhk2HfMKkqn+Owt
uGDjOO/mVvW5MgFXjjGEo+U7p9r0RWIvBFnpWutleqvr/KLVfBA2ieCNu2hHTWt+WKnz3uv+zyQI
nrxC3AuX60sYjLQLt/hdOd54AEfN98+5zhLTjG/p4tYsSnLEEVxTzR+UTjYbQTJaJLeLDE2HSOkF
yND0yKANIkRhQR6uRaXCAIyOdl048B1sHNHXplPEexeclDKPgtCoU5Kfou+emK+DVRPjpFFawCl6
d9kgN4GnTfRfbJILQ01RClzPbWsrGnM+1KlxHeoAA/0IjV5jaMExia3nqgg+x8jD2kcWYZY7+T74
MEXTH6KRq2aIo/006tAwh+rKZn2NfSqxbilOpqL5Be3Cxe64WIKSs8k7AyW+5UNS57nnjadmzDCb
dHGwZ5zzysUozk6Q1ufeq0l/nwoRhQLYdaNXJVav0+KJMPPxRg0QbOJanLVnea+KROi7sfSNfYCQ
zk1rcf77S03hedYrNGMbaRK7XcciDVkauJEcHbv0nCMDZ6IRmvHdUk+9HkRkUqwcmSSJ83rjEKE6
EJ6R7kwm9OdiTJ/BgN29Pg/jeaQQO3sOIQux5Q1hvsw4wg9aU53XL7phkp7qJ8e/b/rrLtCmgxzW
qf+vO2pdwh/qZkoHHGEU20z/+2HWv/77zn8/GImPFYkZfFlvW39cv/v7tmB95L9v/Ps+/8/b/uNR
0xKf1xGk5l8vr1xf5Ohk+Lb9/Tzr4XUeTt19TyL3+ov1CxHJZwLtBaih1nZQRzha5sR2+b/flOC3
CNLptKY3GTp0HosIK5xdSxtBRQtDbduOMR/IKKMOQ2arQpTIz7Hnvgy13+wjo6wwcOzMgyymQ9NX
w1lPHkNPJBDvpTxHA/byUxdN5IkV7nnAVZPZud+7Z47bOa83rl+I2E5CK8a+3IktfIsBkujicthx
3eSd4yLzz+t3LKfeOVUR5VNvoHfp7n0d2XtBVuNZa2vzTL6seY7m8YVYctxTXDpMJhe/cvbfOqLh
OMUqlX4a6L68cucaJbYcBdmmUs8OXLe8QJ1WpNQkwQ6YFYgAf4qEcZNb5Tl+kzV8wMB+LzQ3+D3M
u2y2ztg+kDMAy2IbY4tsmDhjOG7p7shIvY2CVv4UOKRC+HqUHxoTQk+ETMjEAGGvssv65MnpsNpL
SOtkjyZ8b/AtLvqUAqKj6xyxmsvHl3qEXW101ZPmF922aoOnSMd6OH2P9fgsCxhmDP9gxkq/DDtj
iY7YOOyJNbrlrrymXQr10XN/dVF+ry3b3cDqGHCUX2hpCuBOglS3g7P4myWKnyeEFtYQ3xcNBqUm
SD0YzNfBz/OLLNKYjc6v9hga/jFn+5dfEcKmNeRejLL8TSQ7lL6m/9XABJ3GaTc1BanVTn0QaX93
suGpqw2q4HK6QginXXFZeBtH4iVj+yfGBLeql+HY4bxaWXIK5fC7MObxS9d11s6y8VioS28HFQB+
OSeEX3hHERnFaXIk3GdCV9rCEs9TScYaJ5AHZuYdS2KgN32NvLBUU3IXU2pGXznYDmbPZpt8mUrX
pWjJ7YvutD7WUtDPY3sgfa6DUiX9V0eNhQMkl2bCzLtC9sScgPAKPOe2C4ztLRRIMN9yfhpLzTh6
2cwMESesBj+2rd3DcSFTr2nwj7C78RIEvdgSkDefoLKFXQ2jE/SWEJHxYRBVCwIzhjJ4NVNgaARe
F1OOBritvNa95TPq9zEGr5pjbUG9L12azDrqf3ME9CtGFBxyq4YPTXDHiGC1SUmBANLwoZ0fbD1B
C4+YOCYkj8PIdmWKp1qcwjYJTPGUL96VeCE4E1T4sJLB4/Rthof7qPfOKSCezRpx6R26+het4TGu
zYfN1njIqcQY6+q7Icpr2hgwxKzlqUh5BU5N9tAZLonu+08j2DUnEMzSVkfJ3KR7E29xx11CTwp7
73Q9+k3HePhOERM7bz/rMtpXnYbteWeQzmDJr26f3IER3t3IPwwWiwW5eXfhBrfS8N6iCEik9ZFS
Gelzp8n5Tev0DxpXIBU3uwya+GYkAzw4b7jXHYbhWORtC7smPyQd/VMVNNjpZEfEcAQmzWhHgVCf
vJ6AnFwiaetbyfB5OtGpfAANfSRLdhsN66IVaLLT6sl9spNsQPPBnMSQKZsxE8YuumoF7isuqshq
IlC+zH8aA7Lyros5bSNAG+OpmqDV9i5wVexKbMB12HnU5ce28b7Nk1c8m+T0KnSuchcClUXzpwxK
fJipjBZzvuYVKEJJ+EWkNI7ZMrXhErn31qrbY4OmcTaTt74ub0FGhtQ8KOwxMJ7lON7mTA5nRAvk
zubtFuCbC7WINk7mn/wu3i1RTZ6pXNLdUJNaNBIYCbZwSpyOwDj0rVVBiKcp51M2aempL/O77POa
tdMYdgLTnsuLNdrOq5bSnWXuuI8SPC2JEaWCwV6ln92vju0QkEmaA92L6MadNmBHaMqv8xzcqeTC
YCT5EkrZvKn8w5J2P6Pl5pTZGz43B5a6t1TKLbSPbSoQBjDc2+IT8q0fwXsb59i71jkgnaA0JzwQ
tWDjUJDkIkZqbzWvNebcNaOgaD7CId0zPGXCQY+oTLASlUBdj7hwueFienc9osXJ2cR8Z3opuuSX
RZxJGomnGbKrP8wbnSq+mUpY7kWYG+TIk6kncbjT7eFXlkxgE40wt30ZEBfmfNgKy9BAGIHWmZRo
YU8MZR09LZ15q0X91rvGA8/FZ2ZbLmlTp2gsP2DfHAmCfdOMONtfR19Lrr2wdhrSAhnjhT6W174W
7JYYLBS7CdllWrfPOA/ekiZ/mzWWjUCIWzaG9mh+JCZlsNm0x0o3vsrYfPHcZh/3fPQoB4C1nGZj
G5TlUIufpq655FnMHGDAFxrfat7zskWft5jfjam+G0V8NVP5bLrgB44H0L4I8yzsPkwL0n/04trG
1GqE3hJQFmeouxejIoIpAaaysyXsCu+LRc+1Gbkui4UUoWTCRrz9qunWpQSPqGz7q/po1ENhGXxs
lGUKyJjZ3jL/u42vLB07dKp2/BH57q+p8d4wUgigl0yT917wcQxT/WPmGpKw7X0DQ9/kw0GPQ8Zz
GBUOE68EGljhneLFPddaeQ6MITTywgRzkTcw+I2NwssHAh+m/qRNj2nGWN4COi38Zof9WYjW7id4
ypf5yxwT5B7rxEyBeNoRnvkF/PlkCb5oJRMKlqX+UBQNrepl0aollLzxeEB+dVPvpfPLn9USn3tx
9wF1iq6FOdw8tAxNrpVoPztWsj4DWcLDkXgKA1IIk/ubpSFpufWTeZUagVNtBpfSaPIvkzP/ARP7
RqkSNnX9q00vfsZpWLFdbcEPTpD1cQwvL1MJ5wSeuh50l2Vpor1r5COdrf8yA3B40knosCUJqfho
V3nWbAvDu9tzReoarSSgaHmNMK0DHXEuLvCaEbRnjYtZ2pc+89FkFU/U1XE4u90S4nn8wMTtTz1h
hd53BJkbsRvqxq4pNedCjuIxqytWg6pXU6Y67P3po8ubD7dj169sTkI9Z8TqACrXV5x1dwYotw/p
J0FpO5GhnIzw6qDcbTuHlNioqmmjnPiH1DjXlF96lFAeEOy5kxpSh9J3llAfepxlvaQjAbs5aV72
bs30R01pHsrJpr1Iqpq0W1qqEhtcW1rehQTUmlyjLyDcL65mWdusYKN3yX4uTJK07Vmejcz4MlMk
KeQlD+E/ACjTDqL2EPMgj5lGxsGU2wdWv1+GEX11Yi099PX4Y8CYZA++NG3aaXgIBqgJxC8jvQux
/NCnCspaxZ6OIzPxoWQTaOzYtk1Akfg2mpwjMiu/DQHAaQ6/c1+lEjIMcBub682cSRKP5PBjJppu
0Mns8kSTbBeIDypB9z0ubN6TonnXxvnmpsl7qfdYP3okoi0QZXo5XDLTOUjXJDTDfM4jcBOP+HZG
eOmOMUi6gRf2iTlOsQkdZl0b4SdvjRPcZemrSBzXyj/shfqaWs/1QKXmkl44L9OXDGM/GdlH26x/
jMOz0W8d3/hoFiav/JvhRVCvbwdpMoGTe9dBbcr0HTm13EO83TDjBRUjkX4D5QcY1t7ohPuqP/PZ
u81//S6dzK1Ned/i48Uux/CZNCdOEJ2ncHl49Wgp8pymNg5j8rOFHPfvPzWTmtUIsoi6S8DsaoI1
zNMJJziqhxgq5pxRtJ29YTfzcFTy6kfTqkIrfV+wLuRx4wardyX/4c4RzzEk+PVHRs5KyFFNVoUq
Ztim+RtpNa0AmAM7C6p8b7Ah1Ykb1nxvQYlav1e/41+N2jLgzMGEBj8y7kORajTDrlVxdvqHPLZC
21gWIW38XzPepauAjnNoNU5Ggq8C/n79FUaL6nt1OQY8TlYFNyJnj5aAZo2v2TPr0NYAsRt7/VMd
WIWVGiNKYN5UvtSZCTY37nv+AvFRwI9jGQDhVFw4h9p2EI+aUK5VlEl9TkQVqmN1uqYgCDF6WBB6
1ZPX7bBbXwCDaysnuKR/npoqVA+njks9raZeDsrI9bXzGI1ziOm21F8nvv7cMsk2ShAT7trKaKve
HvXy1Fv475cacFTmRDUHbtYsNBMItVIGa2Kyd6zf+ybjbOO2jgkYQd6h+l7dRzDv190PnbbFFqAZ
3LXL/7o7Bn8HPSVQh4fLg4j45n5rgGOBUDSJt1c3xfxadP5R3QU5YrgMdCiIEWyj+KUeSifECg9i
rtVyO7fthxTVXT2kuk8gnorlWd1DHVMl/iRP/z4oFXusDjgWzkk9FU9xkyPRnzTPWWesT6cezpUD
tL4nixQqWpQvwXLEnprqJdu5lbiWLVYFDLF8ZZdoAiy2GDH2FlM93Jw21dA24Wgy6Yit9BP2+pvF
VZVJwmkXza0PSaxrbPfzfR3g1332yXb7pk2crqXT4G9QvsUZhnR6qR8HJuamNBkHZwQh9WDResWp
CKOZiPhoOkBH+KyD7jhNTLNxP0r3VR5tXOk0R6eFSd1k1yb+SRK1ZLMxX+gWPspxKhm4e88rDcJu
OFHH8olNErBMDUXs5s0WZDoj2OtQAsyCRr6rTujvErNMTlZcvYoRtv/iw9bBVaKhxgFuKM6dGF/U
vzJozF2taGKKCtZBGjIRte/HveF1TLDYRPD6xrs0GsU+9X5B3iYUyZm/9VFLBKMDRK2nIN8LFRtS
HnNntd67tWQ/rMrzt27TYvmkGL7sEPVjdvrXPKYeWhxAdtdk2mTN7Bn2SBunn7ypck6z2rDaTEn/
G0BjwhVYu2L9bYW7EcJwT5F6oRa2ZXnFd5ZZlZrAANgV29ZmHpNiU6HZ6TFoRbIFY+X0BhSey/ne
DzgaZ4W4xbgFblw1MtN7GBRdlf+y25Qs4pju0ZQcf/VH+IJhrVX8gD+x07Weionh/km2xlEvGSCZ
qZ5v9WjX9PW3qjYq7GXzLIxUpq9l7xeDQUvvD2JrD/oriiumZGbxiMSgwgQruLcMKUQcYW1r0eus
w0lq52PlgR1UCUC3Ca9v00fWYYl6JrEF2zD+AEim5oPlimpvkpen14V9qlv90gaAEbMkKFCqYaZj
iusK4RenUnCYK/NKQBXb6LWE/zfu0wmBih6BZRtqDC0NeG+FeI0jitT1RPc98kSGyt21RuDscBEf
9iWdzOyN6aHqGPpVZd1RYTF3HtQpX2sElCzSyfZOc3VnxzrNGp/qMPp4+VA3ar5/rJxZ3uCBh4xV
nGfdOwdC+7pE06/UX4xdGmT79akbsuk3bq6lu8msSIa04+pEKhj8LyX5tiGRTJZ4+k0rqPpKDx4j
Fys0N0UHq6pbtqQy7GLE+SnnhdTdrwVqzm0tAU6HwtmPAXXLkj5HAsV8OvOXXuZssRLkShySN0sx
MyRrdAbLf9KQucNkOFQYLpQVUHMiPQ0tQ3S2bLMIoV0XA59t+s2JhE9eUvDqIoDYVwZhmnL6RcUp
cPSYMdmoxKXH0gml5nfdYDiRyOJKH+hs52khJVNWdysRv5h3JxuYN8EusevzEDX3oUuuhpt9+sUt
CCiNmqK10UmAOqtrIRo4t7VyeofrMmxrlzXAwDbBHGkiDL2/BsSLxuCEUwJ7q8R4GZ8xWBbrOFUN
FFeWVCk4Hoo8rPbThyutm0G97xVQRHpJedRnVIMdpxKwTRIkOsJfSiPblYy6Rgq9Ij0PPsx7xkXr
0KAtmMtRfjxyRaRHp8cEiZ90W9ydxflSwiBk2MPghguYAPmnfrC+OhkNXKUddEaO+Siuo9vs2A72
euYy85FDvo88JgJiIH1Y7PPoPukDAC5M92WBF1dZVGXqSSST6CoyvhW1eHSF85on8IAUy4utg+qR
YdnSV6BDXMClciou/IIoQf2Pmp+txJxlZB3mSS+OBW8CrPgWzxFzWno0O0GQTHKUQ4O5zuynGPzN
Gv1Lk+UP0yjvVs25UAXJD02SCNox1DaHzNsX0uN6nnA2GPTQidjw+yUgorCnA9Wnb0lMCqmCgZwR
Jk+aOO0GcRvV0JS/GQsYUcUrbKd6oiex8m2WEEzmxhArMUL4DUHMYqiKEC8GItNiNBVU4H7otvIo
h4IYp6YIrqXm72vHvNr5+AURYgp0yAnijjTr5Awpu4CKMqJsd6IR3c4X1mvdBc2ZIVuYCjykXAOm
h8ic4oSV27MlSNl0zV/10H3oOLntrIUaoCKSIh35CAKb/iLeYh/w15gR2v05icwWUh1sdzg9ZBzm
qGnxeuSNVGOmoaV7sMm5Rq16LBnOtXH3Fe/rQ4Zj3bb1mGl7/ScZMm9/kadk97OqPzX5gr14ZQ+X
HEnXbh35Fal7W0yDIC5O804xPbF5I7/UADepRwg1XQtpJK4eamJH4AoMHIY3u3lOP9VQ0PXrr50p
X3MjAKyh3xhnzl6AYJR2tfvCefOlarWNrqFIWWdnkO83tQi+t3L5LicWIJEx+2yChEXYqGPkGtn/
x3ph1Ur8JyvYwKAMajV+OfDO/69WqTW50ODA9qgD4FDMwzoUZfLr+xnJ8pXzukAOPZYdMKKtRYBm
wXblLmQDb1KlMXVX9Ci9Z+Gb2NgVV6lJORtEK+6aYjJ6MWVRFHin9ScnmtTpXjx4T5pzErv4hPfu
bbbocPT6nBUD/dvIODJQA7xmaM40oF+WmPftv9PJnX/Syf962ZaHWbn3j3QjaFyirLOmP9KmHQsW
jmkxboEHeVRjayba5ZbXn2Ke/BAHJGfT+AYJoobiXIiMC4JODlYA5YqAfzcrmk8CE2DHZOmTIuRn
06kCbAk+/GaEcOLvB4d3b91FAdi2hAtdxoJtzUzK17GNuBCgIEda+qnKpkSdp7gUgPtbfB5/ce0V
waGqgIKiZr5TZf2QLSu2WuFKl2wTqJUnX2/SY55c6j9Nujy3Gn7K//1Ns/5T9qI45LxQ03J9LAj/
EcOEEib3Rs3qjlpqQYCro7eFGSVGbKxlapY7ta+9qYIsFetnpUcwdTkJGzhObS00LFdPBMRTOtr7
WGlPcWPuV3LMgsvnZllYPDx3FrRxxSXvO945l1Mo0ZMXYNIff7HZbOt9NJnjLrRIitwQy/S45O0L
yiM21eSk0g4TQGl1Bf73l+/985yxMPKwUWH4MBn/IemPhyY3g5T0JF3vzH1ahFrkx1svYZsotZj5
FgEzK5leN/Fu7fz0spL0NIuPMi0VCVyxyaM5enbwZLcab8fid1xclrpyPHU1FMu1YJga0ipgGgi1
qcR2+Zh93pkKl76qKHlC8pBKOBCsPxpeHJIZUbD8RR1ysgTKHG1FUes4DMhuJz2BJMyHSZVNMDyK
6ejpqPWXeeUhZdJuzk5Xn1wfHwY09TTYCSauTmqfhCJi+TGxn0bBGMgCPiKGKz8ELezP/KFHcI/i
+T2HmrB4Ha7tandlXFVTkJOXvhbKZhaE8LgBwOxTAxMr/O+fCPkC/6mFwnTTMhGtkDaFChcfl/+7
gDkI5upiJhsmExg6jhSrh94nx9JEAFZW8sldXPxHie0Jq2Y4u25jhu2YfLIn15imb8w+fp/VyVcr
nhXpYhdUXTcc01ys+fgjLa2+tWRvBhXzq78Wpc442fj4dWOT7TTD/KnL5beXxg+4Z3vZpW9mUHz6
OQtHqb0CfLChtiYzFFhleevq2054t8weHktJGvDcRHwe7o9G8TixyUp3pP6lu2QudqWnvUd9grVK
PcjnwJt2/dJftKbX9/lo4t1YOZfKkM7Fge6a58jhWsYkCQ99HcvpHAVjyy2VcYqkGaZl89yB1R0x
Q80pvDpcFESnwyaHOxvWErix0MsdSxviDfFQHHyvcQE7WfAUM2yls1k9DHTH+q1W/LagRlJFmtsW
n0VA+IzP2uTYVIErk2r9vUkhZ7Xaiz7Gn1VZEIuEXM3sfq8FZVzWd1djgtlWA/Yv6spQxK3Wc96W
qL2qvjiu0+9e1p4CEb2zUj5Ua0oXTcC1woaSov8uA+d7pNdh7hBm3I4R0pGgPQBDXpuFiivQqBEW
MSrXhh+KGETFv7VREe/hMH7a4/TSlOXF1BOXJhEOfWpRhS/kG1fx17gtjitTtU9+inj40Ez1WAk9
BEJPr0IS4ZQlnla2thtzzpQlYWKnD2Kn5XSiaVNdW9d7yzUYvIrVpSrOruhMRQYptpDKr36RnPzY
QcH6F79tUH1HNXLR6eVAH9k2xxQOqQ+I4CVAHYpAZyeMnXKMteyKwzW7EpP82oR7b9dvgwGfv+nG
ra9aYSrZXQcxct8N1guuo98jtQp5C0+u983XtDG/rxd40tZJ6FQESWcjDIA6RgDTmPc6wywSfZrB
XEXRtR1kre03P5Z3x9JYbOh7Ng6pTw49ua/hxohLGM1zQFuE9f2XqRFf6lTcZ6WbIJdo09MeBx2b
vx4VmB/Y0ZsGeB5GBjngFrFAa9vdawAnowEUsFDeG4r+KDT+EGurJJXXIf4J0q9p62mbJBfDaNk9
mBkVln+pXRj+WW+ll5Y32V5qSBJV9V2Wy67xEbLlksE1k/H3IRfGZYCehrfIVso8vWemPBGmI4/C
DAB6PPyB5EI+CII0IAvsv0Q1sp/ogXOwl+Tu0FuetNwtwjrSGQD68irn5cPJZ/M1x2YXx6wrZtdv
9YKIpffefZzCmMGUOsIAEKcUvqdObnuL/Q/wVgUg26f2vko6cytNa9zRoRPsgrBiGIqD2xPfPGFB
H4pgUihpT6dqM7jrFbEHkmZ19DpntxKDemQ9MzYWfBJE2STRGVbZ2crrZp9r1XlZUjdsJ91C7Lvc
TFDzQzJqEFmq6lT2s3leguWWVHa+QwJz1waj5uHqhWAZIlPtRYfQ9b2eG2IvnSbeS6f7nExudTQw
BoFB5RlKmnX2vO5f3zE2NHCPP2um/rIY2NdCXzvWumWGiWu9uYFYzkH/VWIaC74EFYXgWodoR/Vt
zzBo6NODSPIJvmKjXUxsZ6E8TMcmWrRL6mXeuV0+1x86dcv6HYo6hqCtDc22mrFz9y0HAqB/WyCv
H23bCy7RsGQHv7K+pU2QX6d4wpJnKcPAKB1GU7N+waPxNtD/HIVcnmLPy45FVhgoRwbo5kVDmoVG
zoUYUww3hONcktG8Q6JzDutRrkdheRhfVFb3KSI4LJGoWsgPKSMVfza2EW3oVkjLwSx7PJjxnJzc
omC+0+QkfGXB1kl5Ol2QH6zreM8VAOcGw8OdpeJ7OxiCF7/82gzQ60wnPuVe615qVYREBuJef0IC
jdjsxY77/igd/+AZQCo5dSeDlukr8u39ks7hZJq/LZnlu2ww24vd9O1lSoxfDeT0fakigpN6IvbX
L+M99ra7fBqNk2dXDHNACS/StMkcjRkbsha/RrH/NU9HQr8jHTpLhOiodLdYOSBft7KLnF+cfn6q
Oi6XJDDuJinchE4u8Ae1LjtOr3G1GGc/PS8cwLDEFcAQFiKQnMZDZxTneJj7g166dMlNs3RnR/M6
kAxrMy4MUbbZbNwrGE5nCPbZKRMR3GOUC2CERt6faQtzRCZnn5WajSfzwvUxYqi8mLFZ09b0cLsr
0uQphSGOpRcQKM1Yit0Pw7jOOK8M4LxDiSJEDzNLq7Zth77e8pLjKuESfQ8CnI+fMf7oild3XVet
SmkzoFf/LhL33S6X97W6wClRhMzJDtJknBf33XeCUvO9z7gPJnfx8PEJyZepD3WlZ3Aw74ZWgmt1
tFup0cU0pYcEQdXs4F/V5h9zHF9WenZlFu7Wo5BmXEdUkoloTbraE/yo/XqUK2FaQURLVN6nJITU
eDYS48mwiWFnqLJdhoDxV/e21kntzPYh4/KQZNCtiihotxq2xYrsjBUtmffV8qK2z5VDjvgFVn/L
2s+rwPwy+0JKGJTbLn9IRQ3WoZ1TprdvS1M+FB9Wsc9dCwY6wiZGiVPYIQlIEUFGgsRmhZrLeA7Z
9SmlXR6pllBzkPl3EdVljwjRypnD1c02J7UnA1fcDAPP00N9zhtIZ9rQ0FpxyyqSWeJa3zxWbv+Y
0Ll76R7XenjquTwYg3xb+nQ8VSVGcqmV3NpCir3e7VfN1koQxuCt3LY6vegIz37nNSjLIFJ+WsRW
bxDPoSez6G+bafFR+pdno0f5mgmlQQ3M46Q1T60evMXOwqzSvNPdog1x5ZsDc7cs0s+lKbhWGUEN
2luuHNhdtwDKmh/4rTSbXm925tzcG88+VrOL0MQ5rg20p9jGQ+c9w5Z4lmVn7ccOFlfvtadiRdOU
HjDQTgRK3XVlxFDGM5II4ugHce6COlwK67VQgGat1DVaBh6j4/Ypk4Gixbo6JrwpOv2xQ/nC/6kE
q5y9KsKcb9pmepMTKw+KZk5nK7JyBjJIMuLoz5jgbrieEUtigUVSRm4ys36iiJabFWyZIvoTbyy+
edi24F/8HWnaKWa+gq44l6GeSZREHHR3KgfoKvZE9VTF1EVYfYbWsCxIdMtHp2n7rtC+rU8QOxGE
HtYHq5r6TeZ0b0q0Y7M+sNo231TtueIHEfZDfePEoarPu6Z9zRldI5Kh9i0BbbKMtj7RxDVtNcIs
pPelmK2nRutvqQcLOmphOncEU5CmDalW2SZgq74J9BrhTIatsYthE4emD86bdLBCi6dvOs7XO9Pj
AuklHw+WhyY8BO5ogD6T/UgKl0JdW6lEYKVQn5D7xx8DsRvdNLj2SoqaKikS1hscms2cbm0RNR4i
8JKbP8a/tfgm0JyDVr/rVvRZawuhj/AnyT5rwskT1ORyucuKY40wg2Z65PVbexTPZDeErD5IXaZi
l2rxh1HxHqoqlQ2byArvscjmcRRz8EMvy0/DRCygrtveSF5c7CDGvv6TR/nJUABICfKLrlc/5XP7
ewQ5tdQxTtS/tTdgJhEsPYcYwByq6D7KRUTnpa1PpWVCF8NCmUbjKDUunSCynVDTMIoaLcSNQ2Mf
nAS2rjVlnysigplqGJNEvvUAAkOboft6M/Gtm2g0Xv3c/+lPwRMY1E7VS8k47PTRjxTXindASYdE
/KhIh9stA86m3XLJlfr9r7Us5oOWInsE5PMRuvcHX8IGNLpGST1UWN3jQD4Z+zmhk4ckznLYoZsg
ymyyJEW1dajFQIOjNHcd1h/bsfH2SrSi+nHVkjgz7TU1GU+SJ9sG/swsyCVc9fWZ9RPbHwSDSuGx
9kd1wq4dJzXimb7ACDJ4W4VTqwLDUCdVM2vvFSHLFXLqFYBbcWtTVc0eKb9FL1HfYKgArzRG8kvh
Vyo+lS2rfGtxoeYAkcdhMpDZk5y4DgBWfQ4JiJwIsL8Mb4RKq7oOcsq3aYdp4ql1HepeKvvRICbI
h9MRPA1LfyiFiREZ3JNT2hmQsVyfKU5anNM5qdha3of/4e7MlttGti79RDiBMQHccgApipol2tIN
QrYkzENiBp6+v4RP9+/yqagT3Zd9UQqXZYkkgMzce+012IKb4VyndnRl2KaztVoXC2Fs6LbE1GiI
dLXbYRGPXV2GWzyvmPF0A6i39XNWu2xGDzp2TbjRGojn9GvoyUTNIiqP9hTUMZRWPRHu3rZ2Zsdd
XBWxejJzEpX+HjntlOONZZQ0+sVIt7e+BTtlxx1D+WrHOvp0Frc22XftVHK6siOlBc2itFHtuwC0
ektxkI32XobzvTEbEDBQXeBMSxhgrbsbkpNYT41xWgWiY3S0nZ7WqNsh9dTKu3XAuTa55oBuz3LP
5JUwZwd9b4rq1eq0IKqW23Zkoa6q29BlXunIqQ+sH70/PftaO+06G4FaMpX2VarjnkhQV4UMIugK
91yT9sJADSC/nnXS87BuqWKwB91E6RseV5uOudfmG9O+4Imtb4txQFiiEB8nstH8tV55Bps+uT7a
A6ySvpp5/KoyDf6ni+0yPgTbPL9PE1hCJJ6AHrBsVs3yqjyJF3nFjvbs2/J1HbnNM2ed182vi2+c
U30hA3xJN1DhAcb8TLEUyp3009dV8YZSlHM17n+44XI3wdseK/e5k9MFZ0mc3cTzGA43TeUcPNW/
9kAVsMbQbClfB1INq32hVF5q3CwkYlne/NpPajp+DaMWpZu4yoB8kgrCudygOPB/nXxp3dy3pCtC
I00CpcZcV1dmzYEt22uvNKEuZS92xEepUnnl93Dowm6Tq/JOdmzP65Ir1ERmHWqoQVE//MDasQIB
1+UB78bcpnfveLis9D5x9I+yZ11qWhwMgp3TL3A7UMix58J11fGAXY9kL4t+aCmxiMqp4NdI2mjG
DZQooTRR/aKdQ81RDqbsyuoeQrVgVp8COjcM85u6uepdZhOt+8ygiZNF1UiVzs7Ue8jl4F9fTVOR
Yo2FU56ufQ728L0LR1IumVfKLCIk95gIlkcNgLE+DVqT1Pt1XawYgsaAhZEPvxB8EstC91HVzJA2
s906uVgHWJ3zTqTZ06ol8pE2bzRIjc6S4uvmRTNA4nKJJw1KQxgHJfUw2CPvFXsnhPC5s2XUyK/P
gKBkjqOFHoeoB1gfAInYGCg4Y1rOkXog657eWdXSvYWfAj3oldaU9z7urLAOy7ORs/m21ExJpMF4
gO1NITQdLXXieVA+kXLn96oeszAPLrCuUXpBvCEU9qUqLYPSc73KaWx/G6k7vQnAZ5V4GS/uIlLe
pc5cstU4xci0p9oxwv56tqMvNetLYvgpi7yth/Sw/i5HTXWXmklq2shnGv+vUkMSjQnXyePOb1dh
sTKIU7s+sB3uTclhxYAmWCcr3jxFBoRTZhJq6gL/TGx1qj0muHWQoj2UY7cEaoQJ1YyZl8dtKZp7
5M3fW5rbRfovSB8YXIBlwKg3b7I8/r6uIWkYY+BODYIVt9pH1bz3OhQmyqNGSeLEhIli7kX3q5DW
UwJ8peZ1tY8ckAIVk39AW0KZoVamN+RvAEf6Qh+87hQ9A21jnvYZhdKUmupiXNYRx1JgSlCLpzl+
6T8dPKE3k83ZE7q36HLeSlrqjQ90gT8D46Uy/yIe7y0pxvvEn5FbRsY6/8Y9X1pwj1f9JNnzgLs1
J2fRludZmQkUblYG9XSw0QNUNn2DeljnhNq+U+iUKluYkSU7vN2CVVWo6rlEWSFYBfJXpUBcaSOO
VQS5nQIZS4ba0KdQa2pHiyRggSpoXyYhsHHKU6sWFmOfk0NiL+5sNcSPeQxsxM5jbePmWX2thAEo
9sxMy243WlG3e2sazYBRXtwnS0+BEok3tDCYVhdv7HTfdX8OVDuTKG2t3Rb3sUt1rIbfatdL634P
27+kOYqszTjlHwqDHHtqyFXBzflxifDSwcmB59rLkAbraH1UnV4D/fboRJfQuRoF6WzrR4gHPB/9
kuSkigRZh7QGhdOW6tmcvPB59bXIkFlzRsL+7aJjhSdAVuv9NnPMN0xbGYqzrpIKPN3DX3zSGJxJ
3Iv4Pn4NtCG1iV41ajUBGRhNi43anBZCbiJDPs65kHS8NH89t8Wv0cf2zmbQEBLzWKzFCkqo+7Ik
SsqLv9QVVa8WWw0dmVJ0tKb+C5MubHPH9KzeOE52LkGQF6fMgxXm12lMjV3ZFB99ntyoymnJKNGo
bYM8TVAVlzw7jFUuugEMg0k6vBKcWs3lm+wR4LoAHUIVEo5pG/h3LNfrntEqXXqaQmjK0E9u0LFc
h80UAIvvebs0egzTf8niqWym3qV19sByDRyWGgFMWk3LvKXayJBU0O1GxU45XwATMd5RCoei6T51
Bh4aNiZbc2AjKb6gjgLuhu5Vb/jgKXRgthLcOt2wg0uGMR7WXrAxhp8iTQ/qcV/3xCxNeLk+DdZ5
iNBR/ecuIyVKsLXM1GMPKr/z06uQQPTFObWxSPa8Mjwx09yOUhM7hYGvlgVe4gT0UberVYGhRPHx
DMpbOYilCmrIdf3ElouAA5h3U+TESzVLdFa1l+0yD62j5XYas3DbJg0sPvdllm0NjftlBRNWHENr
Z7zRB/NpNcdo8hm2bdbC9kQPNGRso54f00Nb7inG7tmKeXJIgDjgzRsF7fNic3STsAnORFpdX3/N
NgZIpP9OW+k4TzET8E2pLcep4xkoSw523R+MoMqOvbJ5KdzqRuttPEjE/O6Nn6tKPZQZ9BKfa96D
1Xg0qU6dEBrdspsPHAULui5/NOVWEQM6OiJg+HpLqifNSAgMGbMPWaHkuE7wMS1OsdEzRyt3avqu
u6CPgzrqxvrSsSUrZKWowGOM+ijpjFwf0h/k4a+1ge6W9smy+sswTvbW5P5k+OofVo+lkHGJxtR2
7K3dNE4x7Tnk25EGg9iNz6yuruZcpwQUBEK6iuqrgHrYZa9zUrybMVsE07lhOy46ex2ULdOFnKEh
0knk3q4hco25uE5CfYZSZz8UivGRj8OtbMyFeU1ya3twsJoFHlyhyFN1RPHusCoBZ/cDR0s0C3uD
LXGykaCkOx3/2ZVy0eEPuxFOdBYUKVvpsx+Hy6dLYQs3B9VL6RLc+2vquhTfC4kaw2lwAWpcft+E
DyYrFGJXJvYreSgWcOnmiPa0xVEUZ878++RYK4uhNYb3tMPHOOEtu82bZTKQdaDkbtVJrmZiq/NO
IhiASIdfquFzqtn6fgVQuNWSquTbaq6SZPKGwMkndW5KOOgA9/01DlXIyFULnzIdcg2WeRvlP6v+
27qFrvtZmb4lgqbAquFS2t9yPzmECfiAGCYSCJrmxmX2GtDmv2kkSxpF/RDLz8Hr32vJXN1LuWe5
ScmWwKrbTi4CTCs7t7g4rmO81SqEYrwm9nwL/vqmursy8o9eMm4GiDpWKQB5ooNczuYQK3uAFrwG
/nJg1/61poWHwsh+rKYchcYOVyhoGg3BplGkjyj0nv2OCiy0qMA8tnOFfrmYAqycjnGJT6OXfIdx
CLg3bVaYs2bUs0VPePAHNzmuxlAr02uUGyviHFiJA2r4lwlItF6UfUJ5ojIK+3Bjy+xzNRbCo5bx
UmUR62p961P7M23zF2VgpI5NvUoRaVTNh1e1N5AoP9ZxHWy/w9zW3xZCVuh2uxpvF+XbAMqpOEND
B9uyZbIbq8XXdNUzEs2rdQBsuEzsAGg2tu/f4wV4F0L32yPKYKuN4Lx34ZNqn6aJ8h4bR/ipSm42
uMrBiuqwUBS/3i5uROab26XUPldw2BRKTjwRloHVCxMSiKwO991oYcKXDSEhNAcwiMhU1ZnPISrq
gwHy23Z9SBmMDltnENsCR241iCd+A/asuvo83PB6GEAWXX0GJjwrrhLqheNa+629W6XdJkW4Xzxm
mrlIcNGHbJ9V5N21ELMtDJqg6CaHyc4OXSq+GSZbMmzTH7Gi1MZGs/dbkxEpdYjVeI8k6kSnZKi/
dYYnd4x3tr7obuGaQYRXVmKqS5uUJRJ6P5vAjVeF+RIJgXWABvip4HXykIjiLX4RWTvlNLaOUfve
/HDsstz1zkfuTCgKlZ2E6mwUOppwApYtfgzW5CJLpGXL+bar5LOKCmJDDUkH727u9Zu4WqAKWPRn
tiNPuHWyjZbuu1oQaQE1zURXo6rolQBHbKaamyav8i5taCgK9UFjVQF0/Z12FE1R7sPJwyXEaB9W
/65s4bhOvADevEcHaOLdx7h1L6CG4w8es5ZDLShnhNMmI6ttjXu1YYpnhY6TXPlRas27crRSPSOD
jxc0LUeZy3vlKVIlznkB9ABEpmacbKan/hO2pd9REaLDZCdnu2NfuS8W/Xn1PszV2/e186Rr+l5m
aIhb5UaHk0hxCC1ouu01IOb7irIYEztH3C40os1LBc6P8DSBBphYO3UJ5yWrecvDo6fIPBVpfQxQ
IMHQall5ecn1daq+UihV47mu3EW566kebMWewChOFtVLbhc/LYWfqqvs1ctNUXsnt2Zct4ifxSiR
yUDR1YuvWbnFufaHmUwP6vYQ+ZgFMeNN2mKGAYLnkLtBbEHJzEa61IfcU1s+IuHjQGeMp76NrTMH
AREKUlVW6jKvFbGC09f+esLUnSEyUw/1r2fc4WCLUzKvHWCHvQLK4+x6VhuFOsHRHGWktG2IV4Qk
URM4O2tKtwmybWl7p6Afpmt4Q5f86rRsvFojKLjxqeFKLKrU9hR8j9flnSAFa2V5Lj2M60Z6j+tJ
MsDywe5Ip5Rnvp/WVCI8oq8Cw8JiKU52GOHZxhbV32Rl/6r2mvXsJ8b91oJ4tIcnas+BsmLrVZyY
GSVfIT4YWKsnJI/gbZiU9feuepot53l1kFJFr7CWt7z0r1HgKftBi6iqKPrW3ept/Fpr1kf9YAeZ
XTm7puaGqqpiPWw0DzXoPAdQIr1QlapqoGDetpglbOxhuErL8QqZ1B0U/Us74tyOuv65HB/jgkky
kohnaZoWg8SUrSt7W+tb0u804sA2SeuQUynHX2icYQAGOA7KRjOyfrEg//81InZs6zei1O4/jYjb
9v1n3LefjB//6ka8/uS/3YiF/y9cfj2gMRsDYaEsh/+3GbH1L4dtD26ka6l0SWVh/283Ytv8F97b
NMLCE2Tq2Bbf+rcbsW38y7RU2A1MUuVTjLvx/4Ub8Z9mxB7EFt2HO2g4mIH+h1+tb804bNRafdSb
8bay8TvHEdaNa6LZvIqnw0P9/dtF+huL4b97RZNgUguWmQVj4Q8ubF7aBMtM1NXjvsVmYLN49Ysp
kGJQxI9h3P8XNuWfzDX1AXkhkmpJ0bRtTxn2/hYTEOGDyhAkq49GHuAsCP/dnS/1kr0LuVz++ZP9
zUtB7jWJ6+YFdV7try+F069BAbTURwUSZHn2paimibVXMOM/v9KfLsN8KF7J8WwVdub/x13rBGrl
2OHEIk7L3/seq7yNgc+yKflv18/gmf+Lo7F6LWFgf+76DpbZaw7D7xewxn2livlUVtagorP0iyfJ
lPTENXx+2IxSJ/PDuzKaDu3tLAPGGbdWhC+7+d8iR//kxa7vxDRxZPctQ9jeH9fXhdOldf5YI83T
Ap2UPdErhfN0MbT5Atf+sbXdzxBPkH++2Osn/J29vb6uJQRIsQkd11H3/bcroBlOZblGxSOkZYwE
uivTHSAoj4+ymx4ZKsNkiM5puVwIKqJL1JL3xm4YEOCel9gN4KEnnlORPf+/vC3bwsx8DfXw/1hI
oql6M0cKfOzsFiQnd46446sU+JHZjdd9UIKhk+MvUnohhVx3Vf4wZwXJ0P3w5Dn4PVPejiJ6/+c3
9re3CQYv2xNHOtvLXy/X0qdYrkH7PkISaHCgNhGP9sNunqnmRpsVwWzUNbtXkn3/WxS48Sd3eL1V
v722+v5vt8oj02LQIM0fKcjv8NChbADa3kQTAqBmukw6x66eTsdRiB9J8lI24X+LYf27TQCf+P/z
6f+4K2NWxIj3eAdLTKGPVPkipvR99b1O2RL++VKb+hoZ99eHk/B1z+O5xOjHNFfm7m+fmGgQxyvQ
vB8rvQ5gTlwLhjCjrgbUOpCKjfcNitUhZziIxehmjrHwzr3x0WmsY+eTSk7237XHz8z5fO2HPDuW
5p+m0Q/qVr/UUYJIaLjFPvzRtvrHKsXNufqmqiE/Sd+FAfG2HabLkgc+ss06OvSiKDDm4Peof98L
Zb5IBTtWh2q2nuYZCWxF4996ZzhJ11LwgGa4kW0chDYbq78tl0ZugDl5VhyAmwHaGwtqGsZH2xZX
g8mA04iP2CgUkOrAR3W/vFlBe81mHCTn97Gd7hOJDVBkncJquqpwe0foAmszK+87lwQVHXOjbVH0
lsLqrgoZHefQCtp0uXRSP9rtR9an77mrX2cWttCDH9B1QyIch73pp1+qs1NNr3qeTJ9HGP8bi2Lv
wXLan57aitWV0TOk4bHZBvUI9DOZPzUXqzldcaLjRIlDb3ARCjcjn8uYxBEqyXPe9dAlUYNxPdfN
oxPTNeY4dOdNrW2nuXg3eE274QKZ7Hijz6R2nOdHI6Fk1vv3UePDeUsPxaoDu+tioH2eg7HzSVUz
mOgWLrelmjDLLSroXWxg6vKHDqV6lu3NSnt28BCHkl18YepIYDJEBDe6MSFiwWwrcJ+M9etwqH8S
ErCxJz6qNrL1YCd1GZLhNvU/J69GwOGNFxJOLp654A3gsy/W/knGxh2T+3ETEtWJ8+zyMFmIhziE
fW949NH/FgVMv2zg5/3W3z9kyrQUj+Z33+ESlKFkev0hh+na1vN39RLlQoELtZTutg/U6yWzfGth
X/ha/o4S7NpRV4ri53aqcc7J9AtWjDuFJmUVtjdp8T64kDqs6SIlnDAQLa+KHqzKxJC2MR5TjF1h
PvBMRU7H/LN/yIqKX2610Gjw6mEuEBZ0duehxKmM/K1rW+RkdVJeLLyjbRl3gawTbdvKVOmDITTO
8k5Ew6enoqpMi5vVCH8+yOy2+iyMvXHvuDgadaU4sa7O67t3IdRuJmN4VOduKlvEAe9K44RDwvsI
93Oc7bNP6P12YvqGxbK1Qfl4UY8y0YssZV3cwjElIDAsjqnBvUk47Q84luL4NVysJq2Dtqnaqyyd
X4ykbM7wM3FmyOOeL4gGmeeGTR1IPZx4PiwTWlZ6tz6OcHy+UrVwF9VjIIP5bpnRg9uVhAa4KvdH
bSXKw3IUUCJz1kp1ZLtlCDFe1sge3AVR3YQ4xWrIJKIqBDr34/duoI6ws4rFSQLyPD+1CzXhum0N
6qiP1RBy4hGqI3s7TbmA8jRf0E1WO0gn+k8GEgPmJfpCE8pw9nHbZ3jFV7WEWszW1zURTh3Zi9tk
75q0jzLp3hy4RjNrYOBxMSJIKRqcYR3mrug5svyREnjy0PqBwluH9R/4/QF3ZRaZO1xoyDJYObwt
/MO45GQOo0WI0Bn1+a7RrFuMubWtN2MmAs4Dy85d8KK30Rs307XeJNoONf6Njp6OHECtP4z60fGH
/dS4wLYEmwYjUSDEDkRJ4DQToom+2s2TeYHDxuoSVc0vkhvR9TMoKiv9F5nOwD2n7gx/D1C2q2SY
78KbxYmcM1QDxlBA5nswM6+yxxPu41A84vFkWfLK7dhF21odkxU6OYLnk0Do2jNrC2GNUCZuNKNm
195AjMHvMy6LbVTbTwB4MFWn2t/ndfqCgxTSyNIu9n7OhcsNfZ9qrKsc73O08/Nl5cutD+RavIg+
/VLHgV7kX4hCyLvn0rDFdR2eg3Onf8hQf0rjEka/8TCG/vXMJAXcu8I73yOSYr1Fc4fNSHGYChzo
1MNPnDRGvidLQVdawgNVpuW7QWAbDntgMy1w60z+09bhsY6nodrjg/LZA9mQlynQlPjz1Qjd1fCt
MkhAejY5Ps9gHyFjkKh5kT1XJGqTwIMM0fkaob/S+CH61tmFSwZtyc86oD0GEiJFDgM7k8CWSDvg
cMmwZGLq6JgahAS0oEm9YKgxiRgdenRyR948hG92mLDbDfDuMVtfql1d1TtzXlAV4bmANmreScPr
IPn6V0lZkoEFlYO5erxlIZvMt6qbshYMkQbKdm/+lF6HozH71syZCTL1KXQwtUJykYYMr47cire9
N9WB5fBiA5u5TC3wtmTYIzRiHq3uXZWzhoYFYad9QZZ5N008Ll3R4Mbmm+9YLcOp1xMN3rCEjM+g
LM657a5rvPODt6bNhL3EM8m2wR/XmghX+J9+6tAk+YiYZg2D2AxOWp1DY6mcOGIaSn8RjxbcPVwF
e1XLhn2cbvvPSUcYQvhFhT6HPLrqsezEpZxYAnHYPy0lPAu1lzvidtGdZOvgm7qNRuu7W+KCsW5B
To+8PjWKfVzDVXBNZkD1z7p1LoDKn/nEsrU8/YU4MH23lCm5BwtOj4RnAq2RvMGbWfIdhkBnSXsA
dE/4Y809t+wIVxgw6q7vMUM1nV0Xlbho1QnG84SKihTRrs25uFtmUR3VYM41DVY4hUHPWkYfNTnn
vkziTflkdt7wVEpGKCa4url4P+difDBcb/yRRt42zsQpYqbzRsyD7gZtp42ENdrnYbDqI813skvH
5LvXDvp14afjWfMIeE3y8GBV6bUph4PE/eAmkhO+/DimbjszsnfkqM1bpWxn8A98hFL6UBKclhgX
H5KPAC3cmlP+knCUYiQBjwFW0iwbDkE9P+hykXse6ASzfhUGX3gVbBlN34lEzrvZnPckYlw1sXWD
uu+pHAWOPW9rT27z2MOa23e9q5zqDOIoJqworHNJuhfguHkPo6PcGVV1lwl0C47mHWus6hnUkjac
x8U+mb2LkczVFb5vO5l1yzYq+nvdYGzmuMTfmG10TeDhtbR7GfQCSoXo5mEP+QDXGNl9aKO4JTub
JGGzCxJMYA5TXVw7sK1YFNmjj1m/U1w8WNuwElifCLypXvUWI0iYGNCfxL4IUaLiVfbluD+7ieND
70cjgJlKFER111gG3lR2uU20hkS7dKd71FvDZH+3NcZdc8ROTvYJhVZEYyKtjqUvWP+zbx+HIoPs
WcUH1+IFfVyMkIY6yp6HI2Awe1RjpPpsU5fnct47PtFxy+wjTpiTGtpev4uaTMc5qwLqE2hAMOZy
jjEclNGd5TmGZYlrac+JNAX93A4Hz2/uGItnTGzqeVd29s7oMnffurNDHTu8tgkrbVnGAUuxhjLK
y3ellyBcJG7V9Wp957pxc1TWL2pIJtuxJjoI84qxx29Xw4sIZ1O4dnE470StI1Rg8ITq098bWviD
EQqPk6K32OrVRdcdOgcLR0dAQGiwXPWH/LCedKVV0WQi9sZLE+XHFNlX5BUTeAROwHbmH8KyfDSl
bR4WNO2JF1nH3ofoy6lwgCeBhaIZ3/iwaiAdvOShLIJ5aH/kUguDOYL8SlYJnledr5KDcApHSG4O
AfatFEVdEh1s9LFeJ549N0sCujcRhMlwI+b2xcfdbDsT6bAhEBtHA5zodJPaYOm9ozdFFIglZbrR
W5if8RBA4KN4N8yBnE0fz0z8OTzfuKCAw71npkzXKJOdRKUl1Pm7OjB/oUsoF6JqmyXUPyk47oa1
DonL/oZGE+IrJCGhioLMXQZG5Np1pUnOd5M6S+h0ZhjNY0zFJpjEPvojytYstshonpXL5be8Q0oR
0s2kQ1cHDVSgyRfMz1xcC4yJd2pxg0YN1ZeYtus1WSzvuSqre/akb5UX3a6lbpfSZuJANG1ako9M
7KFJQ+geDYyQzM9u5nND4nv364OqlNHzXMocrwqT2bUo9eGQ6E25SbRXh72DTTDcTJgB7BcLTS//
kfSBUXLDUKdhVjnAUcUzKbzTcnw3/JK/qkcoMIXsA5PSrikpNFTYgcFk4AjZ3Wuac+ztbRrToE5I
fbGZ2Q92z++numCOybZBIEOIYDx0UdiR6wMJg9uYqmarV1hLr65C7DHY6BP3JWzTH9gE4Y7RaCgO
s3fT5vqPS0vHSZ+G+116ktyxTmWB5HQk5ARycav83h2mW4TeT4UnbnHQ+qpVVmja7QdP3lahWmLO
cnE4p7d1ImFK1i1OAvIJu95iP+I7QRK6PGoyzwPDw9mO0Idra4Bo7tpFEJH8sw8TaAY2LHr6S5cs
GHRjKxoaebSmlrqymC3jUbeWVF35ADcWhy6aL6hL2DC2BKctHKiqLRWd/2Z2+Lcn3FMYOesTGvVt
tmn85Tot8p1XhxjGQXpe33bvYXpeGRFhMXQL6DKPpqXf4VtS7UgjhfenZBKmcJ+S3FfW/zBXi+HR
KvxxU8TGMbLGR2ucr5OG4rh3ufBU9jRo+GQyPySqFo3V8JhJ6p4ij05RUd2IiuQCB4dbtDmX9R70
avyKhzRhEeo9qH21rFRvofpjPZ6/2bBN+qKvsP1KYOSFvrFxLYgva5ds5dBVXO1Wdyi1hA5YvbAO
iSLg4VJvwmyrna9a21IUN6qY4jpBb1bNap0u173z4qbIhrRqPpWmeRaSNdE68wO05bPrztd51t2Z
wBCzsZyYtOHoVvIv1K9W+IcTDRhwvdhEDtT9jAs7z0hpxfc+kJ5limPVe2+1ynqrjelsYOzElDJ5
t1SLPkaUZOG3FX5b37yhzpza5nk1C4CKlEMKN7KvTpS7seIntawA5/X7K5Bn1e+i9m154LNE3Iao
YDbGhDrOeJiMRADBTDdIc/qt5txpA3xhEqTUhtEz+8rJM9TZbdwJqnpiNTykXB5N0uh4eXum0KAI
ptfrPSor+bSiyTJip2ucN80TgGcm7WVmz9fqXIYzSwZL+dkMrGnV1A8VJXtvMK3A7OBswx/p8OPd
diHWdTLy9pQY/r6jE+YJVmwLK2GofDB0LFnUql0UOsac8ANPNGe7PvOeJZH5rQst8KYT2Qdv2UQD
ojZaDKOS4aORA144faDuarz0R1E571Mev6fGTzQXhDOIDPp2yTaj3c0QPon2mXdLwsdWEMTQsnqi
aXp03Oesj39iyryUoCqNMCNO9SuyXTVEYlyTIXyYlum7+phCU5gym2LdiVvHA8x0sbhfgcu+Nekm
cdAs0xeT1SEFQMWIqm2PhWa8W2cDVse8NuygtYShBXPGWC5SQ1Ra54+SgIVlJBAsZvnjjk9zT0I5
mmJtu7IcDRhgqHxPqQ7oNZTfZ5EuMHnoOxTg40SQoWxQDTHyruNWu2LUczAoEl31aK9fsOwBnNok
ikkl9QT+9ByTpS1uJzVZbiUDJgYWezFO967I5/0KLMTPuYO7AYl7xGyPPHhRQgPe+QUBZDzgBsxM
k2QAVQn0vWFQmYGzZ6AeBQY8K+Jh+RiXNv3tkJvBAHYiHNVb81Sa+LLBgTxA9aFbX+Ez0iZ8K8Oq
L7wZYafMLbu6z8VJTT4mH3Fqxh+Ah3vZEN7Sh5AMDAq/wii+d4Nxs66HjtCRRjR09ljk7yE677Bb
/3AW0nQyOfPKWRdEE1mI3jdCo49et/CIr8uP8b0V4jKwttoh9BVctE4GGONQ0bPNE5pVfIdC1d5z
3g8y+hIRG7eTL/t+pC2CZHXVjP1jPuJTV5v47wL+b2bDjlCBTOSoqEYSFHbttCIFleUTO0NZo5Xq
Cm/nqfORgctmxUgLjVM3AXQrHaxb6VbTmN1ARFRvJWL8ocbYt4u5IU7OIykXk40U5K5g+B0n9ZH2
VEMgO1Ygg/FBwh2ENYENmpyTp1ZIjIGuRguZSpPlGna2UD6t6iHGdgznRhTSYXtrpvxuyfY6pC9d
hKhqaNlicocYjWYwbtfes1wESjAv3uUtl6hzi5emm89jCpFpDnttm3cF0XCO++4aBRXDbWTZt/ZU
fK0ojabxoRsCTmSNaa/ABRwLDn3rxBxtCAZ+HXaUioQPSh5bh9bYd/D1SlPKU4RkbgxJwFeQXBHa
PDSp9+lltLwNLC2MJHEOVYBYXcPIbCyuXeZDrSKLa0SudF+lhRuorWQ1Pat9ZkixUX6zJ/HVT3hn
egQ6VaAISCRhGN8XM0dIuoAoLdX3dunuao3WO6wymqjcYUPleMMdGQsoxPhrz4xHPZCzOtsyQRnd
ueJTYvAL0YbiSEFTpsPCJKAGkVx1B8qwYVhNfmbb75rID7ALS/knkI3svnhXJiveHGDq3d+sa7nV
THrUerlbq7n1g1J6zbvasdmbafJAZgtf3XSr45fa2mGIzOQhgmDcevUPnwHjIZc3xqy/kgYC3sAQ
IIwwwEgQ21ixFQI5YAgEO2krbKrrUV5VZYSHA0/9lD3KDC9hjeCPHU/IoS3nV+RpFHducrv4D6ML
O72Ow+7ayulDO2EShXHTcpaylTbwuMrilPLRTvZ0pXs1TUEzf4SW+00jFy2gPT84Ed5ktj/3cB+L
77VE61xDQMdeVJGOZsVjLkoYSfInmYgiIOETc8UrpC+vS+S52KzS64ZdCwkwqq/KzMUjVqTDDt8x
lNyJeTPpQ/8068VLkQ3QAh1CshTrUfODxZkeyb7S9i7w3TbRyXUjfxDKVaU1F1wdl8k5VSEuPdVi
IXy28hQbPPsaJ7hdP5l9oA/ydsjycaPlQx1kJjZIAk0y1M9eJQjnbZAblA1pP921+AmdTYic8QB5
F6N/QKUwHI5ROj43vSWuigRREOU27dE77BRiX70XB1mWU0DOamvtrat8hZFG6XGpCdis9ewb9Di0
1nCVzgYeKHC9yntyNSMDd3L9Uci+C1bpeNGK7pSpLxjKSUhiyDlMlaWhvoQGX/pXHCCME8+C+PcX
p3JPXTpT/uu+BtCBRCEY5vohl4R3rF+I6BbkxaA/iqLqqo1qfn1e3mEpFu3nQSNjFAFmbGBj38Tg
xUJ5MRgy6kAI2e1CuIE7UaFFbvP8Z6tr5qkv9NeyZqAAK93YFxiRbKrRKE7rlyQLX/1m9vemJZ3T
5MW/f1n/LkWxvI9l9iMhWGTOq/mKq2mfCMa0T+uf/vhfK+6tQ+SQ41thimPb/bQXPn6UWpnqp//5
Uo9RDqBYp/tBhkA4ckpaSD+o0EOyj7WhP+KShZd2LEdZbFx2ASs5Z5H1hAwPn3G/DyZrmvZ6nJxX
E4r1S6+cJJpWrSsA//3/fCMNeaE8A9EwNMs4rV+A+81ff+qVCw6kIr7jjgqb1E2b1ZrIe1/TGe7V
+mObGfpjhdtOkJVAg3EormJY3ufMTF4s0ciz3WEYOmpJcdQIkzpxlx6rLtoWBAY+6aI58+3pVhik
I1hZnl75Oc4gXlImW+Jd8ecvG+vBMTTzIYn1ei9SvHx8H8ZiZzhtYFMRKFWDj1AeGRYPlPpfgHaJ
tjHarv83jY6xB+HXyLbAyr/veTvRONePi1XUj9g0u0Dj4BTr3xE0S/nRi3tbu5uIlntAZAQoBvcL
uqKtV/ldsptoDZWNVDyA7i92ZnMQYfbR9poA/lZ/dMr4w5giCIrKu6NUVh7rnwZ1F377O120wRDZ
31FMxyghw343mu6rphNhM/mZvMYgIroucCuB+3Ua1Jf1T9MQPwGc/S/uzmxLUiPbtl9EDTAag9fw
nugjMiObF0ZkR98ZYDRff6a5dEpHUg3VuK/3Bbl7KjM83MGwvfdac203Q8cdXA72EqdB9atg0H4o
GRvG15euB7uMfn/aKTiR5FNXuB1q8pqYMwh6krGfARFwnkvNWS7aET9H5T2sz9GYaKZNHMJ1/c7t
yLsJ5Ja8gspsZ/Xqo+hLVLuewfwfhLmKpbk6xzWyT4j57/p6SDn90O5bzXik445V1+EVkQr2/759
GJcHOanSYByhNyuICDlLzT7rzf5UHdbRgf5lLnFsCyBix46wt9yGE5VD+SumWJcBGSHkK4xxZRaa
NmlPeTlFJxcGrwPAMMkguuKwsakpT9UiHrKwODBKFOdkPHayDI9IqiFDOoCKAh2BteCfCmwfu0Ud
Pk7FmIEtdLZdvi2knW4WKsOg+d4D+I3XkzfZvAVPTTGpmBPrGuwatoQ8tEOPHJowLQ60IpZdk+T4
Pzfbi6+PrgeCqH9/mvudONZRyJ1zupAWgi2t6XWcBR4/ZM5+f3R9zU8/ErawXegek+mZLLTHs3zD
zotz+EbgCTygUfdANA9f8Yfc+rnkFr3qpy7LP1dZP6DhVfusU+vZScePopR888tNtq42nle3ovEw
p3dJHsYCLNmObNrurot8mnRBevEoeQjcwOzX2d+S0DsV8nYo7HPWLl+jvnvb/PFTubBjdMgln9mX
UvmKIl4FW/h0dT/6BU73KVcFK0n2aDf0MOAN0PfwvtpC0SfQw4+eTfmoqumE3rc7/HLhAucOdLN5
Dv1Ltorg4EhkZFhfwkB2+7bEmhfJ4XPh19+GIPxGYQJMEFebP6XfiA59Xz2FWn94aVKfZX3zmYcs
x9TKLuYXsMV8Inw35JJYMhC+xp5UrGxusaazMRJYZSFE0mTZdTo95izIwKxY20DVO658qDJWOxV8
zSv3i9r4RxQZ1eHCbW6eIFFmtBodv/6Ukj7GTCP8IKL0Gxadb+j66Xs952WAajNlB+f7lN8bAGxM
jnebG2+9YBgnmPcGtTr6m+FDrKO4I7ntM6vQfWln4JocxlPIZE9imp5E3+G1X6b1vFXjTa0s70DO
HX74nBvchiuAWZy+Uc+AJ+cDu1l1twV0wBlF/UL0v/zW5fGsiehJMMX8GpkpBKrig5YKOCkzZW9B
3c68LolGQSTluU7Us2Nr3LCUT9eOXhGlv0wrCFYOBZVNhyWsSfAWCVEMhrjiz28qIorTt40InDbE
mFBAujufQkdY1C1eASpvkOoJs9HBDcr3PLJfXTaL9A6pmQmL2+UkqYaavgBKenaNSAkm2kJVXr2L
PrRuzl4fxf+st/GMxOxPapvIpipA1hQxFXQd7y/6omHbUm8aaF8ZpGCzUqt0jp0dHBjqCzMS2dXf
2OkRXNJX3M5q+hOm1RQxUJsQqEdZAS6MXTcNCjC0takMrh9lSpvRM0a9+ZKa0FW2PKYtPDwsRcCU
2ae4nBLqbbTbs15/BS4nwVSwJ7TlOW99hNx0e9oicI5D/wUowPtCLNvOmk3roDrCEV/Z8hf7erLu
kLQf/vlDcYyg628fChpSR3q+0T/+VZeXQlgKaYmcVe28TciJVEnJat5STuCoI2+3+ZxGBFovuJn/
+WeL//CzHTsQ/FAHARR5UX8WfA2e9mta/dW5MxPvOqH+4gc52ZtPm8ES/kMr1pcAtci6OG+hFJcI
lrqpwhiLviQR8TIKBTf7CEbKI2ia6LJ4tHz++V0GfxOFgfS0pR+FoR25LkPDP7/LRoGeJ9CV0ybk
XWYjBWI4DPMNyzDFJAYZBC4O6QUBvjh86u9GMtbP5S8j5shzvsUaCCyKjPDYUhGjNXh3TS0XVqg/
Zdu840t8h8f0i3Pi6Ak2ZWmRwfHL2dw+XSWIqW3qdtMOHHvvof9crJB+l5Si8KrToEzAzNwGe1mB
stYU8qKsulPBDTfdllvg9vwwNyPERDOKW1R1vxQecCcc4rWvX8gd+gl85vFLFFQvpmCjz/MeqPml
UoMxUHwSpsmYB/3Fb9jfQvrbGD0qd32tluz8z5+14/5NHMuH7TsCk4IE6vg3wWq35K0V0vrAWl/i
V7K9AxpVql+jN1FmJfMGo4qquws9Gn0DxQwfAHbSB0d7R9I7W24HdJRDSU6UVXUDSLR8Pg/aOlXm
zr3O9HO2upJYCFP6JyrSL17CALhz2rttiOqjtrdf9WZpFjfA10G/AiEw30lGx8JNs12dvaeDhRDO
oV+NoebdDBSbnCZZMbP2E/NB8DHh327NrkvQEHULce4k3TfaDC32pl3ALfRQjE9zxmCqJN4Lr3X1
WW5UxMy032sBkQHv0q5bWXlUIsGUSHaF5s+zisN13jpZP6ti7o70HCxnxEfbjN/x5ZgpQ10Ldgr4
VqAgZHbzPgnGkbVrn4hFYOQFw7JJNXFsrjSjkRxQXWN/ZKNHv4qOj0drrhTqzqLJhYaB39qPxpdr
r72z2gdPlpess362wmCH4A7t28T/4mi2e4m3MRgpKbBsdGVDOuwU416imueTVQsyl4u+OzIuKaAp
dZfuXbjFGs/IpnZl5b/5/CETgjht52/enBFd0RwTb7onTvbSGZEAqUacAlFwBpf5NTV5luat9pe0
zX5a8/ICtFA/rkEFO8iQ6PS0vLmJj1gDq0w5jyrGx/Pxv5yu/+GO4sAtcmycAH5ERu+fl4Z0QmPi
WUN5ds2vbO4GktfYw0U/rPG2kQVFKyYtFDk5mDszvDMDs9Yo6byMJl0/Vv9Fv/t3xXfkwscRPtcR
DGIh/vKWSEKbgy538nNFUFFXF09sny+m9V3N2E7VekmM4qyd9ZuRXmGHfk/s/pMb+v/ls/kPi7sb
obcWWCQ8JJF/lZ5P+QT1vmnz82gSh5aJqwpLbkHQIcqWcYdS/LuiVNOb/z1QzF9SJOeD6W8ERj+G
nmI3EDMKeCr8YE/5B+Fl64FOWAIYfPkvStzobzL5yLNZc1DIR47jen/V4bLB9hiDz9l5KYtkD0AH
ZGi+t/VQYNkRZphNWb9V0HN8vjbAg7eZSOZY2p46CP4iDeq7tcznw5SH9QH9hNwJ043KIbqGrpfv
6bO6sIgR5rVT9IavFsGDPdcUjw15Mp2OhstcLh/rtWiBQaCKFTVkvqT09pHlR28RtZCwX4R6tcpK
Ha498dTKufuo7SxKd0+nLzromcZa9anzx/Jc9Q3pN1OeHbksdiPKyo9BLUgajh6CbN3uI73d5Ctz
C8sFEe91QVwoLhsXPhxmMAfiZmR9Ut1QwdLRNFcj+/NaIda13LPpOV6log09tTCyPmQMcMlHv8lE
9qQDFuStaV6hdLNquvVK4o11iWz/CYbtL7+1p1PgnpOiUmciAmhot0tBILPKdsHW3/VR171UK+jD
oGS1qtdxOas8/znOefvb7uP/W0eTuS3+n+Xp746mfMBkpPI/mZl++0u/m5nC6F9sfSOsNH+2MkX+
v6C7C5YNye34f01M9r+4/TqBLbAqCds1C83vJiY3+BcWIAOadhw7dJGw/7+YmIT461LBJIwqF+cN
C6iLm+mv+0BF3AaCvDSL8YvuQi995uY6nspUtKT6ijFeuUGc/DI5XZ9dD0Hm4N21C4LDy+6inR++
yY2+HsJ2xZ95fWirsAM7tj2Ueb1PPEjR+VgF5yJsv4425MYoRTULfGCfufVPZu67FBntvd3DItfR
fFzraEHpQgpTXhd3yFOM4GSvg8l5TOqe0Owg7e9suoyNQiDTROQfrU7CbmvaXjWLyqnbGB5PFMtB
GUSXxLINJR/KNbq7fsi4SQYObsEI0IWC1/6IjjuYZdxTe32iB9QgU9oRN3DXlvzlJvk2dEEAZSq5
2yKwX/Q5gwEYENcN6Nu8RKgfrs0eGUqAFn+ZYwEJkclhhx7VIuwdbpF7zi5aOSjPjek4xDgoLFza
LlOifKCNUkXYV1HqnhyRPC5p9u4gULqZFOG1S2f/dMWHaGCGV6wNHGRrhemAqZa5g4sgMKTuaxEn
H6qipsGsP+I9MhNdXx1CsR6n9rZzu/JUpKQ+FJJ5vxBIvdJ9TnTKYXTlE0X4U9itl9GhNDf8zbTs
ifOBMuWICUkT+c3hlj2mVX7ID7Zsxb5e29u+ybt9gF3nfk6Qt2QiTQ5FL5+kJR2GU4wzonKA9G9C
Yxz2HrrkHcuNzwN8yQeUgXg9QYrEeVrEdftSONP2Drl+6eef9OaSCxC7Fmob6JlVVfuhsn1k49Wr
P0fYqHoUhc3gAbqaspsIIAhTo3Y5bEgFb0JVJMd6VBr5ywyd2aribXlewwYDREdpDzLtQ1QrFSej
dfF0eF9jFLjw0dzKHvxy6rs/9YZKfEpGZ0+fxGVMTxKn5m36uHVX57TY/HaqqvRZqiE4RgiaoSzp
4px45BGnnQ21NG0QwrZrfiiV87xtDp75ggzX0ILeujbDjh0quWWVTathHK1HRE77oCzTi2/rL5Bk
1j0q9BDPyUKNEzSHed2LeQCj67kEoGBPP+l+yeJmaH7k+JOyihKotNdHwgqw6Fv+R91GvHvhx0gV
CEVzbVzlJvhSOLvRddVLkBYuXxppISPXWUjK2qUmo/XFbBGm0PtRkQr+NRsuQ+/fQgSIvRVzrqPL
O8/ZxI0EgL41X5xmIosxz71zRkrxcWhf0m7Nj603nNH/QsOypvUiYF0IQFE0nOsjxET3VBMKG858
exmArRF7B9N0ptrWKo4o1W91nqw3edU9tFDAxl4hClkH6zTTPVRoPdMndwmOwg+OdPdgQGuP/6Hx
uMIhgZzGumDXT1ps3zKI68CUNkFJBLRKj12FanBis4xV7gIHs7wXhAyLhchVb5cjEnuo14/jYG0n
v1OIfMKzIDrhlZZGREhp8UCT44vU4WWYp37vWJLAXu8JUtl0UzPDu+2E/42Jyz7f2u5ERPWwu8vB
au1yE1fNWCe6pPnHfDZ7kVJl6DSH54SM0jFAcJlmtGu2FkVNo5tdNVnVKamxz9T+06q37VEPw2fo
+58KD2HbQM7gYUMIAESV2pZ/o/Pbb6ogEdwOaFxU4UGk23pIGyaGVmS/p+x9rX6X1Dmz6mROD8NY
/8oqHU9R9yMp1+RBhJux1WTixi/p8qlFBqYMyvbCRgeerBASe0XnGiuFnkin8jyr2I9diNJUzvej
lZ9Bp0msog7ho8GjmyekEAeECJQk53i11R7bKPqJwejz1APNF0amm4vukT5nvsuQwu4zYXcnd2YO
6XnFvmFp26/gt7NiQj2/rnQhV3cnu+2caEnIRd1qtLXZPV6j21mnLnei5a7NkUD1zTwew7KOhSIm
scrFEyQk5SbnQtrtqRuBPEHpOSKUWx8QpI3bm1w8ZsQkDsDHCX/MMABawS0CTNpdNvcgbtOeBIcK
G02OYCUsMPPg9GitRh/RP8mxRDazhsXeRy2mVloVnr+9q1xxvaiQdpwTRKfOQnnQidKHRlLN59Ke
f61L2x7YAN/PA+CsfLT3VbH0O91s1qFZFJPcvHy2vde+bf0fciZdtvpMQVq+zjn95MjnrukxwNtV
9vwToYd+bsAfMCVGoRAtgDnc6HbYhEWKuv01V3dzWBI8lcRGP7oQ5KuWettPCZOqIIXYXnUGVBOB
aIDDE3V8SqPW32v/U1qn6SvmL3aNA6tK/bBiNT3ZG8TwJbLf3OF5clVFODYyjzwi6mBJ1+0m+uaE
G8M3Qu/ScNanNXdf7bYuH0SWsTD35XnsFnk0rFBydwcuv94B6dZ/tdZ1QzWKYy2KiA63dYc4KCFz
LwuWjzh4P+ceydtBnu/JlyAtoiBcNUTE0drjF3A84W4L0uBmdOS8G6viCHPkKF2wmSTT0dJ2NuKa
MiDoaz7ggHAAvkhR3PqB9cMHJncofXs4qMLd9jh78RpEff+QrxbtaBLs7ueoOvgkodFGdZ9aZ64v
KVJLVDsCqDiJZGsBei/omFaVg44JnCgOUoP/LDs/OAGUIl+aOXY62MmJe+2j32dxyDQJj02bxbao
LhYiq/2SRowMJM3A3B/OvUpBpk1VcJToIydbf3Zzm1vI0BxsF8UnfFRIE6X7PVv1PlD+gzXAIgOX
ciKrj85CwHreNfIiJ4uOnn6aOY1Q9aNYHriM88HCSLBzvdn6ENnFY+rq9H4bQCuM+4pMjzjKEfVl
OZRaisLPZcfF6wkdkT5RIG5shs+GLggwRCWUJtzMpI/sSNlkp460i8AQKkwXYfrYAocZCDc1ctCY
Og81dOvEzVjNEJobhndBd1HL8DUxnXaFDC9WvvMTfa7B55MJY/XkOcj02Lutg94otC/kXm0QLeDx
9SGZ8dJznCfHUCRJtfi4QB86brJE1SLs5EHNzXYguoB8Grx9d2VBOlLNXmGXfbYc9zPvct0N0cZa
7Vjp2+Cr9YBa10ule5o0m0iFA76TtKzL2i9iLq/qBnkVZp12u9iVocJyt95DAGQFC907r07ym7DM
uQt2KfMlYiNP3SzKZ+ipsc/oOLKD6FjWzrHenJR9aBCcmvEwDY5Px8x1zlQX+AJzcWsveJBm3/uh
ELpQAJLq5rNjAeTM+QmVBrMukgmIV15LmgFWb9Cpk3Ph5s2Z4Y77XqQjJpGwYWt2drWd3UaECsD5
YeCtLPHTECwBlAZfvdGDyYz6nZ7rfOmN8qrRME9maB1d2R6552RAIFPfgD+GQ87nuaI1mlKzdFYy
urHs4dHtvK+L4Fyhe3q7RTW989L/2oTVeAAvrD+MdmbvxcTt8fq0142DaomrcUTnhn8regL6Ly6r
71/QrWd7PNFI80lrtJUHFE3m291scoqHKgrRYnb6JAOmXt7cvvTkKRDvVJE/o/u3Oh3iJej8g9+P
K5vjobi1bQITRzbsPsIl+GL7vn+27LnbV43Mjn6JvCynTEFzVdwGjXzCX0pyAWTRg8tXTvqjT9hN
nnAStm+6rwlfS/JHt94+dZY3cBO2vFuHgl4ATxnaM9PR+SAD3yJysTwNycRuGK/e3SbKb0uxJfD6
Czxdy1zvq0jces4Y3LEReURVOBycqA72eBx37gQHEMkSIc5iexz6u3QhLRDm/8kz0XOBJLtUBMOn
rVrYVdfV7RqRE4dD4BXsc3JwMncE793c4k4DFQG+/zCU6uRJ/nGf1m4oXpDCGEsCWV/yy9oSI2qj
ZEdEA3UMFTzhsCyjCxFxtNcBuZPGsrl5xju9V8C8H2yHXyTcYAGnG6fZMBy29GvWrWusAGQnVDAU
Dp9V6BWnQXBbFaM+sTR+p3vrPWNxu1XYa2i5thfie1B/dZg4Pb87p3E2yOSUpfo7rSOGIdzYd0lG
OuPqJa9WoX9U0dDjqSblMLdedKrGt8wPYNtkPwZrsY9Y6Je7bSuIxBC3Yo03bLc35fQl8mv9SClD
pwecYj+TloHUi70rieuKAM9++6z51t7XghbhUja/0oNd6Hu+c8PydKZT1G+P3SjNzBiBkyBN91gR
QrffouOE1LGR/kXaiPkqcpngUednkDbpgS+c8XkafhcBSWuzJYgTD1gZez18TDuiJnwYxg4Xadao
CLca59FGLiXE+4ZmEyabjfuADAkrc5iYh8OLZeOSiJbIe6+ZjbVFi7rPan6IAq2HxjqowH+yw0X0
sdVcydTAxOSUD8u63KVp/qhGUWGtoo0FJpEek2Op2F004FqRXCrL9Q+qsdkr87ngeK3kfrOvbTin
PZVy59vr8EikzStNLm6ROfZ129Z3Sbm456Hmtrq2BD6TBeF24CNtQeaTp4kkExjI6gGNR9uYjRX2
ycRruByd7ZDaIHmyYX0WGlx5Y1dvtVSMFSjuF08ERxhf46GR+rLoLsBY7i+niQHWIQjEJ2J1ykOW
zPPFMq65yPlOAGbFdcpctuyP9Mjye0frR6TzJbvM0mIGKIaLTvSHqHSCW0WMxT4ruccvrtyn7Avu
GjGzGat7Is/IELjoNr3vuuFnF1gB+ejjwa+Q3E982AUmBtRSjr1fOzoAUdP1932R7ZZZvSmZIrBh
HTguXuAeGfQ69yGJUqNtI8+L8DLgp18qCQzezNKG/BNy2Hy3WRAcLVu8ZiYTYdAyXi0J7JDJU1Yw
ycilNdykvDe+Nv0TptjHYcG9A/PJVemtnRhPDwi+k30Ay2ah+CTyZN9Fk3+aRPnirR4p4PBG5nyo
ETrk4y5IVoI2FlJb7XKIJQwykvtsivMWbpJVrtz5TCSw33wUbf5zE/xztYuad3K5+JfqGzvfd4EC
ko7DeMcoHpRay9Vm1xgBPNV5D3CjHZajM9x+iIhs3no5cTlIfoUmJRWr6+1PUM501qVs7ldgd716
tMIP+Vz6hyIJ8Ro401NDyz3ujdiMdUoy+THPt6lFFWQeXQ9dDWS4meIwGPTNaj3jrivo42ZOfD30
fu/ErTlcn7J4E2dDdsCO/C8Rd+aQVbPH7UhlD4BNihO9b7SeVfQUJGVyuf60q97teujcfog1mS7/
fhP2iPTfrwQMMGDh/BmH66P/9HSYEaI11nCR5g3atW/Hg3xvbVLRrk+uLy8CAVqp1U9bOaStS8CS
ct3YOJk3e33k6vyxYpt/JKAThdn1NSsnMbbI0wvzORHX6fT75+MWjbdzBDNTbyrCGPczGPvIlUU8
ZU/j6NGfGYWHn5R4n0k1h2siTcvqE18fRfTnfnuk+Jqu/8fIBoAcCZUwNJ09sPpqRCVo8m3cIZ2w
rLTz3po0usatmKfYNX9vWQYKUL4mL4nss9LpvjVanc3IdK6HZUQCzGfzvy9q7iicJdADqXWfLFUy
i7alZhvJo8gc/nitYbd+bjzmPwtzgjFwfj9UllbHMsw/LIFpt0nnJcVSHNP9a2OdzehgJ3KCxKK6
+I+DU5H7ySa7i/sIYGRopyaDIchxN8OrGEFAnVduz3E1VX0s2aNzQqNG9ZTV8w01zY6N1/TbU6sk
GSyaGCWjVpzjog7muORKvDjBlylN59gGOn/qkRoS+TzH2hyurwMZYc5JihHowXAD7jE2Zge8TjqO
JCU8obcT53OJYG2rvzjF/WzEVCXhJMO5MzoqS5J0N88z9JDUqMD+faiMTqsM1uUI3OL5+jo/v4ij
aAeGcyb5zQETi7l+iLvGzujizUwNVqc7pShMsXZ2u6LDCXTVqP5xaMwPHbwRXd/1xSfX/AtX+Whu
/sHevAHcOMjArs+VxcCmqaTaIYP70Pqcd4VH1pm15PsUcPUoGdS6NmVSg6UAyubSHrPxDaIR2/Wo
ZE13vK8QSMlXKWf6IlD6RE93VhYuox3rHhjKJVSwOKxkXW62ckQ+Y5UbGH+0XNpPvoSyfWbKfNK2
9o8EbL32bvRpJZ/xkNRHKy+yE6LMJ1jcC6V0P95no4deLgh+FNarF4ke30gW7QI/fFshwbqFVx0n
I0uPMnAw9fqjzpfqFHId15ouXSGqh8ryEMcRtXaesSvBK5jDc+ElqGrD2MJedGjd6i0Nl+bGG+mi
VjWm6Giivkg1S2r12nahi2lo/MWWbrpMPrtSq3zLSw/LQ8F6aZ90tZIa5nMKBqZdzmQAkXiij1Eo
p0esznRJIZXRpWzv3QUmN4b28lioBuPArEnsMI5994fxRWDipJ6AKsE7txBucl60a4DCOGh2EM0R
oM/M2oMoeLeqt6GWpDWqwLqJcFuMIkSVTb45VHB5GTCsx2GhHAAZKriXjYKfod+iRt9r9I9xj/Nx
5/Gb3VRDPz0NyFgHy/3Yg0CGAI15YLY+QfD+YE3tdgpHU2U2+oTt1QfmB3YXkUT7BXIkLnVJEnVc
N+pT7ldTTO+e3oYlLtJxvqDXZqQfCHlom0UQ78M0lgQoOlno+udTGTH/j4haouysnpfUl/uhIeld
cn/rI2c5SGf6rP2Q7V5PA2oM3hnYVN8CPX1pJHRBR2bfxk3iKNusiJx6vgwrxWRszc03PvBPoioO
YSWPKMAA3LjtKdXih671az6TQKAJmUqTpw0aCi4v+p6RQ3pbRAOEtgSRNWRsKYltp/ZCVnBm2VPR
Rgfa74/NfE7sJdj7OrFxqUsMxR6YSpWqDMlm+tMtA+xibMiZLZjumkaOC0naESWxjBOVnd3JG4co
qxUF2d4doo9UCAvQA0rMkT1CPnylV/B1XgoPSw46zpkOI6MQbiVZTpQiYg+6HAP45ZBpCKh8rRph
hGg0quiv7oYmu62dJ/WyCX7xMpzv2YJ/wfc6HoNuRdQF6moM+j0M//nedUsEpkJPO3XPpcXZhVui
WOuJmCL/i1cjgG6AKtVGVAOHxnZqjwC/8euVHWL5dkVtz2k2gJtkPWPj01rHLGu+pHwx1OH+vk0z
71iMxI9MVIxDyJy+wbrSrFu1Q3rGEKomPXjlnSZ+SOKvhIjl+Nk9F9eNGWVUchoPXrjis6jlxXWr
7ljlNWJ/km9fvKeuJn7XlSlyPD5uejFubPfhexq29l0C5ory3H/sjNrELxK9Azd2gSeYIqH9ukKi
jpMObZqDxirNMzSQlfPsJPbngOh1GtsNQOAWqgpCjtBJb1lbD007ntjEHTI1BgeLQM+bLOgcNKom
f0ynJ3/EJLUK9SFjsEJp8sOy+G+SuSs+DctHIQX81XaDY1hZ330i4W6ktn+pGVfDhv6rzeftmAky
ptgbfYD0mTFV03QKknI6SA/zdp0s9m7V9J8jlmH208Y4Ng+AouruEYhY1axxR9ocGiDxZJ8HEu9h
/O+SrvcvLWEtMM6D92ZoPzZLtS/lSHBST5BBGvbnHqjuril9vc9X0LIbC7uo0AQ3OAbg5dEjm1nB
p0wfyXO5Q2rwwIJFrn1OcSOAmID4PwQUlw9Z9ebr3N8hpH8TW4Gi0tXHPkpH+rM54B8dguRISE1Z
N/+iRPAAeIsWrTh2LlJfyFl3Xh69lcbtPIb44h1gTvRDyBdZ83td4qRRbD89khTA+n5LrWE7FQkW
xkrDEfXJ+spcizbWcpIR9/82Uwc9oqMiM/k+z9VwsKNPEylYO3+sHK4ZWFCYFGiExfbsUox0kXOS
q3ydPQIYVvvkCXQNBfMYCj4Q7lnavreVBvtv/AcZQi2p3/MWO7xSzsuwoG8ehXVT94nawWOa77Q9
PQ519ZNmoAebGWVCgwybvhhzS/KGCCu8FOa16x9cD7nVN3FdhU1cpNUbfc3imEEsi6+HvmdzOrHo
hjWyG5+MWnRk3sMM4NiO1Etdo0VK/R3E1BjuAUqEFqX59ZDYbFeuj9ZkBF6dOXlyhGOx7xCTEb6a
d4LRymTp2zXx0lPIYCJ0tsuU2+khpyfJmM5L9ow/8Woy8ks9sjulNyznKinv64obTxR1j9nCbTwi
8MqBH4uuv6u8S2nbKzv8qxcAIxz9IrGvCE2MuUmS47iyiQ0kmPFiaC/X1/utItyaOGdAQM897Xty
uhhP5uXLnIzB0cZ4HQOeZGMNYW2Ej9ShlGYXhF41YpR1kSEboWDoSRAd0RA3Fm4XYePFWO2qvnWJ
D7rdnKm+9dKZjgjlVQqEorqZA+MHJNJzFwXMZgIxkB+asu0MzOH66HqYC8w9N9eHKD7auD3qzC5v
G7Qwt0vpOsyHnZ/d5HUxebIDnGM2cKuDk5Ru2Y/ULlQ8WmSK+e2g4utTSr3uJrDGM2lL9D/MVyaT
/PdvS+ptPnmFuusX2e9DEWHCVSjbwbOuNOxzAqQo/na5+VHe0tA7T5sbg5cq0vnZrnMLf0EAXivx
D2jmhviPg0vcTjwIg9a+Prz+yRr0x0RQL5RlVt9mY7oxKMkfmqz7UppzcrWXfgPooO6tZpbH//Pa
GAz32iFbdV2p/IJtTI8LoRSzObsd81evj5hHj5epeZuLwI1ZOd241ilXAtZro2/worz77eCYEmHb
vBLbCqChyK3pzZgqIuqoJ66Prge/WMQNvs5uP8xDfisQQhYNfWrQy0gT6efF1nBqkgEeeaTo5UEG
34muD+k2m229NxJJJKTiHDNb/etB5kRhilQ+1KasG/PwJ2y0bM9t/SIZzU9uFhMoQxGSc+5cPRQy
HSRly0LbwGg6GNiRp7EMIxy7TsqdE6zBDcovap5/H6IQSbKTUsI2GYZhPtf6sOXWL09z4oCA7n87
RP9+5PYRiWmSc9QfsU1hTX4o3QQziRGQBBPghzLozvs126S9A1wjziPBatrUiASFcLX5LvVMSh/3
+kWkfon4ZCMn8GZQMtiHjK/pfIwzQ3y25F1LLu41X7x3nduRERANynqxThsOgDgtNvqpUXfO5Mjk
Le1afZpW7zwNOWtXl6BdjkhQM1/9XNeYEWYU3/ygIfEwsczPBIUzzpH4yUzsout7I29We+eQLMD5
WghZvjzoEm+p5gpDWN/Gdu6zb43ktiuwzQFP1E3cmz+9PvUaNZ7caLyMpsjTxliXuCC9581joXRN
LRhlyNUoC6lAho3JUMbgKdQ0hd3pWyDWl4JQqqMwVaj0wy6uyhQO1/W5AYadcpXf9mA3pltZ9fml
o61wleAszZJh+DZvsTXnpxpcdWZ6sL++9azHmV6py/WdthXN4Z0rRiJm+Ap1KQrGKNfzudoznI2O
IGhuW3t1L1lwvv6T65RzKl0fXg92SbCt+dmMqvr4ehDDwhv94zl0pWEHxfgZo8JXouFOATa706BX
TjNhzi7OEGxC2Wadk8UsLuY15RGKJplC7K+/sSenhkgn8zkU1vB585wQGjlgL/PxZDCPsIX95p8a
hh04Tfe3a/P6FvXaY94ltGWPFoS9ZR1+S9b2Y2XaIyQZpKfAtFLMs//h7kyW48ba7foqDo+NP3CA
gwNgcCdMZN8wmSQlkRMEJUro+x5P74X8fe0rlaMqPHVUBENSVYnJTODga/Ze25+iz37M+jU+reLg
sz5cyZBcR0IHuVWWl3W/X+6/vX+Zl38xdGHn9S4z9/srHycNAJJpnNzGugQyRV3Cpxvb1vKpTMTE
mpskognsh27fZ1lyULB0KITZh5fTN55g2kOssnRbJvWTlm7Sqnw2caju3KS7iFzQPgT+Q05P443M
WvDa1ec+0q9UEAwjObmMtIWkh5ufbSuCfRNj4LYSIfeghj2Nd9UgbadkromPPbs5pfEtbtUbMt5L
VQqX7GwMqm6JINC2rFMaz/O2jGMe5zpm0bI4Nnb5ZnUkZuNBu2GYIrzQRpUzhWgMmozcOJzKuNlh
PZYRVEfcGRGTxd50ki0BmK/ddDQr/1yAu0DRTOq60V0wNyG/Tzln5bkbspxglOIH4/jm1jOr7Enl
qMdwuqW+vmupx5ygws0y5XubJFSPMEnfq1N1Zkx/dWIf4gPALwCMpUwmHu4R2X1UxhGp5mtnwttj
0BhTpFKotMO+rIsf3JHkGRPt+GBE4PQNvQG9ExsEJTbIH9gW5EdiwMlfN/P9lFfd90K/WrYvf4T4
ollNLCueghq1J/rIGfQvAc5Hl8HFOhZJsldD+wsvKj7asH8aq8ZcNaSObu43I0PnbkfIK8u3Wt8O
ytneTxG3NlCv33+JKczYVxMp0innGp6+R5HO2sYNc6izma3v7wLG/38lmiCi/l6i+QM9/Uf+u0Tz
/j/9p0TT+JcUhmsL+hXLWWSX/xs47+r/krojXEu6FrZFqUA3/6dW0/mXcFwdBadrKh0TLK/if2k1
Ac6zRdNNe8GN/1vh+f8AnEcSgqL9v9iFDAchKER7goEcXUq6sd8V7xVZhC22dHHUfPHc1lVx9uce
j7tpMV1xv4/UJQe9Y0lrp62+LiifHutqYt87w4BYfteJwqF+d5+mtJZPlOnfqmIejvffWSNNhybC
bCPK4IfM9J+50TwVmiZPrKRIJBMljRmey4MxqHU3UYKxVLIe0CCBXss65oJWJnZmlVe3cezfSp75
R1v1t4ZI8kcDX9arH7NhZTfXHNC9whceskfe6yvsvfGW2wpepvJZKLs6Y4+6y/xjC3DaggX8KA0Y
Low1sLwGT8JiUjBNOfsJq0E5wcD4Q7XVLkMsvTHDnk3MKPJn0qdC0BYOIcVLIim8NFpS25RPs84B
a/vq2vuG9sz2DE9Qoz+NWFCPkaXxoqsfigbp2c7ksJ3jtPPijMFzZUzvAbX6ymWbz2zRYhKXqRrf
0HhsjXDpMxu1nmK9f84CNpiV456cjloFmVm293uGLXx8EERMXI/O1Lee8BtC0EQcnjC6PpaQeOq8
ZR7cav2lwGFZyiD/yeaDNFYEQs/OTHK9YaD7IyLooUli/bEwfOXdYy+jHgUrp0h/Uq16VqRR0thk
JHsokT/mBYh7O1OnsZ0Q8UTOCdjzIQ/JYOsQE2wK/vML+fO9FtRXkEaE3mvwq2PSjg2NRzY/HfiH
QF3VzMcSWsETpxu9ld2Tp67bN2sgrUgZ7YUmbFxrJmwnbbCsJyCm296KYwam2ns6IYZpW7c6+hMn
WFp9YX5ZHAXithV29NtQucOKPWv7MPWJQ79CPg6MA2PfO0FD/YU2i2SSlZx0cW1oj1dDH0PpyykT
J5Nruxz+wbT4p5/DcCT3GX2LDdHBsrB0/H7DOQ3yYb+e6+Og8Ov0Pj4vMIUnNtXIUrvo3OhduLfM
6LkNA7Enof5N+qSHhiT3wnoAmvVfDqzrv+/0/5Z32bWI8rb5j/9usLn/8wjgvheLXdCSjnI5CX5/
RRom2ZLpZ3BE8Drs0yRjMAkMY5WWAyacTO51TKLck02ycjr1nglde2KWdKx78VC5Zv2VnFi18hFa
tWnmXNkcYMrO/OB9kMNJYY4kHmZ4s/ncmOzFwYv7A+Py5EkyUo99B+JEkK3wIEWCWiV2UPs2zI6g
0Kz6lv8D9cAZSpFXFajZ2kXBGqiy9wIXfhfh1QNRxFb3IG0sea3VzY/2FJ/7Ltux3LEpQwFA5ugB
U6mOYQ91ShctWWR1MF6kvm9NP/uu4VjxdF+zt0oLzzXqqpega0+TCFHu+razcvSeLUgizL0U6pxo
IjjjIEpoq8CfdmXYovSFDTpp7zSj082pzbVV61+oduWpoAVVhiavc43wwBfhCq+1s3Fd5pJxabww
mCiQkUqib/YiGG5jacS7sHVDTIPMEmQ47oVmEz0+/Mp8s93ibn8VteLmjgREJlOj7nbDy8QKY9Uh
RDwioDqRdQghMXvLspZhxpBba5m6rQeM58NFTcEKbFbbpOu+2grPOUE6BCkMTFoyF6lY2wcPNnJG
BLyhp2UNgpyZ2UHDVtkJoDvWiYkk0O7WeHv2vKRiRzAlknBIvtRxEWbbYTyNMzHwBKszsO4qahCk
24boP8lZXjpVmFZtOK+ECOTayOjrdUSvoRUXR0w7O6YkDehxh4bCImt9YeBAhHjD66NvNcV6Jw3Q
NckQsWzbztqKihInOMPYVbzcI7Wl7WZ8Al7jT1/7MIIlPsWbtpcoHjDFMYFnCwQiwvDRezFzdaEk
t8hzMHBJltjz9MLP9Iji+1kq6MOxhCCJ1PKSzsCx024Ul3u68RIoZdPU4oZqWdi7MtoYPkBNYSDj
mcCfcXeQd++jRayJToPtsDIKtz2Gur4r8GCcLN8GuBSzHhlAXjlpZhMC6ALitxBSCBehm/NagXrY
p+4UYzryPyyXRLLADRC0iHCLz1AheX/WOsyLaWhXZ8kIucvc5GblpKmBoMzdwt26aBtYBdWC2DCn
346yWhdl89K0Yrw5ZHDaGk8AH/H/eVrmn8xU9ppE4DuW1rM5CvlILEUpZnPfmHDzKwPpxMzPmUT+
C8arL0RmsVMz8y3G9mhdxUVxmggkEeOKGLfxmiIrWU1JfkHhp3m+obtrP4++EE8Fy1+V3A5IJ7w4
ZiNghyj7mgnkfAnkvGjBZaOoRGncRzlzSWoBsncZkhJSmuWEyTc8paqxtp6DGu9RpcFhhb9HTcLk
WugYrehP1tM0uiiIitegn77Lsqt30gyuMW73uziMLne6jbBMtpVM3+EdMDZfTp5qrt9D3SnWfagt
EID6S5+7rw2yFgb1M1jrnCT4YXkfito66sxfyTxFTsjGfGv5L3b3DSMqLZO4tjoLG/icYJ46hsKI
5xzgvu06Bj4GNiw6FSHY+zDVrC0JuT/Ij5cX80c2GwU1Q+Z1WDqkJX4NUca1CBnLasJPRB1q7S43
Y+7711DVO5HHLDN7DKKIZ1b3M65MCJmtJUVGY5uncuzb49TiIhwBKWfCYsI31O/FMMQ7LVupEhZ0
rbfvZVZUHsoqMINV7jzEvbFNJtzr7kRSabzcuSyXAUeoeV0OdJn+kMMjulngmzad3pBCN1oXtGH2
5n5HZosMewqLi23Xh7KhoKpZ3uwY1V4K5OxPfc00Us71qUTogntyqpiQBAoJU/uT8NTmknUde5KO
1t0oL34tnCsYRPfqOBPsxYBdgBzY3/dmd5o6VIlyYmO3uPAq2A8Tey/HN5ObmrSjLKfmmAaUsEUU
7lu3nFY2XD6sBFCyKJtf/NRUuxzMFGxJ+4S1E+qY4dkxgvQ8yI0zQ3R06nMI8SLUQI+w3ckccg3Q
NVqbqbN/DWyOcZMni8Y30o99bv4k1TLeJTCr1lIQTqrcwN5YzEQ8qhIfJZuVH9LAYczVBZ+Jm+RP
VQKJwC+KNwQ38aE2uyd2bhhPOUwudWoZx4gYdEYorTjRPexTOSJpxIQkGqzHzDfxD0NnLPIL3O94
34B0MLP00KSGv2bWURxbCeoemsiHNncEviuQ4t1sB1c7cM8TtCtUp6o5LZiMCYw+D6PHPBwnL2wM
x5t0EOtVhyFihtuJuGUC0i7Ky6CH1Zn8LIkQYPjoWmKHgfE2yx7CWFsBxMjIaU+KM23j9EMMiT4Z
VnpPLDQOpcbLnJAHhGTJCbibn03jZpQaGxy7rlGOxWyBc6LcTlo8PGlFZHv337GBZ/5rl9GWRw2s
IR6xz6kRYhcgq7ViI7PNGejQMo8PXGOJp/ec5SIY9yhB/SeE4ZbOQtNx/K9Z2ZksmUANt6P+qOvo
jOcYzNxsOcSOQOPpATGzMaEt6Rsg1nkgX6f6vYS2sS6WAzZajtouIM9ezZa+crmV9qKbvqEDQtLo
sB2XpdgMjQHSMW4Qclcdj/gaqncY3trW+Zmg0z4mhiZeGohbHRvWU0pJS91Sf4q4JHjYFpfSFC+8
nHiXJ9HPMdBbnJnW3kwwnXUjEsUgqF6bUoBTlO3i8vfb7VABnu2Xjz2CenaBLvklGbrS4yjSsbZC
3nUvbaXtlyQMaSa/Ih1MeRhOW51rFV85TJIwvAB/5mEwix8QjCAhO9XWDI21xk3GTYiYux1he/Hm
TixuUjvXbjy6pJoEVEz9qnPs7uSM65RZ6oL9Su295WZvjBTrI5a1pzms8ltZJzwBx06uCxTE1J0l
XZg73iIdyZPAx3oxU1gMbPPAMAf1BlqL+Qqmfe2S1xm5RXuFTQ4cTsXRJlzQXfcvXa5/FnHMf66F
NGB1MDHfR7TYZ8e4Y7Y88TesjBlOCl6glTZKfyFGoUEfIb5v2wYzbKus4vTvBrKO7PkGdy6KLHjy
ZBfuywjFczWT8BJRDXpQcxrsu6Zc8MTjLkTH+xA7RrDr/fYxrWEtlqy8PVACBEqWRIxnk2p3oAt+
+r5yV1rfD/yn6PgVW+R9ZIOSHg1kGlFXvt2vSvwS07UfwhPK+Ee3rMprWC3gztEqcS2N30M6pFXc
1nhiat2AM0blXcqp3JR29dWgu4PPxKCN6ro8OKjwWHQo+cEr4+W1RIcG1PQesopsG/cTRM50Cjez
iSl6OfqJhgbl3C1oDCMhxWdQtKGlF46Dz3PLLI5FjrnBzktWxmGxXOnzztWy777uNhdIkh3e00vt
7Cc9qdZmQmkOvOJmIoMBQJUeA839MXaGfpB19BPs5XdaXAmuprLREtA39I6zjksYNGMdI1wHcc2M
ykzeB7T1SFKcVYC7lYcctzJ/rrZ1Cytb+R2OQaSUJBfjpmbSZfa9OPWd8V0w3tMC6a7MiXjTriRP
AmTGzIoDGrkdEW/ThxI+tE5tZTnkaRdK4fPvDeBcZIPjxwt48pBv0TS9f7LeSfAYLkMubnADDhoh
sJhe8mCjE8WWWkXxxSqiceXnOOLm2jYJaoDXnK7Np6JVzg4FwrwtAGDB2GLboO0Qfdf4AbMKgALl
B88K8/CDjFP9kvZB6Em3Ul6uONuNbt5HxGUj+w3eqsypn9mEP7fOBEStWuKlB/tk8matafANgoiQ
DgQLqM4OYjhHUv7iU4kOVZkIL1tSWgNcGLMYNkUHS8fAnry3wuwJa9UXPyrUyuiB88ZquQtc3GUM
ySfPzarvPtLxk9UBZ26kfRTE11zaXU/m+zkdcKcUaC1INNSak7CMc9H5BIsO9gfDePvJ8o0M791C
izEs/axTc29wiaYsXK8tNlkErHWI3J7b28wi+YUq9zlFX2Ab9X7M2ws1QHJyLBRkUfM4CTMEBplM
V51BjkAJemCvjh0xBzjGtUn/n54tbJnHwUJ2gBn4aFXSOouEoKd7NZcbPry+ODinvq1vLEXnQDYA
andq93Wmm9HWnhr3pBMKMMSOON6/zNG6hvP76Ickq9SxAQ+2LVbIv/SdymlqY2P4TAzuJDJtIgYo
qGWsULsNORbaASbLtlnGblG5DL5IIqVWYHjj1uztKHj2MKr7Y10gzfGdpOCcUuExGuPoeP9VJfBB
91F6cGWLHreAyhU6RXWiQnN2phCPUaTHN+aT+SMsEjo0DoJVEBdEpPJnnj12H6YfJwhRuwRRdVh7
ZkfziKNsYwdG+VgBvTv5RkvcNU44alEtTI+U+ux/sR6uaidmfaHP/qEmbhH1Tts4lOjxj1nFksTt
PLsxAMV4MnVibbRawPJkFVWwV2Xuv/ldS1hLuNxZuXI9uYhHO4s2orcrRHG1ob0MSf6VSrcDHTex
fMhwr3FJrlJcD2vynKZHkc31wpiPQMBV2RGhFZx3EKVagbaeIHBzhVAAs6srjk5oZI/DMvTSRvPS
jySzYq8KtlEXRC8B/C18Q7wWLdLDF07p+TQVwSdRmJH9rFe2/RxWEFQ0keMenKx6VSNq3fIYj5+K
Cbu1YfZHvUjpVGrOxin2FrbhO5hQHImWRUqs6ostkEXj2jn+c0/HDhrRjXekO4F4HgttnyTO/v5D
x2ayKQLYilNtnE2nFuf7tdIKsacbJnLHKK8loSwP9yFkaajkODPK8JD6ffpsmx6ok9Nd5eNJ8BEB
5MOV7ushmNFhY8Wu0bY4E/WyHXsMAymDG+Khq9fZrucTPsMEE4a6+YRdrSoLrXWh6RtRufJUndv2
ZzyHxSnCa4AzCjNXrxk8eOss3taUXp4VRfaxsFCDTC4CQjc4E5WFMzpLTrYRE0vgJP5q7EZ8CQ6w
sjLgRxIRizYXq9mqcZoXHN4QIsak3TX1fAHFiJkq9YczsBF/JVmuYESbURkgbjybelx6OolOHulj
mXyIIgzSvX9j2eWcEinrXcqBztOW9KhwFj/zzC2PzZCmXhjRJqW90LZ+Z3p57GbHdGx9xq6I1gf4
PMf7F1kY7XYehmerN+xjP+jQkLOx290LEAd3wxzUmdc0I1xL0fLNZ7Fn7RSgS0MttmQLbalSzCwW
3jwPP0s3v6FqOA65Zq44UT8CE04KLvZgbfCEQr2Hri8Jdg1DD5Z9prNnLZztiEi0ubr7aCNNqwK1
cQHt3xDjVb3WJbGSYnBf8+xswFPFiRgHlywX4mxpRGCMmr3jkWHggeYErZLGuc7YF6l3nafOJvSG
/XJycucQaltkHqu6fKxDqziySPpmliRtO+6ASwjAzD3LA+shRpriBQ8x/hQayaLJ6Bs7+NsOA52m
obnVMmxKss0hPPLjN8vCvVDFR9TMPwtyGTZu81UbwXIS8IkYJTr7gV5tJjjcDxmWl1Ucq3k7F5pa
TWkX7uYCIz/85HtsF16SPYZX81Ro/VObh9HZCvJvIXZ8Kk/3w1pavCxdpUspPWIz4z3O2CjE61r5
ns9T/pAfG2tgphDTq8vKYN7kc9FmAeIfyTi7Y1Wz4aCB0ssxjt2sJaImAoxkW0a1pY8zNg7EYW9I
tXVHpfwag0yMBVFRqjD1l8ACTtrgXmRCU5A8vnz+lG4T8PcZJa8sv2p9m29J4qMVSvt4IxQgzdj8
ArKrfZyy9NIzBT25tkN3HxinOWW9gA5Mrsu0Mc9T7mxEN8it5uaSpoJBZp2we2zIPwHvBOCfZ+Uj
VJ0hIeyS99HcUwmOV5SmXqnVJZxlsAfEq/8aDFWdG06mplt0iEw64UPDRAz1wTpkRBJKB7s7s6TY
CwcOwrqzOSpNB3JEXnualUPZdpB39T6DyjIyUe/RzowllIJYC8NV0NkV/lwDnnm4pU0YCB0CE2gl
cb2LJl7cBIRCd/tD46OCFQFTTCqd6LA2hR7sh9785iT6fGFJf8uzBHmBHnyxQsvio3XJhtGY7rUg
akmH9D8R+3r0wzyz9KzejfDZVq5VwcnIGXM9MGzXVkmMQJORBU0Gk+Ffdi6qk5YG2nPHckcVIITv
w5TOr76x9riVY9Kv5x4MA0zAhzhb6O8qx6z3BeGh3EOFGDDFUFpJVXyadXSYJlJokMm0Xq5p9gFz
YOaJkGTcGdwZU1BAnIGPabEQ16lyQ4j0SOepZpDQNogiFWMbJZnvMH9HNVWFjdeVQ77W1HsygKdt
Cs6dwbDzJzTRm6C0DlRecpP6MVLhPhugnjAKioUE51BFQAY/wrYf3t3Weik4OeacRVTsn02SmUji
Czy2/UigksqlzRTlm2MMLONdRDA5ckSvx/WOh/6lZVu/D2QbHccOFpY/zOrAdfptZJwVMQW9T+5N
rmtbYmY22+jW4Gbx3JlVREub6xZGiIjXd7/0rnOpk5newSehqa8H7dgVEF3uE4nO5Ay3Y6otJ0bQ
ZqQDMUXsvwhij6NG7WwdzYgDxP7kzOT1kXYT7Xpp+gfSUk8OxxczLhU+Ay5zHszKDGhjcHIqswuf
m0kiKB7cYm2Jsjzayxewq2cgxy3RExQtoTE+2UXDwjuF42tw6bTYy0ni81tkoqKJed1OdYwJC1tm
AjAEXJXsLX6ruUZ2cpcvudK+KKxDi7sHEzjpd5cCZUsXclS3rXhKRBJ6jfmLtGRzh9fs3Qxqh2mG
pHuq7Hk9tMaEND2wj4xJr/4g88OYlNWpgfqiT2VwmGP1rmtBtS2KMmZ6MPpPzRB95fn/vaha95mE
euCtbWV7kopyl8wSOUw4pi9wZFYagHg8MvkyPnKNbcne9KE0eaG13Ztfw7n9kTQ031RF4mDEKvAk
KTHbMcF16OITyJzOechagdTNVNla1hhc47HIXmY9Q5TmZHsYDWAMx479r8+KNSkL65USaAdNoVwP
fe+v51T3z3FXM58xIiQ8A0ZQ15lfGgy9WeyyNoC+vxtwZF7bOHuvy2ETOrrxUslP/NhQEANbv85x
dXKHKN1UBrQPgGILpIApmDm3r3jI/I1Zlww7sJIAlyledYfLGUsyG80OzUUwzt/SSjVIr76ZJJ7x
SMUCaJPWuxbDSEzNRIHiInrKWAYedJBmMXNNKEogG1vWkWxpQfTIa6B4q9NUH78C8/zlJzPtIFO3
k9OPG52j9FteGrcgZnaT5GW4ngceLHxE2jYqo+ba4ydgfHDi7hDnOALp6vttsiG0sdrPERiUFMxE
kIfODas+nIJeDzaAb8tNPGJUimNM5S1yIhumoyfSFEJlY2qHfrG43E9Jt6XCVHmEWM6vyrcSQiUZ
wvPg3f8tz0z2oihpYpmflFYkXsHycVXO9BOye8BfPj12GU1a3BXbypquBPv1e3i8xrmHQxmD5Lly
H0ZbbnVCRWE7E+/evfrhR6VN4N+EL0E1MjShJwJkzIT1LK2JObVLLd/lITJ2v4m/WsXnFAYxu7aC
IbgvB86IKjwGXVjx7M/GI95lGBiV80T7xhCWFeBcT8SSZLM85wqPFYg+MMCxxt1o6zbm8uyEeyhh
ZYN0OZpjCpKqbh4R4pknXfwy8Hzd19pJTIWPyunFb6P62Rm+6sq4KnKIHhqOEaggzo8+bZl+R7Pz
ABWufcYV7R4Z5ly1af4cury9BeaaAT4qJlmB1p0NRowi/jVyUHl1ZX7khv4CJgLJou4mG2+UAUQI
F0TKFEzAMEbzkczFTQtIdItE6zG2umeoB/uY5mNNkg7AZC5zBTTCD4AQhZpIWAnTSlQWPbnWnFt6
W97LZiO0na7jlhkbbp9QF0f6m4i3DRB3QUKAk2fN1h52td8/2UncIgGIeSV99inwg7F7WC2rFCXm
YSNyZ/REpr9jO/NXLN+d1RhP3PRRz/pAS/FElB3Wik0BOeddKyODW4bSRSa4tCwEpgPErIz49zBU
7vn+qyDQTkkzuPtWjZ3umanZ79B3fBsCB0Q2UwLLRJCtqjBgtc+X+6/uX7S50Q+9gdNurINLkGcA
/Nrws8K5gforrcJL6Q/7pugnBCrLnyEKDC9D0xNIJ3lOsG3FoaeUgO1tlyRYU4Fd7l+gBQabDj3O
v//MBzOyATxDGqYcIfAEYHgo/ed9EGTXZMzjy//58/uvhE6c4NzXGMXsDZmajFO60okPlipO0nXo
0IrqJw9yjtjKnpYaMlm1Wq55cY9vnL8fXknfgZxlIOxVPh6Bokt0PHHy3ZhIcCQJtVrpSGR7DZOK
hDzhGXNV49mn+NUj2CXYfKDkQyl8ThhNnnooWUJ3b0qBHplkFO8MTgS/Zd7HLP6a8c6ukCxTOKeX
KGdCZvrqfaDzeiiL6JV48l/5EH0xh3BH548um9Fk5U40zxWjnHYyt7WJhl+rwQ+MrFYy5IdOgVC7
yFhPD595/qZU/yFY/nVBLXZDtTUEuRap/TXFXBTVYbOpA3VyJ4bF9HZUbaoDq5IHt4Y9amLZuG7c
Kl7NTM4eBF0crIcOKTj+WpcsFitcFYn+QYBo8xC+d+K7zb6ITkoeimEEdVVhshF9QKRtnFxMI8e4
1BNemXcp2fKxlaEzMcTD2O+kLMZHWcOtkOptFulhsh0CE0SGpMKxn1KVsuIt64s19xvaVhiXGMCY
rUk/Yx3tant4ayHFKpPo0OqefEbiKwfqPl1pd9F2I8zcr6ZV2uhWqA9iikYNw+titzjZCPgWDcNb
Ds9bB87FsQtmATMQo2OLbED+Tj1dusJml2gTtuXie9pbxKdaJpmvc956mq9WMcpgoJEepqgRHy6p
f9+TESMjnNSlkAZU4golVoObMLbZsLWiHs7s1DO6htZ3+Slq83MefFKp5Iwi1np2S4Jt5uhzFIjC
l/ui1sMVoYPRgyztHzM4JUDVSboNneGWlgRiZ/4Tu+MK0AKGPz0Zq42q/aNhEorcBTRneJZWyG8m
nL3Wi8OayLVbRjyhGFZ2aP10E0LcbbamTbAM9CCNMTuOPKtQuywwQZL5+VaRbbeahqZY6x0+Tjt7
HnqMlFpXHY14Ao+XNzV9l3wOCXCB39bo6zLuGYHqknFa/dUoku1oDdGKZ8dPy9Z3lO0bI9GxNLUJ
JkGbYXy4QV/LJ5ALonbnCvymVYFKsTYOONCtqdlPrj2wUQjg1/f4cII+KNf0mZ/4zK9dzfRR+rln
kiW+1i0k3FX005bE7TXkebKsJEB9jL3ObQIcPzr8ErveGlb+SO7EylSjYkufOZs20d9ZSr7xvkbl
Iy5JLnCgshhwSYHWWxb0nbZma80zpmCMUjZyIdFT1Wt8Pj6SiHUHVmI0kmYfts2OnjNny2axhCkZ
2ie9QQbxsCs0UOPDFF8bQtt5/lliVVau6zFB44FjIGF+MJv6WRmUzU2/yWNJtGFUsDeUjZc3pFrP
iyEfB1c9BDULepz05cijIrDBhdSgESoygcm3idBIY/NU+MK4nCPkTesYRqPQoNI4sVz55GMBH4CM
HbHWmTpNchDm7Mpy5luuMC+sQwlJEDOMcji3D4Orf29TBLWiorRPIEAB7MtXWvkJStVcZSVD+1m5
YpX5r4Vr7NKMWUpNxLfHwv25ExXIjU1WyB/I8NmuTB8omz4STjT0xjhkQgQ1hFWpzeDr7xVQrQ0T
DJgc5heSYcMH+yXrBEBpUMUkY+5suz0XGataXzGIk1MGBr7wrKXelIPV7iOFqHemiNedIdn25XuN
5GU1tGRY4m5/noYIfEKOkrIgBtuK+FCVrjaySfY0dl/jOPkuQqgeFodxDhsIc1u41R33ZRqR3vtv
BieRR1rcSACevOmM60OgiZ106Hyj5Bvc7pB0UONHWQRflvzr2DVA6yQ4K3ArvWdu9tPum3KLqpoc
3H1Q1m+Z6gJYKz2rhvlU1MQAMhxiGFGPXpe11qbX+qtoiKuLNbhUOp9F5scgmyR78zIuyEFWn6gD
3oOiH/aqdX71s/sTNphYV6m2GWpH/wdY+6J0/V2fKm3b5J87UN6E2f67OK0qMtOJ09I/kHSDV8/5
WqoSwHSO9CocEPsbpJgxlljwEJ2/TlICDjBnJzT6XkckzFoSv4VYUoXbgOro77Vzwv6/vDgLyqmh
EPliSYTnWv74uEV5gNJO/A/pz6Edsks4QP839/Uy/lJu1G7sUK4Z0TPPT92za3bRMtHC1emE9maO
MHmzmNUEddmAJxdZuzi1HUpUTBn/8AKXBITf1L28e8rm5cFt5ijU/5D29WFBBLob+AdJmxeAK6ea
yEEI47zZVrzwVdgMIxGubBzvIfCpwq5hFpe/fxl/0RjzKmxdJ3gDsbFDttjvb5MgpEELkB5CRNBY
UswJLiLlFZn1XiiKTkBXPBJJF/cLXJV//62Xv/r3NwDIv8Mn45i6AIf7h9qyCly7RB1MhtWykm5Y
F2LhdKCtuelqTgcHMSGg48Ymlfbvv7GxfPZ/fGdhcX5y5epKWs4fKQPCAZ+Tp5nFCiqqHpF9HdpB
81y/Ebs2iLbTAJhINONLPju/CnuuQXBeiUmi2ssIZlhCEbIxTbwJsPOpzkeTHXx3TOMabJBVfGSK
Ih6twz/JU//k9RuO5J1ydMc2TMkl86c8dcoY+bhUxgezq5mvaPNhWBQEBUsHLzFlf8VVxaag3iHQ
k2SgrXxjTk8IcOEsVP20QZUYD0ZxChJ27hponrprph0A+qeyLdtjhy2xq9Hv2aa2ZW+MiHz+zPCz
b4cmZuHAauIhQ3BxIhoIrRyuTEbRMeqJ2ADxlJ0pvMXL339Sf706HUvRkDm6bQOU0f/4oIpcVjrv
tDp0zI0fGm7gB92s1lXffWtMKsGoZgCMVxuOTqJv/v57//V043vbwoLExu4TSfDvd0bqGwPq90Yd
BKmW+Tw2G0SacL5tH+MJY9O//25/Pa4cy3aFY1kKkPtf6PaqxZyCWlIdIkP7iYXwtcYrdp/uJyIj
hdT/+fffz1iOlz/uAfDUpg5tnsuKmcDvP15SAVUm/sg6JL5vryMtXlESb0Uj84eiW4Ydy4ogKhj7
B9qtLOscmRceQ79wGAIu69GqtuXeDMrbXTSalTAFc5OuagDqXlgSPyZ3QRtYj0GDO0xjkvsPP8Ff
D1AHCgCHKJ2Yya/++ICImfWnIVXyACTJXjGz+J/cncmO3Ei2bX/loeYskDQam8GdeEfvw6OVFBMi
1LHvjD2//i66XqEqlYVMvOlDAo6IUEru4U6a2Tln77ULP2nUzejc8Dhiud4bhvZZMAizPV4ugqpu
5eUjPbZFjjiAyQJmuHDa8Mdbk8c4w764WvVmQreCVfwayHr2//ol/5fLGfQ3o13edvb7399zzySF
a66keaTVQINfMu2Qbl3sUQAejKA0NsVidKAVHub66a+feuGX//55cyU7tqAB7Vj27/uhQ/OW587N
4z0Mvi7maWW4KHd6csQMwTQfK/V0MVr4HVYCGjxdNLVq1McVGr/+b652Y7m6frv6MMhY7kIiJ85B
LK/2P3bnXo8JZfZs45jZNevVoh6aF83Pjesv8ufqlaqcG47zoeZAkv3r9+IeMfDHZ/dw6UgEdQ4D
mz8vK0sGOShx/Vjp+hd6ghXKETF9lq6fi+xpjhlBC5nTAg2WEY4ORptzPkOSyH53YjLQMs34qgxn
DwZKPvSgHqjzY0NVGzWjZgjJs9zFDC4fRsu4zRFHjCqwjqHXGae0h3AkJRZ2swdcLLHutrBwKfxb
4xrG4VbQZ1lhGJG7nCRdNLdw3OIy8zaJlT/1AkhT7RUnhhLL4E/+4lWQ02ERGgA/gswUOyKQN2s4
pnvKYC8zivdED5/M2W12ZE1Zh8EI9iEpU1wom9gJwcMlpu0PS3RHWGnkZvbT+ziIvZagStLy9Ekt
Ae4cas9NDxUCPSbDzoaKKun0mTCm3j0XTvbchumtayKD6gzE419/YP9lwyZ9hpIVzKxJAXFfzP7j
ciliqscJ7MsxHCz3NKcQ6qP8axI17mPf6ic3RIaRgvoB5UMh00jAQUnxAh5LHvRZMVxmUBXW6IrN
LvM9Y6BPgJZx8XmrQ1fLV8LCSEDroFz/9QuXf77jPd1hlSUoxHMFpII/Xudh1iNb4Qx4vMtEJRqT
WZt+QnmSX/NcvbvadMwy6VzSeQ6wPmXMpIvu1noA4agejBckNESQM8hD+XAOshgqoy1QD6pxzbBT
HDAG01dM3kKmVdueKZ9PjAyWo4pZQ8NYy/A+i4T8yJWh5RaZr0zybWTqR2OsbveTVUvdf4bZV1gs
jN5objMzpofMbPlk5eJx1JiFZOqbIpnjtBmzmEkhS+a+poOnhokw3HdXVJhS8lhs0GHx+3G6F7zD
DxBCoBLiBtuXLTovaQ5f/vrN/S92HWKsJO44FlRuYvO3LUwH6z/D8JDHzN17NHuujdPWW+Rs+Iu8
JUeoJRHDWFSjaWnhMK8d+MURoogURquv0r9Z3Y0/bak2cTDcNliIWNus319PHTcMLtU0H/l4h4PT
IKlwnO1Y6uoaW3QS2kdIVGBrK3SP0HdgaaBULxwGb3FUNucuNqK/Oen+edXnJeFqAkULhIKT1G9v
kTvDTwhpHh7NKBbITBfYU8DAkHlDCkSLXgXyOsfWpwv9/ulgZ6QX6b15IsJMrP/m4/rTeX95LWiN
DR0LNBv2b2t+jjunagJ9OkooYyvOCMWhaWs/Zgy4Gjo+tMCEoBoy99y0tmZsnI7Xpg3VQ5hmMPjr
/MZcP+DvdGDkqXYpJuPkNI/z+9+80D/vTjYHiqUowdxEgfB7aZaJKAYN4iyQOTK/8U7qhzzUz6hj
SQBn7LinAUtUNZr/hyDw9prn1yW3thfn0VmLn8RMbNngyNcoVOpAQHQHksXNz9k0XKLdiND3qaqB
n7LcXVuvrZ5ZIfITE0sMR0O1NTuW4TJtqs1kpWo7l96XoGh/6DPyTwg1wQ5WX47Oqiq8TVQgCJeJ
RXNxEVZHNfyy3pUoC+3GFyj1rQY+qVyCB9SUO9vWBHVUYRY6SQBmJsq0ndW5jt81mMZ7wyn2NAsE
8iBgxXNZxJsumUkYAABPV3I40hsNkDdq7rqENHYaBWPh+0PVTu2un0rLvxcgJQM91K+iPc+4JXGH
FPbDTPTzpt/mnWO+GhPH+SQNXwng+pI1lLhhnG01qzUOODh/Kh09SC9ml9QrdQkjCY6q67yH+yKa
0DQ86W7/jLf/iw4YTOnadkBpdYbk/NSYLUacES2FY4WXsPrEwD/Bc+B5Rxuoz72SjgP1E9s1XjOv
591gJ1gXc2hcjSxmj8uDfQNt9G/OHH+++KVBpY/f2AMM/adiNy5wyKDmao7gCqjWCPVdztDVsHXx
AO+0mgECeQ9/cyEvd9Qfzjm2NLjtLcdiSOGI38+bbaiD3x0jdXRToti00rpkXe+d4MZm5ErbMGxd
4bct8W2LKivHzPNLryA72z3/9WsxfytwyHniqGWyE2IGk/qf7qkC64dRK2kxmtZeINsWZ24itmBJ
wxbZr499wzrYUXDRrG7aLH6NmQCkA8nW3lsCTy6C+qEKKGJxXHzlIELjGNB9hdBx1HLOTh6j/Dl6
BOBRb0qU2eu5JAQ0bbblOJp/t9K7v7eXLH4XW9i24HeBMMUJ9o8bu5UxqbQQbR+jsY437sLznBee
Z94k9LXv32NZNI73r9IiWzekZByGBQ+atDihV/cv3QDJ0ypz82w3Ce1tHFPooctDzCkeiTuM50xJ
8iD5kdRKmoe0LlZh3c5HMmwYKLTtXiCEYwhSi02aYqB4IH5DgS06TglYm1guANlogdv83y+BG281
wlVXOMfFMYncaSvt5mfuTRrZ2vPI/t4spIwmkMRMl9FKAGjdkl+d7y2ZgrOqmGtDLjxmyLUDoBzg
hl1QU8uXE2YhBhLHYnm4f+U1MQWlXug84k4Grib0x0K2mGVU8twSE4Qauw731KLZfrQt33R1ZDZj
9Fx3bFqsYijm6pe8zREaa+wCkTn7TvQa5aH0nRo7G7ME9OKaHa9MFb3cnZm/7FfoBbHchd1ajviB
uomxDAio+qbFHwYJdZBTSae2IOm3Kh53ApvWSm/KkIhWAudHtCQmw40neFvGSwHlo0HLsoV/xqgA
jNLamCx18vAE+Rmr9HrKXffs5GJD7znYVRYhh8s6Og3VzYKdtapCMpMzq432LUax+6tkBn4pmL0f
CPeN17pTyOc2NeONB9UbsJTDZB6J0MbOtPasibI7J4ifKC4qJPcmiSaqpdfUFv0tCGr9JQl1D0jn
ktLpBc94/tdpzT2ka7VgX2oqbRMRbIjaz7qERZg9EMnhkiGAAosMO/twt+uwbWmrcGB0pQERgVhV
YG+fsMvj1gLhSpNyAQTtcbYWfgQTiVgDymlPhrDim294Z/fQI42XwUrFKq1DDQ8oLfmplPkZlcui
dpJnmaI8Ixc58gnhTmDYJQY5UdRPXk1KaxrYLwjGzG2CusYvc/yQaVdit4w15j/hGz2iB6xWtKEM
CD1ZZBzM3NqHFPto1Gdz2wbqOMUDGGvSKmvjc5HLN6vIP7tNiLC0i/CV4oo/mJ3aab0j9yI0sPKF
5cHWsfjDq8vBp5ifEM5ydi4yazsoK9430XbgSZNOjTde5qq1scf/6lDqKbJDV5HhjkodI9nT3ZgK
TXdnjLX3YqLvYghDL1Ny9DsXY/dQGuAmCy0BSTIgr+qz+BNK2NrvXS6ju7sYhFx7s3omTFpsx99U
9KGHs+17jZH5Q4S+D3aYuS6SqMTWSrmOy4DrdTYf4e0WLwMacdixWYQ4iW+zurtg5DFYbXUb3Qjd
BacbELVEYrzFilO/AMe/y2M32Te1fvakVpAagO+ZpE80exj+tpY2RbiwA/GEXoCnnxVJ5iDCdaLI
YSlh9rJhWCXsvGs3ZeRZHqzJrp4hM4TrStUdwxMLrvbMhLXIFv0R1ttNy52vYzlFQJDtrbCEoUvg
BlsvQS1eqyOBVNGZZklEgjarUKNzQxTQ/XZKpM2mBYaw6RlgXWCj0cxxOD8NLhu+w4Tagxm61XAW
nAZ/Sn9UKVJRtH3VWY/jRZmC4SRDWHn2ikcqlfZMqzfb0oD01jUE2Z1bWs4608rw4PYNp0yCx144
165Lt7AeOTFhWfGaS9F2xtUTWoIn4gnjTr7CDMUa0zRztulbj4aKNQ4nfv+I4EHiS3V3vCWymG4o
qCKugBkMkFPvpBW5Ny1sjIeKm6mmnF3Dw0qOMT74pYELQarWzglpzkHIkKzTP5fVSE+uGF5S0wvY
Kadp01bhAwJi9zlNv7ExMGFthHtsc6oeKsk6NLFtIua1/BaTBRh0hFA3bzSaF9ryxk6vydlJoyI7
jll4ykcy4GIHa0n7QTqg8uNchOuwSruNQpZ0Kkv3qdFHyVv6EXXhwcMnc0w9RHAT4vddzFh7ZWcG
VGzV5695+to1Yj3itjrFqMn3PdgkpozJSZNsccqTAR6QCl2jY3GsrFhSnrSU4CYg9Y5Reg9lqzu7
UenKD9Lk0Spo9bUVN35ZFdZG0/GkdSjMD3Fe6Idwyl/Z8lmo0Kjybus0+rymw5CEvm3NmdjDgjT2
m4xhsB9CJB9JQL1PU5MKFZHlNqcK6XS86jxfqyvuZl1eiUH4mYb2ZhIR81iTKUAgR7mNUU0VIfNu
hLPlaco5LtfBxi6s96CezBU0BHPXupJzc5Y+oLrnY0gqfdNAemACPOD80vwwwyiAW2y+MpKk0QYg
dWPgJt5F2Ja3uGJyP5hrvBIeqfRKv5idLkhgcNGqwad5GJTAyY+sFW0ScTguPXt/bNWmdEz3jICu
25ayjHZIt3Sf93Xft9m0K+t0PEhR4zlf/mmGwvHaWGgtSHcIoXXG54FVaOuwhLqsQc+1GRIWA9AW
8cTNkkI+1yyVOZkut3kqC3/o2wEMoI3hhLi3XRR0ZCoEBCvxToJ0dSReyqlZLCPxmXhgVHkzmc26
92anVyvunC82vI1G1hl+rdJaJePQP6NSgz1Ix7hMY8YskfzIHRtVYZJFB09rt3WgWZe8sKat6tWN
kvK7Gdd7l/jwA1x+i6MUhdH4HTkH7kMyt0hMhWJVGnJvdQTQp+HVpMf9YDbTl8mqgk0WZmez0b29
qXJ9PQuktqSAJ+suHAyfI9q2i2d732CeWDCpMb04qo4I7L490WZom56oYt0+5GlNRG9tPd/HMl0r
QEBpyuZ1F+9CR8HR9va5LeqTtYitx1AAs0nPZWKRjpV2jJMDoF2sAMQDeMO4FzwLmTYD2SREkoaR
cZa9fQIZ+b1uE+8aIAsSNHj8dla3ehQpv0YAODmYu2NsBJtoPhWTV13RlyEptsi7Y/IM5EVXJCHz
dsRAGmgFQRCYkqfSc6OLxD5hTIZ7rhUQvlkQlxgMH3dneRujMarzaKvm5ly7rbuSHgQZD1DwfRjS
VsQSdoCt63qhkyFt3Y4xPaKSRjS0Yi4ORx+APxMn4ubGY0V3JOm+ESNUI0awVOAdYjQl4BVJc5Y6
hnurwHpvV1jfh8XCiEMUn7ASDOqir0iLx31FHhOK1oIEJlUhAuiCI0UeOnms0WujdtUZbmXlx6b8
iAMhLnJuFqNScjD17HMwDtaOeaixinKsEg5en1gv2hP0wWcvq9YpWNRjkMOatUsq0LQangvR6KTi
wfnyrGndTlZBs7jZG9h+TY7mT/T2XvLJ1E/ZjF5lCNJDFmeS8Xbfk4Qjoitykt0wY28GUOKcjY6k
wXno4yP9R2OLKSNb4O85BbO82Vr8xjKujgPNo4eZzVggbz0Ilyydpk2v3Sy9B1ondoyAMmYiiMCS
sV/d9O90/6pH+/EOOAlTZ7zdz6GIpsmbFNGZ875gGUfSrdWt2mrc+UTwzsDNnRBNITlvp9naWFbb
HRB5NJtQuP2j5g0HfQz1S9tpDUp4wNikW5E2FTkPiW4pX8szTDMzwjuYBQhVmvir06fzYRw6HKug
5pSRsqHl2rNO/K2fAJtmuQd0NssBMzjJj95YV0/FDCjB0Oxl5wz3QcVzjX36qRfNc52Pb7YxBE90
i9BDVan50GOypj0EYGZKGsR8qZvvm5SqBW8T1rx+PsWNPj+YHeABBUn8fRLZA06kztacn0uyjEJb
9UE9rG2U2Z4B8q5JXaEL2qbGQaUF5xuLayNbTFU4wJoK51FvN8NZ4A/d27X7FTqAiXPsVLdMyeZg
yo9pWVdbS3pkfxjQnX6JgBvgBIhHGadiLlqRcj4c4fi81tLcRtD2HlFjl4c4cslFjLpHV+TOx8AN
5s3YgrqM7KwQceRTBfpasZoc4tDFfjyCnW6xZt618tWYR8fE+mzXGufBokGSXDXgoFska8emAhEZ
5dMtrOdyZ1lz8NmOUNuMYO3KpL+FZILSQmrE1SE9B//Gwu2LzFsgrAdPEhhsDAJIOF5qL868F9Lt
TzHyvktXW/QvJvUom6p57HsUkX01W+ulfrhftwOa8PWgYLg0BKf4nSPGp3FQxFx1wntj9/G2ckIP
j9FnNxE4su3Rx26U06mNN0yHWaPOo8J+s7zBOmm5jsFSNwufT+bTqArJjG4JRE/0deWhDi1UHj4u
SJlKIY6f0tEC0CTG57wFWjCk/d4mMYmzgu0+Z+4X2PEAUAzveQC/8osrwm2t1s0cs60v44LOxPbE
1YZ5sQwYI8LVjxprCX9PSWFdGvRVMR5yHQq6q6DwWz1hAXiNt+QGl6esFgAusnT2IctDN8hKC846
HA2tMhEgVcVPWhnelqmKuW5UDjLeHKeDbuCKCEYpdgkivYsoxQ4xT3rKGTYdWqclhQkY68iQxZXq
xj+H+DeZkDCnaeW3HlINYko1X01T65eB/lwwAzhNNKTv7a25ib4VPTNcD+cr1EmyqbBYszSb9gsj
+JehmK5kPHFk5AQ3FU2C4xEqudZExEcrvJ6Gr2XknLYLy6hJ5Fsc48Gpm6zZBourCas+IUEEHPlF
6OGzMtwTC0nv4692dybNr03cNR/EDguQZP3MNAHlzqoPlzWsmLRXHfnyQt9v7Qn6tWteGZaNXzKJ
BWXa5VlGyAOJCnZAHIEVVgX1VtFch7ZNj0YbHPM2K09unX4N21rzs5BkosJiClYK5mF3RFKLfnaL
bIvo0NRbx7SgrjBxdoVs1KNIOEgGifo6Rd7EURtdlhv3ZIfneD9N5i42iQ4bACntqQ9bccxjScOs
lN2R43B8lvmpCubwMtbRsMME4BEVG2tIwMGc2AxZZcR7WDjEbNC3wG42DofOUfY+DsZriOByT1zD
T0dN8pLr7nly8UUscRr7ekoGclYbsdE18W6hON7aVBQUTT0wZN6/vaPeBpelwRRs690wPN1BUJyN
iJapvBW041+YCaTmxhXI6aqvI4DJsnupUS2um1aRoe7aJAzUYKFJbckutJCDoRzPgxyPLjXEsQIB
1qGs26L4TaFq2erkJOaDMbjNE/U5l+dikM3ja+/mRzf1rAd8uaeyg94JKCu80b/f9IlXb50w1Det
g6xy0qL6rOqqW2eqfjCqbvrU7dCUryo9VA8NQnQi6NcAp5ur08lT2Ed88uAhdoEs3wfF/3i3HsqB
1PqxKx5SrEIbI0R9SXYg8x63fas78dJjQ8ZmNAE7sdYOhNCDBYNozcr/NdciPGiZWV8GnvPgDfJN
K713ziqr2nIzH1stx1yaGn6mCgw0WXKpia27V5mqmH41SrPKFgeArLvGYPQ6S/Yufelaen12rc2I
A2+XPQfihwGMC3t4PXGsknu9Ls1PbvABRfFrOOKZsZwh2EZmhj/SoOwfTeFusVmSs9uArsbZtg9x
x5BX12ytHnZM5EUXnIPfrY6DnENjYGUbtVwFLY4gBNO41cyXVNASM4zO/j6v7eJdm0V4KaOCasc1
Xjxya5rQ/iJ6SUpWnBEg52SnpM6fQkXhZQkL7kswPg6TpaHA0giNTokmbuLKPcSteWq6cNo2g5Af
vRHLrTbJA4m74oFa9MwlX9rNeKBTbW60GI/x/QRXsroaUKp3MapjfiVvk9lAGB2ybwP8gv6sOz8j
g34UrkyM3sS57YeJe7VBsRo51K/lwLLjNeJzw7W+isKpPYi5H3FWacXW06cty0RMpupwMkmPZphB
jCdjTdZNBGTAn8ZNEugCgwNdiZHElo0j6bwHE9dm36EzJmOHqBialXny7NmLvbJBOIja13drS9ug
f6vWQgtaTs5EuzlBcsE1NqxCsipB72ARmufxh2MD55v1xKMjOJJmWAFVC8bme5XEag9LBOt5P3/V
fLg8OH6862B2w9EeTIjWIuoBLzNGgioAO2lEth+aLYxhk2btXTTJoBhkMM3LVSoBushw9C1H0YWl
rHOLqvHJ/+AezSin2ILsHj1vgbF81fYp6cAltP82/egIgbtwlK9XyhbsXZybDlHZPg6tJw4CxO8q
nfR705RO3vIzXU1nIyezUkjSb8Oh/zJYqt0NLVlzaWrT+3QctSXcmUJvXCwq7YDQJiIY5L7jdy0k
ibLsd4pqqxb4wrgmsaECtRuzfPhsN+YhtnA9O/oVE60ux+pQQBRniQAvhlUDuOl4Q+LprBzFpBS4
7tiZ4hCwyHakfp1mXX+c3dS4DgpASKc0HNvDwL1DIeouxU7WBl8VUZxIaTuu5hrIhitJNda9ITnC
zg/Xs2v72TJM1PHmUUYNyOnL2md+Ig5kBoerGWLGPpgxVhlB/c6fYX4xu20bx8a5GeqrOYz2QZsw
gNNLv3nH8oGkC2nTLaroTuF0OSSp3mwao3I3pDc+VwSGPWUqsQ651dJK1PKbutqDtB5lGp6VW37T
XSKdq96qfRdxAo0Kt9vR8TVearaqQ8HUo1TlLZOw3IYYN1/AhoDB/ICkeXqKM/AW6eQu+o34kjxl
tStPdpcZG5aPm2NP4AKGOlzD/CYeKZrsMyfRfnqgh7wh2BdDG7TTRzSrDOlqe1pJe2i4G9PpQeBy
wzhMRAE+SPGouSy2ltm4+wDIzLrqcDRSK0tGEcuVW0OFwerb+cBPAXTJImQQThxgyZaLD3uItvlo
Qu43SDSxNZN2tRfbX4bpuxvhztKqgBLTHLOrrvKPwCveO0nTZMpemtw0X81+xm2K/hGsR3UyZf+d
mj/aYJoCso7694HdamPZZnFuAJXsBK7tFW1tmAqh9aSk3M4snM8li9EUuUfJoWkXjdbXqp7iN/QG
n12j2oL5VT8k/c4wfXULV5y7To8uYNz3Bpqys9kxPnBpt+xlMf8Y4jLC2pAxuRK99RYEX6iIXnI6
Rk9lmIpNHKUPbZfpTDLiaTdHEQZTkiT2HOjPQ0E7XUuC6VlVBPF57STxeNeE5waDBHlHTyqyw+YR
j9ebyRHoIqqzZsa6b5As3x2nKO2YBtVvqeyaTZ2qmoAUNsNgqMaHui71x8EoPuOnq25EuP4sOmhk
5pBkfjpozidibxZC3awRgIL3IwVUvzMpvfZNR1ZnKbTmGo63DgpS6TtZQM5NgiiYFtsaAglrlb2A
CmRbp2eFevoYxDMNwImoPiwy+HmQyR5QctLo8ggvjszieUjGT0GpjTviBppzYAwnsbRG7KnvOW1T
zOWlmq7o6KaryVK20caRrm43vaZkz936iX94ZfHS6nrgtJsRDDWSzfRMOEO6t3vCFu/fgkTvnolg
t+xMf8jKyC+d0ngNiV13TD3/opiu+BmYip0qjfbVqfMDB/9Nb+N2X20DvMpcjxBqQEVqH0Y1fRmA
nrxFHjZw0nW3PbGyWZue8xkZmZfLg9NCn6KKd+32VEYd8GGeGwcIoTSMpBP8DuDrOnvrP/Hfjx+3
ftWv8L/zH/v1Fq2lD7fqJK/mzX3JPtnf6Qab5N4Oq0Fg8Ifkwtho03KCiDcxKc4bufVYhaEDTHvw
xkvY90M8PKNjBxOfqA2qWd/abLfX7fXLFWfZ6oMgo3WwGrfj1tzJY32Ib/Gtf3M/i59gbzj1VjZg
Qdo5azyifJs81eQTS0YfRCDv3K8j46q9fiBx9jbczJfmi0K0js8ET5QD+2lN4zpoNjjBtHbXEf1C
+mN0QgmCg0S/RhOZXrKKXqKu2jUA0XBLMajsKrfaA0Ls/SDpLKz4iiA6MWkHdyiu2O7KKzk/X4Yy
H7lRCToqMvE15SAAJp4GKWZdZx8W5TlL++GjrIABdKNWXiYkd7cOHPscFrtm6LNPfJGgTCpDzphx
9olO8loqJAgE39d4yy3rk+htOmYJx82kOAkMHwUv4vmT2torPDbT7kYYII7M4y0FXBU835xHfJV1
NZC/1UwkqCwPtVXxAO7z17dOlNBHrHD9JCZJKw7UtmNQk7Ry//b+VdpwaXR5fjYYpx2ZfJ216JzT
ud3dA0W8P+aL/Ptb9a9gh2TJnyjJtSYAKqx5NJiX7cbMfbr/CSG0ch1LRYfYyAmqSMTZYUC4u//h
nTJfL7EVyysYBgIl//1z8sNpwuHBKQYjP94fwiTIubl5+PfP7l+BtVmWffZsUtvZIXnOpmC/DuaA
gJZf0SjxkqjCTJeEQcIBQN0dyUEp/anNVHPSK7PzS/Bu90SP+7/ZLPEd969++1lSA3AyVKbWzElf
56KOdsoxMTI1EdHAbGgQoZbYonvOS4OtMyuS2UfHaLL0mBEOIQbV92CJfz/cfxY6KqOlV57uKRj3
B+ax9E5JHORxtEdwNxoSCaGz6veSwE3OQeXxnjszMN7/pR38/xfIT7X+H5qQzUf78X9+EALXTteP
/Mf//OMSF8WPpmw//kjkv/+tfxH5vX+iRUfcKi1U0givkEsOP5r2f/6hec4/qXqwa7i2Dp1J2ggu
/kXk9/4pXPA6ULLNRVbtoL35F5Ff/NPyPFhNKK5d2m6O/Mf/A5Gfp/mjoEb3DITywOqZBYI7Me/C
sf/QoYooJWzQKiCL6loZ1R0J8TSlT6UF9mJLRH0bnLBAiR9YUWfALq6TuWKlcOs7L3Vi5uFPxxCD
/M4FVGqvVkAT8W2oVNv8DCcrKz9mR/Ta9x7QtlolMyvFLGYoJGPVM3KpXZcqb8WuBfa0rOyseVbS
mUzGsE3zFpvESkKhraIOSCJ78bKYGuXOA2YTfJNRN4ZromFD81RFffaQaq6oNsGg4XrqS60ljEaH
63fuQALQ0Cw42K50N5oQ33VYon0yQqTpm1hwmVAkZhhv9C4r3nXXxbnVknuHyT7DcL3kVXnWCvKC
xeEE6YLxw5xGRsQNFOMR9WWYV6uoHtsFUIP3iL5K19hneEJpHz10BWoxxFwtWd8Nz5ZMOk7KUOJk
zpNMxsZHDrk0OkRGyjxNbzIdMPOQpslhiAjpAm9oPVkDvpBEzDVlaOkY7YIRrJgal0H6FSQ5uQWa
5WXRpSVIB75A5gRMpHXLyiBMzBG4K9Q+XvAFlz44AD1oZvZgKXI4pLExHZnLiGRD5KRcTMvO5N06
fGbDqxjcWjyPs21E3xILi2PoDdk3HXFi4zdpDXMlUaqCLyAZoa0nKdp3mzNbsBUQBK+5x5pmmoF4
KcgcRErOSRleMx45GpaACsEMjuYxtUzrsbAzgXKfFkK9royySNdNHTivnYP7flf0VTs+eh1YRpaq
JV3ENKHnH5XiV2V2LFAIbYzGpI1pza1d3XC1SGKk7IldWtVNtUw5zQ4YTAOGbodgYm6mVaz1xQ2i
leb+lM4gmpXmzQOkzCWzFwwJUTJ4n2Oyr/NVH4exdoLZhHM4N20qbauqZhfItd077Rr/7eCgXnEs
10/cgZZFlUFX3gZ6k8MUoAtk7iHL5ObOpkrSr1XVG89YwM2EDq4c6kuGXDm8aGM4Om+FBPSyB9rj
useAFUVYzOts4gK3sV7xqRCVCemAqopoJ3NiFmnjiD2mc6h9rqx8eu4dIZ4MoCtb/JTsWDCZb7oz
hWfuAAYcrZT0pXQ6TWObxd8zy0xfNEWm3VAATkLNHH+tewh1o2bKE127iqamFVAH54VvVmO7dZBO
b6ksy2o164XaRlkrTpYy6kuMFB0xDP0SQmnxncXa+EI+qukPsVuecqd2ziMxbr4XDDkh8Y7NscHK
D0qGw7Ndh2TetExVIZcl+7AT5kEPQvmmT3UQrSIvlljpxA8rH6YPVJ3qamm99Vh2Q/A49DMnVMMo
HquiD3k/mohufd88umXYfe0zozp0eiyeI2pVBDSdE11ckkS3NnwWvxkH43NeNDGRHwmDzYlbBQpY
uhNeDNnGTQjDzN0CBUccpkhiOULBqgvPIbmC7gp9I2UoK+QDFonivRitZFt3XnizbYX6VCXB1pFO
i20CB+A8jQrEnNkwrmU+4jG4x6nQqovgUvR7IHM7Cw/ArbcC7cOM4ZPXXVm9gV1ob26XUCgX2gR2
LAGyh/jqYCd6xtpgtyA8Y+uGP9wEqhZZ+TXFBrCJkkT/metJ8ay6vLkaoxvBzsC5YqO2yM2D1cza
JxSpMD56J6Oenya8xXqUQnkVGcb0no4pMPNwYzK7YWTmoXLtGXskJTotmhi07QQ5BcAPuM3xMI9P
s113OzvAr2dTQeFLALG9D0LTXZuMC/w0dxnnNxKieU69v2JMjheDPsC3zjATrhC8x4osimcG9PZV
jbKBaxSVhBeDK8C/JA9Q4MaDWbUaMJBE21WREMc6NsZ9mhGG6ubmeNESM2O3moCetVCUg9xb+M3S
+aYGSwOFUMdnXSydd1WhRTBF5Q8ugRgi9moAmra6uqpl4DdV0WvQZNMl6pASmqae7Jjwj34LnXtL
BqI4SjdfTk4ZHdgRWXeexfStYgvYUz65bwgQEvBtiTxhhKEvkeKLQfUyPgY5unneA4cluUgSStWy
9D19Gb/DUqYdgd7LI+7FnxStoNKcqx2tu3hTKCvaaaFRHGqzRP9P+PfVmSqsVtnUHYlmCUC6A21p
WTe3Y+jQWy97Yz/bfQCvL+xRYmJEYkNwgSJYuMlDMrzqikTbwCID5X+5O7PdxpEu677K/wIscB7+
S0nULMuW57wh7LQzgvM8xdP3orvwDY1GA33bQMGozJRlWSIj4pyz99od4McvWkRgKZKW2ZMHFKLw
y3yHqideV2mCKiWHguj743TQUgBxieoZPCX4Fi2v5xOf5+EgGVzui7yHZGRZnPp18pxIkg1ePfRp
z2njm1ct8voNG6a3G4Mk2+aEtR8jDac1tzeLaDdHdLbYLZBIzdvatvw/0tbFyYj1dKsprbkBd6Md
7UD3TEaQNQgZGfjnCp2oInYZxDFDIDByx17hcE2GfryC+61Crc+HO4OVY6egj4aZ50ZrNZEpm9hW
FhaxB6BBJ3jA0YCx0h2IJzoY1rDGeZ0c8bS3lyrIYqwnVr+wHEmTCyJrY5WEwQQ9brMVyjl1EqXL
aVtJUHyo9yDfDQsKzCXlM6EX7ipCCjxoiBtG8zT8DO6M3C7mLcQ3UmiLgGs4bpptlySwcooR3lKi
9zs55ssGQpTzzH7HPEB3IN8ZXKV5IjbZFCFzShQmUgABSZgMOntoo2fneO77m6bB0ndyVeyVUbqH
bsYsri25xxQxSDYblpnWCrQ9/XYnRP0whXHh9juVukOwsue0/SibCgSXPti7opws2BBTP2JMrCv5
MLhZdch8n1C0yG+bVwj8amuNqrqzMzLQthAxTW9DTuZobtuUcMLLFKOG3+ixyPqtNFzf2ZP3NKqz
z5vEnK9Wbvc02aqi/In6pgMOVo0XNvWsXFvG0l127ZlOHkyJPt4mdmDU5gr9/OxEFSnDvTbr554g
q0+hBttkivJztP+/WrxYBq6U/6l4eSz7Tv6/9UdTZnHxbxXM39/6dwXj+X85PJXnuq6+WMwpIP4u
YHzrL0oUxPgW0SO+iaz/HwWM5fxl6hQbyOMt1/63AsYy/9JJ/0ImBaiB8sa2/zcFDG65/2JII5TS
0ZHfc8LSXRz//9UQ1MdmWjQJOzboZLEzosE7x3X/lNvcYd702oxDexvaul430zCQbGQ454QoIGKg
GAG6/u7q5QEqAj/K77z6IfK0CKxgACNbg7NaCsYx5G6F0Xw3NxVKTz34nSSZt9JUCh9vImTKsonp
gga7MEWmciPuEL8zcEn1UF9UaAzafID0lrZFJxttJuI4nDnFpaAL6B4CGWbW+GLL1U54BlFSoU4/
l9yCAhkONsltNQVbrxDOCerCymUun2KNCA1e6Krp2CKDpioOHEmO/jRNbKK0+q1GBLsCcGA60xqJ
OjIWBUkNrT0ga66yR8/ImlUOZG9fp2rPEQT0GWDYk05T0qpH/5DHs7Mz5fQcSF+uCkAAZxRM/eTH
yAlNaKnB2L5rFgemtrF2ggSgrZbFNgouyF+kc2BNGYsvDIwF3XI6fANGeqqGHnmLsSRPYaVCKdC+
ZWV8ngdNvjB6ITsQC7EVL/LuOjggjPZOPfXOMRutz6Yli9dn0nEwBDmxhvOEbBmCf1wfCrOxl0Fr
fhZTtO8jEy+gPYh1FOblNH+ooT3n1rMTOMHJ0jClJNF4szgb7VWGVp+IH//iEbk8eAjV3fyGC8Ih
yru1r4wKc1g+aN1TGcGWEZ5+cnrtlKKRY9ft4rtkCKZQD6rnwZXd1urhFSqGgeesQrYuZYg3BZ51
S7DiGI2k6jBKbwq7eVCl8VpUCpZZ471MJXWE5VDHzEsQGfHim2zQlkWadiJ5xRA3+yEJ5xHGFuEP
axVHzkvUL5hwpr9mI272HFvbGtCuz8Ic1nlxr0dudLJcwiEn80dv6CqAjxR+U+c8wIRPb7yhGw2b
rRrb8anSAFS0gd6FWkZ8JLBYd6Mq4Agprck14lWL7FTSIdgWTAgg95zAOJ9Y71VuVB/z2krOWQTu
Uxtw+Nt6OyDAGNxXGTv7MaHtX1R6gYQzu3o00cN0qgTXPQdOv54vufS0+3YAZKdXJznlN78g7q7v
HqFsKOwXMvSlkCfOR0SQQqYHv+vsaxAuhIK1+4oOxMEgp7u36+aMGBdWamdbBwkaOUEoHnY+E64J
TQBAnr49dZp6qMsh3asgRRf2BdePoO1Yb7mA8kf6YXcoI+aHUkRfcDHyDRAFwNk92TSt4GQj6yAC
0bqMoWOCy+uRaSP1/UargCBpBmQ8MzoZ2i+q6Kc6RgaQRps8qZ0dH5QcAW3MCTBOSsawNFoNLlUb
HNMmfdZze605QUDXoLiiyyEyweqvE4Oia7ETxNm4pxLnDO40X1vHQtdDOzGPPamOYaCBdEcJPm4Z
SR6jidFUOiQybCezuY6YX4Ku3gZQpJ4a86VAuomtY9oUuhHfCYF7FIrPejI0755ouCeWIO9+HPs/
srXouZMxsY7LvASHyEBNLwh2HSqLM88S7wo8f5fUTYFAvqSX79Z3k4i9c4loZ5f52kh3gblRj8Du
Yvv9La9ITU9iF7XkOBfrkTIv1BIsPnMVxLw/5i/Ds+11VqcBo+T+q3XTrciEudNEhkfHajHk2M23
189ZOI1ECHS6hokh8fP7zbyE7Y2N9pwlkbmNrRTLJ9w5SvQFUziXik6yhm09mUM1ySGUnCzxlLw0
FnD3inAoGgIYdcrXWevju9kXgs82injd05W3FmbknN/q4jvPuv65oVteTjaK2QDdg530IXYMmtQ5
ivBx3YlkODQGibFahIBodPSJYTwzyZFNQPqE2Xrzd1Qh4GpryoDGkGrbtfVr4hhQ3SH+bXQeExTF
GzSqGvyfKNe1PT0XKJQIhezg9zjRWdLxWI968Vv59bFn1rNBPP+biTYOzJQE8AZHlDfLhIgqch8M
jzqWGEPaf8xdSKiAiQ+x2OjI2xXz1pxjbkqpv1TzRNywRShIrFIi4eB3bHnp+ymQh9pPIRDb2nTv
G1Ij+PkwNa4OOQ0jQ6FYOKzG4VQrRkIqEKqtFf2IsNVe7Vg8o5WOQ6di8A5xZl3N46cz5dPatfxp
F7htjuihfjeF+vRhrz/gL3Une7i1MwPz1HnwdTu+FzEaXIijqAjchGjghW/U2vFDw3F8DTGw2DZI
+jfEFYVFal8sFGerAXXS1khFtW6oSjWAEBi8GNoGNpojleXdRtcv/uCoa8eEBDsA5GS/SD6VcsRm
NChVlR3CRwx2JcCtFdaso2Dge5fbdr3GrqpWjGDyMHeJMfdAAbJlJ4DR5NyRz15DYrZnYo6xwCir
ebVw2OyZmhkro4gLypfiY5YdyoIgOSgqfxw4zJhNjF2YeoxVVuPSLb02wBRAQyERzxNJHflUh0oK
tW+V/YVGQV5UIq1VZjksPt0fHFsYu9q9XuZvhjdWN8LfX8ta/S7IZA5VxzWTzwsIz2mvNX0qVD2I
GAPk9kejb959N63xyopxE1TjsIkIvVx7rYdNx1P5o2F2hzRC5xSzfmPNjZBT8gtYjW88QOlARKjF
bzPRflMbkXRpos/wDJ3ghSkCWym613SwH/14emgLQ74NprEuHM7vVdLD8Iu0Z5alVcVb8uoZ4kva
A33UNGV2hauOmpiAQNGRcJHWbrlJGTk/2tREGz+jTKjpje0wC+Zr6AnR2+TOQC677s6IsVME5BMK
0/4YgGJuRkRJp45oGKCB+klKpm6t23kfjvTfoir6kDq2C93O7aeiR6FSioygwEbZT4PXvA6Uoqtu
qaZ9vxY3WqqoiyVzczVnZFHGSFMqb0qPvYPJIh+GizWgRDaVVu1dsafilt+1BsfVcbEJplHW448i
j4BEAOeajLwfEPiwdTSmpB0lD1U62n9K0LURUtXRnL/x2MB49KoDVsIaRbmxVTWOMrSp85ocr2jX
AMYgDUZx5xMo6Ra3NAe3UcvqGMxB8wTunx8eWMPviXCVyq1v4PP0xdjQHqql8i7LR94qkL1oog5I
/Zd2jsrPVtYIVIjJB6BC8JC13/OhOJuStt/GmWL55Cb3yzlryBX57hGsJVk4a4Jantl7t24j0oNX
gyzsdefWV+29OR6isvF/+ZFtcd5VwaPyWiuUpSouMcdV1mpyrzJkt3YcfZts/mu7K7VNtUT+EJ9m
rOklJGFaCtQ0HjmGTmH9SVp6QLKzQTwW+r0vOSW1rxgXmy+rx2tuVvEb+bD+epgrNjgaGik6bZJ2
Z9gR5Qu9GjCEAqIhOv04bPOk3EyOku/RfbFkBnjj9C3QT0qytd/n1nrUPOezDYryVljDYbb7C+sR
Kwik8x1+zLM7+vHV4LJkiD92O3d8c0bIh7nDqZR5QhWWymi+o47P0SNc7+oP9knJXAt17Y/FaOVU
+wWJvXqCPhhhZTi1wKQNL7W3swZENjPHDhlUFN+79ianPf3i9/aRc5zcjH5Fom6kyYMxpl8IGuit
jAaBudH0WpctMl0Nnd+sgvd0aC4RostDAkxt7xBaQnn+Evk+9gfd/DPm3ZJX4hMh1ev90YrTAn8h
APpiwj5m9qeiZQqsV8wbTDN+GZbZJqWHwpOyyAiW7/n5RoRVdKho3a7KZTbBCf2xGrVlqJ4GK2os
MgxPrS5fmAl4a3uYvnwH0WZi0mLO6g49tx+9uLpG5nplDYudYPzPL6zPBxJ3HzQYoQjZFK7l+OB7
XHFwxe9KYxgIaG8uSJpEGFXAI+1+Go8/X8Ygno7wht8NOoxQYAzB/BO2MFMejwyUcHBL5OwCZ1U2
mPlaCQRBxSzURvcIP+aeZxoejUmxSSs4F1hSX41ZpVuY6ISFePHOcCaE1amwSWlBVTS2/Ul4zIVo
z5IQ4JCmZOmLE9jP5uPI2RLO7Lgcm93PjnxsaAJQagIsFyuivJ7qCSBz68fUdEpshZmVOEW9AdWE
fKgdz906oifnKoca7t3KoQ89+YmqND13X3IIBPVDcmX4TkJoPAbryGhPJY64Q0TW/XkajnPBTCvt
XNj7lS0vhhbJbZEmTK395Op7JPolMiG7LfFWvu8Fl0FlL6Us69WU2vEtHRdRKXMvCOurVqbJzci9
XeXU34Eu9UfEP+VqxE4ZZgWyxxSSNsiF4V1Dw7Wm9atvU+G/FRidVmVH0ERAEO+S7NAmLdr/AlHz
aHWPKkFjDNDvHRL8fm4GudeL7K3PvHc7cXfkBpw9DDTSAfCZ5var1lykPZHoiHGRkOABRRib1hAR
Hd7N78x3tkrHKjRmOOpqzYLIFx39ZWWT+oy+ZThQmJxS8hfs7C6DqbiAeWtkn7ajz7uRqriRw7CH
FDzuew2PP8rmY8SetYLsynGXGhCOaOICNaogsLraVpDzZ7uTx0TnTHzCgrqrPwY6qOgLnJvWklEY
6BUSKhrcp1i+pKP/4U7WPffufdGnr5FVucegywHc6HcM6PoNB/ufJ8LabuyJ0yJ7p4G/VbFxVJbB
6AnmtadeTZGbJ4SoE3hxn7Jw6KI1GLaUMEIuP6KWR6og2geAZU4RqI5D1OBuyvN5N+fWPqsz99iM
AYKqVLsO47QG7WQfghkHs5czihQmv1M7EIlgZCaJGoHfbvS5f2TheYh77KpJziEyj/B/Dw3lSEhv
MFoRmB6DACEmBUE+/tDEOPxYSvpaiBPjoIhI4C+tp+htAq9f532vUQTSmZ9mfxvj/tmgQu3IxeGN
zDWDnm2JzL/3naNt1c4x4fB2DGRv7Ryer6rIsbIFQD0dWNBqXta0oB8fbZW/Z26HkSZmgjdCqUA4
bq04yzwZIED3BWDerS6qbhVJ8ZvTEFIgIXC7SWenm87zSNsVAKx2K4jVNPqb4RtpmHZQbgcvZ0CG
vE91KhSqStZsry86eryV5kq8vNlX7pMw5w9kqmgkDOuclc00g4if4d/x7LQis4BhwoB0SdejZ2+M
0dwa8/dYvLcQVh5N89tVwUs+xQLgsL/CY4aWljnoypqZHGTyms8jeVuuN2JaKw/YbTaRnIwT/otP
ozb2heTIpExv15n+fSKMX72xaYveOdi9/t7RAzyWfrdyZuXh+CQ7siShEmELMyW63xaZznQkVk4N
A72dnRAh/MJhAbovzO9Kq4PLHVyC4BcT6IEs3rrP++1IZ0z44uRCB18F7TysarPblg5TIjkLe4O9
gcGmNV67BXdNghhirohRRZwnZ5Oj/rpbRpp6hgmQZvyxtEPYTPSnsRTMjvE1ThnpShi9tg2dEa5L
9xRpwlvFyWJdsYz6OvKoxCGnoaJHrtxqVeeO2rRT6ayx0UxI1AMPVIuQV49JLX2aEdFcb5KYkMLz
SEtIwFqMKjCgAq65rPdNNoUVVkwc+QeS1L8RWCKnkWIfe8iFtWy6Vs/SIxNzqte5bF6CJWIvk9l9
G2AtaeNfpiRQQHcwc+Qq3Tm59yw7FrSSVogy77ivt+ACyMbJv6uOy8G0cFhiwkXiBW9HG2ADEH4y
YQNRAyRvuyo+9Eas69p9rEkwgRbeAR5Ap27a0O4cu/+YC8yyqEpWgdXemewlq5wyznNRunfq4nkO
+0LJmcVSq5L6I7a//ER+0TcMZPI4ibwPU8viA2re0Ee/j+7SIsZMwydn1BVq/54gYudBCn5hFKkf
pTQuwwSPs4CYRaDWJoUv4HVg2vTiy2/qw1QSQsCw5xiRX6QnkhAgTsorPKfoJTv9gE6rOlNUnbAN
31clM4aqvYomeYqH6hFBIBTlDtEX5xsORzfukU5UD0U8fLsmTI7WcF/FMN0xkVnZtCiapLrRYFpI
lJ9YJ92VndlbBltH3e9RPbDMC/J9Ij1sDZJZWdQ07KXWfdPB/AkmVtzBlpxaX1XQ/FajTSxZ+5wD
z1Bigj89vhAOvQ+K6XccpfXGaOYLJoFPzBGPBIWthyT+GnTj5pGNQQrRAUX+O5Np3PUl/SMnLTZ9
n31MGt5SRBFfRleuIpNEQ5/PgULlzjZpm1ImHFASQ28WxjMkqsNcpRCGUDni4Giq7r2EhQ4Hb4cB
Dl+kecjKdN8ONjZLCz20tsuZ40qvpOvq7CV4b4sPFMR3WhkJJjQLfXIA5NJQSF9i4pe67AXtC68x
am/kN+70AUB252v1Bp33ZvarT9rA95AM8q+yRoDSMMpuCEjW9ZQw5xFhDATKS9nVn51pnyJnPpSj
Q1tlKl4m6BoUUkG7SjmXdTp9zzL7njG3aZh9nWypbvx8P9u7yfC/8Ou+2wPO2QQbOcl9Pnah4lqr
6qRZ5H2HKONeCn73EsIEGTKhYKwGviaqgRqokQ82jcwVABNbELFFbB3L7cDgtI2t0PU8whFt4kaw
ebWYJzlbS0d7LCRVUJTYL6n1TEreMYDYgL+FFDF60F2hGTRDpz8VrGeGo8Fzo2HHJJz5Xfo5kWiR
pQ4WFr4kpdsSjPJPW1h3nUPufE1XG1dFiF8M04Qs9Etdfs/0wVwI5bElrV3R+9re7W+1IvkJ6A72
vJgBHqh7GwXRi9Pf2mDCUuMPEaHS8kIUpqQqz7aZiuBDxPE1H2DGL82cAv7MNtZYeg2GkMybx10z
IP435NDg7Jw+RSp/FTWTs1iePAneiyoc8iwBT6RdHzWapycSXjMJiLFGoqBHBbWi2CCKwM/R0Jay
cT53GlxVBuRYRQJ2PL+lxmwkfBPmj7SqonI+a9xWJnL9TUzwTEJcwxpHhn2wDctcTXnPwROZhVYk
H1g4x8Ok1+k6D+K1xqW/ciYU2QAdIOHEjnue0p01+StlaiDuoVmGuYdtzecMBPG0H5xnYfAuI5Bx
jI8i+00kofXsSyYETduvzEhPTu1sLEBhWHZJiZKWhG5SJ7JmazDGXUWxyRnDoC9JrK4sOGmBIrO2
rRnfFDE1tMtxNoia5iepB1TqQgtlJOUKS+G+GZr+zrkqHOAVsp1RlShEFpueI42tqZEPSzrR02zq
5FlpN1WBMm49WhIkTMkQuQZwl2AZ7GD0ykqxiqt02rEv2ntz6rWN3QEICRwPu05UvMx04RohnhhK
OysUua9phzvIGe0rmr37ZSy6i93gXq/tJ0NCRzF9suvchlw+Rq/WuhucW9UmzWGWhLegUvtspHjq
XLQ2ditYdwR91dJsQr1tH/0M327fIaTwNhm0e4pJ5siFWPt0gFZJxQ5R0ajfNpB2Vn6AeqpFUrCy
LBncY2bcOgantVnUXCmRfm4CNYDDM/egYzij+P4fmKJg7lmrmI+TSlO7ewa9cxjDP541SEPCXRkN
l2GHfKzPyPnW8y6UQ7mOA/2FA24DexAL0eIi5QSS/e5LzUQ58YxRvD6A8LDXIO6sK7iZX62Tu1zX
8MYHCbSfPMM8gshqOZhMnTmjyBsrhA7RB1IrUn8NFDUDwhe6UtnOzHjadKDerocXuv39Zuy/k3Y+
Tlb+NXbDpiURYqU09912i6sSKIzKalcPWGaTQb0VbRqv3KB4nDxelP5AWisrD139xhk5D/8yvfGR
DClnA8iTpAmHhoJIuQcKBU0FU0BWr/JqcsksBVdK0AlO71mvsG0xBi+yvTG1e5C23PhIF+1uNlZz
hAf3kWj3x5i5Oup5CjjIaUfSBR5QYTy2VnTlWEDrXxFVXCTpSk+IIuYeD1qcW5ZCdRKkNBSYQ9zm
BhNz4NFLb/XsQ/Lg1BZ/8vnLmZuLp4PqBhmAQyWubmYcGkHC4dve5XNyVwEEbcaOKzZ7dzjuutN0
jokDo/+7rjT0xY7rxazKw3261AYWwM85u3T5qzsxOZSwsqiN6m+VDZQpOVUK7S5rl+r9gzmNr0wX
wxwjaWN6Ry3o/yjeksGxv/0pazZ6xbOMgsiPehNbxM62oZnmXzkoBxGQoepiMzJJ5QrGs7mkJDRR
h8TJfYBN1ik8oYFIQ88VFxCYv1ovDZuyfeGUZ2/j3r/rJ++iuQkJxlStK93Inoa+e6uc6Lg8V+Ok
l6K0T5xYd531VhO0zMSCYms6GuytQNZ2UVycRH6tveItMHEf6O4twObSRTtXDW+m6Z35JNFbbkzE
TE4SbVrH45zC6oMotzB2Jkvk4pgHfOCEGYtUA+WdHoLCVKgodaoZOw1LZZwbj/6snuK2eJtodHRI
PTEonnO3Ollj+ZzZZKtVG+5Skp0bUibBxE/B1Rn76/J59RoN3Ty58iPv9HRNKtFD1LW/xoqulkoG
0sN7au1pRDK5yMKifTSOe2uOE5L1cP80OTsjqJB1ZTU1bfr6wc36V0AWvN0tO4B5gzq60jpiJFx1
7yKLaaxyyzj7nUyaFitG/dAGD4Xh3tWzPDT+jHE02xUci1coLV/iHlUlgLqoLy51gwy2SrUnKIjE
mI8PyGgm+oMBwxrZJLssS14mbfpiqrjOcmJeq07cW316I7vNpRc+EP3UnOyMuUELwlSmEe6ewb7C
ioEKLL/KjIGrrCufNtkLvWdyW41mWHkmubKubl7du8j+RWPrlM2DuSFQKiQgZK8HYleM5h7iPgf9
DSHp9KHIdZvCjmtEM+ZLbBu7OJFohOSTmXDw1qyt6uYdrMx9FGng/iDdu0xdKrwO1cRUCRugH4lV
RpoXTJptp1HTBgVBLiVzm0A/m2Uc5nHxuFz4nZZ8lBldD/a0crgb53I9WISsWN5blkqSlQPQMU5I
ksQzg/a3MS03iTPBSwIB4Nb6K35oZ6XPfwjjhJQGdmbmll8Z2LZIJx9BjhsFcJDoXA/2wYRnlLdk
iNnRk0n3AaEp3QTzborjuyKpPhhfv7eTvyeIgtk4Odze+Luwi03B2NPWFGAWuB2sqH6nfSqj/epz
+3k2/edW0nenGfFFXPLTnGKZ0UzCQOoX5pi/yHFx+uiX7kQPtmr/pLV8Lop0S07pAzPnw5irdYrr
0kdfERTJVR+wotZPruw3DKm2sEY+TZ05sGsR6Yhq2Ol/04bZq24z9+lHo+m3Jmvfc+56rajOvUze
zGp8HzuITcK2NqTc79M8v1eMYK2S2bcwm22NLYOZ6drPg6Mk9Jg95uC74tm0jPuSz8Ty/S9eKypv
AivbBiTcs84kzWX/JF77PpmemC99R7N/B+TqDur1rwxasvCW7GZxjtV057toTrTioiz71FjVd0zI
dpMOJ0fr3yxuKtdlAjUT1R0zM031h6yNEX+bxwyuINNrkyYkXXOrfXU06HUxwneajZUHqyau7qQX
7K2BYYrejVdLVdfRbI6dsu5AUtJ+Zr/0BUGq6bk3xieaS4+ASCJcVuJWGuSoEx1GkPpFY/V0DB1M
KrdnTgh1Rf10K5wRaf1a5LQi3b47ueVSfTVNmMEb966wv2sWcMQvQTFj5OdiIa/9PhL3RtRsZQVO
JKZ/xTqj0SppoZ1GBU2rIqNJhzp7jqpt2TTFSlztIdsHXfEE1zgcLFz3pQPUqKzDTq+uWTeHvfcI
RPrgzCAVKjr8wnxz5sLaAX58Mrz50XOXbsxIhpjTwIq1L8ls3hOt92lNci8It5W5OkdMUVul7vK0
/UUI9I2gygCc78ryvNfZ/xUF82Fypt+lVjFJMQDjtuktWvtqeh6N+mPst0PTnse2fZP2/I6OMszT
4EX63HJYCzO77X7jYrzYdMEZi+wqaE8LU6OjT1UeJoSqsSb2KepKRmNMNtDFQFQ6jQG9OFi6U1pe
EqlAjHFGYsUIXYuPaazylTe5iC1JWgx7o9jWHLPWhf1oaLPYDJ7xzHTrEhTmCnXAkRpnD+juxR64
7SH98OzqpNN+qOAEFUbD5UfjybHvOfN+z/x7ZBAmHMzbybi6df5UIrkUILdV/NqO5D85znZJDmQ6
QLucEKpKUtdVW02TNKidIESi/Gf5uensPugWaYi1vEgi3VeNiVRn+YG5bTx6uYNhUAbnSfS3QBZH
yo59JONnE5l9N5QvHqQOdXEMmDDRZFOHyGGXOf5Jk8yflwdNef3aL3ggGX+brexWSFSfSrN66CVp
Omtr3GRl8egjKbF7tUnz4NNso5pTrXPTlWInDzZqSQKKyoTO8NQyRlQvlup3idNuKw2DROyvXZum
iNbQ5OawA3nFpMHcptoF91m5Sme2g4nMRG+4BsSuRTp5lmN7nTXvMgvrIGSHwdI62G9DTxN7fhpU
vJniee/7PSyKd7G0MsfyG5rDJ93Wg1swA5X6yhXeZx08M6LZiyj7jmz/EsmICG63Pvh6+4F97hbl
STj28uAXdHB68lENRjlam4FBZIms8nRHC2/dz96vgmnaBrb/NcvKo5HidEDDZYeKXWvtFZ628Rir
rpMuR7qAbIAJVLG2LToAU26+L0smjLY3N6+LNdMfd621V9fvLNLydPIzyn1gsjyimrg4MxRRzhNH
aEI/msb/q6pNc4Hv/vyGv6f/L77L/8ZyhkmH/6oq/nfT2c/3/S3Z9P2/DN02DAIPPMP1QDv8Q7MZ
GH+5NoYcY9Fx/u02Q6yp6zqrEvefDqE7AHT8t9vM0v8yCJQwaP9zMnI9x/9fiTVN479Ao9HEIGNa
XplrWQGsQX7Zf03JiL24dtKKSLJsKON9MHa/etu9w4IGLHORCvhImwNIV6zEQMmTuDiIaWZk0Ul9
35h0VOyKYplcwpTIVADjirunA3aqVR/ZVAKTNfrvKY8QTwiwP2meclQU4x/0h5jm8X5hoQBXL1K1
hTZCZCd3hmDg4TV9SF/1zkre9LncpqZJJN0EvlVvvAVRahNAYP1pMGVuaV+d7DHPTs49yBDUmhWr
f81agkPb285JbwFBW8n+t5CWXHe+/egWE4o4xh4bS8h0Eymy8vRI7XF+7aa+whWjk2UMdIfez8KH
TJaetNKKYptwHg+0KLtLNSe9xxTRr230jLt4irHgZIDnjVz81hojgHDUWU9dZ8V7XADv0kriu6Ac
5J0X4WzrDDwG3hTNZxxYI4jBQSdyNad7Z9lxWLSVGTaJpoVtwEQTKi1Ci6mluIg9XhyZBKFjyb1P
dCd9nay7UEhd5qBjpJkOlxld/b5Mq10exeM98sFH36V/atKbffT1z2koD+RnDN8NchLVRqA2eths
Aco0zYjgKIAR29Qj+tNYbceypT6aEN6xgL0UkW9vTGN+Mqpi3gVtwxMxeiQA2IMJOEScVYeTP47T
vfL4QCvG+buSfe+wUCAdpWVneiHQ7XlidHMWoSPNh7VIA5ZHz528c0oVnKb4lkfZCTlCfYQE7a90
njDJawfURpCS/RPT7wwYV1moJBlApscoMJsdAUTaSreM45xhCvfQjG3HLv49SCc5dcsXXY5/f8HG
C979H3/8+defx/383X/3x59/iOxEJ2TSPv/8SXPxIOcD4v0m6ReA8L//jJ/nQ0zDv/z8Lw3EYFsL
9/bPn/vzMuzEp7+sqMKsNich7d9e6M9zOlzVcHdQ5v3PL+/ne3++w06ZOvo64t2f7/jnP/z8USQC
fs7P//7L6/vPR2qKLjNJCEKk8+pfHvgv//vzwJ8fo4j4JjClQtLK8Vr6pX7++dIiTYKGg3DBHbEA
jIKdyB6g8Qxz2h3R/WLoEiSf5eefwfg/v2hgrs8YrdMlKbVci8xeKAH8HShFY2tFO68e338e/vO3
vU/AkOWbNCmEfXTG9hWjRRnWpomd3krqdj8PZ6lhhpvKAvoIl5LxH9ydyXLjynZFf8XhOWwAiUQz
8IQAe1JdqVQlTRBSSYU+0bdf7wXVe657r2/Y4aknCpGiKAoEEyfP2XttvdAuYTeSQbN+h9wQK9g6
n+2o484wW0+jh5QO3Me47WoCZTNa7rpxsPG0XNDci4u2fvFkYl4g30RYlgIM4N9IHEUkvf6I/Sep
9e1wQQ4+n5UmOdR4YndDNVqXKLKty+d3yKvDDRC9B/pZXovd8lMAsJipvERKGyg/OIa/73Pifit6
vTlN6yPmJvzReDHIoUwc4MfZ56pQ9jkeUTcYcYZ2fj3uKCvJkU0rMJXMUpWX7oCP0R1sJSTBHPHS
56M+v+g2pPXP7+A/pvtqzL6Dpi9ZPPPXMayLvSggVVE/q9Pi9AfT9eS5xZPYznp9KJgPIMOCc2Sp
HyR90WxkJrdD0VqRips9qaqzyeQemeOQK0RkbWFu9R4Ak1gggKFeni4zzMi9V5SPhZqnS7l+mVKT
3AQDtg4tqeliNndYCwXl5licRhnfxHfJaNkk5JIQrg+lPE5JeYxnBX9y/TJMqTi1WezrE+jLHFqr
24p6oxyecEhwCNkJ9bhQL2R05BfcV/oIp7ppZbODoLhctNlYLnpITGbLfPG4kECJhPkf9xPsXm/w
VKS7z4el65n/+d1bjZrAc0tkw8dRI3AWGybr1EoKVd5IwyKrzFu4acOx6grb12m8GAlk12Fo8kvo
8UqiRUsPVH/w678MzCgz1o3LPKGenpEHWCWO2kB6tA9UxVBZaCDqKyGfPk+sRoA7oSHD/MkN82tt
lcWVnTDFsDWzDV5vWlrb7mbyezaDPhdXov7ogztlz7wIfV9LG4Ng8nuCqO6aPu+2pUNcdZnRV8oi
WjQirfJjn80teQjgNfsyMm4dSWKIEPm3BHLGQYTprWnHxsHMXXWaSAYAGiGz8jTNi0LBwZ1zSNBf
hAlkx+YHa1Yn0POn62PGFtTB53e/7vx9+/MXU71cdyfrI//y8M+bJm8PumqQu+tfoQ/kbKqEGvcv
v/CHp/71rQLx0IZmvCt/v5LPv/f555eCINlNM4aVH9mIfv7wIv7w+Ea1hm9GdOEj3ejyjVZjrP/8
4q5Ejt83gT005DX86b7Pn/YMNPeWBazG3ZuaYfpNSONSRc4N6pQt6dDTFg4lHzj7DeP7GxjfOtCL
+s1enBfAHsO1TwlqzYYkZ5fyXRLYOnFcj/lEtpe00EJTCJoBTLI9OR4DyfCZE6wN7Gww0bR1Fhru
hflUm+fzsaiMb5hrjzYN94SoUmtBK2fGdCsZeDwMtjrEan7oDKJDSfnhf9biWw2QUZ8h45MiCarS
IPB7AK8U2ePWjgrDt9ySvrKxpMciX3scYXfI803rhGVgGCcPuSBFmlsfQWQFugUope14+hL8qu3A
O5X0A0aFChBDoLMjZKZoCv3qmDU89a6lrcC4JvwWDz0tRrotB7uk/zBa9YTJ1L1JSzZ9WTz6SPpe
ioqhIEofz4/oZ9RxZtLLpTdTwuUM3CHpLz0ZCzoLIbNTG4cf2jXe9iPU0n6jhlUBzFcfDS6TwDI8
ZsT9UqIgU6T9cCQCCeZVEtMorjE1CoLPKCTFMZYDnVddn7ZGjdGA7N6c4Gj2jLU30Q9vR3LTqcDC
lbaV4aXQeB+apE0PIZHCmyKLdM78Fv16HHMQxvy1Gtpjhvqpj4CEZ+I9WTHchf7FNgihhoB7nTWB
y7Vov9McBBoeWsM2YfaUIQY5hXnRHKsGZmKiaYi5huyxMh3YCQub/26xX3DsRedYb9rdyOlJLWbf
zbIvLoBJX9ST0+fYUXLculrZgqXuv7c28gdvct5Gh661OVVoghsy6WyMtR54CVg7Y2COGkXFFO0d
PUNJ31YvDCrjwLs67nhXQRfYhr2XH43Z9DH/H6CSothKoSq63Teyyz7i3js4ZVszFhE+bGn76C3o
oiTUoEZF00Y/G8vAtILTsaPxCijYY9OAu5y9R0l/tjpZpd58jdtd7NHT6sqfjtUgFAt7/Uz6wIgE
vCSOM2h1rGuSiHf0SRcvxWhR9fFVYfDGcc7VjUlFp2zC74haH0SDiykZgD5CyKwN8TIt83xv0y1v
4qy5JiPnEuzLA41vtAJoRzarIrTRhi8FiswB/bnHBc4vF0lrKwS2b1vrmuxh9NL6LU4D6adpuHFR
He9X/wYtjwahilsyaCw0RLIqCrJoutALwABje/uYzlrquTvDjL4atfNkpQ0fqZA5YqOLQ0/zO+7t
5OQg45HKuUazqgNPPzUQhzHBlLeIlVGoAOZSyAMM17J2RZT2h16MB0RVvQipsnPLRTN5GICJPXmy
+wrl73WySWAjSDXCaGuKfd7f1MKyGSawrMgkowLBN0R+W66RPykdpLXe16kVTymAomCocsZeTZ3t
YQPaDLS8RTU+VdgeMTHc54I9IFgG65xmt7aR2aioYxdlklr8Smk+9oSSzVHKxzL6HsI/O470OUYA
FiRgdDcxINZLP1XPbqdupU78S5d3YNxGBp/25GmvU9zkOwV/PFzoHxUzrzutiBSQdUHv3hsBIcQ6
ys7sSeaOtjXjMvHNKtZ8IL3Wrp/n7SxSbe/lDTwPPa6CxI3MLW6d61rioOD3bZkzKIEziLKSvFds
N34ZRStMl74TYVzXRQZJyLKfacMOxQnBJmP0AM3RBXI6bKvc4XzU4GMOs9QD20AooSJCHajk1eRk
/vTqRkptiM3yDpI1BOd9QiHlxZS8lPLKBP0UNh4tp59m6IToogqQU1HE/COr+d/79NYYupxNOIcW
a6Bqc4ADDghcjXcjlSOa3KR6j7Bqdm+uKJHxkF8TqGR6YccKnGNAtqIW1iq03sZa2oWHBSORb4WI
ulIxXBsnRfoJoVdjIstgQRdXo8en49kD0okFhGc2PsSL8wysGaCUhf2gWFe8dqVHdXX63WCQtM1D
6GfUT0uELAECTLwmehUs7PSePYgGsnGhzWjWe9Sf3CUMv0CJogt+V9gqPIdzhEItsn7GtDA2mD/6
A6RDf4ztEysVIyTvWaxpannMNl1jCqw16WmGnA6Rj6W5fm4UFyWr635WCaE/BQcajjjjpXjdjsbm
KgWDsLnkyWPjdOwsGEWIAT1pohc/QoMroIcEzGhUT75HkR5GNZD44UIVlfeRpx0FBD+LEFVYhn1Q
fjZmZ8RSRQsJ2lCwSrA/CLe41RP3AUP6NdIforG/6lAuUQJodFejpjurnOVEt56Zvj+RFAR1wEDR
OsE0yKMnuQz2XtkjAhL1ULHzxDiSUG1WZVAlLYm8ZG7CFSdaLsThqOwXq+g7f+VmpQaaDS/+YaZl
GfTIX4jTSc6hQy9Rbz00pfiiMgF2y75rMRz2mkCIkbpMSWej2t1VbglvAj2ccvX7TPHx0/B7BJlq
33PsgnC8SQ6Z5A8bv/6DpX0g3Tn0BEc+TDVqk4XdkD1J4uaMQyWH701KYeEypzUjKv8ielUk/eCL
rAdkdBEl8uKXXbUxKxD8ZTJsZrMpMFAmH2NtPdsdfRMWkclPqzDbQlGSnCnnvKSvhcGNN1FzDp4L
AJALowrsgWW3WoOQCnfySxu5SZnGz3guXgVc+Y2YaGyZQj2imWswBlXF8h4vFQJUa6atbrvfUTga
hzLWmJ4st2VJwz2OyHBl2wA4bXrpYAKiV5pJx8FDGk8PSd35RqR+2IopXAobtuJZtcOsqxfA01kg
O401cShPSdoARE4TcL3ArouM1nptzcvNEDakWGfli6JHo/TsYR7B80pyBJKOyD+GB3sYE5JOXPQV
qsrsf5ZcqFeRvTdcoI2U3Wm+7n0X6dWM5dyTU0d7AsNgtckrIgzASzWhuZ4cdrVtY2iMkp2Xhawf
euN7ZGpsm3b5ViocrgMiOTEB9c67yrudXZruuRTnwWGUIZBsWSMezholyn4aQi9omxAS0HQ7jz+l
6BpGAxruxA6vhbtA2CmK+FsPohEYgfVF9frTHDdi78Zs4dP+CgRdnCNxgsA7Hl+yVcTg2Q2HuQGV
T6wrKgUiBU2J9tiqv3sOF9VCOh9aV35EeL2Y7GLzquIEtlFbptu4MMtdHt6UnjXezgWtDs0LiQ2x
2H3GbnK03KNVue7BjciDCd0UB5o9dpfmPm0XPUiS1Ahyt1wAOFk3XT0CUq5dtM3VYp8xBn89CL18
qWx0ybk4amN6l1iRgaDGm/yiWbfs8PFKWh2A1NfAiLYLqa/Dg+lY0e0ogGxUg98Wjf0l6a2fJqGa
zMIjycJGTC1L8bD29dsLdV2ZGW8xRVNP7hPp4o3cpbXjbnI2pTvkD9Ny7VEl1nz6SYVDngxWJZ7T
aT/2zrcsBLaVmcWAmQ/ReCYuBrn0hSvlqVyaaauKMTmCIrjqWvRVrdpDubjNpgGAFTh28azJ+Qs+
wYQrbY2o3mueaYbbR4ScKcGQmfmjpzMTSHNJjp0wn8a5PjfwPFFtChdl/G0OV2GDk4qrbn/20p6L
ohaB1qpuhnZgkkga6saSaJBFVV9MGBb96nKIiLmZJzsifwDbImFHnIf13WDGD7pnFYGbmlyupu5R
jy62oQbU+uj/22nZFiZYkMLUJEqUXgdm4rF5wQQYagSA0Sr91iJcMToSyDPJDgcY743T0gkkTfDW
LoCFLeB7skjewZ87y6K7GjEvh6LqynGyYDrfmjFRmnbnfsPdSe4eMpbKGx+yynqqRU/F2zEwVFr2
kBs9HLMKTXe+NRJmuvFLDkoJqnw+BFla7wk+wSUm9vM0PiRp6B4qLb7qbu2clx6/+AYEVXpqXfKp
zJ2OXxcevInHymAfYzfyiBcjvel7dZO3MO/X1aKqZnZzIhSHli5/vBsH87sX1WjmR2JZKoF2QCFf
HuJMUEpHTBY1870i6+LMJgiZAc3/CsCht8gSv++xmXg6J0YYimjzUIQo6CHTPw30rr9hz6/QarkL
posNdG31LvIvfZ3NtOQjd9+52QNmnWQ7N46LeiK3gir6KKp+vNRRjzIMs0ZaTaj1CkkokcvmCxr+
FvmD4l1UxY5c0cNUcFG0U5QT2trC6nBBZsWWXY+NYy0JrMKSm9r2IJBiZAlbmgs2S0dYM70fYnOg
dLmNHOuaIVvfcSZDPJpGNCHDXcN80w9n8uxzT3t0vKgNbB1uUdYeSwhl3tJTHXXHMUW5EM9nt2Sg
CUiq4NJqXpacaa/WWj2+vgbO52hKynxapGRuOKu1E6l19DPUh/yQEBDCSg44VxEkpTuUG9bineoe
VREhcPp+4FqI+zub/Bq1Jw2Z7jFtW/PUxmx6itQ0zsXQkFdEVKWlg/SLAMdjImDGnD4atkBcVncP
k0MmeDSM46btbXpx5AExv98NhBcEDFmV3zunoW/VzklmimDlonXhhDJEdSBJGieBJ+etk1gFRISK
S2CVkhZB5BZRScBSV3FmDpOXxM4PfGzgKsboOUkPLs4fLnZWuot7+UKwAusHoh8jC4nEcJzXOapy
38176mAHZw+sXo9+sx+1KSBv4Gm6Rf4gR4ytDfLxeRkPw4RfPlRaYPTklledjmuBpR/Zy3MEAv8c
KvcpCpueY6zo1iAe8EXP5llXcO/6ChR6G99XxgIrm4iPSddrf6lf8K6fjPapyQnqASZYXpdEm3mL
vmcYi6m3tLeGJoWhT+KCVp30uQUBZLRzC+xfWk62O933U6emijbgHNKGsD68JXqa264Iipi0RT5D
qGnFCpdtizWV62mpbwiMj65NrMo7or3q3UJtvlXNkxJ0DcqFRo6j5bvOQoyY61w/JuLQyXtx8ZHo
4X4Yi0cRhf126ihLTV19awU94IXk7SVb3tkKLtLU8WUXV6SU9zHvGD3ulOv8nRgpoTudHsQ0xUSU
2fdWnf5EmoPBaXiE2++gwWPkYXTVQuqYlbLhGrbitSWIe6/VNtkzMJqYxduNDwTjMWdndjQs76Ff
zJNypn3imtdGD9M98z+gCjp71eSJplGxYzj5RFeU8Dyre+jWDyn9yGBmvwjxGDcleroz8+7sbRnI
k5hHC+bDiI2nFKG3S8g1SHvQL32MSl1bDi6MQSCtzkzQH2emx0h1r2Miwmr6NNqR5Axt2ZXFy88F
3OC20wBf1ZAp6h9hhHYoRv45QPeLpne54PeISS5t3JpQJzBm4MY9PxZkirSh95Ow4WlX1fJlEblx
4LKJ4jZvZ58pC/YNIH3FjHoEhi4pigXe2Xa9OrqzBiOOAD+vfsvbFcdePQpiv3ZJSEhbXxm0orN7
Xbcex1UBZ7Qtvsfc+VaD1lklpujbje3nrD9Z3gwLiMpUN+e4QV23SLaK6CDNTajj6MCefwFWvHGM
iZ3OWN5WnCJ8rj3yB0ciMiuRf2+EqLZxZQiMN1giDZOuLT0Wza/Rgh2KHiOETtpq5MxH0TiU1joY
Kesdbtpjk/e3SHElOZ/Tq0IUtzFmt0bbQhRG115pTwYED+YHrfgytG8p2SVn0hhfSMzZVhOzVyPp
QczorX60p3dqzBSlD9NG2Q+kkGGWGvDBcrjZlI/bAedjJiWbtgTGWUQXbNPlQ7tORT+WAVGtbYG2
dqjI67al86LuCC/Evky2ZEC0Ly+NFbtyB5dMxdI4yJR/P8dpka0kEXC/713GCDyuYQIRrsyQsQ8Z
XFFebhwWz82k9cMmZ0ELtE6jLxmpoFnKYgfu8YqhrDnC5mKEOrr7yo32fIA2Rjr2J0BlyZGkyJ2b
kPOZQTPBsz1/nTtCWk3TIJW3cY9dUmNwHNLAKyxmUKVb7+OeV1zKZeUmGAmKvGubDkxVmuLWStvL
rGgeNk4GLp3W8UkMdF9a8a0MYWlPBJsdR5tIeMpXSd6i1WOG77SRYFrDOfCJoWvQZVA8U66ZI3ov
XNHEzxbark5RvFvCI9zH8O66XH9G0Dn4BkGgw1B6F2F/zRPI3Xm7bo9SFGAKvwjr077Q1Ss7q+ui
H81Fc2/H2ruZ4KPTFtReuope2ECnYD+7cE5F3iLXRXc8EVq1naU97MpYN3CO3wzqPYEQj3r++CkE
gofmO3i/uJxYPxK7L4K4/CLyu7GfiRUCVretwqjbVpqDY0xZoV+jG/M1ugzI+l1xAEvHPtRo0eNn
RUATiL45hnS6pXuleYoTCp6OlwuEn/YjKRN76XY91n0Uy9WwODgLCDogFJ4d9MUOaXcOvSwDURn3
yp3PMoV/ViHgPSb5dDXdWgWVRetRJqWv6xXdaHDzK21DJOp+yUxsX6j+naNZzhPUQ6DoRrb6JUb8
NImO7t+LHlibfzpxSBPFY9Cfpuawy9kobRvjmED7vUsKwsJINcq6iLjXfhX/acXRWLLmYCLcZvIP
EyIFgZKm+EwAD9HIyWlUD3XGZ1F5V6BS3+Kag7Z0WbcKiNDkdZNNJz1+ohIRgclJbYK4j+s8OS4t
LdVZe1ml+SHAqu/ObGOTHMa7pCVy1bIBQM56Ofvw+xI/JFtrX7rxcho1tP6MB/o9V3Han+30Cpvx
hYHEodPjgfMD0Ihl5ZFvmxcpRgOtYvm1X+dEn3DtfnWwS5SJpD6tsO3P25/fNevN3/d9/oobaW62
+XzM5+3fj/59X8IU219kovNR4BkUrNbFLxbAh5prfvnD0/z6q3/7lG4uiG+ZWzP49aDPZ+dqyBD6
9x/69Zsr5Z0Y7pQqjcQwkGUHqDgRBe/6L/5+fb+eR8Fl16H57/7wtE3Tn9kzJfu/PvPn7V8P/PxP
Wle+xsRzbD+fOqb1xKH4r7/y+099HrjPm3GhYgRj2Ls+b/4+ojDk1D4RxjmB3hMOkmaDR68ySasX
YnXJvNThfSCuaWjeDfgxco2dC95+MZm4WayMi64JGaYY2BRTM9/f2MLWA3cyvWMq0r2tWwb2Ujph
hL19zVnhUnSTloGpd+3TxyjMySHpx21qzyzzBW59j/E96eNaiEdrAoWxsZX66vX1YRboWSTI1wGu
LGklcoEBKvvsRtfXkclMFjXiPbVxowsJFuehTn+sIwxsLGutUF0rsbxmLWLVvpYAPTAOoCUhMx0w
Fepi7UYUwNfyxeD6BDQxaIcuBSjt4ZgO73TBgpo6KAQEel32R5jXl8oBEE8B6N3aEUukGtaAeHmu
U+9EQm+Bo8zq/MTe98ziQbjF8BeXwbdt7FYVzvCxK96WhsNbMuISlbONdFLmsId+7SCq4ZtjXONw
0m5EPh25sB20yt3TSCNg0p5fBb28edRwgxJZjxX8gjTHF/RsN4OLp0omzb6CVbyNY7EjSeAZWQ47
h24HKjJC4JXuUE2G22RsGJlb1VOBvrscBayken4fHTw+emaxcAtE7WnENZBwyWKLkyaOTFSllLcV
KxlkpSoLym+9Thd0WoC5GSuuNfHJuwA9tsKolQGpzG0YoKfJUqE7cvfwYni+7ByGiRE0M50BS5Bm
D79BBUPOdqN34LIAJABQgaK6Hk3CGazscQypK2ws3Qx7npecQFxVOIyjSFgLoj5/m7mokdFcuDs8
ggDC7JFkAlS6lvxS0+KspwbHtsNUHiDnDcsYUZCIF2SHmS0tJC++9pBBh/fVmlOPBK5cuR9PoygB
SymbeOW83nXzjp8yZvKaBSt7edst3lO7VCeZda94wu+WmamlFffP+kQwhzRyCy2P4+w+NU925bS/
9JW/1Id3ZT4TovQvqi/uykR17X/8q7kK9n7dfXz/j3+lqyBBQgphgaunVELX92dBH2C8OccSkxxn
mIabYtC8k4PlEuJ3fpfrqDsS/ACSZJ2tVqAq1ro43LkRXeECbhVUpmPbmHtmKIT3RlF/NgrNu7em
GTe1U9xmnAil035hKYj+lxduAMP8by8cZ4bJaFUKm77/n1/4kgBDm+nRHhkEZ0fNlsg1aOdhy2Jy
1qcdrcEUJBGx47cyjZPTLLzyf3sNf3Pw6H9ArVylkPgY//IakjpJ7SkukiNiDWgIuXnMDMwgVH6G
7y2OdigJWie67gvGW0qGHpvA7RKr6vkPEtK/eRPFX0IA1jcRqajlYbnRXcO2V9XmH0IAsnKerSZz
ItJLQiDppD8e1zydVmcRHNv0+7AQbFHm9qPhRvWVZCoAuTRbBnycVdhq1wHI3IWCftOQAXmNEMxw
vcq5ohtE01gRyzSKUAOQDgpxS2LxGNsrMmkTYhLz8AandKAI2gDnaLzaLnyNiayqzCudy+eXZP2u
y5fv//O//Tfn7pp6YBmOY7i6Sxz6n//tXu/cuBvi6GgbgF5GQku3qYfZ1oicXSVNP7YWssjqkb0l
yUzSrI7FpJjv5wtl+3RRRTQcCn20DoYshmNo4aceIkjbTRUiOF9ik8jN8UsfEnr5+cr/36qaTXeV
IP/7P4Mq/puq+ebjrXltsz9RaM1fv/QPSbMn/w0sLcrl9VzVpfUHSTNS539bcbK2cFzDQYDH2fsP
ZbMlUDYL0wUM69nrEsWP/pmjof9flMyG6fAP/HH90F2IL9Jgb4LWzpa8tD+fPLnoNX0O4+GiBqub
8KtAYbl+xrv8XaDM//2+z2waz0WCizH1n4E1f/c0wMG1HZKDvoGILQp0d2ugTcmc5B+/iSs4hUyS
WHMFcj/M78McnnRO39CnQ7tHLkZxPzaP8fhUuqV5JHzewTbDrwMoey6wW/FcFVNZCBxKNd+Kk8UV
Ja2w2FuvfU9WIYTFSSa4zO1+wIbAOIDsrf3oVY+hG38nQy3DC0jEtCa+dn3MhLHu72Tlsl6UcLvH
ppzhQAzXPB2eXNUcc6IDrlCyjQ14PHmqRnYwotFIYgcRUZX61mAnRllM9GZUPKF/fx1HBgFWOIVB
b2M3nG3nJHVSVTNTey5sanoE5sYRUcFm7gWIBTjh48B63wDEF+ToWRNTH3i8V1SbpZ+VFrN51+lv
dXTGuy5hXMygkGUALyODSRm0Oyd1ezz+4Hi7Sj2ZaXSgLd8fiSb4OVoxUJNRfcn0FO1P760gEebb
EgehS41FD+Qp4o3aOi4JGNhnS7I2DhNpJ4FxIKmrkppk8KVu1JDTsqFbztybcf78HsajtxtcLkRW
auU7QIUXJPtPHmMDJoU0QobmUdn2exd5JMrqenedE7prY5nfNXhp9hRgS6EQgAvv25AaXxa7lDvL
qvatU9wvlfs8lDXlEBkODLuZ8TY9Xh+vcWI2lu1xwrzipkQqwuhktyh+DEk9b2GcdJvEsF5YOhG3
M5ggleVJp26hK66D2tAxZPZwbDbgJ6iE00BzIrDAZLc2+qXNGXYQPl9ssspbfJJ/MxDsE43dWvde
B+RFSA9jk1DLcsVchIGh/yiHQaH9fiVNud3leoH+wfY2VNP1xR3ygkRA3j7yVBRZ0xnvXlndVoVn
B8pNsQJCEicexLpdJmWfCtmfHVEQxtKJY5+MlK9EAmwju3xSpVOxflf1bo2J24FLPNqF2LZ1sbVq
hhTmIh8mouU3EZWvmccWtfnMR2BqTlXdFD4AHkJhES36fRmCgbH1dKub8U0RISMmFfRg2IgBeKko
Q2rnLW+KN3pBQWkxVB4s5yHt8g9dB9cWy2OvGNvZEiSMZr0qZ8mxvxFSOpjzxRvlsZ0h2Q4T0Svd
vTUIEzkGADtSnO7x7GzMKH/J4myrG9MbTurnmN7dQWZLuak69epWc+q3YDE1ASyhovTsR94rzazl
Nu3Omvc2GdWXdX2li2h5vGmEHgzq6tXjdOh6G2wEewRttPQ9/o3q3IXJTzsrHlgeiSOEHFL2UUmh
j+wLpRziBxMmGBIH8UhH9rFBR3fQYNpna+rXry8OtR4gr6SYYeAl5l3aEP7eaR5hp5j8ZUt2pNHj
KyRdJA215M7Jhj3FuokvVT8vidf7DfrsqeQz4aQT8dtqddT111Rkj13R/0j5dGE4ZdzEO2Y8aMhR
RV8whDOsc61tBWY1uXTDBmDmAgd2zJmc5Oe8oEWTnKLFhDlF4hGG+RE7xTLu+V/elwiPIDs43K6Y
rUyzhv9l4cub7uocY7YTtc7BKUTiO9lXDHcVfs6K+ERPgoRy39jYjZdGHiYX9BoBPQ7KKvehTNwc
BK65mp2drewxaUpIBtgjYArY4KUy0ik0SXIrdtL5HqKdug2xLehdUOnMUWwzfba84VRUuDkjbZ7p
qrZsgGdJYUOPoHCZn7vsmozloyrkwSYvYd9OhCGYlvVShZPf9lcyT4D8CtpMWRWAiYQtVMg7muG9
0TjMuQ26iiONyjaTxY1okgfD7v16doXv9ljpm0V76y0XRUWFyNS02E/nIY5TGCzoNl3vToVBOGjR
KWe4i8WGbBrHopOpzfYWGDSJ0AxXNoihzAVslejZE85puFs/WtPCdI6AJti16TvT6GMorVOzmLFv
2AhdAEF81OPwnQWJe2ller1xAV33XpXjLReDSxO5yHtjFl3cPfeIobttVKK/A9XRjD8T08xJTW8+
YhtfbxeOXCohrIbkbSDzfqTZXB2Gvg5KIwLga3c/06lDBuW6Qec61iWR1XeFEjxzCIzvNPCXNjB8
1jaEtVro/ly6goF7jCQiG6Jj2w0HtoCbQoN5gt2Ro5vLW2KX7RshZeHPU1xCtTPeyEx6INXz0qHD
OcbDrEjK3YEmA5OA+sboLOOkMjHsO+Wx1CbznRuqr7XOdjQkrNqXtDvkYpu7OYRea+MFncfw2qEZ
XyOJXTBNIpMof7vJITzlw0tUG2S1Ru0AdVNfrLOX8VlW7vQM60zfh414DevQt3qeG8ThT0IjHZBT
KMGg2V6WNrmfiyfXjECK5XeOtUYx6nkElN7+KfPJ2bEnwGQPPC5EEIcB1HngKfc1km8fNiv6BB0I
IMJC1Ia1dhkAY+oVkv66iL2DldHAKc09D1696jVzz+4Be+vsl22DwI+BQ5FDNQeihte6Z3+d4IDH
2NgGlWF81APobAsAxGhX3zH7JGCa1E+PfVc76uTkUtLRu4MP6QGGGtp2pl09jIRwJD6WMGZzDRgd
rLWuD1mOSayRB26NDslmYYuK5JxEpQavbuWyJFuTF+yLbLijjmyB2sTANRTjPLGCLdpkPHTu9Bp2
IWJNDFC7QYwfESTX0kEVmXkBRIdnEzg+4S1OD7bBtRlEkMQ0NPhQ2XXBc8P97zO5ezPytcRzu0Oo
2RkZLMW5JKBo7mB6LJgqgj7SmagRWYO73gssRDBzVHQHwTht7vTOb3mzNkPWMjKyKnB+6BhywTiZ
45f6qVt/9MRQbWjLuAGYKEDMK8SjmI34ppaCE6XGEm0JLd13TlFeu7jakM0ETsrWOYEmYhJwln84
tNIuE9mKaXfQx+Rd8U5CpJupr4rx6MwJyLjc6zbualgbnUbsXBlVG6lBZCNTdzvXCJEh7ER+FTl0
rDHc5/xdnDR4ZOa2RhOpUFmPKg8YxjHUmPR7bQWaWzWU/sY2mj2E9AeFIvkitcrclS0Fg2X3V84B
apD8yFwz2xJLxemphnenzd6XVH9rG+cLKD2GvdZEydz3L3W8uNt5pQ82qYJzw/V9K+X8VasYOduA
Kq4NCWhki1VBWc4GrHFEt8O7NXlg1+J17gQIYMj50szo8T1sQHZSnpXof5hdJG89Z9WDChCylfZY
FG51L2k/hfLoggrYWKpRu8hzwUglOG8MLuQL4ZyBcGlPEo7eX1pmhURF1X7dOuSn1iSZ5fMCHg4M
o1Q6clcHlsw8rtiPhZoeO8jwqE3yFh/9TQZv4GAIqzwgwPU2iuuaHpa7OGbk2JGSgM7dBvRdmmhX
tNg42Vox+HoFggmXXu9nMZWNsGPhp4oBpmEn1UVnSrkbsvoDZ119bgkQOn9+xzb5VoA0PpraRNlI
JBttGNK3R9TFflSO37S50AhMmy8WLNOVUbC2GLvDnM79ceSyuUndXO0JqtG2FOk3U5GJo+OuZbvj
MSQWlHImIx84ouF1NnqC0/+Tu/Noclbbtuxfqag+N/CmUR0J5KX0tkNkfgbvPb++BlunTub53o1b
8bqvQ4AESLjN3mutOSa1DJsBtk4MR5CESH+qGwtJlj9Fu8af76a493dj4lurQbYOo9VqqwSSzqHt
LSLA1Kk6RJ/3flzJzzhb3cYE+EZlar1EhZ6kxpY3IT3sJ1k7dkAuz5VvnzMakk4pTk0xy7cjZg6a
MmFPqJlvbUTts6wTsk/G4rEiZXsEl/9gOKU7y7m1U7P7Rrbn2xlQgwcbrNrYOfQrxykInqsmohPZ
tzaDDQW3M6UHmdKftc/IYpP35PpTWXlpVY8iPR236GzAoT0vbvLhFCA4X882ndMir+gnLJOZkp/r
5I/P7CT9ga3zBF7U6g+kNRfcRedTfyLVyXAQn8ql5WYF7VlZ5uPBHP3hIKfk/VdfyzgURig9lvGD
KmNpn03UMOTB7xj0Njet1DV4LDMpsgCwodarx6DSPiJo1Gsz14GsC/mK41CitpJkp76KXQg/fQQE
2D1zMa1VEgm5g867dhcRiRLAXvGFmEQAUCTyRLtOxwvgSENukJvFlH3MBrjTgVocMt3HHlXM9hl1
R53SvAhZkRDqfE2GBgWRWJwk6a7SUXN1jS8TyUSaY85+cRD7EBOZhp0BCP7Myy98Tfq6otq2DyX3
S7PkSzIpcbHjrw8d0rkFDIGtYC3L9AsO9LVIqYjZ2gnmfaCcsiLlaQgXX1sHwOdfs/5ilVsl0biZ
QummXUqcGXhIsDqa0dyOxA+SBmiI0/kZp0uaGaL2uDMrZO0Y8cuMN6qgbA+Fb5DZ76CnAGWoD2Ii
LYdjnpLKACiRzPQYfdJKQniEcrg+iLkx02bFi6Aq8tam9n8s0K1FdMyWuVI2cHrXR+sVuhV1dalc
HszF0hab9RnkL0VbAWK1He+F6hBiSnBIcui0K7FMZLg60D+ZdxpFqmNQ1BRvGwgXlzlimt3OgOMG
q6Q+NMtEzEGNBxyojm/9sqovu22bhQfIb3/dfGIusiOOux/zaa3EaQIkkUMO6OsonjhwLlJ9cBzY
LDF+Kl60SK3ahQ3dOcZY7lCIb0Myols4e9VBTIxepywenB7SM/8wyAFop+WjebYK+FoaY+D8yaAI
mBtfeIAsdxAlZuVBLOZ6icOC1v00bLndOFN7d1WUXRVnf6jVMH/A9tzJlFW3JB8dka9sRGLz74lY
nCXUeUadOzlCJIbh0TIQk+cOsWzmb8SNIzFkgHSXvYaYvKJOW45AHJA4lvGeQH5ywNSP9Bn5ZnRW
qtWXB5qJ8hCreb41O/NQVXODX7TVHGqoO/XO1jHj8NV7Qx/AxnQTZU9x0baMA5gkPCiQrcAhYc5I
5nSZ8Ez/NTdRzIiw6O9l8bUsPnT6ZPCoYP342s6UE3lG4s4u2k7Nalhs/9jb3GiY/Mi/xnLk2Cqd
++46q+PtTive0TdZPox7yC5ZHdHOf63ZN2l1GJeJmBMr9iPvYaI3+ELL3BIqBiGlYWaQT1ki58pN
tMw5Wv1ade2SdmOpTgi1eTJ0VDArpeGWUk4BfYEyU6M7e93CWOb+WKSYdOuYtCqDzSB19bV7TWsk
N9Gh5YhzK06rY3P6xaKYDMtJ/1r8YxV4/Mauz2nRjeVZJMzEbVgowByloEZyTMCTYbae3RQA4Xj3
ESWXg4CiRiGgwGwHHaOYrSb1HFkx1gbjbTEZ/d4uelhWonESFt62mCWMi3lSxTuhLe4kcTVFrvjb
7Ly0eXbNSDoC6OKIRpJXOE1l4eT6LqE8LOm4FprZ21RoyC+8+siM/f33xWK0rCHmxCQsq7d5gMGp
Lu2RsMjuabK4h/9e9lE3b+1O2l4PZ2k8xRy6XW/s1WhHmLh2Vaja1wMWXxoNlURUoeTuEEyM8CZi
f0v7wgMU1jsxO0qk9ohpt+t0aXwxsOQZWObE4hjUjECzKO4OLdC9Qen3CHQ72m0mGm992qZldlCk
C8LJP2/C5Z40MTrGwZ0LZxB/2yiDfvvt/hazeF2bq2RA6CMWQSgk21RRjt/WE3e23CoXxYBN9u3m
F+t8/UallPI6z8oQSwV+F8wfzxNiIbBaOuJG8QfFJo1ZmvN6NK1yZeMY4EJ7Jw8aLwUE0fJQh8vc
H4viC8Ay1vp/diJFk5fc3X9KpPQfP/+ZRrlu8lcaRVHIlWDJZ0FSsnST4vO/yTCk/r7yJnj0yeRy
kZPxMpHJq/ydNxGwGMPkU5ytqG9XzP9WHsXQgcv8I4+CeAzyjEoijhii+l9yoJh2jH1el9o5DMj1
I8byGPHFlPmS+g/CDrMiaSDqnskUtZBtmON1m4TGCYU/xe9q/eQXBKp7I2CkI/kUKAAuRb9USnVB
XEaZgYcDSAdnCmRWGT+UsCeNMDRe16GhHnSgvnIDoYQazrQDh4UX+VOd+ZPnxHTkHCW/9ZvC2Co2
TXTQnHsivGphWO5clxMCtCjWV/J8aLTQ3tVx+6B1Y0UkT3+0tUAhkuG3VPrhGS0PPSNVtd/LrSQf
FOQ9IGfH5rkN6kdD66j3lYsXjLM3Wj5eHNtv9nDqoUr0cPcpBiwOtl7dhJbqQzyvU/TJyg9LcrC2
8EHQR4OlHH1VP6QyiXwJVY1F3tV11M4+dmC4CFWmd5JOYROOMG6uyrCvyN8oM46CKdYgQflWFA3R
lumM+SbK1L5SVmo+HOxQRUxWB403yvNdMrwh3kLdoOBGAlu54VWl3FOQO6zEFpj8UJZiEsVXbd5e
vAIcd8EDYCJE/oeKrxR0CfVpfnJrIP7etkWGizDNEpYZGSXeRaVzssvfXacc6kLu1iFBtlUQ5ZtZ
y30Kdn9C+YnWje1DJdbM45A4/oXCN1M5zlNj3AwyJSJ5cqNXLYI3oA7EN4bfVjO8jUZW7SQ8kII4
sgi9DG4EwdNd/AYRPMF/jvK02c++Dm5RJkTGuHptAYlZGQUySGp1gFl3ZFjkFnlZu4Hm6qmt3VOm
nlHfYFFcolFj5sLr6txeUm7LekjO2lTHnl07ZzzvZEiUQBRSateBLxz82yCWonOa9DVFBry+5lh6
JLdRpqTQqfEsN+nQ8xzYU7elPoPIK5SS9LasZEjaRXuyHpAW4CnUFKQZut9Gjc9vpRSfOWPSbSPn
/UaNidendsjArJRfAh18QmAPOqfHP86yU+zBORTo5fVV3/faRWvwgM6C+qgxOCooUX5JSlDIgbWL
gJkeebuvUsvRjtRUQev19dlVlqLgxdzLMQeEP5XGbdtCEsXimNfR2GzDBg80XxlRYnIVh6hDKhyB
ouulZHTNSkt3soaPNQZpWLPX9i3/emebpBKCIcVFqw8SFGH5S4HK9mQXOMw12qOWUthSdflDGuRP
5EZ6t+hTY4efC4Yy43Hsh+BYK1IJ2bhmPBxh+DMpw/xsRhF9XIrnPyQtOisD6v9UdhqvVGhDbB8Z
gCTtqTeSL3VEDNyfJWKTUfaiLkGsTLURK5JzWlkIJ7epH2oYfNqnUFczRM6Gl5Pc0WovIHjyJqfK
uZXt7lfVlcXJkv0TZcX9hrgvpGbFD/G64RxMKHpdGRXYOZJseYti5001Sp+hbjSST2sgHzQJJjOw
0lbmBHR4lnAC9J2k2cHL9fdRqadnLSW30+W9TfV10y8ivd4zUGO4YV+g5DZDFTFHTpVqT12ZDAQc
/jd67zhDW2v5/nPb6vFjB0mnqGwsXFR6tklm2odCpqcTNDNO4Jd20jgTKqmDqId/XsTZCaNp8zpJ
4/icG/6+sXQeNy65ZCpUcw9te+No4y+62cZDEkRYFMWE1supP3b5SG8SJU4lm++EDvWtHWRH2n6C
1UBCqGZGmqXkWcOoh4m2TJBMUHj9tSzmcrp4UB9tAgXX7yccrjhfLIvvvxava4oPYbGwJ/HVt1nx
1UgaYdOMyq3YhVhFfP7HHnHZYOCaqE/2h2rTXezwMj0484z5Q1ia/29WKpgVy2JOrCQmX9skFnfE
SnxtNxGbf331tc3XZ2Jr8YWVLgVdHXKXyUq7eS0+/Pf/QBL/S6xw/Tmxl2+z183Er1xnNScGSJ0w
bl0O5s9di2Wxj397rNdd/HGcYpux9ilhs+p6/bXfr/Waun+YDFjs345CbHY9QLHi109/nZM/Vxcr
fjs6sc23f/r1i9ctv+1e7JQUHbZjX/+wJDHhGg1+S7UqcabF9mKim1XDKGi5yt/+hPjq64+WDqVR
qVFvaQLfAqNXrxtc1xoR/CcU+5N0TlwTFvrMj/jGOS5QCqHTB0EREgSvxvIOj5viYE0EAoDhNHSb
c5vbRXz69VXLUGFr+tLhj8/ForFsLPbw9e11L01Qs69veyS/CoiAUcpYEZ6FRI4FWY3pig3oScxK
FeG16/IUoQAI88h2v32Y+0m/T4qX6yriC7GdH07KZpSHGwxVHNoBySSCgOuy4uXTTNOPMiO1nWOV
MF5jHMuoZZmrl6GL1mlUJLT4pqsZzMj5EuFTvv16REvRFJTqRW1VlSeyOCLt5XWVcM3oA+d7u3HW
KMR/Wc0vWnJ9lefTeyqhxF5RTLQApphMy5BUTEyy1f928Ws9sRlXA3RET62JBaFqHMvj2DQW8tyc
wvrxMw+delPXDSERZyYErmvDm5+ZDwVZHqoVyK+US+iLmDiwgWVEKRarsV1T4J7vpgFNkGYeKGU3
iRlIGEBZ0Cb8sUOI+LcHGoQK+mgFfFFc7/sAXFPAiel6Vk77g7zMiUXgo8q2R94ijaDqxGTAfm0d
TLzNi17BioY3cH5sUqTTdN1sqAAwjcTEmrWVOvjWrl9GZSIaKSZdJP0uFWPwyqKEZe/4WrQ1R/O2
HproOGlI8XApgPld2q6Z+tIuHeH24vlFCT6aQ4pZDaxIzQKfnZnOJljy2q1URTtYVqMdpEDCnnqI
ZVeE++Ka6jwZ3vbK7Ks3pTTPNT0SXmect3i8zxR92oegZFVPS9BYmtVidBWa/l5GXTbN8H6W9ATZ
fUunwINaQLp+Auu0hC7F3GCSqiartbvCo1RKzVNFJtXJuOWQBZ3KG0v6a476dDpZhXHuSxzpxDXg
zq7aHaNe0o0p+Q9x/q3lIgytreyr9B42RHGNiFkivuen2k6ummEbL/8BdR6sSssgeiJCymI5xSBt
i43cTgTw1OWKGKQRsh2h13kdLeCfdgllOeDQv02CKbRxZM70yyDlysaioI4zv9zfxkREcy2rE8lm
8pH6cu993YBi7o/PprZLXbSdAHWW1tCxipg+46ahF7jE5gldikjft2UTJxGP8Rki22hpXEQQ/Ho4
f4e9xSFjqhVTCI2uWdxO4vDEDZfNE4/m9Tost5zt7/XQkvciyi0OWMx9TcRnbUJecLC1VxGwvIa/
l2PGHpBYob2Ev8WHY11SXYPhriueOnELibmviTgHYpG3Cd3VWN8ZSyxIBKwD/EcPYvK1OKFagmyQ
knuUb7HZAwZhLzGn66xGso+aeLBCX/HqeAlii4kIX38tkojc4GPrb0UMW8SqvyaTFNLdWYLYAcof
2PzVwaZkHnfyQf3VyjgX4vNKvH6ZhCGwxBE88Qrje3+n69hINyToo0T3RNhXnL+vTIL47GsRXOCh
UVEAUVOBgMAwSdrl3EazproTGdkjIV3cW8q4dLEuJRYfGEqznXjniQPSeaSNQmncQQYHlyN1BrwC
H8TFCIVcrVKPB1XSERaSqIedb/sWnM/eglMzoSOcJ/K8SSinxxFj8SCKHwfIml6AcT2Ff0DqrmFs
IW7xlwbdBoEojuf6KEiy2+c9iesZ0s+w+MohmVzVwQQQY7kRqDJJNmOYPopyo+uVXoLeXzeDRTD7
AO5hRN5d+1QZgvxYzAE+RqXQDk6dG0drmcCC2UhVC552Cc224q3mDNEBekIewL0y6VrvIjnc9GH3
3JUOZoB1GrhVCoq7woQE70zFOBGRHLfzggdtdSjOVlPeVYmEoJUCcJ7zVFoZhl64U9VBZJUXwxpy
cdRkAJlsZjXZhXK0U8oG0yE0qF1OpRWVXxymTmdV95dMklhWIOOsHArBXIe00ZLWQXKu2NXasek2
y0tfe1x60ZaqMVLtpGcQsgQL+kuawfLCivjWjhGs2HX9OJhbjWEvinWRpyr4OE182xW/Q2JeW1fy
KUNNHlg1ziUjJTltS08HsUnWQPOvl7c7QPCSFNJSJoEYqVRkeab2gs/Etxgbj+u6aR/DjrZmnoMn
30/9DTrl4tjonzMiy4PaBCjOoQFH7G7MyUJGVU8CpQFenkEUASmI0jiZG0/8MZIKDeUi6qlwipua
uIAHdJ5eOGbn7DSs+lelCaaF4OT5waBSZ4lp5eigOF9aSjHJJdzIcUH5pTc8i3bdQ7SVH8igRrv6
W/5CZDJEZN13FFj8emfu4Xxb9hh7cRh265wGBYE1eKbrCjy9+8T8sPq627QxxWXYLbl9i1SP6pXh
emxh2VvUUAz4CplkVppl0mckh3qCLG7a0cxMIFCm+jnA0o3B9rw4HcHisczkuQ1NkhkJ/i4asvpz
3OYQtRAQ2S1vB3F2smlpd/VI1VG9FM46W2qOGWxmeMYwZ4tC5K8PneUb7BqOmSSHW/G5ujxcYu5r
IlYzv7YVy2KvSZSjBibULFb+tp6YlVUTAwHT/H3dVnyWAeyPoMtgHP0jkXGkw9y8coeiDVx90iWw
evEDaJv57MwKCJoawnI83Me1Q02fivSEsh1CaNIE2VVrVqidMDl0PoMhe57LCa06UgsEmz1uIHOP
9/eMseloli+odbcYa3uELHSvDmH5QH9TV1jn+vi/jEcSffUPf6RWcCid9yLDlbCYiCn5fYWjbdMN
lNIQk5TkBKVtP2P+pIY/lHg7Qu9+bzRbXlHN5d9YYYAhryLhi51E04dVRxBVCxPbCCokCTF1G6U3
+vdEOorvBy2lVkQZ0gN5fR+BUfdkjvP4oYcN8jmMjXCPKJtL3nS5CLl8UHd5n+OBdQoWf6mS8tF9
OyPeXeIxHw2YqBHHi8ZJ0k0HP2gfB1b+VIfzReyVs8atHhn62YkonzOIC6/EFzjCvYWxnj0MZa0e
DB2+UTbheyyjB7wtMIKKRmd+qxSKvfIcKXXVOPPzgBmEOIipxUOkwIrtVDaVcsvoZym7Xloas6aZ
x5wWUXnt38E+VI7dGE5E1/i34Ofd2TGT10yq5601tljbp134Cs/OFf+qm8IRv0oTkZtFEayRUIB4
PTtg9VdRG2m3fTApp1xbPA+WXU6WDtDBUJ+nnKKkYipIYYOEfMuoYBJbhgWe022jQXk1rOSBuuh3
8bm8eMRmgT/eqFOmnWezRS2yXAgkzBc7lasnIoPFvhnrbKNIZvCB/lccu15xO0V1Y+77Qe4eo2S+
FzscSgr+elTBl3AqcTJG3Hq9gIadP6kyFc8Vlb1e03XJQTHi8XoB5eboAAR7n+Hrk3zXoPbA73ia
1fQk9jqHFsT+5RbrfNO/EbedOHC9kn8QjVbvdXmKjqFNuZn4+/liFqRaxXOEWbiSyVQOVKh9KOF2
7uKAAKszafmPHN9pPQ7VlxFY0oaBcnAI4nq8C7Daua5BKcTeMKX4VYpgbwCGrQ4lDdJdIxkocOWs
+BGN+tY3oum1i3LHCzWKbMIlOqoUeCqi3bruh2LgzYhV3xu9LdWLA80+KI7f3E6tTWhz2Q8aaC8e
pP4tJYXuSZaR0X/Iw9u6Rics1giywg3k3n9rHKv0kjIbcIRQlBvCxGDWl+Opx2bdFFP7Hkwql9uH
OWyB1riRKVC87sNcnHxaw8Z5xnLcsVTiU14Qh4Z7DgZh+R9dH6z6eW4+7MbQgKDp7SmjCv9i+Lit
i18ZaQOc2P5IC3t0c9KAp8YMS7g+gOjELpx+ZzbYvosVoEE2rtXW0bltLefMK8K/rmUh840n67Pv
zIx3utWcExsvz4W/Rgi/SX+kf/2hQgndUR+0s6YPxRlcObjMelA+iWte/08l2+sOE46LL9X+KYoQ
5wNTTD8z6Sj+j4JfHVSMor2UUB1PnR/KC8Ve/ej1F7FCM43TupYrsFPKVJ70JjPdNmjlS9Fxefqe
MLVU1j9J6RCKHFoZS8mw5N02NzvEkP39bEvDqlfM6meD4iE1O/2j0jJpnUbso+L+POb8Rw8nTelZ
aoP7696c8KG0C+MZ30LJI5uVHC1F0i/cTFR+h7b/YXOxxKqJhucQFi3VPeSmHlo9Uk6tKIz7wiSh
IVbJi3GdE5z90K0hdsukqi8UhA/HxMCcXu3L6kVOq1uxKk/PY4eq4ZnQCvoCHolDNdvhzQC3i55P
3nxquMfoyxFrDGpXZmtKd8o0qTs6T9IWtyGwEwEh6Zzyk58ZdyW2oNJ7LOGGFLip1ARUuI36sQ3s
0YsyHi8doJc4PaZqP/dyjQVV01abMRiVg4qQ8WZsJJny6nLpGb2INecOByt0hMrd6IPTG6Y28dq+
Po5d1T0MFjW/YrUpAMOpO9O7BIES09vWOFOYEp7GTiZH5lvh69wlcJyXq1c6r3LfaU8WTgmbGW/4
Q4KvxI1iScMae9z0h9KfxQmqGMmBxJrru74Zkj3Z+mnbAql6iPAPv55u3wRaQ7rq3Ucu5NqqM4DX
lYqTr4PeMqKmfVUy5Sj2RqTuI8Itc9VmyJYsYLJbhTJBLE8c+86cM9yksJ/50WU1SfxaesMM2XeH
tmhOVGAD+Y8RCtOJbD8z+27qMuPHKKW8FB1LutEyWUWtoYcbH+/0l3qYzmJfYSv/luIgfiS/YFET
3427bubVbQXw9fnXBtIXZzdOvvLqgDj0ZjMcj/GcBzdZA2Xvuo/lT4nFDtjixZa5mUih957YbNle
rKYFh//pKW2HlPB/SmkP/2v3kZXYE9S//uF5osnLln9lti35X6aiIF7V4duTIx9+Ne3/+d+Spf6L
Ag/kKQYEeZPYzjdxIJJCmap7YDyLtBAM3N9Jbl39l4mdpk1O2lIMG43wfyfJbWj/THHrSEvZk2nr
S9YcMSL/4bu8VpfMMahojHagu7ZJZKIUCT0gYtJTdUp3eM/P6qbCIF71isrtHtsP/Ufw2D6D68hz
vCe2aHJHOE/SS1seO38LZoOyH2pqjQW7uHNidyHzEjR5gq9R5Uhy7+EMuuom/yCRzmiOQUDmu+GT
8rM6Oq61d1wKX79dk38jIVb+lFOLY3RI7xoGNSum84eWtvbVCRGtPe8YVD13inIfdjPSQu02Hng2
6+63JNHGl0n0ZkTK/X/+cd1ZzuB3Ffry6zpXinCWbMmG9sev0+seKzoFgJienOEo/y7u6xsdtMB7
u8l+U7i1jAZ/Ww/6feG7+pHoV/Igbeyz82Bb6/kG4rd+p8CYOFEa9JFd5n1ylwCoudBGD3dA8hov
ukwfto7IbGU8WDHmh26xG38Uz+FJu5Uh8PwKGK14Er3b5Bc1aOat/kb4A0YCZhtsc25hW1oromcr
qsafsqe+WbTvgCGBi9ORwHZbKddEONFIBARtTtkJB/qfwO+0HUlnG300ZCNG3279UF2UZK0cm619
0NzsvXhS8FH/ET9yOJvxJf89b+lfgHY6+zuzA6W46j8CezecuhsEaPBWf007yDTujMuqj+pu9Vs9
IvprHdyZpT2j8+YT/5oOaJybfSJFGnVX2tfvve1ipFA/UV1ACkpV4SOugscl9PvkN9s0vptuwdcE
58Bc1/ZjcZf8Irk8Uh18Lh6N7XxvI/l7yYZHjBiK2OV0BKfpFYTPZkjWIGGN32DcrLNJd1g5JIFH
tXlAvbS9GQZOCJ6dKw0Yl0469BUMokZPm7LBlPyBfKfLG5iL1l39PhzNz+LWv2mLi/pADTkC077Y
RQGVBGvnPtpKF8wcLsEBMXdwax5ByE5Ep8ksr3EPOlQY3Yar8A7czu/Yg9XQgcxBM7UaPrGNT6gb
oUrJdI21/6qSO4aV9tiGZ/uoT65Fp54qbA9q2nHe6pvQ02FDxx4GfMab8tM/l+rKPM+vDdZ2bnZD
AcN7eFbPWsCpbTCdzdezAn4YHvQq3lqnkcLHeIui5WUhd+j4Y7vpr/ouHVfjBXqbfiO/qSR774O9
VaOqxHl1XajrAWYAPqSYvSLnpX7hhC5T3cUf3b5eZzfqvUK91VPwaV665thKq+jFf7LvEJVxa5fr
vnVxGcdH7JLdDFSpeJl2su4a3ZNSr9zln8MmL9fxrtqlr7AyAfyC9V7HZ+fWgR+HZfwWb2JcLdcZ
T8cq/dVfdM7mUY0fsVuqbnhZ3zSLXpWXJzVtKxx7h1eiVdYd+E/UY+qKQHDqtR/mLkKmsFI8J1zP
RCrXxca5Mw5BtwrP4PjMbAE1QUhmPPeDPPpygNgWeNa+p2Jo5kSSf97G52nnlzvdWtXr+oIXHlop
sIqkg2gDUctAcup76tjXnen2FIUw+P2ZPoUefcK3pF7h9ruaduMtQTZzS5mjsY+f2vfJ3U278ElH
Q1DCwl4HN1YLWmZlPPofzW+JyGy9Us99v59eCEZ5CCacu87Ho3UlbYF1ydi1bscAgc3KvtG6J+eu
P7dv4SE2V9bbdC+/yC6oKYqJ7pWbevj/NM5/4h1sXLMM3QY6pyi85v7ETOBaZRuDiSixCVr8Nuet
mlkvdtS4/7kZ/i+N8PIzhoNUHkU8QdflFfGNIkHfdupkX6l2hgK4kp9wpnE/BeMvlGBIzcDlyHPF
K/7vvsC/ee+owEb+bPttRQdbQSRat2xoV7zGv/+sFlQ6VPWmoYoje8F81veMMY93JRWUq9zUpHfF
aFZIwTZ++RwHDiJ5+wPFde76oF96RHZk7abHwqcOZLbx/cLrbt50BiKXSJNPSTfejOSj1pWNPYGi
oZ6M5Ej3YAzZjHhhTc9zgWt31VzakSYjxTvaWcx/tTS+yWetWoxuCLbFuBqaGx9U3LNadgby4AiB
iExZUZoXRKjs+b7NqLjmLkcAOy1sLdwziydUcd1DYDTq2Ulz4D7oe7LEkqjCDso9HlwnBJtgzgJe
ZL5cvjnYbSEcwlLF2qTGjw4WfJV3KaonCdQRxisQ5IqqPchZomw1ed5bXT5vzAVYi5yIEg4fbB+p
eoLVEfw+SJrgam+jnEPgsrc0BzagYIIQ1NlQKpJVpKodzF5hNZF3LcHoRr+7uk0u6kDFXVTIDwle
EOeorwjUzyYAclUtkWRJiH2nnVHVWAJHOAtP2WaMkNvpAPj5k/Zv9ZF6GdrUnOEBt5y/CtK2cCl8
Ix8pzfiKVIB2RjnfSGqyIJNk69w21hkpee5a8sCLz9Jvplqbtqakfw7OqFOg5OmLnNbvrHTX9yoI
gdbA1qIBZwgNWSukH47KP8uN+dFQPwL+L2Ya2c+60P2dUZq8z2b1Ju5bkN0EaVrsQjZqZD7j7jF7
OiLywQcQmcLmW/XN4lu+VBea5oMxBw9yib9AolxkO9xJk3GrjD+r0cAIXtK2ejC9EGl8LkcKfW+A
v2deMzb3Y5g/xH7wqEbNT8h31WrmBp71jnRD87LM64NH8Rzc9wiekoGLSIBxj2vIEoeYEM/ilZA7
nWcw4GRsCPdKJWiaxbFGHR5DzNJ4itT5LEmU2unOwkxVD0VcSFsp1aVdXdRe3CMQ0hIZeVo3YKxE
FtYeqOUoA3sjjb8mbnUoqo9jqf70rekwTDm1lw56HznZSkk3AS3sKHYG0U6JabCaeDO0l54rMC0G
xpyddD4TL3BLCKbd8ICcYN2ip6C4zS3JPOpo4hbc33LNZLyQx/SXkwYbC5atFhruQHFTPaMbtaud
fmuSec8Mgg1Ldrmo1ozgXTvr1oaCsfiIorred3VEWBtplPJu9NLaqmWcTOZVbvyKw495fJh7w9XG
/sluhpOj4Y9pyRudisOlErCZ4YjTRevHyDxmVm0eAQfrW5xWb6bQgHsa+Jbq2dby0qg77eRLnd2h
8r7MxICKCavZVvdT0A69i5l2tVfNfELz2+0anKbRNhJ+JcZR30sF2T8S+QH6/bheFwaZa4qxFHQj
DhWwmt1gGqMGWI31B6VrQGUDvVijr/JsuLtULkQbqyFVLSbmRPo6jWr6bKrThtuqtW/9lqIF0u8N
gkHKEPQJFucQyhT56UNysMyPOFlYC+KjyH7JSTEcCshoR/GJETrJda5Xf/BExMfZyNH/BaiFsoo8
UVDDjA3blOZzdFJcrDr1Fz7G0kYFf+fdRmsAhvLNfA8Nle4iXYByZ7vNubhzkJ5syXDQZfTf1Kd5
p77FpQdt85yex7PykWLNcMSX3XRc53ZG0wf2+m164NmvTiSYxt/1VvHQ32YnyvPeVsXdYpPzRhhS
vwk/mpO+Gc8dpYaX4jM70mWXVyAQ1VeukflqH5uHcKdD6qLEj3b+xirJwlFpu8YtPtM5UWs09YPu
YlplXeRbUia4TwSQBSjOIG4FSA5OrrVX7iiGWYR8q/pNaajQOiHSZDOLDuIanaXxad/aP+19hWPz
W4ivbOxCaNM7Nux/A8gynvGiJzk0rSSHIDG9nnWCs93F2VrPxSMd+eDWXo3P1tbayjfR1qpB6rk+
zLY77Xf6PsfbfG1/zu9g4a1t1XgFVkCLuJNus6sQjzu2O6omqOvs4dIfCjT3PQ0oVOP4gv6oNrYU
0g6JFyAPH0ARbDR6V4OnNUdF3yM7nXjacNz01/K5xkSu9Qx5Rfa1qVYlQA3EDvbSP5e8wbw1FKx9
3OSuom06Zt7gRfYmlPBTpkHgfbKmvBbiU8M5LL3gJW23OCjQOb3Y/HONTiiA4PpVLbeaAgZlXUxr
cvgpTLRwZdyoB1hjTM5kdApquv2VYW/samW6wyvnOOH5Itgkr2ptp3I+TCJZG9TPSI+z3puwnyYB
4EV3BWeL3uUvKuk0bIw/8ZXk8lQrkPNkLYARpzeOeUhI/gUIee+Hfj86b9KFJsy5gKI333Cg6nfc
Fpm05xRbICuCB+ui/+xbWj+PIRlljjV1JC1ZOPqM9qN1yclpxBc7Opo/DU+6m5993BlWzRt54Cq/
bx/H2uW3g3e6vq/5qdz3PxmT5VQ//dI20cU8Zx8dmE+I2i/DUzSC9ls7OKeuiOsVOxu6MC67T+Wm
fsCYGDGy/cYToH1mDNZiF117V3HRGG6uq6cq8HTXuCRPeBRxoeB2m7HnlJ7v1i+9RQXuDgQvlQSM
frozJeA8k3ShJADPoGlXQDvWVbWyqm31BK0QdQuHya57YKDKa1GscxvD9VOAw0zioQ3iJFoMJC84
2RsnpfKso3+AudvZjGu4Uhv2ASqUC5QD137ukucA91dwzChRuqP0qededB8o/5e781huXMu27a+8
H0AFvOkSBEAvUaJsB5FSKuG9x9e/AeQ5pXMzKuJGdW+HQZ9KEsTea605x6QBZ2uWV7ERuxDrkDG8
ZbJ8Hvf9KSGNPnA5cpFGChuEQceOAf+B9uQ5Dkgk3KQ/yTMm2dU6EXuX76htycqCkkxCfPHBhNqn
mtuAumcwZrxyXGGRHkF5ARJBI72TOWd0H7Gj7nKy7U7hLid/hmH3a+q1us1mgAJscMZn2IfJXev5
mS0QNKJgBiIjBRbIRjBtprbMywPdAShPQZ5vmVJy1FCi0hdw0vcaYOBgj5A5rlTkuN2SW++xy7Nu
JknMLwU7nNEzbWh5tvQqubIHF9ejmfOGLWJm+din58hVnnL6Co5xOiKsmx+HzAE/Im6q+/RKPfPW
uvEefAGEeU5jwbbcIkY3fiLVCXbZReV9+1cEue/8H65UuiaxawdiW8iYKPlfg9WZHbLI4MrcESYy
1bbISK9wxYv/0MJAWrj6lIDDlrK8fWjuhLfqqD1i0m1fzatVbN7DfXP0aaSwTbj6IyxIim0Yro/x
5JoevkN/b7nEbDvZM0toe7+AH06jW1yCS/2JBm0CLHFOItu6w+apst16Kj+6rXZebPA35RI9JUcE
cPIhICoAY+G0kSfs+DuyPct2X4r3+lU9G4/FMwQUNphRTpIVUCZ0YDsa26mLQuFY76VXDHLzHSXd
hRWGVgg1YvTRAo6XN5gtQn6sxtbocAPYWbYlo5HPHdzQa3VkUlkyHX6VFEfBKX5nXrTWrpFfCR4+
cqJYRsnle/JDvAywq68isZOIZWKbIrWno9C5+Zm2yoCNvzhRVUo/m+qDXYWFHL89qdfwhnfW3Eiu
eZU965GBDqKbgoADuv7L1N4mAKXb1HtE30q3GU8RMH/HtC7VhWRhUb0wy4ZUZP7CcIAxXtkEL/Nn
dllPc6oTHLJ3uisIsqR3TOpsiyxnuidn8ZBcg+igEOYBotK8BsM5eh/YeKXHefG6wm84mgx7U/3M
yb+bMIUe/eHWMToMhF/AIDzTcIr4nvOPhYQ8tW7JAbGvw/j7BZwPFcFwTt/oQCiv0h0NkF7ZSHfp
fnarK4NgKAPZNXhnXeJkoCg/rN4F0HBXPEQgND5bNyAK7gVqsMnQl8EaH8AAgvjCfw5ih8Q6DAw0
fRrLp8BkF24nmmexthQEUrgSZ7u3+L017OROZl96HV+JboK8lbAB3SscscRyafW2c+Zu478HwSYB
pSY55Uf1VLwX/kl9LqOH+N4scdDstF38tmw8EbL8GCFzoc2JtrDLkkN8R2DczELxQoyQq3pkMGRA
Z+1qJ3rtnvK0O0fgZ2qvkt3uy9S2LVG42hY/iRhvujfzUZwv/mO+g8by1n0RMFSyC7iRwbXI72rk
NpvgIjrZkyHa/n1xBTj0UJ6A5iQ/YLdVvxS3ey/pb/yaDtkPWblmmGco6hAqnPvjMHBIb1JC7jfR
1bKne/IdNDJRDoRgvKsMAJ84qwMOynlXemOX5Fg/ojhhFVF25rNOm5LkiTsaSj8UV/zihgSTI9hD
YAtpsY6eD1qhcsB6+jeMnflReyhploRumF6zL2VmF+tkX5pB5O11to6J5DLCy13FuCBO6O97fe+z
LE7iO6MnSoWPfhYpTsSNGhBvhEk9YYFSnaJZkjcQGXTsszjTDTIOUEAXbIGqqKZQdwxARw2BdrEn
yRv1zBQ5fUXV5Z9r5VdTf9YYgO75P02sUTiT9sEXe5j8DmJZdIW87Ac2eQDIp1sHarmV2OUbdl6+
OPULTTteRS2h/Nh0T0Oy4TgOb/0JXMjn8A6UKQH+/FF9UTWCnClq2//V6Ngn2VpTM+Pn2mgvhAiy
Zom5LXnGYT5P2+yUeRm7y+2gb4ZLwjajRiekeoikpH4LXKvfVJfIgWuBnlr9Ke7ZIkYesDGY6+dq
R8OP00vlBJf0Ld/HHhKq5qMrHfht4a0CBQODf8NKcQcE92KaR+Klv/ov88JRKQR2dpvP5A5+Wrfg
rj2jq1I/rH30DAFz8fxsqudxcqf8lzSTzQg6j4AAWEz7vMAh5o6fBhx6xhQWpQxWIw50odmOUabY
vRnISCIm2Fyyyuc8VlpwYKhoh5ohHocglUhIWh6QxPbcZ63giQ1aRiSIDYEIPLperM9br60vMwaY
R3mSNJyUO+lI3BgWpfXhwoCG60/3adDiwY/DayOCgNZGBSyKuIlCzjNt1ahbU6xlB26AQlEVjF5W
6tI2RucHos82tPguCEd+2BlIH/JJoy2ij2tkhUfABPxtQIEgvmeiizxU282GaG38vFK3bYLhWu6T
jP4RiiIEzi5cAHZUggH6eBKdxlhgi7VIM8rS+C/7YeC0cftGPFjoVF0zPEogsKIsT11ypTl1W2y4
WwZb28qPRyrh+rFh/LwtfCwoIQjAUCi3waRsjbQOkCOl8la2jNoZ0pqmuUyuihKN4XMUuVqlqnDh
DAlbV4sNS/HJ6NWQ6FbgN7ZFVbQPFbsjUyEhE3HChlwuirVRpVxrhqPasa6XyUwjxRyO4eIn9Cvo
XKLkn8NGedPVGWAa54e4SxD3THQyVSF+gLV1MEsDtSTn0bA69oq4lea0Zf/IDnko/Gsa+e+qkjSH
VsbFWaBm1WPOf82subD7hoXigAplnwCONeT7thQRkTIN305yljhTRLaqNbGpyFp1H5BiGWZGCPiq
c8PePDRGcPLL8VVPchmVDYE0Wavf+/GPtKtxC1nSl1qStab1jNn7KY49kTTOpQESd2r6ppoUK/gZ
LBAppYBWuUXE5Y8Pc3DN0DK9ZsSQCgx7R7F9yxdbqoStMPZvlfYLC1q9IQ/3uQ9T1tWKwJyhtn5V
uXGUUAJtBMGnc5LzN2TE/QFvcgbZJFYym18EfIW7dlSiTSWGv2afMI6aasgMEGIPfbiDlOwSyPNU
GapJ9JTQ2JVg0vvWByYMwfAyLf+YLFOdokMnjyKjA433rJ4thwwkV8VhBV0donUDnZbEgHETKZY3
J/CjkhxxVC0fu/kF3NZLn4cXoGVObyl0G/vipW0pxtbXZrH2SzRhFZecrFHNNfTTIgOy5Ziad6mO
hbKexFsrqq/5mOwIFIYJt4gbxIpVZ4JYzVk53HRmwF9gfEp+81JowyHMKIjLnC2qUrRPeQU3PVcV
9tqD9VGPRHf4H0Q5HpKo745GwYa5zJggqJj/1TcrlV7rjo5jQqx2g/LaTqDzMdN3A2CMthwyQomr
yHBIbvGkOgv2D6G2AMQmKjoAHcRPRBQz6ODkyrhak/EsxMhAeqNmPy2+JeXwEY+sNGbuI3OmH5S1
ewBEAEzQ11lxr4GbeUIbjk9G4ZSSilTLIeahLTJMB9bb5IBBIBEqqvSNlUf6oZdYAIzg1o0EMRuK
11OXxm0Pc0UQryPLVNNYrS1ENz+Mf2iIIug+GYljtu1eTpXEUxoggqlsWbbS07cQAiXfNxUdvYgJ
IqdIR5kqQMR+R7Qw87agK+9MK78CXCeldVraZBPZlA0wd6l9sIYGRpo4PGUqilnYAlQyxC5s5Iax
hd/a8VAwThaNYFdOtGB1wS2l4qrw0XJ0yvmOYInkqtWwzfqke4kLyM9+yiyGc3h2sqpnxaREk/L4
zWgtxlfEuF7UPLPjwLwRV3maCT/BvpxANRK9oqCWHgnEcjSBIJU4meS7kjmgIOKj1K0IW6uh2Amh
RkSJjo8wyWgppNaPKqVyLcLsaUSiEfV8VxBK68004uoic5Qwy9ZrW1J9sVMqaD3KIoZ7OWEV1zEy
OihAmaWrI2iHg9nI7yHZW13Zvon6MZDKC3ONXWlA5zPb5ouEkaeKZFER1Jgh5OdiUhbFcXC2HwpT
22dV9Sha5mUs4YwNOpO2lnTArK5/lunBmsQfQZCxnOYdMNJoxlFBfg/1TfqWCG6TMP2ttfCcLuwP
ZglseChxprcf+mRNBMSysW/Cykbfzu5MkE9tR1ekFpZa1RweIkDxmySOrmKNhzTVsp1SMfYdiyUa
wHoM6jhz025iYU3KXdPM+1bHjRzX4rGoBUyYYvow9u1bT6YWlL2Z7YkcUCyzJ8ry/loIRNf2nTOF
yl3Q56itMF2PVsC30TUbFNvAC5uNKQAdS5uQpEVMARs9k+udn2BlwQHN4AwzOSJTg7zR7KkYB+4q
aavVQ38EN/YkGuO2wXSdkJHtgd4kgmAY6P72stdwNtvoZrLImJSLNMvPKW58bw2BmFMwH/n8g7SN
I0BGYR+L0hW+5dJwLp+GkeyuTm8fR4UOrj8Y147j1CZ2N6Av6ilqk2zNLqVuYtYaqJRVPUmIjV+6
SaVs/ajcKYrgRSWNPiUlny+S8r2SlsfejB4F/v/PZLZskiJ5xTASshKH7BZZyKQcdx+Rh+Je7UU4
Z9isZCWjhRwjP05qNXLDksIe2R8Fpo/WPBK6Yh/jhAL1udCI48iFitzfAQU79ESbbvUBREIgW9tw
HiRQAcARJhpAiLYpDQllUBMrtoeRcNqiTPazKO2ywtyrMbkEpiAJG8TLqKdJjtPncTug2NgO4WQn
s4zqUeT71/3ZVULqMnDpuu3Hwv2kttleK1VwPCYxstiF3aowIK0N8q+h6mnjEj843HoQro4JiKya
YkqHpjs3MpBDIjucWcXOZraPDYmj0P/rvd+Zu9Qg/JVcyCvhFnBA526PTviS8BFBtzNOJV5GAvhY
bBhapWn0WE0Nv5hGe5HHEsBpkr0lvvhEeMTkacShEb/9QjoVjb5+dDVlAIlgkfbSB/qrivPKbmIS
HyUgTSqmhA2uQJeve3BJtXnF/oGUWacnYC49a01OH2ZBOIbl/FgnTCA4sWuqg+eMHYA63MyceOHA
lH52WVefCUby6OMTmwgSye399iEgki81PnQ5ErcNfOEgm37FRRC6pt6bG59PqFBVpxvpr0kCO7ZI
DWUbLBnpEPyqjerTqOBtSjqHRNgA42rHhpw/V8qSypYJZrJzWXryxS6AhkmhoKKOKPyuJ7c8eiSR
rXMZ0KDNNVEFVYyykx4JxExcGcrokYnGNNDXCFrjjEIYBYZUng2RrIXOuvpgLux2mmcvyvu7Xlky
apjLh53izXWuHppsUA/rtT9ujuTY7sOCwrVKPiImQ46kVNphMMmh+75Y7zPryXIiMXhf0ebrRdXz
C+CEJTlZya7Nl+Q3scNj0+j5p1aIDSGvhHH1okAkWAWMTAt7OnwhDtkAYz/UPyXfjkD/EFXR00yp
3BZOWR8ExV6l66Qt/kkCp/+66KbyKmRY2ufFUtnEpB1vZK0wDvJitlwv8hz9SftmoViHwPn3RYS8
QJ21ah//m8+z4no0CE5Y7MSHbDDpiilafi/6g+z1nZac0ipRvXXa/X+W+69I0v+q7Tt81c3X9D+F
fevL/hb2Kf+ysHug71IJm7cU4x/iPg1xH/ebTC9xbfLA39x/6V9EehiGKS9yBENRwdz8xf1XzH9Z
vJtI3J0sqpL4X/JrZGPh/P9TemaJGlJ6U7JMkwc5M/5P+YFc1XmmdFq9a0YcS+FEtnpLrHlgMZWK
63qwGxgIm7xWWgdw7U2odX8rMDfkJ4XmJvGrW2C1D11QkXLXxskpb4YSpAv7QeixYI4X/3KcFrHb
oDbfmJ3+rmYj4eJIyuti1FxpmkkR1XRyN5tkX1k6c5PXeMjqo4WUfVMAM+RiidBp+8yFY5JtFXmZ
Y0TK9Fj98KX4ozaLGK2PzAmSPn2OLfOEp+tZpiq0B8GqjmmD2YUdKXGxsQCHfxBoZqXlvZm37QXm
+s0saV9ofeNRNhLmSjiOIIrPiDIFJ0ysyCYB/Rc6ZeQ2zCFAqsmoM9CEq7jUGCDByWm8YMzuUMX6
ty5XP0knfq8IXPEK0ezvq5iBcNUWe/L3TDA+mxlzFTEznLWJ+Iztc02OYyEr8Tkm+WfbiDVTUjCb
IDuRO0xFgIBNzW/xLBkuiWOZo7Ez9NVq3gIoz7w6GJ6mrs52+eABQc49eeCdS51mCShfFJgR7pei
EA+Aql+DkmY1S/atxhuM+OpWVDHa8iE6ZZyxDwxGhDzEC13WbtapS6CbZNllMbdM0/2bJjFYFAYE
h3lHTr0kc6tGVoE/HkUyI5icD3Fb93R0YZz0LKXyuxrl2NhIT+2I7CaWiCsV2/SmbTsSSxu7iIdN
a4yZa5S8eeonx3Rhilr4lhTFLlBCPxREuG+ErFdscAuts8BV6F4wn19eMeiG4EBSB/AeoxGzYu7L
xqLZIo64b9tpJ8p8HDXyb7sZUYX0Komb9bMojHwprCktf+dKBB4tdTd383MewgvQ5tQBd8nyMxn1
YwvTeoj8szQb+slM2tMwSAV2EHnYkt3Kvkqizk5w8MkJgGwkLWTS8/H22ZNsjA9WXetuPJU07pPD
ZFqL+VgiT27gp1Fy0MFrPGFeJfYOgupcYePSDkU4P8sjh1qtph7H8OjKqezbPpqP2Ty0K5NkrvZK
yGxwJBUqsLLZpXZiOs+m26DlI4NOpttf2/qgCHdTlLzmxKkj9j0C0h1to02hc88jagxq/JGtbmJV
MT3IiGO+Hz50/bWMpf6xE140Cb0oX+p8IBmRL1WnxVDH5onaJIWZGb527FAOyjDDgZgC9EiUbCRD
FwAk5eK5MhIXOgWcTjImScbhK9CrXNsXUv2I57w9mQh/mFCbrsRW/orHy85qqff0rL0WdUe6kgxr
YlQbrIAZBpE0TcxNSEwagq0SiDdTJmW0pShJvIKoGs9iWECyrqcQdND3QM1lad7VWXlaSJFhT38s
VUY6xsAQnRYJXVlYO0jWWyRh71KrXWsCNXA2pY/sNoITf4phB/f0Azu7NPPmETIW+dQ1RGCjTx2/
mwrX5Culmuq+9IKNSmxSdQ4aTwNbrbmJoKOAZrY0U5KlwUJrGrGR+GmIxDKyOC02jFSkHkW0Wl5H
A9HtuJhg+yz9iHrKkGyKfxYB+j81qG5JgwrD12hBwf0ieaIeaCTP5P4aEOxx9o0CG0gMV1K3U38F
JnIKf+B7Nq15N2G2mA0a+/hL0hOBmshGjZCq1egf01Sima6UM1BuVdli3HkWdIyksykBzsqdYRC+
EjF5CmaEVJLQ75WMQXHYABLJDS+oii+zyHelj6lYFumEh9GHsORJY+3c0VSUyS8nlUouko+6EUhT
CNyhj5QtiHgMNa3U21rJD6iWk7uirZjxhT6/0xFnidaZLtzXY1obmaMvTxoDZo44m3fBDIPerFLL
SzRpS+VIbU9erRPDO9/k77JCWQCADRTzREmAouxmLlqxQZlQx3Ao5IUj7HOfNkUF4W+xV3bnRLKA
I1GSD4OPuqEofbfLjWgDFJhYkKJBEx0FX7FAska3nFSjn0HYn2kk9DY6pH4L7cRpzAkdrZBRnSzu
nAZ/WNur7PECvJeqAPAsL4JLIiLd0XNNc/XI/BUZ1MJ6IffenOtvTSnqp0pqZDfNmF6Oii8SzFBR
6UEcqzOFpD49lU5+RKZLp/Spm8ltdS9PzEdygjmCuryiHivvjF6ITnkaALPKFFpD+MlJ5brijen3
Aw+eSMM6ZFKdXGFcITFiVREKoULQJfjXviVDWokZgxpR4kLV+InT6xAIMgTqNhyBw8m/ZjnWTn7G
fyKX6UTKUdWcq4bG4Jxwamr5eeaySlUC7cGpzO7YFOObSNgfIbDachjsMpwq9sh8I+vzxFaXdatj
jGLFzUWl9UHDkudNFfwltrMCgoCw0C+h3mELGNHA+OEHq31vx8vbjVn/ONY/sBdl9HHor5j9yHRZ
rBK3A7hhG0X0YJHhiS7l3E0B0aUWZnwhCp+aqg7djGwNDGd4gdYf44yWui9JW6wH3xkLVHyaGThl
os47tR9RUuNo0EfpLZUDy9NT62L4zBes+lluBMMeLERnoOntouZUAxcVQnG0zFjGSwePeCfp/qep
MvJBmEi/cDCR+A8NQyjV2Fl8nugcYnFHa+yhFSCQKN2jMRqeqqey3Q4RohtL+zHLJmQB5ip5u+QC
mQMFa0fYjqky4G+TntT7SqCazQeEXY30i4VZlaTpEneTgJ6yu2SxtJvw6dHgYUAsZfWborQcGJxt
E788NVIyuepqEp+kj8xPXjBaySefbeGylClh3mLeQh9cskHShsrYjqzmhrQ0PUTZg1zlH6QQE8jQ
IvOZLBQyETPG+K2JRKDZMSNlwpRultpcUL2G7gAS2Fb5cO1VwTUXtM/SUn0pBaqXQcD9H5math/N
u5pe9rmQNGjQ8kEMCYnmJMfehA4FJwYnhBzopOVekre6uoRwMrthLYzsWKcbVAKHOpHPwRfaLXRC
WG4O2uNhz6KIeBoU/V3dACpM58l6oPL/NGf1UScR7R67qls3sfmQ5Y9FixaHMrlh9BcNRyzBxBlq
p4K1OWNtfEA5y0eUtBbj6FTxgtaNxNhCO25E96VadcyaZ86ogW2qdbmVdebOtalYcKiVn7Gfz49J
cZpGzPndCFQ16G/rBeFET1gV48tgNP1NJQHIZsHtd35QpQ5hgTMEfB87R41qPcImqem8UwvU5yoI
LPQFIkpEnxLnwIgPosqVvV+2GiYPkUVb828sicUFjrvoBj0xQ7SYjZsYyAZwOTLizThhkja3xl7B
WUruxvymj5rlEBcqYOgdpAf2yhsry7SbqE2oEJLEFXOpQRu33GVhKswHMT9OdBy0sFVvScCPo6kK
HI3447bNUMkeJPIJhnbHRDlsxydJ4Ocrpf4iEOW/EI7qpzbBgIBquNVlbABl9dmUlraVRzk/52KJ
0LbUI3RF8qHWNjFySvQ1h2jGpqGPCDAGMSFFAhE0+b6EMSOSLGbYVrO5OVVmaD5I0kyis94/pSmz
j0KpJ5v0YpcR33UykjujozsjzMKhHGowyYFEbpamT/Y8tDdMXJAEEUjrY2TYdbI4/Hpn6AhBnTuS
nf08ek6DqUbnwbyVsJRwxxIXuciUJaTG0ssgMpkNh8pjTkZLuSsY/fipIyhLo6uXd63s1TOK/gA2
b9zR9LeOeVZ5I6vWXrLyp2EjjF5CVzAow53WkVFJTCdDOiiZOZ3+CwXHNafNlEkGi57Vi4iYMsQv
gJdV5tlx2RluGJkqZBP6f0QF3MgLTAEREpUzt0Qaalngwr+eDthCP1JOFMgLW5wfSlOgolCPHb8b
0Az0XfO5dMmVVk0+EYJjaMzEr1HHXLsuOlxBZcuUNxKFzQi6dxq7Fg7LlGyIWv4ZvzeYIq/sRZCW
cDCbSU3e8U3XrOZoMNnctssOpRfKUy0btzyzqrtqhkQeah9szpFIz2SH6WN3SKzho0lK5crp5lgD
FCTvZFBsHOZIDqWgPlFNjWQuse+RlV0vyLg/UOBZRvIrCxEOA5ti8lMlj2Ise7I2AX5GKWRatNmw
b39pOr8NkWoya0bSOiqEoAJt/my4jpGY7UaZny4jpShUAE2+BrAHlCBqvH6hiLQNYp1gmskXEput
lseP6GRfgRThokgS3enJoVHMRQ/WB+d8BoDo9+kjHs8TBud3Uye+BGbkY5/7ADin9mfAujsPhmm3
ADXwBCAMrShQk5Ku0jyWSH/DMNlFvfE+lUhoeoT+ezqHs6OpGImEtttaaTZA00h0ZHlUEWJqiieZ
jQT/u4DZihx3J9J3t8EgGPvGdNMgUB4gNCzLIHqzwWQvG0S/yqBw5WbuvSryy03F/KgMfxrGoHlt
irAuNeVxF+s4mAFCNIg6Wbr9JCTKqcUea48pZZqKepyWluEMq6u985+SxRvQJ/V+nNFbRMlgHesx
tq0OtoHMInHrZ9Pz8StsFwfJzu+zLSQLpC1BedKlrMXXrL6ZMijKKJQvKgOaXVIEd1NKIlrTtGfa
kUus8GRs1SVQp7UIbh1m/Q59e8SBUvxge/CZGOiU8LeFlr4zxmLeMaY/ikZzCxKGdWzhagS2i9Qj
6VobmhA/eVV41nKN2A9+XKgGOF1EcsiKn2EkUWusBHEloS+UOEk2zL2FAHVwDuHIkxJ07rpEqEls
0OucZfnczBFZL/WHbnTtUQ27s1KZhyjGoJPLenjJ5Q6lq5pVeyvi/NBh5953AzEhtJZIfoLvYpsV
aawyu7ykxeRcnUPWoz1HpM8RSrKpYDCDl/R9J8H/yCWyxeBb8hvtrCcyJCGba8JXHpcfszAm4Ek5
TmR+sbA62YVBN5LtLoZomVniTas+yV+N8YJ1+Y5ZEs16bIJCyR8nAtMvGp2xEhw4nUJGnZmyBTN2
sFyyDqOFnFQbFNlNQpZyYpNZmX1VOeZqcx/InWRXdfpWRAg19MIGkFy4erCVzYepa/SdKhqFk9Yo
ostwJHILDSDBdTjowCihtWGfPQf1Yewd/NJo65oj/FHfZhcmibepDMKNTD5aPxBGxAjWSBumyhbq
hjzOGbM20pk2rHS9QApg1gqjZrR+9cSJQSSyrpUCzTzGGkZ7tdj6QUeLaqBPNSJCbApLcdohQ0Mr
qo8ZOCbbIMXdm8VQsuXxJQ1F0eva0ZMkOmg18LxanL9UGXVvpEfvJLQccyG3iGOdfvSYwm1NYWG/
xoWPCQC/rJmjXVJSigmtMTlrzOon9AYCgLvaUfSyscXwQ8WLDqJzFLadwBbNRKbgKE3kzi1bQ0o/
h7SSzO27u8Wr09bFUU/HeCetqTxqg5dO0u7nEf0WeZGYEav4OWqoZTq2BgCbEnSECc38wnhHSVK/
JXe5SiKeXyBOAoVAZKPwGba0pZrgnTiewLbY56NeLrbSgLzLUuZ7Awzstkc0gIWBM7SsUxwE8Ywu
mnlHTDvLWVrv+aipLhUlGtKZTZMCj2IYBcEJ0vgD/pS15PughiviY663EIBIA1n6a7TRSv82aaQr
Ibh4Wau4uEK+KygXn8XMmwOS+jSU6iqf81pKmGR7Byk7xrB6amvgIWNhWM4QjIdwvg4ybRtS9wS7
wUw0ETaYNQw6g5jMOnYTtae2MHiWfX8ZzxxFlX+kPNNcv+XnW7ErXHpo4lyTNk2rJjPycleAYUFK
RdhwUw0AFzK93zet+hELPeX9IB7UkBo5l4sMwe3eSB8FSXslcgk5tUFJnFe4EnR5Gyytyqknk3wk
y2A3A2y02oQchYFhbJBW0i5Qq9tkEmPcxdm9P0FRSMNFidksIZSlf5dSOJ37YgK35gefA1Sag9+k
j2o3pZgh42ur48NluE3aENKtlsLboUuCB2Wk6QKca3ogJPClIwKS1vp0SZvy2BD4dyx01LJTUQ1u
J3UH3y+XHD6E02o5PkZkUDHX+WxiMjyCidROU9KO/9cHDwoW8H8bCf9D4PDw/85fY/RZ/DF4WF72
NytfXNKDVV1DKCDqC1fg31QBSbSIHFYMPDdUmQYRS/8ePSjG8iJRNXiVscwEcEn+PXpgKiFbkm6S
900FJ6nmf0MVMK0/E4gtiwGGhvFR0yTd0tQ/Jg9VrKbzEOTxqWF9CirdLzYKkTleko6nmIEjJ9cl
oyaUrYodnUWbLIQCJAioD8KoqZwq1D7VLMR8SOE1AOVjaD/8vlDUaIRHYOL/zab3TIJXqJQAB628
ImZkvZqbpOU569XOp2WxXlsvEhZMW4DOjgQeRGexhvwo1X2VdYO7jOwO64XUNDja16uk9eX7KPu5
RoOsoSDrhbEQxb5vdqARSWRB8LAmHM8acSBrNHLBcOivrON2VtHPZ1hu2iVLAgwVF2v4y79vrg9Y
yO1Df5pJiAKTFywXykLN+77QOpQ5naodk4VcOS6IzvUiWm4Ogia4c4T7crmf1NTRxoIZ2VXPtgh9
/5KCo6+kz74oHlKcVq7fKzkrdg818/dVo5OHfTI+aGVNv1xZkqsq5si/L9abcRTnjgRptRbMbjiC
wkfg2RhYXDQhHkETYVYN2W9ovr+dy/5nm033QqcMbBlyBENWRgJfd1fHYuBOTe+ZRAltDCFZcn2j
1kvHflEXeRI5vDvJzG4dce0s/vVlkFBLT0bliGUc3BPoUbX1cc4TGIjLtS4jDb6XpB8UqI6hCIv0
Wu1dJUmEDdHBmVMMcxqhiYlTohXWOe/6NcV69ZTObeXPmHfU5/X7gxITgdqiTdLeq8Wgs6ld0n2G
jp6WD9bNprT+aou8cXSyBw4cz91hvUaQzl/Xvu9TygH19fft9TnfN79ft94nAq1F/kgEYz11JSm0
f7/h//I2fz68vm0ghxjK1qu/H0cvPcf1P/5Wbf3j/vgb1pv//X01FTt6vRlBzPKprBdZLf517Y/7
euTQnqBZ5Oq5f/xTvz+CPz6mP27ipR7wAdH7XF8cDlLp1Uy60uXnEi2/r/Ui//fNZM1z+b69Plzn
MaHS62vWR34/6fuVajSTQIl4M2St3/ynt/3jvu9/vlzJhX88vN78fs73X5O3qKQFsna261PWB/7T
877fT2AT79aJdfq+6/ul3/d9/9++70sa+a6mNOIIXzJumEs/FdADEf78DVgvm6IWnRULDj7tb874
P67KC2hemIK7GKiKK+sVIwNRQmygC0Hwm//+/W4rf/z75vq2v5no6yP/wJVPPlzbljjf9Tn/6XXr
fb9fvD5n/UN+v8P37e9X/3FfkY3yHqFzsR+WRMESla8zLLRKFGflgQHKKP6+HaUA6uz1oX9cXaHl
abqcRv98qOx27JG8djmpR8ZyspiWcU8UYej6xtjW65LwjycF61O/EbffT13RsZ2uSu6UaHR3wY+n
y8UK8V0vGiniDI1gp3Pnqbmu963PW69pzZIc9n17ffH3ze+3IQTjr3cNUSegAyU5c81b/CN5USus
HhvqnNv/eKAldT5KcOZ2ErFdnKH/efGf7msTCJ01vJll4fvN7F6uraTl9b5kJS2vjwTSuCvVXvLG
NmG6GkEsZc5qMlHMo8ufT/79uvVeYT2sGai6/5+789qNHFm39KsM5p4NBj0HmJv0Rl4qVUk3RFl6
E/Tk088XVHenWrv22XNuDyAQSaZVJk3E/6/1rcTIIuTyjB+WRdeDGs2rsF+3EZF4S/DiskAOz0lR
XeuWO96iGqvys16P/VFXhONlYWDhJz0qMbyt7YdfRvVVmQ3tmqoxNeLQJIY7khNWlqA65A6cnOyO
09+wJGL9vVi2RaX9TS9GBQ0xZpI8g/nUqwWddrEv+ubYKMnQkn+43EraYNXTuTouua6DCncVYwtG
AClRRLQm2tbeqHehNT8QbAASCMX4evnNl993oTxnwcwOs2zsln3HVoGM2KYIA+f5JhkgaeGgRWwH
EoKXb2L5YgJE3Wh9XSJIdIs4Rt86LbcixLVvtyanK7dpVzJpymHnrxcMtTFbyguk2NQ6hGuUTCVV
BUtPNt4km4MxUiMbrXl45IsqTwT10umssDrbdk1mpg8NAMwclQSgy+12RIWI/j72T1neMY8Ezbce
PbyIBjEFzIGH7QJKtpbR24JQvoCT3zYu65dA9wK1VQrvnt6LWY5UXJb1y/3LrbeN1NQwnakRIsUl
B894e/32kipFZeMHCTJTzXz0xAAuAsotOHOX08kSj7gs6PKtg2owDyI/OCK0jwugfFn8lle+POny
GMKZsFZ9ePjlMbVDI9SY9YCC1V/w9LlT+R3LOnsZRvDqb7D/svHd/ZMDagagJyr3fz5meeD/x7bl
IW/vsjwliIcfoR/WhAb/9XGWW5d/tR+BCROrzNxefVHLt3X5dz+sLv9oqu3t+b5VySaXhVAXocsq
HYLyFKgADNEGO7MeHXZYlYJSLlezywOXW6Orkkouz7nc/faycWYWhw8bXdQcnHH/+bbLY/7tNocx
/JpCzs7RQ1rlNXv6siBii5f6eHNZL2g3vz3o492NrWD8//7+dy/68aHv1t9uvnvt0Rg56rTOeXvp
f7l/eegclwBjxY937/H7m79/p8uHTifxRNsw2b37BMvNy0PevcRyz8f1ZeO7p7/d/+7jmNneauBD
k8JovFtkf6/mSFksqQG7UJsu2y9PcC0dA/acAcD86zUCqzVOhp1hH1tuLvd0mSfe3qKcFGka6g1D
1dOyWMjlNBzJm01USvByc9m43I0KnNnw5ZHLrSiLxGbKCjJPLnc7ZNnrqKp54XcvZyg6ujFUJBwu
N5f7395pWU/q+Wmu8BGD5SUf9vL05da717x8pOXVl7v5uR80UZAUl48a+hHjeTlWLkfEsmqFZH0e
3o4Lp08qnUglDsDlUXpOTGcQMwpJ1SV+6Gumw9EyAhrUJPmyQLAXrf2i04k7lrCsFvz4gitfFloP
MXi13Mzn1NbXy03/Z93ZMeVllUybqWOGzGxmw2o4d1nNx12SnGzPQ7ulEpwbL3pl7EMFYTJRtKDu
mTrrB41PdCCq51aGaLIfYfLWp7Lrv+BRzM9xg6+xFdZrNFn+dplbp7wMfTofav+2Vv/dMn2/LJYZ
/hzXINdCLjNaVyRnvUN2kIYMcKPUPDkmF3NHmX1lgl5B7/aDhX2e/8W2x3MDw1/XGaKy74g6R7SG
WWnWbKRB6e1l7rqUIpZZbD7aA/FaFLn9Aa3w/+g6m2nqirX57+tsTz+L4mfT/ITq9bMgTHQ6/vi/
//vPZ/1ZZvPEH47turpLQcwkycChzPUnvNPX/4BWZrpQbQnVoZQG2utPha/p/OFAtIGp+abiVUyz
v8ps1h++ZzpgPX32L9P3rP9Omc3QjQ91NuTFvu8I39KFSWImNb1/KnwRq5laNNjFMRIkMsxqhCXU
YrCQe7T6c6dSpEvT4Owwo79fa7IEKqg2LvcsC8ponIFaQXrHsj4uYR5/P2a5Y9lW4E1Zj10WwKLB
MK0u7EsV7S1cd1l/u+mZNVYwv90XTuAcMlS+y+552VGX1S7WORd0HZgFTZq3HwtvQ1D683bZKpex
l5XgHxcmvEIYXfXOkZQXkPseYayFtFtCJMJe+myrs6bMKxD6+Fba+TxgrhhzCihCdzOcoAFGPwQF
Yus6xZkkAlIgGjltYp+TLSIYGlThV0bVBf6s6lMt0N+0qfsdIK+lv+QTHbnJ4FwSocZDMKQACqCh
kNM2u6rKblu9vxusKN1mEzSqSQQdzTaaTxD4si4011EfMqWu8XMaYXywLSKswjE+g8/e+agJcF5G
X6raPE9jCJKcau3KKudrN8zis2Z296hwcBW19traj3Keocd8SpE97nIYNSheMGwP1c7Irc+6kz01
Q0vqPAoFxisG8zWu7yLP76cGqFnj0jOnqWnvPP8Rf0C/S2b4PrPwUJIaCGnqcWsHiQmQ0L+aVCdQ
5J520OnAbOMGEFzJxWQ34FZcaRK4ZLtPSn3+pEUPQ5u8ZGOxLWJ6B1ZGgznA5ZyiiiVGrRtAtVkQ
bwAzDvh+YHnCFYK+nLvCOugxnEIvvk2DztohNsIPEtO6EVlDJ9AvVknkMeauxoNliV9aoTmbIjYA
XKP2NtNa3hvpyeb6sp0yrV1POAVD3bV2Xj7Uq3AyrE0hBEJPbX5wfYqeUVNw/vdwT2X+GeMJQMQ6
zledOb4YmEXWaRmjDRGKbxo43wb1Ks4Eq3H8UgREKlUxSk/QeK9xYMQ7QRL8cqDMj1grczzAI9lh
KnHLDkE7xogTrAh0butMsCRcMsUQ8WFjqo5FXKCMyet901HyaA3nJEjK5GxPI0ofHrjag9aUQbMb
pEf5mBSQvCHrOGphS6Reegh7E+ulU5/0Hid1PRxnZ1hXtQNog7jVTXDvG+nR9pCSeT298Np+NOL+
GyEqyWaay/u2VR5/7HRaZ3D8CH1X1QauGTAIItW3IqjkGjMfpLG4eSjqodtMI0jPEQePZnMl0hoO
xPZQOFjiKSyAq8OFlFZSnLUwfarRhm9jTZzRxUnL+hEbHYmUaW4fnFK/Em1IKdjSo9UY9xNI1PIb
ewdd426It3rsgFYJy2hT4NwCO4VDDXMoe/GGyMwvPSnexN7sNTXSEDn8krSwzgLmVddOBEq3nWA+
M648ewZbZVj0gL1022jhPp79Q0Y/UiMYZ+/omb9jB0KNPK2o1n1paO6iVDCN7aQ+mCxKCx0mbMo5
wj2QW0+5cF7pIlQ73Oq2vhlk/uo0OO8Kcm3JGsMEYO6Ga+DNPzvbbQ+OR6B0VQcFiDuScuq0+Zyx
mx1cE8xuiE+onRkTagXxqb7qEUIgrfxroSbIExSLviWswMbUppfVPvLBNVAfTPZ+TQnCHYAmT8eQ
4Hj0p/ZaVGZy4ASyh5HnbKIIdFNU3OK8Jh1T5vsZmzlOR6fdBPq1DpBybY61fdfp1o/M5pyKeKiL
x7uxj9ubKbOmdU88wbHxHwPlI2xcO+ALisfDjMWwZh/Tu8nZzZmymBl44aY4nPY9QAFMWCub1jmg
f/27Qcz4KtfDr6G2rmMaxOi0VPbn2suzfhNED1MYaHsj4szZ4+urEKRu2kwFKrE3KnmNRC3sW84z
mlCOg5hKwKjyrGi/0xOlQOHRkV9rhQt7r0AkMA+S8ZSB8Cig7RrLIThHCmo0uKgPJtQ3g/fTGjm9
9M6UHZiBhOvqiNw3fc0cRafmSuXV+Rfb+qXlssXxbFMmyuJjUILqLatfSKGNE/mIB61Ghh0iTRxz
rJyjVtf7Iu0zQhUiIGNK31E0mybVguMsOG92PyoZzodgNp9xcPcQ9PA8pg2kz7LwDdrfLsG4nKYq
S9Cdno6u+5B4xNhrMC89AbFtsOmN4MQfIBi0UFZE3l/N9MYrHPCp2drnIEHiZLz2vXw168Sk/NQ1
G9mZE55EAGd+Unwb/eErQtYqj+HOauNt3lfdxtT9UxLJ5mz6t7qLknsq0uxInPMLQcfD0YsUoywi
biuP9rZN3rDVFi4y+zk7aNkU7GuKawMNQERCMwnPlQbbzkbdpBvBNnfL5hhRF9pEbX3yGdEKDklz
xGZUR2CZx6RfN881AYE7Ulwy3JZQRBBx70d/pMdnS+wsNgr+RHloJG5Qs74tImTxZQo0RE3fZgIA
95meQ9wrOGkM6S8b++82J4NmPTWTi2+4M47NZ1pbB7+frqsOxZQHhs2Zs89w7+11JaE4IoFkPFP8
KnxHW/s2QJUiwqtRcFEJm+l2Suen2mmIL3GS6aoH7MawQWK2NS3wX/E20WZ6cdF85jx9EzsgI21T
PmNLAdKrOzcgMMm8GPdaAxsvoYXf9nLemnh/EHU3GHIs50HTCAu2lW6xBLjO8OVUTsHGIYM2EfqN
S14tR84X3csQ6FXVuK/T6C1LcQn0SxlIpMhXoYY8VDbyB2zlG5t+CE09e+Q8gGUmkcYql0N5zFHR
nUq1MCPjNeeSvgENfz2iht/aKSf1Oc3uo6piz4v81z7Kc7TRIMVD29yTOIbcurAAUsdK+NnTzKNX
+YIVKtkOlr/RMFdSaNIBcode8bVCyHTqVNWzTzVaWnBkH/Q06Wn6gdhDtEtgsH2QHs1Dt5SQR34E
E+1fyJgQWn0RrwmV8laMJw6Dpn3jnI/tUpO3Ydvbu6WoiFELVckAkzkF9LERPnKJWnrl2poSdtNp
3RnxtE/s5r6AZxTkWnaEJKHbPfU5df6GH1BBlqCkZBS93MmmfljqlkNqEIOb91ghghgB1WAyqk7N
Byex4as4mIdq1RDVoyA8Frwn0db6KW9LHOEYNPDe2sNtjADQNTNxWMqGKKSezEQ4a87/1wPB0CfX
xBQwNskpdCJ7N4zR7WhCJSForl6LqQWWkGTGoZQI11SlmuKBxCnkPRTEwR7N+HGKnrHNxxtEbuV6
+TgOjgf2k+jo+nm8y/oACoIkb2gMID7VBiRwwziBQAE2qgnGhL6R7bS2ekp8FfqLl8LZdSMuQT+F
FaB6wKqKXA4UUZCdgnyZIJuIRPyUttZuiWSOjhK0n3RlsnEkNFPMvMry3MuNHsMji4Ku4sJAa2EJ
y8zptDTBp2RmsNxYebjhINFNNNetWR9geD6bhtPsSGpHhUIfu8mCTUcqhsLltodEgLzq22jX1mAx
w0Y/NYU7bCLf6lck180Qf3Vn63r5ax7XzX4mJnBWc32XcVSbs0uFxavsH/PE+znEnC8ivbwpEqHt
SwP0gTQ/jUgeU5k+xVIz1kuAZtdgxzAT56sfa+By7Sg4+R6/vD4FchMPYIlLDicBTGX2O4oDyvqb
+18YB0Y730iuysKhgVzqu8zof/ZpoG3pSAZhOqwnACrtmJ2FMhRX+lOFhvEYtuZ0Avty21pAlSKn
oRzhwebtygnqQKm7ZLOVktyFJ9vqUK/pjMH0ivIKJJN7TdpKwwt63dMJlNcpGQTIodYM+qp1VTTT
Mfcf6slxTyjs3NMQfs/IcCdYfs53hiyeTVOYSKpmQRY6wZ6xRvC1FhIt5Em7wW9F5uoQmTs3q14Y
UYBSyjnZuGCFWowWsoJ4WOezB+a3+CQ52e4ccxOpXO04lo/9EGX7snP7s+YhRsB4RAMDlWWmnZq4
/cro4TmTZcxh1Zxtf0T+mZA1iXYSBMDJcIDLpn5F+kRkW6gm7H0ssxFpdjdiUMIuUuWZcdLS0j26
xPsSaLHNOJe/HdTWkN8bEtqmD/IVFwxiEYNSzckBC7IfM3eCo1XCwutf3USyu1eU9XIdpHbYkXGk
eiuJAw9O+AaixXzk6PaSAlInX1GABQzCD0F4tR9u8o6iHzOr6zggZRFEHf7u9QBeZe2a4VOJdY70
vDZCoDA7pJupIV+inwIH6oUfuc8hOSDriDCx9dL0suUZeX9yQnZWZDHv3VXWqsVkeYTlixyv8Z8x
bzJeECZUQLWbT5EOYL5r0q3vvLgxlJC0Ktc9iUeJYmiaZrc16/mcgRSwBzhYcTXXm2Se7VOtM6R2
bQwSFQTINOuPkfWaA9JGgZvjCPR+5V1HfrNaUI1iBBbYJnSEmX1UzV2tsPxzkVXdc1824w4Jyp+b
pENIgRn11XZZBI6LOSsLuytdN5ZB+nY2xT0XUtLRlYneTDux1Vr51TZn2pAxIFHyujCSzYj4lpbj
0gDM5sijouiUh4GShINSHXibHCGiyX7Xfo45Gb31pGKZ22+30sGBPCQ5W3Mdop9kN/U2LLDzFaqp
ZI6RRizUAPRYWmg6a6aVlrzzizDaYyNxD7N0Nq4kOLNX910Wy7YsoRkcamO19dVDJJkfJyfBKSIc
dOhTmZ7M+N6w8ol3DKbvFmWW9dLCS8qUC2jpQEOkZb7H+ciV2XeDTSuNHGN2256s2vO25GV+Wfqq
1B4xzJQRKRux/rPClme+VB21gpxiZLHK6oid2QMS+M8ucaCukiJitJvIdj4tCz0ha6KgHGk2Drps
fNarpQO5LLT5Xprg55fL2mUzOvrK5hiacluH084C98NT0VIRTb1OYke2vgaAYrB7GsN5dtmpkpmT
78w+eqCeepzndEDC2QProBpabOGK42t1sp1f9MdQ09aB4e84B+hcXSKHPSe37pYFWY7fwC882q2r
AkHEJ+mbOG2cADsn6ZJwGuDEIEbujVZpQIwT3SVr3yQZqFIJPI49j0jRsNiYqbCudGUkzpLndDLD
l7F40LCvdC1kQux7G5Ro8Ver7wBRZTZk0Dm4j4rafawqhgbEkVVRxaFeBPZdgCT7mEfZj5bsrMCH
6xVX3biW1lxunDGZtk5K46dlFIGAycRtF5JqYjExGI0yPNfG66znR3LtupeiSfpVyV+VmJ+bKgEI
iFkWe2BcnlNd8mWF6XpIQFN3nj4e0d39bLvsiaavjxtEh25nuvtoYHoWRCUgsDg+orP6GuS5+F7I
8kRR4DNcMvOhztBV2wk0GQNdEBiMfsXkabypYvkDMtC8wU5Ds6zFHk5hBxZj6cMHN9zrXm8JvMin
cZV7A4KT6hsJj+a5uh0JYX1gBkJdu8wH5SHZWBFnxHKayWo0mPmGlcjXc9iB4A5VV9opjF09uB1k
qXFTy0Ie0qCurwZw4VehlTzYw9dpjNJXw8LsprfONhkxifjOV+9zFuLi5KoYIqe2xVNkwz5pfeM4
AudCH1ZMVy3ZusiSfXvvTo1/FZUQgpIG1HENhd4ne2DfR+OpqvCV9lU6Abj6VUfFfHTsZEC5Dcl0
MD1tmzXBU0ncLxEcDDAS1xpxPzbT1kQksom84Vumxc2tXTSfo9Kz1hHJ16cAndap80MyvD0upstF
WGNEecKgnR9CkCGBidKdxsZAo4PTf9o7M1Gt6KhLLXlaNjEWmk53OF876losJhWVngwmsBm6u5tO
VWl7VZtFdlyfSCPY+I3NwUfugTnNKQZHdkAVEI7RJ/yUqpN23fvDITSj3RK1TdAdefJGfcesfnjb
ZCz98spwPrWjJFxGtWMvPVnPkTvcMRkyFq44MrprYrAqy/1LM/ctYruIGCuQxUgQitEwuF7StbO/
g7VVn38iL3at6zh4OyfCyGlTQTgtg56g4Z9ebmUiyXZpIZ6XmU7JtMbNI7QfIw2mkR3FEeKHwMy1
r+L8mPeOf9Ccyj8bIayBEv5K6FNWAdVCuYW4zEMV8uP1Y+YwyvU74HXMKGW354DBvxxEnD+0u1Gk
uKqDVmxm6gUra3R+9vipz5PlnT2wA5T/lGJiwHdYPkRhQjDwQHp9keAJCNInZybIanapHscGYEoz
EAAhSnmbSN6rlxbsWGljcQiDba9SPexpIHOniKtNNpWcIktjE221FKGiN0e3XruthqLfl6Y8h15W
rj2K7JSPho1fqVNNeNeZ7l3SW+m2Swnkk4ZxdBP3ATbXL4pa6Z7fOx3HXRXp9TabY5TZVf8pTQBI
WKC1Jw9tP20NqHn8BCtSUbDDT8ViIp12dfIJbeTPboJCqscp7s4w+so8/raDQpn60J/BSLS7GpKT
QXGR0yOUdskl2m3QTvArpcI8oOsFEKslPdLdAMR9Nw7oZA3O5d5UbPDAMCKaZa5M7bClTMg6JjKA
wbtKUTmDl3K/Fal/bLGx53KCxM+xSnrHZ3twT0m6lcaY3kocTfwDwt5UTSRXOlYkirwb3pnBTerw
7E6dw+b53E0i3bvd/DgKNG4MXgk5jqleNzj4M2lWV0YKedbVEnFbTgD1DY0d1IuvTL4cR1icyh1j
2NHOWKG/l9cOtdJMS36OOjXdwYfuTz8ASHv+Gg/Qdo0cuLOOR3Zu5xvRaOfJhHEkW+2RQv/jVgb0
XypY1g1lXzWMLYavBGrkuCD05iGf4y8ho6KHpuLfbiR+OgBXFJyVijELH1VIh3ndTjnkjzh6bIjn
IOSaKx5aVbxF+ZNjhNcuY+K+aaPrUf3QcrLklZusxzJ08D0aEJy8eee2z4WfwarL3U+0fp5tmuTb
qLOsPdiI68GlFOI78KcpNxPUi3u5G7ScSwbRnVGAQywSxqEIxHWWcDUrtDRYd/rOq8fPXRK7R01M
T56X7WB++ZuKcxZXtfpKEl8BOXA4pCbqRppp1a4TCCq1JDhktvNgGDQE4t4Ptno4bGfhXDuU4kAQ
0DbJq/qUN8OqyLPgPg3wd2vdajZqsdXpmsA0QnPsQHCcNEkhgNhgzU77tS5wYoW0enLf9DeG+VPz
2x+mEd0YRVnBgC4zBsYvYXQXdWFAElAP0YEcEJ3hAQbWgQIWhjRP2T95b8ISTGMtiOV2oanAN54l
X5bOSQVcvFa/IoH6NX4n7J1SRVhca5NuX+Vh9LlIvjNTjSjeqYRLzKlzC0zCMZiyVXdTjI14JpN9
a5EfkjfVU4OhS3PnR2nrHvMlc2OFVnHu4teyaznSBsjws/MlEZC1xGTu2mYyse2EQNmgSFWps9Gr
ctqBLYy5ApNVGeqm2JDImsCR9+wczofxBbRgD7nQ/ISM4VtsFtVWDjqxGHP5jN2+W4sOL3ssojPI
ynLXKptjSjWxQK8xUw6vp10ILXVVddYTBpv6ELj9VV6mT6nVWdAmSbhxegY/uU+sQoJfjQjQr0j4
sIXa5JNFNbIwOidrIR9cCiMDo54Gi/vOIcJ1FXPBsmgPQbWbC0RVKLsedD1oHyPLID3cfynSimwB
Efl4Dp0dloAbI4h/hYlFBMQQQoyoCjVBS+gZFVyNIkZQSYgpoPGAsboZY49mik5NRk9ha6QaPjrq
xv6UiC2N+BjFqk2onoA9zYUNPl+sfWu0Zq8k7BX567skrgAWj4KEJRB5K7ffM/74zsEOJ1vnZyxG
h7KCweQaKLlrEOF57gVHmoS/yfxs5dSVogbRrCAd/tnN2njPnPkIw/UqBJqCr0EV8NJyY5X1VQrP
YD9A0S2m2watYZ3Vzlo3I7CF9fXM7I4vIn2UlfnLqGfYNoTHaO7wMmArhJ3gd8dcZtfRE3Rwzoaw
gSHhFNLha/B5iT6qJMZA+NNa9qqnxOJocUucOKcSaRq3eJv0I9rBs7RbhIxzD97fUri79naMFGq+
n/N1miPanrcV4caryjK0DUd9XUfEDriFuR3BPWhSlrs+87+3CLLW0Vw51zi/jr06oBpqRET6wvSp
iWuomA7YFYcI1wl8dkAkuV5CvAsFjA3moLgAmQPpLgoIbzMUQbdlWs5eCG8oc1+pbn6XZVHvrBii
xnB0ha8/xSVEWx2ft6kGiaH5PZ7aMyJV/ci5ZjOP+dHR6RH5brj1frh7UWDjywqXbMFElYwUyRzq
PA6+28xIvtJhkztYCrgLXc5lAIQf6zJ1VrCXH3ryZVe6AjkWHNKbdp4KEAWEXqYFSY1OMz5ZbnnK
8zrB9DaOmzGiAxlV+IGbFg5eEnFSxS+xsydoDd56pm90CmsyslxIJsRSnwKd4boc8wOj3y8yIyAz
M3Azy15cxzQ4h6wglTOxM/PGqPoXjSwhOJ0w/G1JXMfgOiqA2FlFRVNu7dFzwHA0vzjHAIDS8RUX
Y39uQ7oLI+eMveipvEYzVMbc/4aZ8OzOtIKToaba493Qy3V2BMEb6xIdauYp+km0JzmMD/n3wlXD
4ESJaT9su6xqs8CZznQshFTegK1UJhdYFyECX3Uz1ks0blQR5JoWTgXQJ+curmx/WmHePZ50T/rf
efapWp6+PObdzbeXU69ZqmICXAEoi8oP4JndrZgFBMLlDdViee5l9e1DLK6bZeO7l76sL7fe3m8a
lPJJzJyqg2RA78e7DMqEsFh4BjtBA7S8tXAi8JczptI8ND7pM5JxNyQuzArb7xTFpkPXVulell55
KBhdb6vE+e5M6aHvP8cSTRIa83WEQ/DGdetTJouXZB6m1wiLdRGRregZnX3QjJmKlZqV+LitqU58
uFlAiT1JjwlO23UkHasHqt9tWbxzaKE6QDW2bH0zay03G91NTrlNvbe3jmV+/nj/8npuQcX6zeeV
qXdbHrQsHCNByXZZ962ZsaVTMnLmGnzZfvlYb691Wf/dY363zQJafXSbvVQFdFtpuwdKjSuXbKnN
shqp/bT5+97l1rJtuXdZXRbLC1xWf/fc371U3pVAvEx+i1o1R2i0vXmoQv5bdnC1/tuN5mK8utxf
qmZDfHnSsr7c7UhmP513HFTroO7YpelXczMoXcBty83lrmVhE2GpSe14efqHt1hWTX0w32Ie/wfT
IR0EXf9ePHbzc/hfL4AG32vHDFOoJ/3FhhR/eLYwPHIfhes7CwLyr+Bn/w/XwYjpMJihk+8ondpf
dEj7D135JulVuML0HBfP55/aMUv/w/J9MJPCJFESB6f939GOCRU9+Z4NydjVtFwbbiWGDvi3Hxya
oncksh5gpJMeZre9nrUPAYXmBDbSQJF6M4tgRmyK+iEMftkOBe85g6f+7kv7TUSm+EioVJ/C84XO
18R3IT7q1/pG12bpoSgoMl/uKjt47LEGzv0kbuzZBJCY19c1pTs6QjDkBYZwu/2FMCti6AWfmk5Z
/banfh//T/iz/M1HMqCAfvxi8Mga2Dhcy/BJXuD+91Ghmmm4lUf+ksHUeZWiJaLBxlEFM+ZH3ib6
XTZ2B1k2LQjD8Jtlu+W6sx3cgZ5BXp/2EDCI2HbF0O2RFFLvy6gKuD6lmQLB4tqFQrWvTKmYVS1D
D/yZm9KtD9rQHAZDBCctHD/9hy8ZveHH/4irOXubxw7lKW/vP/4jqenNiNilOOr+rJ9NRrBQ3MhQ
rGISxirIiEZQU9FMR+MgKmsPomIFQM4p2+rKGws1kjJuC8P7HBi6v/0Pn41d/V8+Gzu6aZGDzkGi
9vf333bbtHDuPDc/Unx/CDBZDqaeHXFWTvtQ9xkN+jjhJ1MSY9O1J4Qq5AWi8cgcAkTMIJ1vc+02
1CEI/IfP9S87JuUDHYc1H8zX+aHUd/puL0hASFYGLM2DBbhUKR5MHZu7rRGgWYniqrXb1YQGi7kq
cchGODxXOQlJZSFHJuSzuM6JqPmvP5L9Lxm2rr2E15IKz2+JwfmfHwkivj6HwdijhxDDDtuOdnZq
wsZQhRDAGtePWXCdGmZ4D5w8eaL3sJ1sQK+zRRcyr/uRoMpqvCmsEvZRDz2Muph1ogBOTsqsf64H
0Bh9wNzCzEi/BJW+tlPryaEUduX0YAoQzRQiIYl8RKqpYF0K2zVXBiVjtOGTN5oUuKZvZVf0a0/z
x11TlldAW2nPVs3RNsuXSLHIQCKi1E7EwdSAgw21tivRXt3UBYYgQKyoFLY6FLjN6BIn6y68M0U+
c/w63sz+PKyGQs34AaT911+vYYHX/bAvurYQbOe41+H6KjLv+98c3pAHc7XtDgagasfIyxszDM6y
8CkwAtA7JhICfiqhvo7BeAORfT7P9G/ukqjA20xildNqYNUJeDr7ff2zxuq9myRf0NT9GCIyD6EV
BueUhsKZSsr3SibxPo4nn++XTCfHwhztatVL0BJAE3mk745GA/fSoF1rWHepZzz5U0R7rnH1G61m
sdxK/TDEutjd9T7RRyZyG2RuIrpdFlnk34B9wepYimBL6MvZbYoHfsbuJmNyf2hUFb23iuk+Cm7J
s+juijYXez2dme83hDw2dXTrJ6QpDBPwR3aeedOEG8dARmxDKt1Xuo1YgbQNEGRkDkRhiYyqSI6W
NafXrV+l14b9beooyFLDDa+x4umkEnfZkQscpZAu2XFwx2vdqNNDNDXWFSD5TXKVCrLFHPQnN1Se
42sBkz03QuJNks+T1nQHLm1MU8Q8nYu6FzcU/w1tmm6AK995ttQo7dfALI3CvxoiWQNAg6Sd0ehc
ibISRy7ssKZ0igKDRRFWeCoPFu7AVRcDNGYCd9Iia7xqsgpKY2ceIHN+hXb/iWKsd1p+Iyej3C0j
6ivK4bdDVv5C/ih5qJJOIK0n+yqBCWzm2k1YtYSAa5l7xVX16Es3vsfueQZJaF5FIo3vA62P7wHI
RatSlzdmjQNB06R4RI4TcGb2CohX1o4Kanhlo1C8kV4x3UA5HjYGHMVVl01XBiVgC8iIvPedODlC
NoM7U7WvMQLLq4ba+Wbyu2bduZRoUns8TS5ScHPiKp9oYb71egvS+5glV7DBQDZMunkIhugmnd1g
5wtsGVEpOM1640MyFMVJs0V8O+oRFRFa/UxYVRfVqbNjj2z0jtQr/S5AfRvHSXxk6v51rOV018F4
u+vb/NlP0/PctaSPidF8sHSp3caDxXiDNTTWTzCx+JJFSZKiqtJXjX+ys/nYhb5LIZqFjWvq6HvQ
VpfV2S+8tztSm/+jReK3XbZFSYzsb0YsBa92vloeTAOPwCSvsLYIZLxd7ur9ugqb8L5Wi0yVYzhI
iK1Qq5PkZFqb0Xht1Q4oZjZZ6CvD9SBOjQlUi4ZZtDeMNHwkoAZWKiXsNScY7WFZ6Il9irJpvtHV
IyJP7w6Zh4PTBG3fmM7dsiBbiHaMNX1f1nKaADf8e5uRgeMJMEK16uMoe1wWYx+8eLNb7CZO2qsG
sFDADEIXK7cl3y8D2z2PsrrzswFx/ui3jyGCLi6w85VWwbXoTP+ZprFLXaMZHk3qa6IMn6mYuQdC
WZh02klLK7rpmBGScqr7jXaDnoBkhdkgWDmQ1YsHCzV2fgxxGn9qJ3ZimjlrK7OfiTEnrLXMCZq1
iNropEUqlDF+z5CJ39VURV3j1ctNwtNWFljd585pz5bT7V26RgcH6RFBT/1hamkwoSDaJJ2fnQED
HkeOi61GlLBNRf9Iaojcomq3sYTaV12tpO3u/+PuvJYcBdZ0+yrnBZiABJLkVt6rvOkbotrhvefp
Z0HvHT17T8ycOLfnRqFSVaurJASZ/2cWxsvYwnfsOxO+GgUW0y37cZ+kMY2JPabRjh6uo16EvwWn
tp1L1QFnLiqCkp7zRCUU+ME9hZS01lDYn1YDam+SfmvMNthZnHwPKbS/rGrVLdeaYKN5DM30Lt3T
PwG0ahSv0ezp5tRVPsggo5Cuf/EGDZqm7yqombNnyMgzyO1usPWUf02CsP3zakKZ1lBpKwQZ3D/U
j/arMHq327Z5QPTErwfCaDk/TYkyX0aO5ar+ULpWPHKluqXm1J8pGca9rYZnR/bhvrXPpGFtvE88
ytJdbitzIAvSD/iurInxWH1rRU/Pec9JQiq1oVCPlsaiT9dWNB0CpcqDYQZrZnbZp59MzxKQ9CX0
awqaMjPfx5i89aF3tzqOqBMOyMCoq7UbGOmZ9+9B+dRlNr7z4BQYymPdc7blGGvYCJ2DneQ4xg21
blkK7zMP24OlPFQIZY67KcVlP4RkI7Ugo6leM77rWlaxXm0ZfkQpsPA2P0edCTgsbILLYBrnBhH2
Yvlb08gQW9runOWR9j7RhezCRe5FMII0SuKDGRa3aS6eZUOGGaDMwp2lBScmJrsgZqAym6vU4L0w
+ccfotvPsT9urJZxLYej9ua3vsI/l+/dtnMoN/GnB1U+VsghtCeFuI6LoeC/R+eg5ZoLazed1UA/
ZDAO84XASO56quTJBSceQvVheE6xymxKQbJiBT5zikZaqi/BvA5IEQIaZF3pW/ZpqjuHetksyn/o
itEI0Y7oYLbFtUxEftPdX0FvdvQtmR8sauxjbFe/wjnvXerSPCJ33g2kwpM9TphZZWrPVVo9fFlz
eMIoaZwzx+JyrGi0mEQMtbkZqodqrtXqMml90alafIZO8NbFvX0y6wpOLLxxlIZUW0vDNI9Y0BC7
vVPFVHuvcEqsVNjFR72Ut7KDbRjOfGBK/rUa7TGWDwYmXsrON0VR5McSNZNieNRrJ4qilWLSeVx+
ea3x68eida+5X2A3KsNwZTOzXTeEha5uGlPolRq7wH3B51xxGuhCuogB4rJaphaTAtoygHLQwHSy
+MuI3jR3K2LgXVtheh6CAbmcZj3IjLQYtB1qpVnek6qrDgOWxForjnlXdIdu+FXZWX7tc9VvJq/6
XUwIeb3PBTyySftM5dGISm2nYMAdktw0T1zUsq3Fm7d2DbL/0ieEFMSOs6lrToWtN7wLLIXrAAPl
PoawsIlpYz6KiKNpfo7Go5MgA76+5wg6mi2SqDshu1jCb2iOJxLRx/Z28BuuPb7rMvKVF9xQW9q2
tEvSoSpNlY2+VDtbDhOBKw9AjfyVUF3yEDRbETrOUTRUyVcRddnWqE5t0YIICFW0D5lVrDrmybXb
JS8kdKhPUCQ4qxIQ58bJA/OFsRJG+4rq/TZ/9yYyRmBtXkTLfDqcMGn2wBj4dYCLuUzhmdFHr+2o
/67gca280YmeKmrzWuSqr67TJlJGKfEJrckRADvIqE1XnBPKNF+gQuEobAFlG010k7XD2tRMo4MW
DDGDdL5s224AU8w7Ljt1DhquUZ0Na6tN02Osuduu7OVV4RE/F9LuVskovSvLVLFBV0k/jMB7AN/Q
/TKdGhlCv6oKQUlY0DOrNJNnUkY2aIq23eodDiK2ccsjYd/LsxK4fMuJMFmUhMUcVOJni+VftcUZ
jwVYwZnwl2Rhf6lav9i0OiJNljaoL87o08XINsmq8EVJzfuJJE77KhNj5s/pt4oN2bnzQ/+y3Ftu
HIJdm1532rXt5xrOC93Szm6EgUF01mn5EfyGpwF9eT9M7m+nEeGm08ebZkckSzUp/txkCe9e2ZUe
FYjOTDHH6AsEJNrYep7c1RR+6mAidpp+M9jSPeJ6wy8hHzSbq0/uFU96InBoM8FZadgJn5bHWuyC
VNV2al8TQGAprUF1HoPqCWM+VaNN+bB8hRHDOEms4YSe+aZ/sDO/2XEYZ4AG0nArFaIPh4z5GEsg
sGMcgvrDHo1WNIIMZtpyLE1ExEEaw03vmwu1hOWzz//BZePJMZSPS75MyYPx61SVUV6UG78aYLTI
FqmjsnqKP3Xs+LofGE9NbOhPgTTW9B6WD17jWru819mBCX/LaKpfiXb++Ci0wcI5sN3IL4rz79p2
bborNe1u1HjmxwmPXj/loDaWr52Cqm+H8exG5ZIEYT6dSZWptUgxn9cM0U6W5j+Zrar2k0ldHg2W
/QlT7pzXm07LDUIKLue/XwfjGPB5G6at4HXmkjnKX6GB+UgaB2oG6UYt7UfMlt3J4UOETwSD5BQT
Uk4LlzaNKjo7gV/hLC/RRycMPaH9oekTHwdHxwA39UfapSMSeirZtn56EW3yUeXyO2Vb/llLqoPu
RpJnCy8ddA7eWP9R76ObO4W3iugO+ZoXVnizI5vqen7V0cBlk6QGp0gzuTRcBZTda6toHL6VCVZF
KmbfachcGdir1lEUvsiMrVdlHk3WaJhirDXCTshH0P1Bk+OXMzkHfGmvwEradTfBEZfTRmaEVvyX
oPCgnzdRvgeHwA5QAUDuYVShzR8iq3lkcfJOdCE/Jla/B99Q6xB+i/IgDKyzyVFUwQPtJt6+IbSj
ixo+39yx6fVAopLRv2jWeKR/m8rf7qTX+lfePrHO97YelK/VNLCqMSrHOEaUZK/tbjh0Flm9BCTD
IZF8pkojPKMaASBX7S9Lc9odzQ9fQ4y6gdL2LnLZHOk5GzxW6GAz5ZFRG6WOpIaYKZ2c+XS53KT2
RqKkHozI/VVP/J0RiYLShKOjGn1rWfajBEq2aqDdixwuipYVirZxfdd3ABRiUwNRFgnqeLUnDcV4
l5edQzAvIQEEurmcxzupWpexeiNxrG09qWB61gOJQgiYKxtQFVQE3OVcOinTZjuUp8Zvj5e66LHz
TbPrTDNYCDRx+RV/mlGRPpD4gLuMSLmbJ8gZSZ6fnDjunIbobaN68K40rMfksMqDmea/e0pfiD/a
mIAH137zpXlzS7ghYeMyAZXGKUsCi/1VYL5Kt4CfGSZ4K9kCW3BD14ELmlGQWarLwoGHMK++supb
iLWDpI911RLvrSo7AmBV+UVNKYKpLKd93dvwSboEBlsQ6ysC2k9s2uMzSBWCgpBptqNjBjctcTdN
KKpbAwxwVzfaW8fpJ0ObPUdjp7ZFweVLeUW1EYYJPLnygkOTaNSB6kAIbm0R5vvaKYrHEPuVTXwz
bVGKLek4bMolBC6DqGHupZcuKSA7tq94VfQLmkux4RCGb5GVvIjiH412BZCYjZ1UJWE02A6u3XzL
GBytelXP9YUBmrvB+cvW7yRNnIeAATXJ2AcVHTsLoGOhw3SefMc6R4lL04VOCoK11B782qM+yetE
ehUAOYRsZQTGKulcsCY9IJ7kpWeofNBC/CJMqct7XobPjhVvtMlTF941So5t5klocsjyMSPliNwr
Xit5tmI+/UdniEvQ0E6zWa4b0CVe3dE2jywULnns95u45rdPrOhRyd57zaNslxfjm+NSEpj5eOv1
ETyrCqp8PVE2uDH6+NHQXM5bA008BqW4RjHRu9wTaK89XEgc0yvTL+9Y0G+xBs0wiPh+PLKmDXXP
Y1tUHvq6FGsvo5iQ2UTfxORe86nHoTqYpyWMIcms7Txnel26sWxG19N6ufunaKumdThsim9A+sgL
6y+k93Za3FspZyEqQJYoQlCwpyzIRiTldzUl3yMGFPikPaw0nbDVafk6A2E3BCR1/hbsLCmkv3U5
ljHX1vyP3/bm4Ovfn+7JNO/GPnhWAhG/6NdlRw4gLtt1beEW2JKT2qVjhohcYhmu5h9gMnWaqPzh
akJmyq2SzRIzWm66aKRz7GfAHtyE4sFi7eIlbXhMNAKq8t4WqDVt2D1mwCRimMwnQGPJOinSrzGF
XauZteKwx4w4iXudui07TQ1zSwzRB/W73/kYQZ68Ms1W9F2lO6P3H525ui99Dp3utdIV2Nm5RU2f
O0IG3yWbDf53NKaNuS/c3nluK2QVHNfv+pDmL6435i+TM+ejoQZ3/ZGGuPiEkXe8BWNIFM4B+R2T
9PKh8fLSJHgqAv3gN1rBG9cyyRiz42R5tE9NTSro2tdSHAKC4IlvPQ+cuIoiPrn59JM32+GUrWHX
6TO1UiKira8YP0TfuLc+mMx94sqCjSKo54mrcVXn7ABHa9PlirEuDkQmdn5+t6P6qvI8O5ewsFyO
5I2mZy4/RWs3YQRjrddboab4Q2IcOXsZwwYvrLNNjV52iZPsZhq59la4qt/hslfHpPG7R1dz55zS
1PwYYtC9GIi6qbGeHSfI93wEMszhQfaWZ945yyLtq/WY3pH57m4DJvYbl2g2SmANChbjX37BjKcl
6u0M1mfnB49ULDq/aM/fdDC6BeeYe+KZ3SXzI5jK+ki+u5bf08xUbL3o0Xd0BumUDD9h5mcy2DLk
ZUMNXJUu9KPQejrJU4ArEBQmwDhzZJ6CJK4tDRBWBpN50VOSUA57RhwUtuCPp4uslTe/9AGqJrlB
WqjVLk6l+Rt83kDTw+S3SaMYG0p5lCWmXN/J7rHRGS8M2+hlI7iSpO54ttnBjWYePFcNPqL5K8CW
KOVp49waNN4VrGvtUFktvIExewnYI6yjll2wX+EVjVSX7y29oeN8jDYtK/PHwb+Oke0AeAPrpmvy
R6WIW9nfsgECXQt4dhgA7dq6OBcmjQCOa1jHPqI/oio659pX6ZVMUXgxEjdBHhzOqJP5kXPmtTOi
9lGk8iuGuQZRPd3kTHwfIr3W1iLgImUMalXK9qmtuRjXvq6oJZ9+1mXaHShXJzTPcJV+zCDbSR0B
F3fWLqqoQ3eGsL5CPu43UU8xpzZRyRYDr2jb8TMIGpbofWXclrGUO4c+i0E+GfpXaRLsyvKcS1ij
PmQRF2S8AvOUhBOgkQJPp4C47A0Vqqc/vYVjmR3E2D/zbo0zMIM9UNxNOxrtrRXhM9JT9MzuY1+f
dgYHGKeIZC0joOYx02HK1QHem9W728An6ZCRylFvz13SXBhz2pfB+HTa9J6R43kMJgCwmfSbq5YC
iLO4pFV9Pezt8XN0+5ubufrFj5utzcuLGT/7SCZQ8eAaztiU5C0b+3ef0vKHtvQuTkDzvtnLeK0P
SDbxKO9ukWgAJsAXT359nxht+w6KjdW39KznZXBuwvZpksD7lP2zNIml2SLa9L7GYjuyxm1NCQI7
9YbJpKZYH6fbtieuISVR0qFvfuj9GJzp9QEP2A35AWRKNVsD86G9BmUnwO0xSdOmKw0Q9t6k8gWj
ZxFsl8lBnaZy4zUljBqffnmnz45d3LXrUFEJPsa8HJZl3cJUOZ/VK1zt1Paa+yg6Qgld/OwPIryB
/BHnGP+7LC19Sw2UTdtekeMPXBsuu0hXCHnQZibwyMYzYKDXt62+n2q2/4yKi3fO9qzC9WiHFT77
RjZ1DMNTS0/zTWpozSySarnSK4/0s89KCOPj8BDUnA7NqtEuUaXxpMJ/6G2GAUM1XZXlGYeWGnpq
p9gl+qgS5Al4/VjYyjN5i/bc5u5rP7jlvhSVtzaqzHzF07PhxMM/gnszR09d4jR6JM64sX51JobR
AkLkKWuf8Fm2H92of7QNV1gnAzES0DbCJNsyAOxMwdFvgQ8H6PO0eY2PRiTNfU4qAsKM3t0kqSYK
Uli+NtZl8gvn6A75m2VEwcWuxYzpEy4GQM/Etlb7HIRa/Kh4ik2ohokWi8jb69Q3Tz4YNOcQsv8/
Y9kuKU0Y5Tlnzeg1DI7iTjR7drjl1aYX6kQeZp/ZOY6/QL7pqUWYQZhvSBUaw/O8rKHYsLQwKgRf
oWrmS4KjT6giXbsjbuYBtNSWq4PWIJrEDE48Y79UTVpz82Rhxd3eCseLwYLiYs43hBk2Y+W3Zw9n
+67QVYmpn+BkKBGbi9B46VOo5XCYw41Wnpmkpmc478a67rXfiVeW6BNe8WLCnrlr0Pts9blwg2oY
oxiJmXj18Weod80VGzAQmNY7UGdBy8wUeSdeEfCX7BObsbBvZTmh5yns0x6Ds3OaWOk5oMF/nVUE
bkujzM6DBjEoS4erFrHkC/QZc2dLGBmU7PySUZkAHLKtk9QTdXSbNzqiUQ6MiK5EJ67TleTCzrhV
cHdJEocxPl+PkcVK1pww+AWHU1ajCqzcmkqYzmfo50QUQAvN747RnDjvS686FG2NqbUjcJ/jpaBQ
gOvLJDxIClZT9LfAVsYuShDiu6x5FSaMtAwU3YiijcSUZGZ/9cEk0ANElt+5V2VV35v5ZjntJHyC
8aHEB2e4I1qyVi8bld2cWaa2QDxe7eFOk05wUBFneMgWCfqZEd+D+Z4TwvgjzbnKml4e+sRAG3W7
TVclPOZlV5l39cUiLKdYxp4pj7FpvaMGIgBBGndBgMo6m+hc8zWrEi6Tlq5vNcuLuHL78to3ICXA
YFzjoTm5dYYfsI+JhusJ+CoP8KBJ8zzD2LTeJ/n0FZCIZYecus8UkF6zptI/PRPjeNDLbEsC+aGt
2finaUuWiBdyXYdltreqXCMpnXzrDRFAPXDPRWZns2ruvLmUl7PePzk6UduqMc5hP4xn3ybbGEQO
zGlT/RgDq9pTDddvtUCcA3SjT0AKm0kCdKhYkt6Mwveu1hD5LIc7ukeYbncs9QwnN77HfUmjeop6
wCI0I5PN2lar0DYFk519ZwqgbmXtvkRAJtygWfesXS9Dwjyhg1VlGFV5L/X8zoh+G8eigFSv/7L9
9oedZ/nBc+vxhTjTmdHCS1iY4YHepnS1HA/LkQFCc2+x5NgWkHY2Ik29Y0JjwJqDmyO+jl+tCjel
YpxBKtGqHqHWb6CngRM1oa6VjMrQoehxIANncN1YIcZXFz8yXhDA9U1CQ/G2Y++2Y7LFtg+5c93S
9dPFqXUsQbTOHKB41VX5QG7E/qXVEw8liU4XZyNeIcG4Gyqjpv1yEjZzVKUQJOXeHpofPbaUa1rV
OsjUMt+MGcpmFQmNlJJjX6faeQvyvHnJdNe60hDwFpePEv3/WcZ2+OJWBhPqLDRAjbrYBObeQ2vp
OcS88Y9uRRNb0+lvpeHyJf182KzCECKb3XBJCCP3aFquM63jORS73GRZ/w4bMdkMWDAslwbR1ilQ
7vVE/+fdGFn72I9Xhs35ablZCs7o9KCmdq4+05d21bxhAM5HPvpDC1A2w2TGJQ5xoz/3s1DC/6jM
yMaikBwXPMBSf7bcuCokz42H02hK/Vib7c94LiuIlv7jxTy81Aku94w4l5zD5XvkzA2g3eyG/nN3
mO8u5f+lw9koqO10g65MF9wc5ZuWPN/85fLYcmM7QbgtY7TaxcC8PMHyhH+eanZDL/dm1+rk+Pkh
ZQNGSXqceHjI+7flm/Hy2PIE8WLYXn6Ff3vCuMCchZnxbQEI5LLnjVhcpn++nn2txCUmZs1A7bPO
pLIgIX+2FMuh3f2jYu7vl16gsVClkGl56O/jkaKa998e+/vl358zl7Dj32cmEU/TuMpalvY8QzDf
/Hnnlq81reCtDGv/xMGvI1yGtB1bVB4nfSDNdWOnGDLceN/3ymV0+Lz8gGZ9d0VdHAdnKOrzQolY
nteZMo6O5S7Ar3/wI5Z7RqDqrR41P5YfXh5abhbqxHKvdlUN+CA//n265fE/z5kPDP6sAv/cAn9n
gtfAFpQNLdvcW26Wb7QhO3BAVnPI5tmdg5zNXOwxdjL5Y/JenNqsi1bCN5Pj8jYHy+H2921N4l03
f6iWT9Iwt3ssN918z5Kg3kpyh1vN7weqarLhJBjPM9Tjy783y2NpMLEzBO4cxQ1MsSZJ8+3yhyzd
lssNgGZ/68fVgF1EZa9u1GF1wi+Q2HNu3sT9OfuagEJRALdzZDHXjTDuc/WRAIOzB9uHY0u9wKio
VsjN+4gaPC7Rcge96mcaBq9Glj2Zc3FTP2xHpPwVo3NtNfm0ENT0WQ2OOCuqB8jaGOuRHd4K6ZCU
pLinIlI7McY/lct+ByH8Veb8h2kzK4t8prUsf1ejeeyy2lpnXuDva9O8godiq1Ri1PMB6TAFfROl
fW9E5JN8pnx/mofNoXfxYhkQfQ0x467IMX9nFodWjjC6wgAG84h3hifEk0FIrhm3jcf0n/oWppsA
u5MkxdQSy6MnzatnUdBhttdh1obbhkYlGVH05J6tsZ7zZOeuKdFIWwi7dftuJdUDE7M9bDZD9w34
mupHYb83MpXrvHEpJI9/cLbeIALy9/jhPtIUfq1y/DHhcdfAv58EwqwaXbXyC/tV9M6Xpu/1OiWG
6ADcbNBZRtehsttAL6ArYAKCjIITCDYLXMZDKBmB3WbrsCW4rXm0JTIDuvpe+K2k94OtB0BFQwxH
sJKPEcpNl7K39LyHUKEnghjaBxl9k04BldndmInVrlFzGMiAw9n1DFCtRhtmPwpE7ZyMYJcoCMly
ZZi8cjU7MdAy3RGuAjULhMUI0ibo567xmcs9sJpgZaYs8Unk7urOe6QqLctHc5unEG5dym4U65pN
Q56YPW1SU6fN8gshUCIOmsbew2xDmV8JwNliKilEeHUr83lshLv2JMx0vBFPjKiu/O313LaGoxiW
284BJD9UrrGK7IlyRpm98en8bTRkjZiTRjUCNwv8o+VzcBnEM73JQsMwAzrfQjiHrf6dDUTNR1YY
1YZjO9qwPiQ1y4BrgF1VvI+NmTGTDr+HRT+S1NU3OCS9LVC+kj/YeBod+6dHa5fdkzPUsnXV8Bq3
lS62nkhHRJSUIrDBOlgzyFOfkZ76DPdsAjCfYgZ+wvIat6ySYcfOONBqBoNGMyLUmmGhAyVytNdn
58kFJKpmpOi0wEWhjE72aL8sDxHBhQ7TG0/6DCW1B/CkNZxSMQNL0wl0qTNDTCO6vBh4C+foz4hT
rYX0aM7YU3RFDJ2QUAfcxUd3hqPmMyYVNpnD8AB0qjVDVD3+gtoqskdrBqwGANnyGbmqjfAqmeFM
O3cGspYzmtVERmMyUXcvwwC4tYPgyoWie1lumuE0zJDXKL+EM/Q1gv5azhhYYwbCOhaUM+A3XAqn
X0lIk6kI+/AhNDX6B9KdWXiCc1XiHhxnmj8mWvjkB84psMxLjjCrOrs7l5ONRtC0VCA4FDCYztNg
hLsxmboHSs+ey6z6MfdD8K2RWfVoZndpETjrdYNaN0LvnDUqzDa5MWwABBfb1K32uVWbN4OdXZdn
zRnj9xfrnZhy0IYJJkYLlotWT6b4LS0ixeqfXJhXDxwF/QtGj2YlOiK3hiI+2BcsCxP9WtKTe7XF
aAHWwa444GvYSRi9fJIjSHIF3R954axDPzAulmE9lh28OE36w5ZxVb3KtXdz6OTVbNRlwHd1mKYy
3KTpDG1mbLqpwmZ2q6fBFn/4rzERzzgrgueG8XzgNemr7M/jRImhHZCAs+P31Bj7i+eOxTXSgNrO
rpuyYioZ5vrJn6pDJ/nv/3dnsTEnBv4laqFwXTkm1FBhSF38e9Ri6kTk0iFWHGKDws6+m5OOqafN
aa1XhWnxmfRvBS903NmzuWOQTfh/+RXEf0t7QMTghKobtgEWTDf/zc7uekHTUphdHFINu5PXirtD
F8dG64Nww4XsMxGszzEEFDv6IYKb5YLyEylEriKnoq80U5xxPu1FmE31zkjvnfJfGsTlI9tV/Ta7
QJdp1P/+wonZcP1vL5xydJ30BD58C9f7vxqySTMkZpQPvHAuLSCJbaij33k3w5ywveeJtbc7OFND
Zxypcwz2bJviz8k8UKD6PezHi1db7tewLQwVfJdCf8sZ5jD8sX9hULEtzl8sgZnGPNQ5NNA0DKc/
jdn/c5Tkv4UbeNVdSqClcmnusRfD+X8JEYx1RGbGoKUo8jOW7hZcxLCp+SPsCpFt1I+4MrI1lqeO
Ik3no5MhpwfrGjVus81Fbm3x9l969d2Oo+owSfXhzhOQMio++eQ9RENR7IeCgFmdBmBYI+tmNbRO
LW/C/7/JLTlHnf6X5BbD0+D/rL+qPCF6/q/5reWf/jO/Zf+HZQvpWIoKcCaccwLkH/ktZQHLMyRD
DsOSlrJMkhp/u7+pkUcVpGbNFPwz/tU/u7/N/+BHOfcJVp26weD8/yW/ZRpijsb8108HOoEwTdex
5w5y3XTMf/10ODFtJlVSR4eQws29HIpXW7F006neyArRPkamEzz6UY82ZyR7vWE5Zxa6+ZS1JNBj
wv4nG5E07jP5VGglUZZaZLsQbOulHxkT9JNlP3QeRoWie5Ctj2YHzBgnEnbesE8v9Tz6Naura8Tr
ONSnb16bZZvM7XGdNFlxprgihpxZY/QLDeexdCd3PdoofA6p6Nins5t6bPNJYdzfNcIQZzsP3TML
2HZnlKw1RABYsxiQ+fKxHn40rnYNlEHbaSqTs5XJ5DANXjqr6f2HXlUb7JjDZ0hHslbiEC4qLmLw
fvL3cRRzA6aDry6ZyQB++0ptB9qCxkWgbabmtU4hy+bz1LhQhVxJ3QhemZpt6HDDRzwxnh3y2zg9
jl5gHTtVflHvnlGiAM63HJJdGtrqEskp2FethqdrW+SNcTOBZbqYfagZDzblRF2ri+Kv4vFce6wy
eLHe9KbaJAVuzcidXnKZmlRXgHCW0vqlYWLPc/47vZ5QLqcSuG8y9KuSFD+ayyGb+id8ci59Ac+9
I7h8Wuku0416p1k1Psv8EtWt+6afo0ed/uAHvx0+vJ56pnQAKjem5JPHqs0P7j7u/W5X97hX3Llj
h5PpgzV0T0usIm2jYSXTJNi7/AlCXjSFz7OIy22Tswpkcpdi2lbiVDuMW1qrit48nNW4DgnEqAoG
aGnk0Jt+8jmi5ClKrYMzSmQA10s2Xm6+zAW5JMtriElBfVciFWt6hgtWZx1rPVsM+0I0w87mzdk1
boDwNnY7AlvVMRlKjWYLsH5ZOiYka1lUNzFWFTrNg7PBFDqv9e+FhjA5+qX5qINm6jzzuGRC7NZl
c86TrhMPEHGjS/9kCqQ6xRZjw4JQ22le5O4bSfoi6lzzAeFOITfTGwmY71tl6vGlmG/QWM9e3IWH
IMMFqMcJx32Ab6U2T6nHEMVxnzizi6sKB3Eli5lu6gQPRWhFz3FY7EKOrJPyRkoNovGE7hHNS0Cg
hko+DubIyjoAFixrxNOKCnuiAxn7dD0EYVtSiVIscqCPnTTVHOekdVSSWFiKtDykfJPOtU2Tj2/Z
SDkD3SqoiyHFJZE3v6cknCIP+B6dYLTfjbLbOW2xNQpajV76IWvPQxV8N70mOVYlOztbNutMRckm
1zGkqVLbT05VHcbpqQ+bc4kN58HRU7haxvznjwILkImvdaB7bdNYqtk388FaeKxsaMW0NrVRxFsU
KMWsNn7XGc4+uLnAbx6fQo99svDVW6B5+ZkxCx7aeQAp/fwjzY29U9V4ZTkDX/nsvNuNj0Othvdu
JNPjNIjxqDu061UhqGCvCHYmDqhtkOWYaFoGAG2DahnRubBq9Q65dkzUxktiPmgWp4kqL0ggkru6
mRRXXiO2UFGVfbMsWNfE8SMcyet6eNXcZNtYYXvNRWSsxgr9nc7KraabDQOkkK20O71lQ1bcHStf
U6qso4sMWMom90O5aHtT5lD7Y6efBt0iubS8Xam0/DPE8jvqzq6lmujqQ06/SYqQn5Bb0nXiFMHF
GSfqRBQjZmR7Zy0zW64tLW3vjVOJRxoy7oKw4l31ziNNe1Ru5xObBV92txLkKS5753vfBdsyt49+
Eb35PZx4lRZqSw91F0VHRgL2CmJbeOyc2QaXgkZm30RMLZhHhUKLDlFBD2+U98+RJ+55Yu+o6W6v
Upckp5Iq33Idyi8SS2c2tu/6yJnf+KU7gbgXHP3bQA/1Wz1PZbKZ2+UPXbv33UnQt0kCMOwsDOW1
WFul8wW/3H0zvdG7WZVxqmJsQUPhYWGPELH6KB0uMtXEbiTeDP+bBkTE3YcpUPm3yO6tu2NqrwSZ
zmkl29fc2dbCs8yV4ShcW/QP4074HYVui+9VtDRx54h3GeMUfJLhIY2t8Vyq+CMJwcAQbzwrL9iA
mKHRfvxRdDRiBUK9Rpr2kTrtmQ7WiNJkJjax6KnNDFqxFiQFtmmKJYWTd3UTARW6I3Ficge0/mXf
RslPduxjdm1VuqwIM3ft+yM1ZmETHlyO+E3juRWWDobX5k968Kn89Ev7MOk+s46kWLc0Pj5HYyzW
/Rg+DXpc7umr3s/OjmsamJt0ML2NUbjd2apFcEBE+fACu1z3FLewiw+6daemFOuwFu07r8CryGh+
LwNxqCc7f2mT1lxndTrslyyWMruDbjjOzqmcBu+jrV/cEkmWUIzaK+oFtw6+iSONmv1GBbSeVWPm
E1Njss/Y+psw9A2Rc/HaG/kA3d54QE/x15Ul7Sf47XNT007mBtM9z8DKZQt7z5W62Ah8dXTsi99i
HL/w0RlvIzCBLnPfxqR/YmH0NTFQWGPPdLfWfzJ2Hj2SI+F2/SuC9gRogmRwoU0yfZbJyvK9Ibq7
uultMOh+vQ5rBD1h9PCkxSSmZ9pVFjPiM/eem6vXeAiQx/amVndLa8Ctlj8TMY/n2hg/GnU2LGBQ
HriZUH1bE4V1+eci8efshP2FWzHzieNriZ3tFHciZhybGoDlOAETzS4RqsRgVXSYJn7arek+5bTT
p8JsHVBiTrrPWm7qBNTaRqhKHrtem6yXkvqlTjPi7CTXurbXePAauUXhqPrSsRAGoQHpRufz2YwK
eeTjvqmi8bdX3Ejrw4HKBvvQWyi1uja3bnkRb/1+CC5OS9btiiNVLlRA33mMtTBviE4m1RCOYKXn
biavq0FOsdHQfIYpQmmReGrjqkY9qSBiNh1FdzVYwjAh5/2g2NTfERF89lokLlnDuMovij/t0lIV
oMfFOfTUljzZeOamW2zq514Z7ktn9Zui90xCEFpYYH18MHC335XZj8LBSC/7+Qvkds0cLWI8yR5q
NR7cT0uqN73CHQy1LSaayaz1ZpAF00cgXEMelz9IQ2LIapKgMMYy9HLbfEgLnv266SrsopO55ztN
/kX8KYMYkUFbAwpyeiM+jUtmhYtcFVVSPw4eUgqZ0fnPyCKikSx51bliKyQg826wkzvPrf9ozF/7
erIIoodOo4SoTmqU3RXZwTvM1VWQ+dz7Rv1MMLGNtZSlh4eZ4cZQ2dqbbZtvx1xXH0O70xNHm7Fc
LTf/7WeUHcIGxi8a/15SF26x/XSHZGGa6AeflXvDbTo+otj56YpEw4Q6sm5XIMwy9bSS89AR+RdZ
FHskwNadGW96UVSXYpj/Oq6T3PVRzAArXrgU/NQJA1yf7H/L/NIzH9FpNO8qqwE632X9taTUmsTI
TD3TV2rW8g6iJwncPsoEIeLimBCVHJJzucaUxBYMIu+thA+5hiebx7J2l9D2c3fDBhOaEpuTYQVn
iaKOj7OcX4XS6cGxoxff6NIjK630AFbzEaM8BUG3IH7WzJx7PvOsHYDxGC/g4fG4dh8woPgdts2Q
tY+NqHZOPJJckrYMuxFmZvXRzEW0DazZPLv2ma2h9dBmHsi+US/brkNXFXnDdCtF85aIYJNrtznJ
oeTubJZbblUbM03m+5qEmSmepmuNrl87qXVSk3BOxhSATSYjxTEowruxVlD0chOmcPVVVVy5keGk
d3k1gyeam3qT9L546OWgue285UDXBXbMgNHZJgaKYbnUYbbeKAqDGdgncfouhvj7MmOF8TX0zbNK
dbN2AfYjCpIwGpfgzs+ZnekCuGxnN8/+FMUgvtJs3ybFE8vY7J7/fy6Intp6OfZrI7dLwEnYu+BR
gv4RM0LftSgb/ZGQ9QQ3XeTZQLL6LLiYY/mD+Q8CB6Mq7lqdtSwmMAP4RprfuSNxPfREu8CfGxBb
7bwLIGMc9YQ3yxtwvLQxf9RUuM+dg1PPg8W2M7ktd2Th7gDj1SNkXJAdnU/3tP7PdJAJf61ms5TN
zNLM2KHyLhltG3x2OY4BHfenOg5AOwyNJuQjCwCAEeKZ2i2xHEtwMhwKX51SUxudE8q0JICg5Kls
ESId2BUfMVHfV+SghPzOamuZA0sHrBu1/oFwhseOPmDjueYuE9NfXzZyqxiub4s+/y1skw+kA9wD
kTYflRxaWyVAc8aK1JtxgYVB0la35bpnl4MQtAiGkx3PWZiq3n7AQA6bEdlXBMLA5hFIsBgUcfaR
5TJmGipZUqzHAN+6nSreMpTnj2qxXYb1sjv1bR4SJUNkUj2OR6+zAPHa8UOAr/rFaqqPoKMCroeA
bBHAZzYigm0EDPcipukZIwRk0B444Kq8pLnipptoWMxi9avoFMd+PqN4Btzn+h6CnQC/m//c4Oll
CUIiaZPrkgvc66imow4ysjEcimx+D7LWekB1hIJXrajR9bHsgMFYq8OwzPP7Zm7e0yTwePxQ2snK
SZFfzJ+qhPQ6rBb6rI68vVSswccl4hua5h+a9LMNTIJ0m2uQvIP0GAMb1dkdgdi34In2hZfFZzHl
F/J52pPVul+W7IbdhD47BFmJ7TYtDHInopF7VZFFNdR4NNX2u+FO5ZyjlCqf5znnHR+sv8zpbZQM
SbZL4uH37DZ8uwvsDK1AdEfzGSYK03xQtvKo10kbTjkK2xIM1zgb8b5rfXPb5BULQ8Tx2zopnT2Y
CZICOnlUqqmOwgqSbeqjis8bm8IOTGVupfU9cO2z51OtiJQ9g4UzMiG35HfqTGFktvUOyy0RT1GP
1RmpL4s7CPvWpufc3kcCg4I7/1bLqafvPC5qCu6bIUd3W1XBfRsZp2bK1bGbyOL6Nm+y+/L4Hs7M
tbHGb5l1FGEDgK6yl+h+ioYfdK78BLIfzovs36U/eKfGdvtrV1+xph24xfvHiPvoIBjlbFsUYglD
qwO4STJdgrtlxHbas/sggrAv9maXW1uTTc02VcsfmS3WdmonfLiw96pslneFbVgvHgaOuxSxO27C
hqAWelNuj+qW4Ot0XLt/JIG8xrcDTd2T+TaQpTp11QMCS3HHirA4pVWk2tCvWAFaPtpxxdB+B3Xf
29REIh3I2EkPhihwFSsAqLNbWQ9m3+zBjGx7OI9v7F8P2mzyfZwhNrccqp26IkAhWO6WoDyg6Mof
6Aj6A85yNmhFbO5kuhCsgWM89Bwb3/56BU6dbbIdyF69rp/uGrTAA9y1Ze6uc9nPaM8A0maResHx
XSqnD/0kcO/pOw5ZX8lrP5k3pKLrPOcNKRRBEZ70ABdENTUR8HeM0gW6trx9r8lSsiIm65ps+TZy
9a5WI+dLZw9HnzazxMF4Mhb5ZJXKutbyx6Dw4ZtjfW0s1PIK8AwGNHdrcB2ccOOGnRYXsVTGcUbM
CirDm/Z5w5DKFwRnWWN6mq17BHnJfZqPH0VvqDdQsAwMql+9YaTPokg/omzV8EXJj+8bK0PtFpGw
gTOuxZixGK8DgxjIrN1zknO+OJ0DbAbhcAKblJCE1j5xrFCyPxGWVbwljpNsZx+aDxZu+C49mtny
UKaD/TiaYE5rFcWHmoe8ZykLBM2r1RFOFNAR9AM0IiYcYR5q7uoHe/1qJ8NBcVoJwA/ZCHkp8dsT
uS7+RL0Xj9Z8HCP2eSKmnGszm1mTFf/1Fn++sts9mqBmbhMloD3fSlc3nxmDeNlnzI4cWPVyKphN
ifriVtnfTHTmvZu4O7dEkgkmyj5lFvHtwYQcs1dm8uDt2PTKUzsR+uJlIUv4A6p446TSJb+kk1Nh
Iw/6fTy1/j1iaePYSv1csyY5LF3OyL/sjvj9q8OQBBFDxAzcJ4Es98Xo2ocGgQ1ZddNMXoUQv/SA
Gk2cGndUH5YKyHRiqrnhJH9k0Z4ciyyixCdnRdZGcG/WX3LqQWW3c9ipHte6GXwmBu+WZD4TUuzF
2IiX7qpY6JpLDscW3fiVyma8tj8kzPr96HTttkMAI6KovitLw70lSbLNlPmeDL3zIzY+osjQl9Rx
oRp40QmUbXzJZHHmixkfPSXYMNvdQWTSPBYp5zy3uLE1DINhTGk+GZmLGwyHx8NorcJJbEI5MvTn
SreHABMAp2YDwDjima3XYa0zqpubdgwzJQmVGfuy3ZIR5lGLisPCrN5U/jThWWOU4v22nQRjpYHo
Xwj0nXp8QW3sP4rxBDTEvQu4l21rjI6umspQeTOtzRo2t3gGnvdyynallNGBwfmabe/zh2QFW3Mg
qcS0oUIkn8E4pvjTSQqY432VRyQBDGO0sXvQsG4zWHCZmVgMKOJYZvvlwUgBzjLQ73dDbJT7tuvy
Pd6w4ODzUV9gQjAESq61Md9qh2688MSDnvTwRlQwOPqoexiF/D24dfCcZ1bw3AgmBBOzCSmuIxtU
qDt4zhg5Z3tVeicDb2xoyKh9TmBTEShX3Y9x/g7DRp05Lkn8Yc7wxHyE8L46340rARUYaMtYPyYp
b3Zw6Y9bgwXBebawKxvsVDcpuXFytD9tpuaYEL2dBlr77vnNUebdW+v+HgaITEw45BaY3F8PKxAj
S8YfMqZyTqbg5Ht5e66b9gFhH4WtqoqnbKqfPfb1B6qv6VTM4oFSJz7F5JQdgwQBQIKDC7uRQXZ9
bTNxbW0PmRAaCa2tM2bojllwB6F5YCtmYCSVfkV9xF2R2ewi8Ir8GhpYn2NjcOfM1nUqIclJo/op
DRSFS04GIPlC3DgIdw2OZDKVqnM/wUApyEjC9FecvDXWKPbHQxb7D77ZqvPQhZM2nY3KGBvnxc1g
L+/kwXS21hfza4JVqsp8Pn6T8fvUfTYZoexx9v8w2tX5XXNMavLVKO7B43dMXA1+0ncMjNTJcS6l
GXYtzFk1mI9UIMQIrrlZvhJtKJGbhgjX6qOLJ87rub58hc8S5KUNNCSg8vc0EByq6imRsMGCmbFR
uvvOk9JxPJ4nJF2St43ZbQcJHR8sbQU6DNdAsyQezBiVt4kXQmkPMdvSPolodSAWK6USvfTu++/5
nVdg5S49dtEXoenw/gf1q6/re9IGrHAiJKUY5HSkpOZwreHdWalbbwFRJ+Hvb2OZtzI4sxn5UDlD
VmsXBUeEF8RCGyJ8zNPcMhwcx1ztSsQ9DSHu7pC/113x1dRkBGUqvitXYVuV0jo6bvHXr/WCjVkr
2mKJbr6r+m2CMxXrhn8Yp/Y39i1uUYNRVY7ZIPhcoo8ki8qzvfjiWCNkcQ2fnKj1JQYQvImTmVCU
VS9pGhJHFNSDrVgfke8XRr4YOdi/bI1gHs6QpfJDpIc78sKQok72uKuT8VefBN0+tvNntM5WSLmn
Npi62Utg7RFkiMQVwPoiHugIWdvvxyq/VTM6Mi+t3K1KYUVr78x0EH4yz/t5Kcu7lbB2oNR1Vvtj
Ne9ymiyCbPNxB4Oh3htV8AtlylctlkPf+C9LVvyJTGNv1kPM8oZFBrckdKjgNK/5vpYTJ3s7Md8i
0x+Q6KFsm4f5h4vHgwDKLVVgcVCTcVXTmtbUjJtFotgKk9I4z+akiU2aFGM3vhFt9Wo6i9hq0ySz
zRP6LKcrTy5XYO3eA5Oozh7RvXuivy71CETPyprlwHyChyeO3wYx2K/10lsrL+Pocgic/BbndIxF
dr8082tQAFX+3pEsqu4uTrX+WQ93VjpDQQNz/ynrHo4V1YfrKzTilvuSGJONAsl3zkiF3uxx8nZm
2hubCWEna4z4kBsjZ7aOxcfsISe30H5YkSAbhik3E6vZJORlMehlPIlCKeh5CJrVZDth3akBjbfM
6Ve547i+zKohjdg1b/88lzYi+Jk5I2o471Wkw303+y9l8OX2b12a3Iw5IT5Qtz/xgY1MLgKcS5X3
KEvTDRed/51M8DMBwmXPMDiFA3R/tpCrM9pYtX4esUcRwq9aOMem8u2zwS9O7GodOK6osKr318s4
JDiGooiHsoC4tER7j3Qe7zdlSuA5u0Apa5sa4m4sxI2JY1isymgDtYS0mx9mSpBGVV2GnALYe57U
dYkhCAUWR4EPsIJxwweO83f1WyYPxKHqnRHdmQrl/KDXptrGv6mehe+djZGxzDzcGqlXXSpiOMTl
5JzydOutaaHJxIz6mhOQHhnylRxBiAaJtRudLD+6qyp7iprxOC5GWE44/1pnRTHqc5nYvMVehVRQ
aTZCmop3YULWtoj/mGizZA69PlUbxBM97WBrzbhr5vpJ5oQX2mySyDOwy2BLw2puCBpLljhmdgeq
gJjPW263TCMqsoJLlT8IpIoLV/icPseMnyhfcJ0EXDuxMwJ+dwZWx2uW4nd2k4/xkXy1cqf09JWt
Kurq2CT9ViKe5vyBbYQQdNvMTnnqFnFMOjc4xDREltePR2dGiJzE4ogmlfT6NTvFzEg8ayGYuajm
j77hhDHYEDxy1XEYVz9+29ImOcFXmRj4ReOFmrm0EZD5jL6YD4SGl9FUBsF96vkfFMQYzrBySw6M
s26wTG4m1zrGXQwGwyKDqyDKkc0ELUYmU6JKYj4bkZnhCCFwTsGno1IaxTlo2nK/zObdEGEtop5k
hocjLHYIGlqJV2VLWT0BGNp404TkKhj2WHHfmvWXRTHRfbLlu6OMJyoEzYQ5ejQ5f76vu++X79RI
gel7l7ny2prJZbITvr6oVptuVYzDkCQlARVNHDkUxLhhtgMsKM46smoWm76wGM41G+r1b4vGZgqT
eOGjXZVYl2lQUV+Vm1rHD6bJbxHEOKD0Y9NDpvJyPuh5Pf+UY7OLU/ZofdXRNJPWQ5SDyceNfxuL
nwOxzxtfTXY41cYHC8w6NKvybXpyKsxqvLFNAw5xpvBtKGcYz8ootCsMMG0XNuAyMjR73Ffjruvb
W1ATeEdTupy/M3FMy8IHVPr3wWRN4ZAN77Zf/tSxR/jBPCKfJ+KcHs8WdMjOr2CtTtxd4HA8OxVL
NbmSpilPz3ltyTMBDeT1jigtoRUctDW+uS53Bsd5TRY6pkgICCTB4KralA3ZZ4WUWegS7rEtgoir
q4CPBaYnwAZl/20FvmeXOeaE0fn73maApU+G+umYxgsBBo+gO6HaOtEljr1ja4mbQodz8JUfhU2f
k0fOGRD6w/yoFYmoCEUnAlLBQXkH4bRv85DFPN7dQ95PF4eJEGbYZDc7HQlTHYCJrCEVpPSmO76T
PUKA8SUexkcq2ye6NbmVa3JruWa4CsJcXYsDgl55G5irI2QNfOWT1GrQUxHuWnhWx/49Ryp5Wtak
2Ap4Seit6bHC/KPGluqpBjvJSRcdUgTvuzGKnjtaQATlqntkItpFRB8oJY+RTe5EUBDaOurpUBRI
u/11MOf4dbzPX9rMIIM6SZ44JyLGiowxXDbbksl2Y3EyWrE66Q7lt1qzqnpfbhjelte6NE0+wMah
c9ro4OaqOMZWSqjpP9YzY69L1zyZUu2rWDEuKOVnWkgQXBZFjD8/DqxELl0qmSaguNHp+NjHiAAo
TIpO/4yy6pfJt3jjyXkOXYu0YPQbIFwIECYm9IeRhYVDrrDZkBZkZr+qNXG4XrOHHWmMp2nNI6Zh
V+QHeHx1RUJmwq0mMpSOx+KW3GSBOYCcI0mb+7HaBjkuaGBQAwAJ5y0AbHe09JdJOLKy7OjkYFoq
0HcjtXavGZa9bQ8t4GCVPkbuNnv5tpMrYiPzIbLOo/snqlFQJiI+ufSSYecVfRjUf7s6Kj6CivGK
Kk+2IkQsOBAXRO4dFeRxFJXApOr+CRpFqphS/mZNdIjK6JJCi9x4yyTDIW1OjrLqHV8A5CCPAZlw
8w3DZXvLAjQP+8AHXjeBFoyE98ZDEIplRQAqMqv1KgyIYSutm/koKEFbFvHR7m/mgHTHgJ4D5IgC
jyTsdepMMDbGBaIXiMr21sxskx+Ma4j2mqZd9LguhwhZeW52RFjFQDurEgSIN7IhIm41IvWESdNz
12UE6ZrLjEFHwPjLhmvsq32Tk/gbWF+M792r1H5JK3XfE72wHeLGOIwp4zqtGLoXxaNFg+2WYKwV
OYQcUNlR1o0b0kp/lPrUFOZXtGaOx84EMWzNIWf51RwioskjBkOcVlQpZJaDuYMjAsTRhwEHnXWa
yOgWxGwaXafCSaDawkT+7qxZ6PWaiu5K8tH7NSndJjJ9uF92eNPZyZXRsJmFsMLay1iWL9tpZ7JA
20eZ+GF3L44Pj5f4FgV8GDQC+yuUP6g/diZhhhuLIVftIHPJqyfEFXLvQ5VioYyEoZTHnLwdpg4o
LEmFD9Z8eLYytPFgsoae7HibEHljTZOfzLVbQ6FT43Pwi/jimfWHP+Gx8TBicAr6LWgramoMiaxx
mVlwaBiCZZPKy1/BSKS8uf7F3IZM+XaG01pF4piqNTo6sb8k8+DWvBjuRFRPkr8UTUvqWO2GTmvQ
3w1A7Fq8TgbXHHDvLXKwjuy8BIJSpyGktDe6PC5pkwTFJl12Fv7nItXzSRTogDpCnVwCXpJyxEux
lE84FrOtkw6//M59XvpuCBnzb5smO0WPnkTgazmsjZg7hsTOnUxQARKq1rlW9s6bzfzYa4x+UWHv
s2hke+g2m0I42I5z3rvYGm9GFwdhwtPR5O6ZxWgRtlFzyISB7QG+uzuZgBZgpW5j3543sbJ+s/qF
Mt4QrqwyQCCLPV1NYI/b6UaH02GyW0I0JuleyAXvx4CbO2p7hl7Th1ffx4EiOKYRvwqy8bZy9E14
JHzOy3r4RPxTrju6CJ9icGERbBwKQNlk5HH0AbHtqklT6U3IkNbfZfRMsW+Bg7QClVNfFz6jIBhP
gDa9ErpzAZOI/Y23FdH8tzaT6ehUCNJlQM49gdQUjmrr2AkXb16LvR0nj/hFN1HUC3CL9nNZDMT7
SGvjiIH0Xp7Wpm3GrWmQO+uxt9giO2cHjRipGctdbMSfnf1U9dXy2pQHxO47MVJaj7Zt7UEkkl2G
G4TppMms1x+JiDSDO3RjDsQMglpK/CEAHD+IpCa+W2mELtNzXGY0964NSA1iXGiW69OgfLbwBRgr
KKodjtOdaWYv2rPeJeujUvTMV5CJSqtO+My9FugQ90g0aNN5PhCROerJSWRyYU11PyI83LQFmPGA
rFnpRe9JUEdbTTwXHo/04gnSyUusyesUv1cewhgdQwKj/l8MDCkWG6NyHoHMioRcO3O4tqQgRz5M
RsvisZGiixD3AVxsy/RcdqCJu2b+zB4mLX47BR/Xualem75lyzsEP1Lg6fuEQD6gJjMyOGsdQ5YX
MmOtXTX0fCZQg5H3RfN2jtd4lfay8hNSm3s5YBVGPZ++RS6EtNmx45W+QFSQ25/Hav0kTtTQnH0Y
MP8xXJp66IENvkrf709kfGNDXqvr75d/fujTOHmzIP4qxc5ozG3OkINAwe9Mm++UmO+X72iY//jh
/8d/K5libHoazyUoCKSTDG6/LYFDRraPOdFnzh651LKTzyYtYV5HM2ojXPtdPp6zrCckZP235H//
2/cP/7P/9v1T/uNX/Gc/RYiJZiF19VYJIhCdtLVxJkEPT8ADrbE4GIPqHmXeHMG6UYxnkgWWU9K9
ilF8xdBEH+FFj8DIcn9Dvjw+aywbDZF7e4EcOfT4WWJAZto7wK+Ifc2s5iztgYHgzNpV90wLxyG7
48k7cMRiOZqpSXSQTI8jUVE9SbLbyp3NDYpSNpWMOVxWtRuh00vM/wfmr/foWEINk8booh8/cPwF
+PX+cmZOYW1yzEGwdHde2x9cEUALtH7GmaPXWMt4W41MkayMU9LxKaE0wVHQwMEHQ2wGzhp522py
fjR2dJ2BeRx8Wvh1iW3o8ZfdeNYlSnuYlyxBPTLNixkTVp48ErToMDMkhHwYUBTZntzYa0XpRcab
Lv+aKiifR+uzt+Y/DFeT7WJGr3GLhzF35oOj+uZc5zm8oQldzdLZIuzkIW/g+Ecjnf041V/LnN1T
u3ANmuoNPTRz6YWjYJbFA+XCTtIRYW30CYm09K2MSBM3bqiI4PTY7usIFJsuPeVnmBCB7PS3YkAB
9i+d9uDByqPdyZfKSBw+auO8JVmuh7E8POLe+JR6xPVC4WCuUd1jCfqmbgTDlji+yEQ7h3RZ4M46
rXsetHTPopYvhWFpal46uqmc+nVcNG39aZZ7bMgPhQY21QKUCSPtjSyGv1qXD27f8hvWyjHO9ZQx
yHqKmcC2ft9danAJ7Ko3HJqaqEwumm1aAlGc66DCUFo+gaB8TjDdsl63h223sjMNa/LPXkmAkJxx
aSu3Eie8j8jfGadidj/knIL87Zill+V8CDqTA4V0Wjj2xWUOagLOyvEoTHJPh7rJ2R/0xPN1aCWC
mvfCiksbGN3yTqMIh4rcpTgYk2MTdeTV5mi+J7Ao69dvdY+O5zNCmcwHtuVMMmePzrt89/P86k7O
NRvRvSVvmAzzizSJpSJ6FYBS6t50Rr1jM376/o0CF9oHX5MxMnJOPGPfMzMYks47otuYN8XCLDbw
rRg1n4zOvWEfyikYj20yAMmdgdG45szSymarTk5x6m6c4iGrsnNdav5cEp3NeePHvhcabnT2W4MH
h3oYjSvdfx7sKfI+u4RecKX5Eys8kFZK+VaAZcvSe+la7/3kVqETRD9VY905mUfwn4/5pfiYugFN
I7Qcf4w+nSiJ2GJn+nlwko25mMlZJyVdDSsz4Qgkz8U3kOTDasmq9KHUhG06f4L5mNn4M48ayOba
RVnENxYu2HPttn9M7MNdkmc3jZBhY7ZemI3FYQTFdKsSNlt6Kd586QfABqnXaR8ISCOCfXZl9ljm
2dE0ojVxVyTYebwA4ibQvaBk6jKKu3oKjCNWbDaOHc5PjA5ovBOAzRbtzE/PLvK7aiFxQO/m1r9N
jHJiNo4Noo49ntSnYu2iRr+umUyhW5BsHtg7YuosxhdJ6Oum0JmPa4utQ90EvzLcB6i5dLWzZDGf
7fXx611G9YHibY+rRYWsly+JTcptnDPdMqlIw4g6A8Oqekhij71Vk71nTeNsIC8Cb2X9ClaAaAbu
7Xjh9MOGiv0J92WMDhiC/sgoHJZE4IfLHAS0NC7IDzQz7HbGzyFIp7Oj4aB+vwQNST6jzdygSbv7
yhoGKMjeg3QQBRUtyUBLdo5622SN0DwNlktUDAuN7xfdIFBxTQOAsYzepnzyNvgOGiiaKXn3w/RV
mrUfygCpc6sBsx7JYl9vkLzfglZ+qUoKRZwT42ZgYH3GKKvPYn1Z6oERYc9mUa8UOstO3xYQHewR
Bm41z9YXu1qbnu7LTnPoWuuvQQFAY7WeaXgA/5LFAwckFW8CACT4ZRbarcPOc+juJfqmz6Zhg9cg
NKtgQ3frBhs+3Ar5zr+QSyWnQTbm46BQv/sa2ECcGm/oFcslSq+IjPtwIgCC7iIn/k95iltzYg9g
YlRtZKW3jONWotTfmXk9nYS4eCqFY7VShqrF6v7IZkeSrTvEoRgtbhXnY9Qsik0TMZY7yvQxF+0d
8/PigCKjoi7T99D7T11Q1bfId38R4vIci2T5NOr6Evjj9Kd08DKDcFqST8h8NSA3N2WD06BOlpna
srV7s2EqZYs77oeMCf6MZWBJWKIGdpN+2Dr4dEa3+5rVO7Q6KMrmNe6FR7c0ultROX8jHzFqVsdw
ZTuZ7aLBpjesEGw5eFG2VhITxJtGf/JFoKPuoQDNyADjeqnuZx+JaGctwbO/SsCDupM/sMD2jbr2
pnvz2lTD6Yvzk5JyL8v2lRkVi6tidQuU4Mqm+aebXcWUJi9VZzFGT91tylKfTwYnm99mP+2iiy8u
IMO7vnf0niq7ObkxopK8rp9rNHJNZCr0xcqknW1BKKPaD5zhHzc8XvnuhUz5c0Zlu3GrmzdraIvW
smtnqLBZakVoBRB2zW0T44CxMEXxffQSvznFkhmsPf8J4O4C4jvUoCj/2m1ykh2Sb5p3b5+OvFEB
RPFHjUP0xFGoDwKFxTOeL/pcPE1/3PhoLQahq1S4Wz9e9CVOXBwz2rp2gO6vU8da0fc8QME1UN2x
vf8O+tCeTg65nTACZtx2Lz3zqUcujXxZVfdxm7NdzRimDtAcOdO19ansJd2nOXk2/rqm+H4p6QnP
+fuY9M19lWcNuJiUwEr8z5t/fsgg/6B6MZNXkt3PYhmvsk8+khmPF1AzhwPVvmWSFC0nGNBTtWmz
I+JutYkEQNuSPgTq6HPeTTmWcciFOUb7U++rD5zV+V3sru95w+RG5Ja4a3Pj1dXgu5gDVLs++Wv5
3npFzm+sgwZ61AU9pEAt7bIO1tiy+fagclRNjsi1WM4qcaOHAT2AU4zE9c35VT6PXo6ECF4FARka
gUQAzayrrDXIAmSHUVIS24JZUoNppuYwPhplJXcyAob3f/gcr/84A/8b5r1rnVa9+h//3f23DxnD
oIuf0cY2aPuYB/+VA6aTCHI5PJwjEe2YeBZl3w+9eU4hwz/xdu01s6lzLpyq3zC32XkQIrjF2fwv
FaYUSinE7MWcFihasrdh5Z3WZWGf0zw1jshXyjKUXplvxsb5X1Yop0hICu38AsCqOnpTmkGdS6md
88J76YtA4f3Q1sXJ0eHXlm0ySDCXHfOk5Gg30ec3AkkFbXaytfPYgLK+/48XWVaKQFT9Elstey3w
/82AAs6cfQ8GplbNrjGtm/aD6P/xNop/u3p5G6Vjse8SvnR4K//lSob7YrFj6GMYZv5XM8TWp+6y
IcydTILhNjwmHEP6sXw0M+CjBQvzljG+c0PtCHGgKOqTFoVzY/+qHn1SOdAsYGARJfYXht3PfHAx
42j/xZyVccoDGHuM5K5Tnnlb3nu1qz3vN0gydUYcnDzZ2BCRXCQ/iq5AUzQtJSEvU7WFZcDgVCR+
iPwzevAtfZLET12QhF57G5+eUO2pZ+9MfaasNynYn//Xj5vzb885bxBkLUpA28Mm6/872q1ydFQn
6AKO2o62E8jvnRepQzPWfLmZPVNKuhkIwLa/DCZS1mTYZzwDh9GBM8t4+CFasY0JGwp/hkn+bWDL
3L49ujHkh5J9Y/jlNmX8KHfttMyv5ZQ+TGYJ3iVHy2hE5Sc0uOHZGMUFDc9//bXx5/7f5lu+OG/9
539yd15bbiPZtv0i9IA3r/RJplcapV4wlCkJ3psA8PV3RrCqqM6uU33P63mBQJBJUiBMxN5rzYVc
2LA/pQSWMy7WclyQvbt5foW8lPLpTlRW8i2uOyyQUQVqyuaHoHtl7wCTTqtaI1AaLCP3ropBcJvX
B5vU3m3p02ylfwqdbR705zZwiF1oC0rdHFarbgHNRemqu4ssL/9tLXNi6G9WfzsPJNRoZtZ/jFwi
XX0uX13QDjvg/LIlgSvXuF0q2LFRpHtvYV1cFTbduHLSX/Q+fUvMMXlmdDPscxwwBxsm52OOEHyF
FgkhpgCAuUTaK1Uf9wtWiWxFzjt5Q8w51lUVQNOlb3KYgZlDOOTMMU5mfN/6ILmbyPCJPeqOSMuH
tQAFf10HkNaYzHJBCPFStukUwvAuX8fOHX+ONLtCuyftfJ7RuCMFNZ3HfkTHkHlOQ0oOKNuaWv6+
LiYYTUyooZBjJC0a5HzeMLpfm6m6M9rF+cml9UD1Mzy5wBq5YRMm3w8gC9LQBnlvOO4tNjscF1px
wHQJABuTYRrvuG+3u0XDoiJ23VJ3b9jeEI53V5y7+HdF0F+bKS4Xe+R2JNr6a+m5wYosk2e0WPYx
jZ3i0FvtvHd6pJhjapK0V/XWNmeYEYeV8fbPR6H1n1cix/MMx7OADOie8fkMo8GTaBBD8kNAwfSg
I122KG3eeONrPpr3iYSQ2VHrbikmmqccfhglPziwSOiZ8fuiJzWKnmOim++FQ52XRKZo7+n0yfXZ
odM7zyTuYe8wO5wCg1TVL72/8vqugNlDDZJUmK1VBdTvw/gNYRuiDaqja7tYbvSeV+a+cA7gvv/L
ySft9Z+M76gpcL0BhfAsQzc+ZUZqTqMtg+nFh8Wr7pJsNu/MOYnWbq4lt1D/TkVpkjkTlU8VkMOV
PerDEzOaO00MTDDbbrjvbDyWo2fS/XGiGy3MXVmstJDJ4FmuR9TfUTGiHJRCyGX6buD+W1kaDsAo
TZ85iepNQE8sa7tb14qPZuUcKEdnu3wiO7v1GmeTm4Wza5x9R/9rs9DO+i+7wHD/86eHSGA7gYvf
g+rjZ7SEN+o1juAmPoxmPd7NeeTfDK1Fv8z86np9/7BACDw2UfLh2Wg37KR+FUm4ab1o2rmeTkGu
COq3PLvrR+NLPmeomAvTeiq8yF414BR9biInp2nH1yB5C5Ep3I9ifG8mXT+YzYzPTbP1Fysl36Z3
OdO6FL/KXN31Voh8nzZ2XOUvJY23uyVpX7WoT9ZJmKVH8J/Dl8AjtaisnwYqQpumAO8xDNV9Dqn+
rqWFfD1F8zdf70ZkpsWuq2fU4Y770sFYvuvhht1xvfxKso2+cU2Dw7RP+kf0QxZIw+7WbAaHqWGB
PURoNwOuIlhANoFhYqnvOlo1m342b5S2hGv2VZcz5R91MMrO3CyPtWM8+kNdnYamfbQsiZxBEPVY
MBmsgwXFMXrJPb3Wk1bVeE76Mtn7g4ObYvHhuQanXm9oFQg94ZLnPzjGkO01t9clSdbeCg1BKjbF
qLZRoHu1f206nYZoCfnLhLRsR/3jhwfMcIubOlthASth5OThPckad1Qc8n06wqKqfZTEXRmRfsT0
fasbBdFZvof4ztCyXWJm5b2eDAckp8j3Eubl4UKx2zGibLXEIj2h6e5WrkbR3In9cGs0hrm3+4xL
wQuDK8Z/0IiI4cL43L07BhmccGmQci3jm+5Z3X6JEaHgjGTsN2BwrKEuUz1h3gA29xfJVPfoNm8M
JFt3oqA4auMwJVUMwwfTrvs2H4Kt6znWdgKKu03gk9JaL9ECeqgt5kR/wmdePeTxlKyFy1/GoctY
ffFfUIqtLI95HwpT97oYZho8dag9//MFFcjpf15aPNOzXcO3DdsNPkflxoZGYWj0NHDpFKylifAu
9wgXQNFtrubF/jEyiX4s6zTczEaXb8H8E/IeG9/G0ougJ1C40+Ap31RBMN13mhlfEZ8+rQsSq0hh
Tg4tyILdCOr2YFnua1/C1q/n4sapHFivs4Z0rxm7lRXn/W0Afzlw/IoJ3j303/hetvseGJDirTBM
b5uUqH5DmvOQP9O9P/b9CvgcfxdRTpm8MucuZGWgXRE/jI4YNgBnnBsHRNcqrgyDznD1nbY5lWq/
uhkAXaHu53hMHMO7NfOeKFE36XaxaFMCXrBuF3P/WgjTuxdZsrVwm0mf3q6Ij4U2dB9A6q4ScpQQ
Wt6b5jvli/GgVXTLK7DQDCJuPUa43EmEOAAPQX/iQsjmgrwVI58Sma5DXypcDpYb3fdliuSGKRit
ufkK7gVxKNIH73gny6Wsl8OUPRRUbIj1EMELNtqbbG6gU9gP5YLmioG3dYydADtgT94I9nnoeFFg
bW1s2KsF6NddVjI0R5h0jQ5zbWi1RM8VxzZHGSOwJp3cMtJ3yNilqE0qIRBXo3dxnlKcN1S+gLyN
IVrMNKuWQ+BnzW2CHmQBW7G1I8x4qCTTKC0+ggxhQJCaxMaE5skkHeMMdvo/TOeR06X/RufZfM+q
/jObR/7hH2yewP2X40LR8UzDJpuZE/UvNo+h2//SbRfCGLxrj38A8PyZrR78S9d16CA2BTjd0T3G
FX9mqzv/Qh8FQ4c/Y07HgP5/w+YxPOvfQ8RtP/Bsy8M3xDd0uJRYn4YoRHGjMAEeeW2tTMmUVQu0
8xaDJWvh6uKZe1MqHDXJkx2VTvPyWG3sdZKJRuSdZ9Lp3KJ8JU7mOBY2CbZLoGWrvJWXJjFbK8ce
iItCre0zoTOKEl6C7MLEGjorCphqIYQPryWxxuCKapLqL0Yto++DQnuqx44ZnqypgU4eFREpffhR
18VjOdIGXeLiJceJFM/WI4nx+qEkNqI2FlRmCQoByrLheAcbcNqUKQ1tTPbPXbQ8FboYroUorjRh
bgM4QbRCs3qXgvKh1IRiNbL9BwGsww5jpIALNJKMG3ATzD1En2pgOGEfesMoNtFMylyFhYj+bfNh
cW2hI+bd1xbjfj977BoCW/X+NXcab2M63PitPN2COIjWXoE7TEugKbpOeN2UHb6vJPjlTkDNCimB
pGzaJ3Toy7q/AeSx8QtxY/eOBnTfeW2K+Q6x04PB3M4BV0dwaAFj2duUZgiDSH90aeXvfHynAWQ+
yzbhVESCrDzoKvIN+7h7ZRhxtBNERFOJHKSAyp8J6R+Kghl8UI0lxMF9BhTRBgb+WCENWDNdaJlq
reyUnOC+/FZLmQDN52KducDtLGM5xUn7Vvv+E6b2L0bT3vud94zH7KXzwTZGIj0EhQueKWS/cwny
mgeTGDkNxUNmj+tlqk+Ci/smjpofTY9aprLKH1g2pwoNUr6EW7yeVAjEhxAofa2QWr/UdGfgmMst
QlPyL53jECWwHeudpScTvlGCHzz3qtWpZ3VGTN+ydMJtZTe/TJOJ0qwvyz4eaDdGDwGZ8nlv/HRy
fq28fipG1EV9OSMDj51fRUS8dEo8Qx/RafFkTV3UXLr5T+Mh2hDiwr70Bg68Nv6WiIYuk1fNu9bs
rZ1XYVvJvbUQwXvt5JgcRHtXll+FbiHSo8WwNjgeVjAuvhivFCMbZGxFQAfA3eljeG1NwU4eT7Ve
HSrdp2FI9BfyB3jbS36f5Fel0CCyg0MsEDh77p05Qu2wFtIG7QRRFeVeelvzD/KMb0mdwk7Qp5Re
dR0EDi6IgSr+aBQP7TRjk9Wzl9YIX62SnOsB2eIAt5Y5nUNHFISAVps/7F6/13CB9AY9q8zAw+un
B8cy4Y36ccUBQX+/hvwl3B8DMOxNJtNrRkJq4zb/4uvUl4DHXQXLdGf5lGErUTUb0PNY/0gAalww
OJ19T9I06pc8vHWISCpwDTVBKQCMHFoLeK0+M68wk5vW759EJjIEIMXWLjmSXbNfQGcycuwjSgXr
wkXOkVfApfo6PbRfxOjzI3v08zGsiJnRBzffzZC5SOud6KGfrBOIyBO0d/Li7vSSirkPHx3Q7fyL
D3grEvtei5t+lbXJO5a3KwCQtDLbL6GbvrOeUJ5wD76GX2xK+b5XdTJmOytMr5MmYsa9GYe9GEll
oacLJc+J+KFMALSWjaHLtBGUOg6glBlkCL7fu84AARA1v9JeY0J3i7v8qW/J9Ipo1fYG5/SYWvdD
fJNT0UQ01z24VvIibIw8HSKaph+uhCZIuqjEvQlp0KOiwl2Cwyv9NlrQO/AH/OoIMqC3m+GH1KaT
m+tfgpSD2XRQMTFn+ak7t9ApMT37d12e/AyNycCuKh4pK8R8yf7JqKxhZc8IqXDMQTZCyOgv3FKI
LfkyxuNHZ1WPej1+m2q+JFj9W9tEwdtjFeN/vvE9+z4OSvJnqG97Q/Fdm9pnQ1ib0bSfK0wA5AT7
a8wzjYEdb8z1x5CbAHrdXxAvnoRoiIlIf01ReYIKv9PMusd6w92kp1ezRucMB2zj5UMPTzdbkWC8
NatbhtR4GBzpdi2fdd7e9L10q4fIYjILn2BBTnE47JtlHXy4KdeKgbGu73wssz1tsTPxJgnNJXqX
W/IjGWYtpb/qF1JNaGxFeSnNm69hov/0QkmGsKnfLPYAq8W7Ds1xF0zi5M1QZcZiuSeSAVlfu7Wl
Fssk+4eC4Xo08+9kUul69KjLUV3RXxNwO2XFvV2EOEU9dHRD7WzbIcCbT+xDbyDyLR/yMf+JBAQF
BcKyYJy++9akb/ypuh8JFErk2TUtzQ4ClXTFxT9JZtqOgrCtUPKa06BlSI5IWPvmdpSOsy6gsI5S
JRLjhjjZYc145dYvw4+RhBIG1rVP8+69N6OXaQIH61N/G1MEQNCiDglVyFXn6V/LsMf/ZcVYAP35
amos+FOg74AyX09adj/HDCdEuGbWib1eCzexK/a6szwazKmwzpI9EzaoaSfeN7Nv9BKCQNrjCEvd
Qy0MahreK72BeC2Pdjp3xr7zkYNEBIhGk/kWCeowYBTeC6t9wKGAJTKl6/21JGzLm6efwdRvNYTt
iPaeMep8KSe0BZh431IUMXtCeY7dYmHzw/tf4dltIsI/uTRc9cHB6Hz0a1P1YFXmo73EJ0Ba8coo
VpYJaTho3Xucp2jseZFfPgVYOOjKfLeFSYZ8kr7UCweijr4ZgcGpI1Fl4zk11zvMYUxTmj1JDNmq
WJgWlw7HDTlcyLtheQ/LQhZn3nx1RNGgVmE7fQXs9oCprhlSrEWlc3fjCLHsdh+V+cGtZdKIfRxd
vjDCzOdgKk4tanN+8bfEILE4XdwfJN7sXY9CaCq094BOw7p2CAWLgyuRWTd9jvapa/JvPeDvfVUz
v+sImsiEv9Z1wCQCpxe5BaV5ShxzMwxo+eukfHIpDmzQp3y37PSpnCUwqG1+WjO1Kb95tjI92Ka1
AMWS59c0gsxViE9+0q3nauR0jWv/xYMCW/vPyYjO1PLC1wyq1daJ2zfTJ0/ErepNVKWPbhH+LMuW
DJCA4ZOXQmCZqTljNkhswhX1hOsNwRFWMb1bdY3vNtJva+sd4PbKFvmTESAk8N4KuLHINSIa/hTD
uSIWdvfk2zbTrUJ/1TSd69fIkRAiwx47/kSv/FfoYi6DH2+lQ1GhFimOCM8ItRkE+lAECLSpvxh+
/UHFygr0b8Lxf3QxTpCuE9dZ55urwKaNGJOPUFXPWJFQdcX6fYevaZUidvItRLZm79JbFzYuiglC
th/d0UylaXM16Anjoyx6y60MWUX0vcmW29hKH+mo3GKUuYFuGKxxOp+sDsADMTztQrejgzhGv3Z6
mUusZKRHf1l86xsJaqfKQaJi5PmXgUBnkjyxl05htYY/CKHxXlTRq1NN8HuymGKcxXWXSj+Xv41W
2k8UF/SV5lKKD2iwl8n01UmXkItXfR8ysOa/gkF0BmQAW5CbUBzdVQ7loKnYByZx7OgMDLBN1H+j
AmyL7s8fKaZXPcJB0lI92CFTICjYOTEi1+zCpzBQQVeYd40Inyg99WuySOtViHVdD2SPMHYsjB0P
lYWCJO24wM1x/iibr6ugj/gAiXdBvP+dptST66NT1UoikpwZoAjIytfMkMq25gNc/mOqIR7M8/j7
5IuvXjz+oCP+01xcKZp9J/Ie45POvopD1Dl0/mguM3cPxv1o9+kBNemjYRb72RHXTLtPrumE6zlq
v6HVBa6NhpN8TkrhdZdCs0u8r2ZanEgs+hX33GJng4gZ0984hn9AfBQhS84eDPIO18goP+JeS4ga
FTeGnt0FxoiHPHbf+xytf+kR9pPJG9605j5eDdLlKVppiSyufBfp1Kw33P6HL2jZ3sEOx9J3vOeC
CzcNMSE+h0y3Gf+jzMVsMH1wwXm0YoLAwweBjILEzHXZI3yo0MhCE8s2pDs+oMbB60dt7RBjfXbS
58kun+Yo4va/DuGXrsnSi5hs0KeJpUxGS+FEmIyUB8dZNc5ESRPBRAXvZYm9O0FEl4lxaTM3HdK5
iUlQ5xIlVuxGc7huKvHFRHyL0aM6DIu58fXgw47mx87KnUM7NPezMF702qfHlF5ryGQ4dTnBfOrp
+BJXOYCuZRHFWmjm1ZhwTvWZi+DDeMg0ksmngfHAklzHJVeoJngxDfgoFQz9rZVghNE9+661aNX0
xkvmxVuyoyFnyDAlURxSryDm6ykVNtCfXI5qbagubsoNMKHQqSU3A1LUHUSWYW1VCLhnrlFBQI8i
fAuF0V8NBVHAUYzy70nTwUqV1NBXnRS9ucW1JZCehIX3bNnxiw+2oxLebc1+jepB6sV/DrQtjYYs
RPPVNsefSRz+iBbxFezA+xC7L5HNeDvwj8y/72GA/Wqy+iH0fdSLCQBn6phr1DkrNNOoTpwPAAdX
hjFdt8kdfeN+Cz5k71c0MgCjGdZwaOB1cxbnwOnEXG0Tl7ZPVNVPZOEe+5Q6WlYyqQ10jGY0n78X
wJ44OSeNGV/8Frd3YPKcdUSiKy5G4GFJ9mguVrcN5vhn6tu7IXpyuO+Z7vZjEAbhm3biHfAtrJRn
Wi2gT1FmUKspEJuV6xrJVj0sCiyYNcc6fWhSHUpiRqNwlopaXMCjrEQE0V2cNKhvSjBpQV3/UH+X
TxE18baJNtRZ/3zvSn58CY1l67htdP48tW0C0kDwxISeCMcp+mXM3L4seoyjgaoK4S9mEbP9Hspt
aiE40wBMdtBz3bRaFY1w0T8QlrOeZfCKlvAOEYx2/ld69G0UKCaDLqZ9ppzLfdZ9GecFH3Pm31Gz
hINyLsaIJMN+lK16TNpHeqY9MmOEvN1f/1uiaskBcxAIE2JRHPu/Ik1hkvNhamNQTAUNExOcFAct
+HV2EgJjEkTUqlxUWlRuMm3fUJ7m5i0IzVD/rbzT7GX726r6a28GbcNZixz8vEoDYOuWbnJQnzd1
HX3WTg7rXnHMnPfceS8lxKFWjhTNy12q9krWc8/veoOqi9ym9r/a12pNbTsfDuqxWlgyyBI6waHB
iNiL4VH98AnArgzPJwfC5WhQz7QTEhp6RWS+yV2hvqQ5tuyfPqogaUqW/+w07/3Ubf0up1Ur38Qu
vXHBbWPtiiB0OOoogZT9VWTFu5J09k0P7IULLC+UiyJ1vf0SLdAuGn5W5PDlAbfs4IIeLKv/+ODf
voNaRcRRrgwzlkJXvuL510ti9J4kFpmbSR4cpAtgqm1hNLiwqqbHPEdNo3bVRLkvg27w11njm15I
vqDcoZ/3oNXEt9iNfA1klhWXqMBSP/6mDYW+vexhTpGj6fkgE+VRpb5ShWsC/diI7J3vMmLyzd1F
J7jPAdHVFZzowtR255fK80r9pXrH/3EbeSYLrYKYyGd5ftCIp5aAul59ZShU3gFGBJ3CP08y+QJg
Z7zAZlhcRzMNAA7eaXAEWCLpbm+2pUdZKlShV//j57oVMVkxkQJBaeGAl5+tPlJ92yW9wbkKlcKq
XBxg6kxT/2NV5rwcXXJb5dlbeUVyzMXbhl4jdrGX33uRxoGojjy1uJytvx2i51X1/EIZFCCrlMWy
s89/0sfOXnvpu3J3/lXLJur2ZtReXc5w9d9Tf6K2qYeRPAr1Ed52n7GbvGSnnrPVwa5ecfn7z4eg
eqx+NbV2/hv1+Lz66Xn18NO282FbN677x6WnKhhFObkNDBi+VG4eDFRma51g1PP+MQNnWEUmSNsZ
3xchn77TMRuSv7gA/UMr765c+gdyVyhX0s/MGQbimetF9lD61kG0w8khG+JIrfEBB07VAY4A6tVT
I8LReLA0gGuNNhy0GWaCWlQI4Y+t0cISVY+93DfxUuvEhXuV1zMaw5Psl2NMFbThGfX6v18tiWjf
CZ9AkLxeUHA8zcTZn4RchIngLqAeh6aLGlOtDibwxKSVCqQJPAQ2y+iknogibhSuDyGX3E3YPpw+
ahHIQ/Py8LJtsiZ2sXr6vKqe8tVhf3n9Pzx/eedk8qqD3ZrpdO1M7bK7/Plvb3de9eTX+W3r+aN/
23D5gpd3+bttl09Xz04uWcZhCzbD6vCZ//N/2pQHx6e3X9oygnzUP5/f7rJzPr3ut696eRuAwBPq
cOZS6tXq41MOLiPX3+ISyzCsT+pWv62qNDKzmAPCpZ1zpJ9qvxhTi+NaLlTMn1pTT6iH3ZTtBoAp
+3Oun8r5a/7K/ptV2F8E4pcZWhRBGJS3EWW54stw8b88zoraXVOoYhCqrvsq508tzmF/KtcsaFEa
VZbxoDozTiG43/fy6qVzg0NZw6SmVdc2cHOMxTwAvvIC54smPU7nnk6jhhBw1aODnflb5st0hIgp
jfWtauhE8n6kkw6EXNQ9KD9ajlGQ/SXJEhd/mnqIBvlbQe9ga6iwQHnSqjVGEntSzVsqlQnxzcCx
oboMzMzbUserjvpxU0p8jy8hBPVfa5+2ta0OCi4VhI81dLB6A1yxWgh0S8fztlSf9pCp1/pir9Rz
ox3Y+5jEKPV74iP/I2fOYMccL9vQN3MMOBAT5jkF2Nt2jH4dB3P9BPkPDZlsv6nHbmu+hFUVblV7
TXXb6FizQ9TPfOm+zXWbrZldUzGW47pGLtSa+qU/bcME2VEYbD5SdXs/d+DO6+qHHktqar0frNXP
qX7iS0fOVbei82N5w3IXhl4lEkfVjEuUy1CtzsorOHbEPGZJ8xOLeo29GpuhrUEl/+0XVRvTsqI2
y1h10HT2AHG73d7lKq9iF23524YjmAomg5D34JqCmC3yZ0eSmfKxr8SprtL+anbfQj1ojzCmfl/8
3TYqMAct6UjqNKzuOKMHOC96cu+oSlqg/v/aNjcR0YQR1WVgCPamlfmES/JuRUF9RQ3S2Ypu/OoY
CwgN9TtF6idSqxjInkP8tQAQO471yy+hfpjLrxO3BpNUD6yB+gkuC09enC4Pzydl71bbbM5+qp9B
/UB/91MN8vcRlVkfIspd6kep3WBn14W7V2fa+SdSZ56fjs4aDiMtEWmUQR20hkU1H7KwzPU1kePt
UY7OrxwNwZ5itiRZ/RHSSdgKuZ8ig92e+y6WfPX4vBpE3rjWY+bPahfqcj+e97dcUw8NG9YHRNKV
OluS1PRBSvivl6DGYCZ/a61OHrUwKje5civqZ7VPa9ot/Glt8euDKsHIGmuGSZobPupYN7PDVIot
/UsKzerZRV4pwhKTkbvUL58iPS8P1VplA21xNI3GAwMIdaTFcjdo8j2UXuD/rCLChqT8T4qIu4zm
Q1X8uxri/Ed/qiHsf5ErZHiOacF7sZwAocQfSUVIGtA8uEiqPFNHLOHz1J9JRZ58BtEoAkLfh8b0
b0lFruFwTXSxCsi/9f83aghQ/p9UVWxAWWEGoDvQQ1h8HKqr33Kw2jFDresaIKYS75RXswlxF5+0
B/AiD+MXQbJsPUF5qqm3bgbtS+YbFkUpguniDBR+0QO7RemxLkHAMr3PgI7hnQCOZF+hktKOOup1
6sBHEsFbawvQJRZlcsJFyvSHlHkoRWvR9u9TAzsdiBjNeSbIlr9s7NkAORhkOyQm/nGxClj6fjRu
0hgwlFm53rF2nZfaId6x7bhFt7rmMgXAManWLgvNXk8mrjbqShvHw92nnjLhvpXnP2pE5WGCj7od
GLqXIJ9NZErRH4sIdAhe7JDYdodbvXqYFQU4Zjwa68uL1RNqkci/UGvqXdTaXMJpDxxsftSJkTb8
ijsJC/LJWVj0vDipBdQtuhFLiGoTWrI7myaJ3Zp5PK/11aaguLaeF9DXkYGjPRygMCxLfvKLgKF9
EGgPQ5N4uyq8hssAdqljsuBbNAQvi5Qmx5pJhg/sJKRDFSajsyGYgXhAx6xPBCJfU7lbtt1t4Tq0
oTv0ayUyEpxdxb0p/A+35qY2NovYEtn+NV+KfBMn9TffB7cRzN5DKNJ2o8cuTOHUL08dkTKrNoKD
6mtvg0+erTXmu7HRsrURTMuBvsA1eTHYxtvB29hTY95EvWncTGK2MVr3qHaDyNV3aYttE9POlebT
nzC7CM3+YMTX2vyLaPvyZgxykNJLcUNaEmgH+wQvZyBSYNimvfkOW3XEh+kSbaLr5g0a5XFttH24
sZzKuqlbB//wyD0hyccvM0WVKQvma3dCEdk66O4izYlvKHtwdPZLvhO4Y+DVWAfA08UtDLoWlEc7
7i3immwAJ2O/wro0722ieCYbvxvGVSzihbimmW9jWSKaQ0z4d6bKudbzxN17Ppk08rmgFuw9ECNF
aI4r9QI3hSNsttre4L9+A8nfujHkt+67+GXUZL044a4rn1vkwk2Ku9l0yBjSl2c3Qq3XUylezVm5
XIOamq+Fm7A/nJxWg/bhLX20WwheOApjSffOTFzMINOkO5sRakpM2Q4L479tEy2+4OyWJAOZOR0X
J+if+mHW2h2kOyaIcpbY8eGMQ+Wq2nhZSE4svirivHWAHkrsa9h8cgrCWT0y5SQgg/NHf5ZAGBe4
u6wzbJv2YXGi5ymhtsuxYZ4qlJRyiOpMnCykL9znMkRNGmgTQM+7LBpvFQN0cJaaNkcLzL2BI7GC
TWfgt7nPJKmuTn245H7xTVUxBO34QxW463Ol81yCUUVPtKSbFpH+QQ/rfFl/5D4QM3Rd4mjKBdAx
2+GX8wOQZ6WkDCreYDtScEQjeVCbgrah18w4YNtaRrvlkkCZWIoSknqMN8Kl3apXUbElSISIi6Ah
Pl2BKzE4fGTTOG5jOc5O5WKWbEO1prZNPvzSLEfTbsBO60LfAdyBT7ynrkha17K1a6AOXhh8t9og
33VyXKe+0lJE342kNbbnPTkIoLg+5WiG1e0Rht+GqjwFosBDmOIsBq0Qu90GJcoZkipkfj0eMp0q
+9qS1UBPDXhhVtZHhehEco3zJAQ0ZWK/00udGrhVHIAa73R8jUnZ7BEdx7tCc2eMp/2zJb3yDdX3
nVnRMQ3Z6cmIxKTQBJEboSEoPOglsDvaEW5PXIxIQEuasxWsvQ5eQFRed2MT75xE+1FKLV1C1X4o
HTg92rlqQrgWtwpVKFL1qUvNUzQ+9KwELG2l6YSqyVqiOgAu1biuqh57fQB0JMeqqojrOkRTArei
lhYO8uaFaB2tVYpl3oMTmUh8hyZBHtCtiAjL22kT9RZG79H8MHEebwm+woK0dA+KCt+IzkJxT2/v
zel+RnLETqTLzDxBjj09kos4U8sA6e5kxNY69t1fpLW0IDx4ZQ53cjPVAew4+WqkaDMpFmD5wnTY
ekUKGFiYCQKlftfOVw096KsEGDJzLI2kqXkGBr3Yr2b+KJppvPr0f1cPx3OxFK/f3IGyVbsBb9Ta
1FEHq0dqoUqLzuTCn5/fhYQ1LqlrHW0mNlunNgkNlFBGsyDbN23ida5zdGTyAM3g0S7z4q1aEzR5
2CCWVni75XbyLGq3mkF1DsikX7bXQsJdAdzHq8GdMA4h1dmEsgavMKf0JLyE8X1qtNMRkGA9Oclx
lt52fYy/6D0XCJIWoy3E8nZVT95A/X3cXJC3C/UcKlhyIu05zPqDNWDH+ioeSUyUc86CmIk0S8JD
7nIvqAkMrmU9wpUUmctCbeuW4UGP2n6nLm9qYUl16eWhLi95RaJRz4u8dhNXEffWgWRVOQyPdIOr
gVpVCz9wAhiJnoOutL9GyexTggNr5U6hOKpFbwwUPDtQj5LFS5bkjRsjxyCzgAKJOd4xX1u2va1/
U5+rrrfqu3x6uMiCS+kW4FOZsHvB2kC+chVmNeWzsZltqLP5a+eA6Ybbox/VotOA3XQFe6TSI/va
8Jpmb/ZoBhl/IRfS4pNpa5ulrKcDkiUNngyOLXlkxhAiK8xuRFaoTpRq8GCFxraKh+Rc3hVhQ+KC
s0rH2NiR2/CWN8Sf8IeJT/m480wuzI2VndDaZXtValc9hmKZKQdd2g3qmcvTRnHohoHQEdmKuGxW
a1jS6itv/AbHiD0AKAGUPdc6+YiQUVzhsrp1eXhes9zsygKuOjQuSfVqW5VFVMXVfqwdtxpPKelQ
NEmAdPA/Ls1yOtpprl+ngEyunSG4Gmu6rpFHLkHSlj+TYjSOhmYZR9KxSIkKgodZlhsUhlStpbJs
VCYtE3O1qjZeXvN32+BjgvrXomx9ebFaA7DeHuiYbi7bP/29esKVJQ61NkzEPWqaZZ9PvbouwBmq
s7Bp3ZKS8IR72KxUyjxwganaNaGeHxT/+nILvTxUa+Ni4wdQT6vH6jZ7eVggySPgBFjG1Car0tCn
rbrlKMB3O85MhNVjIc8jxwaBXnSIWGM5e1cLXycAnINr8A9jI9bCqodrtZhQq25m7shA35NuUxs1
/m8aOtyRuUQf53kYj+FShd0BPWO4n6NuOzQHe2ZvuDDTl7VahbHDMBkqDmWgT0/99qpkSIW+nQrm
8+pVJYCtqr5aPK4+W1UB6eTZcKlS0mrq/nimzlxKf+opZi0NDV1Z+15kH4QYsYowbrk6q4Lu5V3M
zkH45E1jfiK2LttUquFgqCbH+c1/33J5y1BWltU7qm1TZ/pXg7dWmz+9KqZtO5+fOa+qTz9/EfVS
9ThpPF6lHp8/8fJWeoot0Qzcvjx5HrjnT+9/+Rbnr315+vLu/x/bquKUeo3ejjsmQldLOKOnyWRW
KyXdDfyg2loOupifptKe1guVTJziza2d6rQvCQTCV1a+pAmi1CqoXzJYJwxmF2eH8sreG6F332VT
/ZWp8C+G6N97j6T7hbIKNkaNyA6TlxsVoMnCdEhv6uJnWDr6ZkgzRA0BcV8osVdFiAC2Iw1hmyeE
VvRV/2RVCXcan4bQwh0F3sH4tAh0ZUOjv2ImWqjOGgh9vFNUpictJlELxQJ0MfnftCdmAWLodrnG
jc8FGiDmbNswPl1PfQp8vu9pPHcgYMe2zvd12f8M3Tjh9EWTGOvjm9lPiLrdr37ao62pUyqHVL3s
tt3Nk/HN0uD4jLuxgshuNhCKCW+wrrwBVDqnyyHrMmpW7Le8s08Ybwcufclb7JOjGcc/xPwO7hRy
HXRQeD/jLvp/3J3HcuPKtqbf5c5xAj6Bjnt7QIJOJOVNSROEVFXKhLcJ9/T9QedE9+k76AfowVbE
3mW2RIJp1vrX95XqrR/o4QpHndyGC2mJm1A6zsHp6zurlj1vVQN1W+o/PnPGtRl6BzumIkFQai9J
g+6gqb2RAf/jGVHrrwWMYmZv5Y+uMr/HDJ2ck+09LHwgIgqotLm/U7nzlcX5Q0hp4nUovuDH7TRH
rrtZE9bAP0BwY8WnmfcNNUOK944NO1K00M1KbhyurrfS/1jCwASLEnanKmO8z8wBoaYOSHZu2Yep
JRBPFpuZCRpXoH3DQxj0n+bSqWhq5Ws3hek5A3G5pXDSRzXXxx3YHQQ7GWTfwttNrZvvk1rBjHeC
z5Qn/SZlp4YGOix7UyGamqyXWDDWX9sG8VcOoAWnVZin1mHq45vRJKKl6okWoLSegrF1D+g8Tqpo
3MfEDZ6COr8lksTtXUIvIFpNRwPDYTONgMWMXUg5I4p5yQ+JHx6MkRixLPQF4n/8xxi6C/+QUc0y
NB5ju840s8ABneuYUWGZTOhCMEoRpRUDGJ6b33iLeRfS1ztlsm9vTJGisJ/nu5ARxFNh5Ld1Q6gP
YyKqG7J3LijiAd0rrdBu544QNgO9OPvJJvGmQ5LdqQulzCUp3fdfP02DAMjnaazfDDDtFEWB1zjA
bFNoZl7BOG1Z9t4VJRyJtgFui009mwjWAD95EI/ArdIZa28O5KX0sl+N4315nffoMjDwqyYWV7NE
IUnLzE3QaHM7Tkt7sKHzX03zmnRgUcREN9u1q5bfRbE/dyBPttMtehHGuUEQZdaDX+nufi6/6d5A
o+n8MyvrBj4ga9+zuDRmmD22dXVq5ORSwDIYXbBeyyTe5wohRw0ey0/RYBXS7/EP4JGYsy7ZlkP3
J1a5F8Vu+OSJpjs2Z5127sF1AVM1fkPyTU9ky4x8JEYT83HzbhaqWhzzAurcNXl4xi26nOzqGOu/
HHIZdpmwvMYsTlUxdLs+hzWrhQmHPbwpAjXtKy+9bWKr3yEK/qCHzB6AAapTeUusi5VPNBxCe+o+
dl22+0zFbyDGUvLMdKg95Iaj+VQLI75BA0cWAIxE37jnzGQ0xphAA6XWmMGK7f6MPWySmDWK4YdC
71Yla+0Cl0r67rYkmcmMn7/XPtMewfOoYeyFBNyiwDb/JL599maH2MqYfC5jvo5pmNu1a8FEjBXv
y3C4YtZ4dVoPbCWshj1Ga664r8OQf9dJh6UjbMWxAgbhGTy+9SdlCn6mweTVsbL3MJ6Oi189WwoI
cVdlTH0Iua0WxXjwGoRVrlM8FVgzAc9FAH/0fS4unUOXAhD34wBRKJLQOnaj7EEVo6PZh7MT1UhN
dspa6l0yfWo5fkwB8bBlfOlljmSDg+XU5U9hMrwYgC9AzGe7qVPn2ZjuStv/Gso9XLZ8m4j0JhwQ
DDRwRSoxBtFkfo+qNiMYzd8BfnG0s6i2QjEQ0uHxS2rQaV293FrrCwTxkSF6pt7AwvfQVF1adYzm
MNhRl1HtwF8OOR9Fk06+6nEX5FWzS/UAk415Aya2YZlx9QzYqtC2h/qKezTYOTASyEbjUDFL6w9O
WmLYyS/XZQ7FY1QAvdjwpck34eyu+VwAAEyUhfmYxqb9MYjG3sY1XgrqUHXFBIOv3VvZJbvYlLQq
5zlgDGnr960kaOlj9jPUu+tdlyJmNo6AnxrJ8rixfnedDB49rMJ29M7a9/1bq1TX1qzKjQyZIMny
4JZ6c7BPV4CYlKi7sAzhdpnrhya3juzCxOV6d58KhOV2uryBViE1lfb+bvDtMlIcGjfMutQbhNoP
flJ5xBepkajp04XMHKW8I12Xv7ZqmTgz2n/t6l6CF9i6+BijyZ1ZCl8RrJ67z1qlL+5ifPZhQqM1
1gxMLUN24rp6O8elzbFA3TmDdXWVVR68+q4orftgIWdchmmzH4xpt4R9tZW9BLjoshiruAG34LxA
Wa2IW7MvU0B4dA3nRcQskIjQzYdalvrQlqlDmcd4dCuCT4VmKmuo5Vb3RbJVFdT8CR+9rUJmd/vu
PoOsZotkfSCWS2IW91OFKTblLSuEOM2S/h+4DyD5QpyNUqpTBdGaLEUO0Bb4MfADTn79VgrxUmft
WZfqXiRNd2YK78tlusmqwR+7CegCmAHMIVILVKBMfQ3jKLZM5ib7+Lelpme98DpioG+YTMZjwD5G
9z4ksRA2nGAH+9HyHDCl6e0CQ9I2nH5nKtLCNQibyAIeTdfuK2cyaw9wYSQWRtQz7IaN4wVQ2oeE
IipHQCfs7sy5LTZT7WwHRxxwYu2kV8m/3Dmo4oMIDN9ao3wMazlsLDeZKQnXsABuxrI6jKXIb+w0
4fhkMgWQ2c6+1uMjt1w2aj51rWWwwnnko0ltw/OS5ta25mcue08omLLLmKDlyBOqZHDvfDe8qvUa
shSPgN1yeLhDZAXZcp2d+sFKTOts9GhkSuPcpT0B95acLBOvDD4tTf0QDi215sDaLdLBpyfrads2
1ZmSuCJUwelWcOczfhmCClzH3WuLjZvJzyzYU20q72USijsQFFNfhR8sR9B9Oczv697CVa4n63Zo
s3NrmjdhyA6eWBLm/1BC+cwTOjB4qmfPOVWkA2t3nu6FYxY707CgxKR+shpHcb1RmTy6Pn1xSx9J
de2w9VRnpii+hQddUbMnRaYuf1ep+ycxOGvlQhvMv1AQGnNzuhth8WUjsDjcsDZG+Z2f61M9mgpg
ncWIO0sDC2JoPoxIBlXWEL4OvJPvUtvNx3DHMckAMJa1ELTZ+7zuNnNVy91rGjfVQIEyFDhoDbNL
DsAvImg87Wm02vTg+G2+7VeBLGRUP3fcbW8n/r6ic8Pe8aX9ghn/nFU5gf8VeV18SStY7X6svpPu
miIxLthfOUYiSSvqR8d/wlFjPcetFY1y7PZhIJiqzSKvad67gcK57u1X1+ZwHwrnoZDeW+10EQW8
BwsQGPe+st9N1oJzBNV0ZFYLfgBj2MJHhZ7CKz4ro6fiIxm9qPUxn86DzuAPChhg7vQIxpUQWDUW
QF5vhFbp1i3s+55G57Y3iceXwRwNwZgwnM9/MmIj3pjt8spQOPeC2MYiUya4bzD6jEZH+J/OnFUv
fcSoB0cY+mLMvzBlqejUs9uMff48F+20FUnxxykFZmHGIriPAYC1EpLzVWPfNM1fCAI9U1Ax3slM
3ySEjKrWh34hKPlmqqoZP8BikAoCGjnJZW45xGQ0DASnuOY+/+e88kg2dszdjs6dCXWLU1cG+XJJ
o2wFFaSJ/tCs/VswWEz1Zf5726eaBS8g+u8KPkz605/650yHDy4wqalZqDFYjGTFy67tyME48/Q5
l8yBFnb4NhR4DUxhbpa68YGW1lzX1IzgRY87CmlnEGeKT2pBSZ8CUBEwG94a609pb6SX3oFwFwOJ
uK7Ap3IekuTLS5gWGVrmGj37lUzPNyKbfepN3t6Xw193Xm6LbH0D/frEe8a1zYU0WbTzfsQUBtME
jEYRvmWLdajF8FcX04utJC5g98Cx/jPO1Iyvj8NyGfqPJiBBXE7PWYqmIjd6MH76UFbeHJXrXKtZ
bLyAD2RFRj0anOlawQWtYpLtk/hEh1ps6lGGu6W2iS5htnyVP5PXsrIu2rRrWpTNdO7dW1pDMvIX
hBZqKV7MLOZ1WgdtnMKJ5ny+4+5CJcgzzj1nUlbhkHKN2evXBa3zLbcUO0NW0C28ZPUcM0DWuvtZ
9b/p234rvay/ROFR2jzavvvCKvGnoXm2rwvGagfZ8MFQkIhCVu3Yw9q4TPIyGAObqGT2js46E8S0
FkJv2IVG8+pLtBr4rmTwyKdnxHLLLSXGDBDQ0MuTP+ailo0ovPdq3mJRxXeVYYgMk5X7T9GPZ7IT
xkRvxcaGMAjqI0sCR4tiYtdW32rBT6zUfFTJ/GWVvb1FcXCK4/UbMIfyaKlWk/1iQtT4peUa5xQC
BLF+c3oHdN1w75TGA/CguzDlXSpSSSm1GH87IZrTnv2Ji3yj8eImiXqRIma2lfkoR2bBDURHhqQM
xQ1ZyfvQrkgTFaDwuIVyAgAfuRtCLAFJ71JhZlWbyaZMZUClNJyJZnN611PJCxKzRbomQ0+VByVV
0rtRM9NE5gwEOwHVcMmoMCTeSk8Q4ydgNljU+KUWH0xrTTglH9PX2fpUtvUuC/zXfefVgNnYnXt3
mwxWdwswVeQGjZLJv9qO8M4rGRZEKipIF+xZa56pPjGfTqT9mHdmczvkQLG0fklmL762OLwD5MwD
lBR4kAzj60EDCl5jXOzIcy32Vm+auyHLvrEc0phsTCQ+JCg7RxE8xEOxDZ0RtcRMhKvoLSqJiFZz
SKx77T1iI3rR43eoqHr71svoNXqL0ufD8F6E8NnlnAGfSSWOcc5tkT7RRmhWACH5/7d5mmxpfp1U
LW692sQqWEnrUs7obDQn1SZ1OTngJp6qOtlaHSuI2YttEXT3yqAp2GQuy0N6HyrGBLX5Zcm4Pcx8
C9vaYuXje1ZOUO0aeuYWx9E2NK/rHRVCUbyxYqvhA8mPhFjlTZOjB6NrwZmybXiuaOdrH+laHdwn
vYlkY8wjzVz2DqrrS9a1331Rfa+ZEq9I7oaSOUNuKvGaEWuSVzWGQWQnhLCSnNO58ctJFH7Qzpuv
Ivnt5sW9VyzeCfiXuyk4dw6LM2/sxrmanfHSIcPcTH5ZAnwxN9ZrEWuQPdXAYswcntWr38YAA6Eh
HsXtHuFU/cymeXXq5UFgfdgWO2d9n6wsDbfj4PAzMhawHRob94HkaQE3jVUtsTGA1JzNwkdntN5R
j4Z7uEGRg7s5RTKrHPEEZZ1ZKveaeUQMcqjfiVT31OOYbxqze+HRPiVm0XQjduL0ORmWR8aEH2Qy
n5K+vu27Yg8m3cvs94ofIQb9K5rfNeNZcsTy5y08XsZlSqAslIvYrxfTBYkPH1wOtNK6Q5T7acfO
y2JrTBaLPmgmtVMlWqgHRNyKderYeAkYXa898zpAPdq0/3R28OMCm/5wl+HB5t1yYnfHFBZUxKdg
WZ4bd2JkD3ERjUsOiNxKtyIdin1f8MS0blltA69FnY5T3mw/FiE+mG+lhGBdIV996y78cLT+Ksuv
sYsFszHmpYCCTxvpoTGQZPnlt803my/1N4qVp9yrnpnYWMi3hWhiSvEV8jwfuky/lxyw0e6wJEF0
zzZQhT/ztD21rXgqE1pEbk6hYDq5cwndrX7yPKxoeHGF1T2NotiriVZxFcQPwbRQWR7a7yzIHkL5
OmIWszsDhkfK/Gj+uzbpKrXCOOeG3hMZwdQgIUS2Q1NsvS6sI9tq3ozkvl6S96zv/hby1kGUcqhr
mP2yD66VDapDq7sYsAdEdWh/3reHJxqSylqssh0Ai3a1pYdGFYmTtqp3vUggaL85bndU8lc7SeNU
9PODEXMVFJDf8+RxSQ7/X+fwHM/x/59koteklUmZ/F85vH/9oX/l8IT3D9v1+Xtsmj2BTUbtf+fw
AucfvhCucBn58wIPauj/yeGF/3BBGFmmaTq+/8/wHOGCXv3XfzhgjoAcUj/0RWDbNhG9//mfv6f/
If9W/8L9dv/t3/8d/0uu8L+DEzG/gSoS/J18G6a5pgH/PYcXDH6F6Vdax35pHvwQMYqblYDrL95q
S+yZLoYUXR7WjmqOULEfuXoN1sEvKKNuCifGupiOmhjP7JxscbuaRS2b8MZPlB7/THaEZLQLTTHc
FDVrZ5vs5sF4WSyNnFNryjfsrw67IZyTKPcHmunToyCvKnVw05jdk2+/LAFX365kHlNU19zCLinU
bfa9LO1bHU+/Yo7veydkAn9GSjl298kr8SkWm/G8JINBbKv+SDv59RNvBbvGpKP/mNj+JehwXgbU
pgbjNHPfaSMykVQlu5KdT0C4OEKT2v7Qqce1uCPJE21i5JrVatnsKqJYAcqFzIthprnMU3LHpt7r
uv7GFwlj7DXh7XDGbVKW32K1eRb84Wb1e/JKj9GMcyGdGGUbcAq05mse/iHK+ewkwzVNwpdpNYbi
yOxvGJPtb3j7HhMKkHu5RnHoATQ3BRpbA4CB6WEhbQvq1QgMmZ3uDZTO4Kk39o+4lBIW/L41Wj2F
iFeFitq2dH+lq/F0Wf07C2lI4FD8fhB0u5bH/gUDwa/Ki7Sbl2do6d8TN8wLCuVz3vBjFxq1BjVn
pHVucm8zSYs0qOQ24JEmsBTU7TKUR2eWyV1h9n9q9CcHRFDIMVcfNhE763VerFMN1NWGhruxx8I6
zmMMzG/BxEnTwToG6YOTiVVXNkLfUe7dgA33hKASYksLdigLGS5WA6ODDqv0qptdjT8zr1Qo6Xr4
yuJbcSU3lAnc+QquaifEtS0G23lV2VZh5K5qWx7+D02KZvOjsCk6+xX/iNr76/hCMrV4GkDOC97+
IDdlVDDzMsOf9cbweVTWgXGFP0tgfCn60vvRpphgxpQAW3eX5oQy4Eox5+YcAFRe2nXGwQaisk9U
cENleJMsnQdrBsnvgO0XAp+z5scQFhSogClVbiEOVKcJS3DWuh1XrHyVnxVP2BEIjVrzF0f2cfeT
Hg81Sil/yA5i/ah5kzsCo0JL/BNL//nSrtJisnqMbq1JbkOiNJYNHZfBIj3br19cbTDLRN4A/BGp
hPw9wY3smsUF3KfBfWTjFv3vLCAjsMqU01Wr3LkIlrkkd9xxuOPZ2JeLVcP888gmmJlZXhJe6OpP
Loq3lp14H+c7qZGUTqvWOV0FzyNDOf4qW/75Aub8lMzooH9C4T95eSZfF0hJ08peEQYDzSmnyw1G
7IluhIic9YUxiuYKL/8lS/tj2kJUN1crdTr4C5H0lAPz6qweS+RzGF0p6ZndQ7uarQkJ3QZUevZ9
5t0C9DMOfphjPU/vBW23DZ3rbjvS4vixS4xORfYOjTay6+VEuWnfr4ZtaMZ3anVu15z3NwM0fnqe
zGfmY8sFnPlPqkHt1l+93YOLViIdcHm3SL2b1e6dkNjYUs44/vP7TLwnznE4EbBY4wN0OXIhCo9X
d4ca1WegOr3v+E0/0zjt6hcf0X0sf8zVOm6vX+LF2QTjYzb23H606WyQGP3M38DLvK1Xh7kH1yGr
UnzvOezOiUmEH9dUY1jAk1cLumaKGl0d8F8DThiidNidBTh46x6gS81wQOKDrO++ZoGOra7EHHXa
Br1qNUBOWWlogXoYVTKY/g5kBdtO50cuHRdfLyryihVryQ3fb+9dO3BuodABdxDL2Up3Pg/vPpgo
+S21fG7VVFK6p/kRj6NgReACPM5EUlz34JNmvrG97I+N9JAWMRPRHvPv3MlzKLKkd9fg7s9GRPfy
2sm0jmZZjpdpyp7KLI4PcZc9ZBVn4Mkyq8c2xLxrte3r3FasW1wDf/4NKHu6FyRmIqd/G0tCwrbV
USHwwIY1uSEPFVoo0nNSbstY8qrTvo5kaBqRneEPsBr7bz+AxGyr9iFDPwx5dzsE/fJpq+pWtSvk
pHCwAgGGiOImdN54aTeBnvvzbNbo9wrurJC84XEmDi0SagYtQ/IQsZyEumts0RJAB9ds5drdme36
wKwJFXSmtI9iihnGcg2Cj7kRH9eeD/c3Iuw8+NTuOhpIsMTlvVRfUI29c9XQ5J3b2sJ2pO/bZQlY
8tHNqRHzj8dn6lpN8quO02DrTtl4zKzg5Hmk2O2QEDxd+0sL5vAg2rFCbpW9IWkwL15ceXvDL51L
1VPH1kuXkcqmPGNUhruLcWrQTqeMYnfpqw+1eJM63RSNXqxv2NOpsqg8uAkb9eZ7RXmR2sDum8T9
LqsBfQHVtW+IKIA/AMP6RIHBjfPuDpYwkrEKrr4w/UPW27D4sb4xIk8CrshJabKL0MxYoiYLzjhZ
9Imu0nMyWuaRMVYK26WuzktgeccctAXXAplfKZn50c8v8BKCyqopwTl8IjdJdq8S+x6N0vBUIgI8
VJ2EQhL3G4KY860fliVhb/4NG8sj3NBkz8TUs5TOifjSa8zg70cHh4VSQlZfW2s7DGn2xJWEeTt3
QJ2+6AjmV38TiKT/BCWO3s64UUvHRRJaMU2+gAtVgcQDmn+8N9v03A8uVJKh9qfH0elOQhj4nyqq
gyMx9n5o2nN3Dh0JIA0zBbgepztWM+/qAjD6ZFvhcQTsVgW62A0Fothgzj8NzUXU8Iu7zMdz4Q3N
RQZivpT1hYudAwoG0pYW01X0gx+pNnT3FPDuFtGN+D3u9OTIU+AOcoc1ayIfwLmsjsd3vQTyHmry
obSbcOf1wbaseWQZRnviLbpZFAycWfYo0utl71vGryEp8FKGZfFCI/2ap9TpsrS9xKi6t+xCy9ls
n9TSGltlj/kttV4zmgurOtud++SZkImTojXulDmrK6Ac5E4fNADlPYcI1CwZnVTtwjlOU6zepOcA
9Av9Mrjc9nSbVjdWl+gXHWQea+Zogx1rCM3waZuDqnkprF+LttqjHHl7KgoHqhVXC57Pyt3i7QAy
PEW5AzYr9ZanPkmsS58l2aE3K/stsQ/Qefxz2AP2ssTkrTSmsxHabL40uy5pulzjckBm31GmHFS4
7PWSMYVHeHQDiLw+1G7iXMZBecd4Ci94wJDXe73z0vB8ATbx5p3y5WfLZQSrHqg35k29YyqZ9OrI
DdK3TqoTyufgYRpaanXzw7CE7TPpoWnXCEdfM2HIG8VEhJGf63RO93adipfWsSmkA7lch3mTqady
B4i5UDxxnMKKHaXL1bqY5BfRFL/TtDK2WDSxYqTa+0UQJpMf8KmHO8URcYcdQ22L1kV8xw5J/MV5
DOeQ+b/ZIr5fUSGvPeWTs65JtNBYOxgdvZ4ZnPeNnKjtGW7fHi0ps2jJ1n47lZonHHJ9lJVd/DBV
/RvTC9UGoFH9YtoT39jgqj/eUPPRA3HVLtSxmesxJtG+lGR4ccxPrOrNUr93aQ3ZwTLkmSkCewvl
345Agn2Joh0YmHSGjV+V5LC65qXMtkFtqS8yvndeVUTJzELvVuS74rnOaR1Q4deBL9g9oClMZAFv
Ul+/KorkwJvLPPK8muTSYh58VjuWqXal5nTLNdF/u4Ix+HkUHJ5Ud+P0GQfiwefp4HU1DBXuy4JD
cty+zbHVXlwpucppgk2D4Tsnr5jdIxDlyE6Vf27DBfNqgZs81CL4pVbjce57DzOhESah2ksGaQdA
WYHDTjTER8L0k78lPpeNH2yJK3qf2AbsO0eRy8DgIg/c+3ZLPFm/eu6GzSIf5SSdzTKU5bEqFIFw
E+URHBuOjsDP617M93mJJtEoOwqY0GQjEE5r9EFYBy/vv0lgqqcsIzHiiPGtbIcxok+Un0zwci4f
/9OyOKtbuN+TIuIx9sLNAtL+fsjjB608j0+O8V3WTnryjRMM95NMCWiVRdYeybEuex40xnNQ2BFk
Gd1jMNeI9TrjahvzJWX77Fjs70QKCBPgBg0GcisAVoGrd7yiiekbV05fdzJT3IzszN20QXdik2Cm
TVfJqfS8LzUuZMdBPGzoEOQbcFMCujkNKugd1XXK/YdEQ9AMUflx/A1201Az/+bLS93QEOxtu+Jv
XvhIyPDYLfzNAuSXF4ORbGyzjUIXRCXLDeeN2uoecWfUILbUsC3ose5YJaHPoLC7KR38BHBiB3pi
TRj5sbydikDfxu+UIFDvhF17LChiMMhuQpMpXOfUM1OVdEa/AsxpNwwoGYVfk/ciYArV4bp4TcKo
jEblrSsFnEP8mh11KOBgvpQwowwSDGWhigvtA837kx0Yt9mokHctZfol6r2JDONYNjsvIyctWtO+
YcDjbMiBjzpwnpuxyC4hcdyzzhZeZEp5RprpB0PwYKYWrHPT3jl1/3fRbnNGQsJ3X/qfSLugSbkD
6MyyN28QQNPIC8bwZBH6Yc6X2TsSGw+kJN8tZQMOrxPJqY9EHcHI/GCkctwNMyLBIqdPkaXOcV7z
kLDLp6NnBgnBu+I+UUOwq6vK3lt+wDTPEvzucTmS8sHqrkHwxR54t77JxouIxzuXpucolvAhzFN9
Hars2aBLDovtyQ9kcm1c6940oK7VQ4UzuQrJ+0jAWK3hXicM67TrJkI84lIpP7xTHmMwJQzLokkO
c++ishF/0KjOZ5sw20akDe8l+XCzeiJ16dxkA79E2Gin/Vyu4bbkFMAjthtbnjtp0DXpnPjZDfCT
CnSU01J/9FQOCyRftN3VO3Y7qjjNflL2bTdQHrSAARNMMRH1mG0BEyOjSb3uuPRufFbMYjr2s0nk
TeqHifmYLTdK8ygDaqqu322VT3CxZupuUzJNNVRBf04xYliVxQEx6J7ncCbE0NO69Yk8RMxN2Dsb
JSjEO3rVPWKZTmDa7r30g63a3hVWOaPpGxn+k/qkOjdKuQWeQPm/AO/Sh2yu6BvYJeA9cx1qfMmN
lRnJyaXJ8/0UrnTpDmlbmKlXmuUca3I+Tzav954tYFN/jZmcHiZUmttlGP5Y0/CsaNIw+OQdnbHx
cBS4fwnMgS2ecGFaxW/Pz9qTWvp9SKH+ymWYNgndgg2xdPvVcU8EwcMXOyw/szEOjku4cHglHwov
mpKKj469dCihF1151lZJB6DT9ScBJFCu9i+3K8ZTlZw5CirI9seqY/uhlJD/Uv1tA2L2LZY0LvjM
0ads3OKxcIJTWMn5ZBByHAb9alH7QAwesh2o6o4xw/5sAOLetK0Fw7kPgoeK4ZYORan0uv43X6IF
2G3W1PQbcEqTRt8bI1g0IVqe+IERKfxUDABl8i5JOpvoCkkMSYDaN7pD5vKKziNlw9hv331BU1ll
zE4oYvsSSuRjaSRP08DRc26N+KB/zQz2cH2nDt5adcR/ozlZud3WKOu9aewJx48Ap72VoVyzuvVY
zg3m45Q99KSaibLFDF7QwCTSwNtUbCefgt9gfSK8rHb3tpjehrFivZkqtkJtt0dNr5y3fL7VY+De
s/R72DV84jI5G6WvwbJ1VYDmHY2sbQScyLwpato6ebfVcOJClX/gu9y5wrBIgTTqWoSglAPR4T2Y
GsZsG+Xw2lKJgXTT3Vkm9ZeAHyvyIcKB48i3Swuj0m1nKqlGkZ4YSIOUszj3neE42yYgsjs5lD3M
sNPHhVAe7FIgOZM3dxxrLHVseeSaqqWjDynQqekOcOu3aCJbLnCzhgLrPUGg8TDmbc/ujyvCDBPv
GvoWwIhZi10f2J/5gvK7kde8zKfDzIauPVblAI6cbxfVLe3sS5Kb1ZnZ2kPn6OLZY5TVMfF7a+0+
JSNjt01vn1scmzDPnyuYTxGgOAbG/EY9DusX5ZcfaHaLB6/gAeXWhzl8n48T1EimaGm+WXehEQl9
06UZiZAmRgmvsu0wyytTRZtizhiD9S2TiKNTbg38TLYfFtu2rQWJUp4wOpBfK8PaC5s3i1Beo+fP
KbE/WkmMLPa6zdSWdy0usaheWLFCfMs5ETReZcx9o77z7Pp9RctnE7XuInlY2Ac55xAZgVwEpxqi
OIxP4JXsnS+r/6YOwFbao7PZxGv1Wfrdt8skM4IntQtMYoU5Jx4axfbd5ENrtL2DHvWZsnW7Afc1
MRRM9GTteo/zFWzNiyKyHVWJ8VLmQ8ixUwMYzwgWLApt7KjfndmR0eDRouTQVCUjyRHH9/a4UzNi
cMXbaHOwlnX15lEbMThvwIs8NPNwIccWbCxgDfTWl3c7uVeKk0Kd/+KZ/HALmogDXK197XfvvXKT
A5zFV6YJGf/M3ENmmOd61uORPZ5eOgE71wIZj5l0sRnHslPr0ZtJe1Oj2ODWGqMsJ6e/Pryuorxi
PAoLlZs3OuJM8e1Vgozd5KqsqRC4OmoLXDNzjZczIGJYdSc7z7u1oM0lszIYx+eFjCwChJqZyS2c
gKhqefsQW71r6oObzPVjjpgOgE1+2L5YvnMjuGQYaBmM48A+7YL64gc7K2PYG+aEPoouR6CXNV86
mL6EwWBDSfmAPClnp9k8toXhnS1cjJb0wW934bahmtxOzV+cYR9wnSHbwnuNKnzYaSB2ZHXOnBls
JnxE2BzxLTJsxtCRi0pSS/qX4EyJbFnivsqo0gytS7+hHxmK9NBzV91HnAUPgultJMXc3q2wOwMr
5AqYHd3wphkH0J6UWbhMg6dMGXftknNb17+l4CC3JMm+Jcp2tcQ5HJcvZvqNiGpKuDdTQFtj8iXd
sTtlAaNGhXOfmrN1sppAbBq0R65mjQqEc/H5JYc54ChWlUOXsPsbN954t6B5KSz5e7Td4RcnlZQl
prwS9jmM8fgqOHNvXUMqCt6c7CommY4t846bsdbNRxabiHINgU1qpuTAqCcyI362FfyKn56KN9O9
PNmDM0R23Z6mhXyPl7rNZpSBwxCCfSszgfOYfofh6FcceTf+cBKNLj5Mx4BlYHwbqa1v9MITl6/V
Bc9xiHWlSWT2xcxCxaTFUoK0ngWkQm/QLwphzKGpu/tQCIo2dn7pMaX9L+7OZLlxJcu2v1KWc6Sh
cwcwqAkJ9qKoXoqYwBShCPR96/j6WsDNVzfzptlLe9M3gZFSKESRANzPOXuvTQ4HsOFyYGeWLQll
jDfqF8GWlvAkVo6CarbkZ+yhNLZpO/TbOKL6LOz6nZKs+ZbIirp1GrRjIGbLJ/eq3U4BjmvcxQXB
YRMoM6IBNl7eXV1L3HkFasewNbb9gzYHng8muj4YDl2YVs8XyKmrNjKqT21E4TkNxX1RqSfEXUwG
zHqrqD19cLiPEpB2WeYv+oy2JYcixRoGTjoaXW1nkl62q0vtASmS0XLjNdEG9n15Q3v+NOtdtUvG
NN0m93mT10i2LBvktxshzIxuYR3KUzvM3wNT/9GbwDqbiSKJOuYHtxujAzwKhBmydYuZ34CoEF3j
oV8W9UHtHbSnW6jK6NyI3tjVgQUDnVDaQ8v5l2QhgbR6VpwK9gcuY/q9Pb5HqKP8rCUSFn0V/kXG
1V3RcLoXwwZ29+8gnn+r1LYfBZQKYnOmx7SnkiSy7mouXStbYqRxYu4B+lzYvmi0F6eGdMvCIObw
IyJjWrbkFtbTo6Fc/FWm+Qk5VFzwvT4ggzp1U5mcM8yuWGeY3wW1de+Z1Q/OiCURYgiq6mprc06i
kpFeC48dBYOlEEFE90pMESPHfgYNn1Un/AH+2LkYfnCb+HnZvCVe9yRrUHIuManIcpBRYIKmjMo+
CwgGGzrzb6okmhR5gOH3MUC9oVHyzqk6f+6c17bWjU0alFgb9LI9NrF5sXQCfTXaZZbm/fDKfPzI
9O8l0evESUbtUdVFv6+VZhzneYi4NbXBsT6hmqTMGfdm6rxbdf7i0HPeBV47vY9jsgWJRRAbOX65
+X0sA7Gt5ujVwM6O9UEj7sFx2j1Q8/C7QbQfEPj85uThkbEksm0ko6qJjkX8gQaVoaWXbJVGD3aW
2YUefL4NaCPMuX6qDHZ4hCJiLrP6XW0xJRzdgN9gPmncI6kPDYIYA9ajChpTIM8qqg1mulODhZpe
gs1vqnolYcKUvwph9/tSfhH/Qe+8siO/TIl7NCa2/nV+62vesU6BUSKHdlJsC5klHfuSwBqxqEwG
1O55UEGQL/unztS/K17cPhhwpNvO+JXLCAhRrqtH2TmPQ8t9q57qvd2g+RKyX4YhY3OfGWSIq4se
mf2jMktaVc05SPh3TQo8KZqPdoFpeRazL0fzEDJ7245hrk6irfYVYpazMfbvXoOL2jbf2nbxd0/O
yzCXr2bXP8uELC/iccNUHsOcpJxw0NOHaoDWn7AtJN7cew6rQb+4pHCnkRzuBbfV0pLajdmXrEhM
7ggJ61hkdSc+OZFGl8yklEaPUHwUGjcmg5t32roPU14/sNWu/TGyTq4WGvdaqhPBVrFW5fFbSq4I
2WoLkCTQH7iG2QDXrFssNLA6KnYXC3dTEgnQCVJOBJJ/s8oJFoOz4UPTd4vxNs5U3SysqppOMqsf
B0tnX2jXH/3PONeHYzHL78IT8aHQSfLS++wZLSTvW4xEmTp9pw3QonvakG5Ji8KQjLFnxNRoBWrl
Uf3MaABzMjgDoczHxiCJsIihBkMYQh48wE3l42mPMvBeSF/tr8SFbvKmh5hPNo3TZJiqU83YLZK3
OPGic+sw9k9qP6sYj9SR/QoFeMuixj0jtTBvsvXS1d28sB3qBMwBOzmfIWR26DDgHCKxFB1e2lyJ
8eG2/oi9kXt7HM0Hfaqvs2c2vqFM7k5MARgfsIfnxIy6H0llEH8U4dKcRqS5Bnfo0mhHTHE/MDww
yJzVCx5uNsXWSOwIRaWdmr8yhMp+OjOejDT5JpLffWL9GufmrnJw9EyEO+/csAj5Y2jquTHG9hm/
RD0aDlq0xRGBiGOmQ+vVb/TXwBFb3ZtTGcN5EuIWU5Uya8mtG8jwnTUGX6ljdhsbG9Kp1gjHnMb0
E+sD+j3xZBjcR8mReHVn92kKGsVgXTfvsLycTDnaVMYDvc+m/Dn3oBusmdBR9OIGNvSOAGCLT4Pt
buvp0Q6P2OdgSN8YKkIWnc/J6em3Z5+eoY6YkLwN9MF865T6RJgL8jlE0WD/e/hQlkUOe6kl90Me
bT0Tz3Iz3Fw9eOQd3MsgeICpXJOZ0B2HnuTLcUZoGJKiw/kLxUd1D1q4TK6ECxfEq/D2pSbjsPFk
zNa9UqUDMKf/paXvNQ6UwnGrfSOt+3lRj/Zz6aP5YOZiPdL7/UC5iPiM4pKceXeKNd/LJL9VPBQu
UeXT3Iw7OVT9piOjmd1OS7BhoePLFdO+i6t7klS+tBLBsa7GL/4gmJVWrx2i5qnUsXM8znM4vjLw
2gvpVlfZiXvBCFGlJKq4NgWtCIKnNHdcmp3lbhntgWquafqkZFVa41XWzY1pbe0HJBcacXh1a60l
n2VCy78ko0coYRC67szYI+Egbt9Bk++Yc4x47/iAACkoJq3eoRsWHHBBrHFEDHoZzIdcOjQysJ/C
ZAop/DHIJTl318U5acga+BzimAQAGd2xZjxqI4ECyqxvQxl9MPKTuzjGxEeUKvD8WxaIR7Io7zTd
euprLHV06K4CiTESI3pBfR6+eNNPOIgEcCgTXQaUBCOjApQkQeCOkUiFDa434oguQMD7zqo+EJOL
y6JtYu+asS1qx2FXDhh5NNXse86IAz6R3rfqHu8JoYyHyc2oayIZ+I5DoEQXSQIOhnJP0wTXhIzT
uyBSH63bXctizC513p8nJIubrJPnMDaOiUHZZU8TEpSsvBiya/d9TMI8RJ77PofhTq5guJ0SD9dq
gSkhoniKUCI2GcMVsi4JkCXCSbGyuBBaxsnb6FXxuXw3HqHxN86t1rwLhRfa/ZjkjLeEVy7J7qok
HYlR7m0bcU40Pk5d+wYQDj+49lJ2w3iXVeaLfmwxL/dRczUsRhVtShAQls1t0sonL86nF7I7d8R2
JT7iJ6CQUG5CNx+wo6F/x1VEf2AAa6p1hkbIGy+QlOjrDJtot2yBTWed5cU+pbm6DTJiKEZCBsX1
1lJEUcjYz3rh7rtpeJ4MNkkY3/SdrWPpNnSJZa8VOM3Qye4qG0lTm4aI2vN2+dh0TFxjrKEbbeeH
NOyvzkhTNIij2DfNZ4Hsg1RVlrUyKK5B1EbMi0zjFLPtyhFrm0g1iOomcyotb5C4PZYURemRzXdm
MF1SPpOtcMe9G9LBtorxc1SMnYVNM6aFjnUa3PJE79tPLeyEllftbeIpthZuxpa8SJ+2EkBpx489
7JPhtyBFvoy5bGcltsaeqAPrAs0x6iWrHJ559xopD/+AEwXwTsl9sZ0OSdAEcyhJgltXiE+95WOA
L4RdiqJBocDfNmJfDi1JnPpAvtouTZv+Xhp3UaPnRDg0n5OBQ5h6PdulNl42Uw9vfUJn1w2yxZOR
7G19+kIJag+UalYyeIcspEa2qqF/lFi/EEkd8UQFu8TIjglDmKFslmyDAk9nRsagZmGckjqqI0x1
BcZl3RaHmB2XH/Vxwr8mKFZH97+dRXdDzBifzCBm841HpyN9zaIvxpX/bFpL6yYqjlbXwedzSShn
qDBMEdeJWdl+WZDZl5S8MsfUUlQ883MStPVB1q/9XChfVw528Sih0dsiz1avXi5ewQ9Ue5V0BwQF
/uDQNMoGVcMd/cRHEh2HH52SH4rpwybGGHDCyvaUwYPfCUVfxIvlj8jNDD+O63LXl/VvxESTtgxv
l4DxTLBlr6lGnDJ/beHLZMkVqmbtGszqwlY/9h5s6VjuCsbL7LSKWXymCZEtGovEOWHitYu6yab9
VVzzAtoIxuZNYGXFR5pW26pIvgoIGs0YOhdLMnUiMPQ4sVy19EF31MQn/KnqTdXXtlHDdxGByyP/
B5nlib2Yx2Po7pMoryTJ3dn05OkwPxceIUm92d6Z8FsCTGjEr5Xp1gstik9vgtDgOO4RT3iyYdvV
4BeqSILV8AaWjbkT3L1OWuwdeus3+af2RSeSJQp9vdfECVMAfdKckKUYCQI3AbRcqQlVPxLNXVRj
8DOM3/EUYLWK+xdDD2gfSOejt/tDnEvjwdB644HuHPr8kMawxViY0R5pBozkDvTXm900ZkhgBvGh
x8Oe4QehXJTcUcEiNYpvuQH2JTMfJw82HGkbrBP83cni3bBCQgLmnp4KtLWQpFVEjuW4s7t6k+mK
wBc+1yqlF2sQTbALoalirmUhyxLrrRu+B4wML7PeZAc19Y+cRflqrnMwyWVaw+bUWZq1DJra6gFt
PaFrDRbHmvpukzbxO8Y4Q+vy12bKbx194n0x4vVmmdlFjPMgNnS7WCVXPoL6GWXUgyKzEbAjyL48
e1LSvQ518a2DALOVHoZHYaJYSadiJ2EfaKZkHKVQxHZVphjgW34AlnIBNBEC0/xsk4zptNqyDT+L
VghuDPA11Kw9DlPKFrLyGHbDYZlKay868m5tYM5bs1wqA7vNQC+CNivzadcGtcOa6sM8wpwHyG9L
IjRmZuSaup1hQjdqTmyMr60SR+Xk8ymPAjarpqC53HNPHRAcbjun/DGw4J9n18VpDBCqT2jv2mbx
Dvcipbcd3FCj4PqHtXika9A2+TGLyCFdcT8gxXY1NE429snJKNG+eN1Nb7kmCLODWlYLRmtBvkd5
9SOPhvqAlxWYVz5wX+btthraTSaF+nZ2NNA6EflVTpQ496S97N0ZAliKnspXbkWDJeISVJ59LZLq
VDqe8MOB7BfMQde2zn8FSTLsqaQn/RuuaaZz84SW9kn0arg0TtOdoDYcm3Jgf499aMu9bRdb8KFC
z7WPGcIYRQM3GUq/FIPhE3+0HWQi7qNuQMRIH40llQKuQJbHabfJJk7LHFM+IyCqsY6dy8zcTE3J
E/Y86q42eDXbT2OhX6964CxTFYYFzF0tADs/stmsqEoEm8qp0U4smr8ijk+xnfU7PTF+zSpPdyHe
l81KQMYaxnhTjiet6sQpb6J79G1yj4AbInajNy+ZZ2Z76ELmtoEfyYGB2oCAMJyC9KzXk0+YE95b
lCv7LKujk/CA9dlwflFGlVutpjk3RW92/OwYxsxEPniyQFntV4lnQTxrFrTkULkTbj3bpCe/iC1Z
CW72jISMTOWztMzhQL97OnOFXWk901zpqpcV+zyozjhGeot8Yrw50oDWENAA37QLJqwhYm+OAgJs
l5cTLPT0mqd+mjyPDVwtZji2ny9xLX+ov3G2V+d46J5odtd70GXlWTObioixQPeHYYaiatHTQ4ww
B4RhiP6xDyp1EGwCVIKyo3ZhAeD227RgaHypANpISL1be0GwhQVeP1erbzaCgH2pxz8rtzyOIxeH
1ATu1Sju2EC32Pu9r6EdaoAQSMZBK45JTGOyTbZzyonY5vlTzzpMSuoiKiUBqgefXHyWem7uAjcC
dwkx3Z/dISEySH1blBiMaZyXWe9dVIeoOcGRhjZRs6Q3RXm+a2ftu0EHgvFK8dgZgfDHvnB2XLZX
dOgJY1Hze7FQ9JgXcYBge4px0lVR2fp2yB7GM2djE9gpGy+Mi9J8Sgl/2iV2w0gMjNV6qNPozAU3
Ee6XqTPR4R+yQPJq6PeySy+joq/dh9M5iY09eCJmdWhOQr5E6NN0a9zodXY+LZC8qDqQDGcg4S2C
YblxiVNqmL9DbfBYZkm4TD2SIewMSz2aZSLkqtre1Uic2GambCSDtNshHyw3tkC2DWD+zTINGCzc
5KBRFKeEvvs5SAP3jInDNwtS0FwL0BE9qYVqHyn5IzPNRcIIOCpSnBKEmhEi2lWflLjvLlFNW0Wy
IQsgrmO9V+cyY8rv4hHf1139hHR63MW58+RRDggqknzsDnnoBtusoKupVIYBvq2RO3H1aZQ2z+1U
vs2RXZIwqH3IdjKpfclbGbLPVTnssPv4Q+usaKIe7MR7pHBg86Q+RbqYA7o5PZSYjzTPC89EwRR9
eI9aG2jcTLg7yeW3MMQ8W4HwJiBmhJ5cQFPhc0N2utcFV0K/APPKyPC1BTlaCaLTGit7Xq8qUDkt
sQxRu6v06KLZwYPF/70Ek/XnVfW8HmZwCKQV38IJG0SnPTo1PhM64vq5rOp8b7rqLTO8Yc+m4310
7HDD0hPulYgCrkAUeEG/eo+NMwTLZWBzx20bYfLyapsS9Uq9nCl6oEPUUWHk6wm98UmOy+qgvq1w
dK0O+S8ElpcKNwEB0zDUgPzdxEy5UpfBR2FpV+Jk46PFPUkO+VOGP2FvrFj2LNL4+4bwF/GxrHMN
afAKgTOqURLRJE21xNSOXb2c3Yl9ThdAnr7I7bsotI+motiXDH9GGKedCAMSTm2Ul1Z+IozPpzE3
wRvtZwLeOt87ruT4pp++aJCz7gvAIJIFfb0AQ4tbgmaOTDI1mtULQCwclpucmT73Rr/DT5+16X1v
iB7PLwHG9MSehpSBqjdkgEzqPSQ+VMdVy+Vml2ivnJQa9Z+w5P/wG/2zv8hYMs3JgwnL4vT1338T
tqdDpMB6Y9GVM/C9/IXyHXpjT2E+NSjUk1+zsAM/EbCJCgDBCJUEPviB89d0hU00Q2XSQmFqpuSn
RxvvD/PZv3if/vm18EP/9mJsQOMC369DKWKKvwSwZ1A0pdBbYLo68mlH2M0+U1AcaHhezap+piLx
o6CByYz6ilYQsY9GZxV+a7gzuuUyfCvL55RL686J0+JuUULTan6qojS9l3TKwB+BeFIR3acp2I2R
W/iOSdw6cd1viZPSFo9j69xleedjLGjvAttBRLnQLIy4a7admygQo2ycxjQ/xIadPnWdaSOMu6+C
IP7N5P6HPuju0TCrCF0uUiOWnJ4LnnmsnhcBCZu9/arEHktASGoy0AUNzM2BtoU4ZSlTA1Gyt7cF
+58wY9kM7Qa6R2LsOR21b0QECKs+EVadbcdauzcnhoV5NMWIn/T4fQb/CkGi2CEdwaGCQT+R7nDq
bYDgeiVvdlx9mM2Y34WRVl5ii8IGNMyTVjXumTYEtoJmMO7h+YR+1cTcJgXZXYO1rJiza930Zb5Y
TMGdh4/9jSZKFjIzp+q29i4EitEh6Ue2TCWQ3FpE7QYI2srEPRG/OjPVzryDya10R+OnOyB+MGCq
6x+ZAEeiCffJrrP5WtKM9rvKBtsM+viB+1J7QJ619KKbHwQxhJcJte/Zcgp8oGam3dE5/GKpMM6p
4mWmCU3E0cjdix1Yh9gZpzun4CZYqm66ohTEMW6Lmz7W5Y8pSglGemSVKD4RGsQbATaLqaX49BA9
AoWq3uJgSglEdIn0TmzO+yC9i0jmVnQqSbQ3zRdTw+eUzcm3MByPTpUByLIH4BmDPb/nHmwvcNO/
rco0D3rOyYQfhSzkLm3ePKf7bmTGSO+TVhhxwjqW6iY/2UH+0C/PEjngu16/UXBCXS3i1PYu6NRN
4NZZzfnizHQEmfbrU48hL3TMCfQQP7n+TFwwyepVEf3xD3VHc3wJPe0YSLoSyM/Ssw1FatPjZdvM
jcmWVMQ9Ux0YK5Hwpqd2IlTJNpC5TRAFQ/fNTtAPFAyiI7Kot2XozGhmocyosr6CxdZ9PU2wRFf0
Umd2UqhA4DJwTRbP7XhBO5Q/6LkTHitJTnDiqjvPG71NJhGPRZ08SaOGEa41v2oNbLTntO0ZY3wB
LQ7AgVk29hP7TVTVwS2rOfX7PkD3G5n2PiwD7FC8sbcO/ioGjdS96vCI2IkD3RA0C5/QnxMd6Hrw
EOyWgXeAa28ozK0BPeuWit91OIyvLkoaYXQhwRt06VBmikuc6PsswPiSup3BcojC15EJvUDl/HAX
1IxrDvZdEPbPrRZW12mQzDGNCQCfNe67CvqK28+08somI4uaG1lgz4xyaeRoaCqwEhEBOMkNo46S
GCTrPpH6eLbKcpelZX9JrGbtMXXUiDm0kTICCzONZGJ7iEoZTjd7BKMgY+T8gxZvs0Xslx3AJRzd
zCXMIKQt8x8WCuff7s2OkLbtutzqdWyxf1ko0sYwA9nq5FppSIEVfkLbKJKzbubJnRhNGNtJ+qvh
PMYxkyEZcKGUMfon8Vzo8Z05aDejplAqCkwkzFp+0038Dy/RXJyw/7qW8RI9aePitV3L/Ota5jaS
Jh8aqONkJNauDTFqjC4DPLRe5kXPwLT1eZ78CriV22mO7z8z2Z0KS3sYktE39MesoPUe0T7cEv/S
HYZmcq4SsVpcumKLLsmg0c28ip5htWnZ0NPqLM3/sAoaf8ndYEV2dcv1POnaRHB4goiPf/b7VhpS
el1NJbKxor7aoXjAgLeRFB/k24ri2hJlWA534I029LDqQwyIlIkmgjzuPiP69urVbuLY96ZPxkmo
5spaQ6+b4wn7v58SNtbov7zfLjIP3fUIurW8f3u/sSFqQQk8iyx3kqdNEm38ttLlccmsL8Iah0w7
/pzC5rHu3Oajkz9hJ3d3jmyJHiBKyHWD/CKh8fpTMGgHiEfvRe1c8kJNdy4i7l2TstSLhlRwEZtk
Ogc5BUtRCfaqeMgEA9BNlTtEbI8NlLk8P5jUFO+BnH4N800jjvexqgDJTZl9hD8lccsi9dc72jup
gzCCzn5MN+nY6Ezy1rfm/988GyCf//Th+5/d53/9KgBoq/vP/Nd//+3W/GLH+Ld/fG3ZOZpsQviR
f7joDUP+3ZaSzaR05aJH4dL8P2k2pv13IYWQjm5I6B/L+fyPNBtb/t2UfI/8G9N0BLvQv/3XP1z0
tvF3WIe241gudmdb6t7/i4ve4Cbwr+eqLmyLl8CeUjfZ8Oqm/q9XVdrixRl7L34ogu/uYhxe3ZYy
m6mjRnXE1cYIDIuHVQdnOK0des/0lbngV6jjLnVjgEir5fbPg1subP/EupukMBaB08NaDfxREkAb
7+oSvKMjQLOJpYCZuoUSM2lXZNcmmycOpbPE/OaJ6Xcl8QlDU7MWGuWui9CAJpmUBzmhPc7DyNm3
6TBCn8vTY28Nl8CyfyY4Bh/qPoMAbHlvhUsLaMbRSTrCg/TI6BrVQ1/XMZbG/BRATDIm3J1mm19F
j/wZosaPWFLnB7N2QYMmkYCNxb42lozbFaW8Jmqtj/oFNi3N6Q2b+FKASVCCRYUDRNyn6B4uWgSE
YGhhi07BTz2y5HnKXLUrK3S8tJAJOaDU3qDGwZEa9PvCGOHvLAdvmKyzlWFdDZtLDVTMb2xARSF/
jZaccRGVZ2s5rO2j9en6yCiKlykFBxosn0ERMgzp0KoNdRhe0rlFnNOzpylo4P3Je/aklMelf9al
LmDI9Y/T+W0bDdzXbsA/vIOK9zJayV0S6dmFoWfvq5LwebNJnbOLXcXvdfMGuA21o71PDQIESC6G
UhSa7J3hmeabQR+Y0g5sbMZFbcw+4RyzwQkDtz0UYnE2G0s0r+glt7PRaS4IDMwlExw8Z+juzTwk
atQZjJPlFX9Qtde3/i+fxJ+fThmn9k5r+t+WXRx0QFZHOOZkibiIMpolEGE9EMnRIM0Qv3SnVOh4
x/YcyqQ59PTuz3K5GNZHfx4mDeuSmREba1OsWEv3cj2sf9Bfnq5tTbKJbETm7BgjOnF08Rf+/R8P
58l8GDNwc7Fhfluba2vnbn3059PVAzw7DR4fEpTWTxpkSvnHKbA+/fNkWB/NakI/LcBOrFfkejE6
M6OYP/Id1y+uZwer1IeVw99c6eLrW/fn4c+vWREu9zQ5j0tk3JoNl63xAKsxf3Ver9/J5jGg2los
4UvjYO0erIdp4e6v13m+0vbbheggnCjesU+szo2V0A5e/eD/9DxL91J1jzaKPII2FpJ6ZPdIZ5rs
M0z1/twNJUEnGiVInnbz2XKN+SyWw/p0PZhe0jIqqtgHi28JmQXwag8VsIJjWHW4Yia4vqAoyaxY
I7hcInxQaxUKP+fUXZoxeHdLpLulqftODDLCtawXhWBnP3ZLpvf6ouwdVsgMvwoX2/oFY4EPrAfr
fx+tT70WAphHGisbhuKslh8w6RgfMMhcWSAYUhTGKSUh+iKxfEK80MKdZpUzfzcHXdMUdskx3s/2
9IEN1DvHWhSd7fmVdzY1gOXQ6WIQN5yxV/ZnxQW/DyIBc7kL6e7bL26CBX59ifVyy4oW4TTKbgT6
C/N+/cYQJ3n94ehefVJjLY17Y0xelOpmrmha0+n82Ho1I7/Rrnb90N4n8/Sjw+iDKRJVjz7cxSHq
8GWlwzIffMXoyjFzVAZxjCirgoZJkR6jC+vfdLs+eu5oLdyiz7wyyN4Z80dv33tNdkZXdceejJlT
zb+o4w5aLQHY/Zh4m1Zl18p1ioM7Td8mGkjGlH4L7dI7WRP+jjZ3USQisWZezqkwTTerAQtu9Pq3
QMEXKo0cylrf38dmGe4pwcmdLgjNjoe4PYT8dYASKnuHkJGGljnc0qhAaTDn3CKG+M5mX0nQSi7C
/NqXYqub1XxhuuKjNI9PqjOvRj09uxECWeQgxDXlmH3GhIkwToW9wWzgiDT5MicwZ2iaJzA9IqzM
qXqbGtjkKtEwI0XFV2pBf5vc/qdGIAggAfyjFsXLhqRz0jqGx8DVIjTbw2sM3e6AnfVGLU5UOEPv
PVtefD+ZQkeiRTfLSqyL04r8VFCsYU7foBKAEJnnjIuD9AALDoqFaWPfYNuoNZ5FfksNln9iSN32
uNEY03Q7SmBwG+OtDImNEnbdbS2bzkMTB5DuZ8blQEf8HpHPNktcRkM9SuzGtqy9ZfXW1s3TX8rA
ERp66qWHP5g1cnzJbMvczZYGo9/CEVrSK9EVghrkL75nmIBK8S7u64r/VLXZQzfTQeSDny5mkWr3
k0LJY4VfkcoAYGRa5tcBlvYiyF+nqpsYNdMZwhT3vVwbH7OGjZAiM5Jd+KCy6mJ1rr6fwRxrWqPd
92SqwA1j2NfnAxwIkU7PRLK1e2H3Cpsp80S3N65uJSofZW3IKqLXP7KlbzZTdzCs7bO9GWGqdl3r
fXS3UX8pPZ1xVmGeULj6uh5/pWGEBIaJCl417dozZjNUrRBpuyzRFLDYGKJvcCmRPc6j4w9Vzdy6
oNkBEXBnphg2eTFfjq0SWHsGigrYF/b8ZRTWg5MHj0XlXNOM9xS97Xdw39/cetxgpr6OZX628S8z
2GaIGSXh/UjI69HMHATIXKpEEmImiZDuQC24a3NDMKMItL0qGTwK0FrUFa+pgvYlNPLgJ2NPLdn7
mU7/L0FqOEZIIHCzvZXS+5mZS3mpkyrm6kK7n7sdXtHk4CjJNWnkM2JsPduJiFZxr/oHb8Hj47mR
7AzGnyHpWZs0C5LjnJEr0Z0iabyPrW76lWZ/mySBpY5nbuT02sXZ7KNq+J02jngsmpdGRXeVF047
B7rLqUnRHrAvxZVZDrzcZMFHEHUciDTfVe6x0czpwUy9Z17oQxyHdJlRsl8TKC2xCk/4lH8lyvqY
q9Dcylq/Y7qJhEzHaRNalR9HiJ9wWNEyN71Nl8OdAQ2jXfNgxB6VxRfdqn9XJUtEM+jRvsyktsiR
i42FShOlMtVb4/yYRHBL0KPuca1eY1wIKLkiuZ1SjPX9dG8pmPR9kT6aTvrEwBK3w9C90B+x2ugG
tL65RBKdlZPjbxUlvP50QG9toBoEAEdF7o7C59YP8skFqlpXKO2HqX0fU3gM1S0uU7XQCSG9gDM6
SqbmVtprV1dYn0J8t1QcXJqgLuj94XDWueq7GitRnqYPo8NWRrcJkzDYeQNRAXKb7R342nPR7qO+
+IjCmJ34DCQjI2/LcLz3yEX5gBSP+oEuehWN/bGv9Is2ITPyYHztUq3+YjLQnXgjMtDTt0owRKy0
5mF2qeUBIjiJgDfLIHKGpZCSu7khwGXajCWSHSsLPUatQAosPEQmK/ZFLS3EOOjvWUvDbdU/NMQN
wOZFzGjS4uoLNW9HaTQbsHygRuKEMkcfdilBO8GSIhxB26U4WfYn6/P1EWZpxq/Lt0emmK3S2JIt
5ct6YG+KGPd/n7IkFvuxLd4mGxPUkIMl44AUckwK5ghLUOByGJe90V+elv0kTswQC5P9nsVqQgCK
erasRifnAyN/M+KicXoHVXmNyGVNDmOok1El0VrEINwcIpvUvyJ7tVD77jWvVbsaWCTCH1K6+yz6
iWcYPtRymJfYs/WQTBM7YJdt0LHgU8rrvGV2KJibtjEgq4jkv2JBpmXLwYDnfECvBjOFkTREzc80
1NTOMpFvjcNwWL/MHAQauTkcc12CAaqxuoYzY4LlEOui84WVL6cX7iPXNb9UNrc7l8w3doNxJU6D
fu4X6tSfh27ZlZthTg6L5ZHaSPmzHqplP5xX4Ck96YlNWDPxXvPCOlsofbc+97JA7RGo3dYUqnxN
l1ofrmlTayrV+tRI2GuSv7fs7Me0iwGHLw+5d5F7oLMxxI2YTeV8D+/hEsS28Sys8g0hyHBkFUEI
NOnhNRxQS9u5/WKHwTax3ActLzm5S0O7JU781UdWyqi2dIBw9yXta0Jbgi6Z7t3lEET4wjM0N5lw
1Jn2lL4zGuqjOSKvw88GAy1toH+PC7ZPhvwZhwodHL13JO+O2IrlFInisoZUmsubMdDbLtgvFJH8
7Etb3NUDeRFRHN4XXkVpmuMeT7WMMDQJErttzM+JkssZ2/IJlndePWt1uc215t3okvBFuhqKtQql
MtW4xjimEK8DkWSUwDhs7OG3Iszv2hkdhvaMqW261Iu6xaDZFkR8eo7R3KI+bG6jFOw/9RJ3YyIu
nHnoUSNumTI2Cq7KcpboU0Xo21o0XU1PPU5Ze0XJcM8HAaM6E8mDbfyCJJne2/UpKWb8U//D3Zk0
N26lWfSvdPS6UY3pYVj0hvMgUhSlpJTeICTZAvAwz8Ov7/Nou8uV5bD3XRGlUKYjJUoEHr7h3nOj
0llZuazVeoAsgZmtZta4xabxkc9VSsUpZ9BUhhMs+8ToVk0xjk9Zh/jYRN3eDxn9PxcMdj9IxGWF
ZQkmzFrXZ/I6Q2zZY+2tWFjVZ3+KG4aHY7Mp0U4R7xDLU+OQ7qcP9S/46I/IsYKtu2yruSVzlFSk
cbIvTewVRytF1SE1OpmMDactrBBZBUcwjOiDQ33PMF+fj5wKGJk8/WVysafhmzIZYzY/VyZJqtJk
Y6shx9L6yF4XFaLRCW2ZhsL8Mvjum4sTOIIbv5/wimiDEE9yxIPpJeN77Yc/aflkXVpEmOfcLhGC
59pJ6Faw9Tvg7yS1smPX2U3TYz1ZOmDjSYyrjKoFXRLkXyNPj7noqeeA3ZBiSZwRTrHBwkdqJJxU
bEiRnltG9ZghEnPjRwZpDySk2mdWy0edFKGdPWafrUL1TRAFaEmlPJseEOC8SzFIVWG+63lID3yg
a54e3NE86FQU6z5vScSpDSh46dvkSdqTgvc1FSPs8Q7zXTcE5greVcN2GmyYJ+FV1LLst1HkwSKs
eDUxFXzOMbNt5gmjXqK28DXggISG1WTosOsq+Vo4NLJz0j4gy9CS4InwgGvFlGbHl83X2KEqnvLE
0Wi1C7wblhzvGxbNMXk042YdxUHw4AWjtZ4y+wBO9QnM6vBQ5+7wcP+MFoV9nCb1lePU4MHoqBc5
ZSp9T7jEy+3v6PpO7ChTYN3XXqpQhQBFALwSHeyURNzb28ahIGfFLmIsIZLFouG4w0ZO60AiCdcr
APD4iw92VjkwSDp08uG4QF0otiRZfBLEqqM4pcfRQvnY+Y8jKiP4s/23aAz0q55/7yAUXJBKbKo+
089gNoM1p2uyzOsPg9glFHdkM+Y+ot+liWwOnLq/MHHBYaow0seGzJNHj9XyOW0+gE+qsCwLqkDr
hi/lHB5IvfL2Vc2XSGXx82A8pL3nLImvgr2MCpHIlLo4swXfSvJdFlFdtceibd/dFMqC30myQzuS
aaXBio7s0HLNrKPbiUL7uSvdCZUHyS167twStGw7YcvnDgrN2YgERC0b/L86Y5u5uYaQ+fdaKIaz
ITPa+4kERDeYD8hPlnqRTQe03FwI7KNWrWdc7HgIT50wN1bRZJfI0s88jb43oGoOOfN014PhGxdc
gW3QLbpSkAuPOHE92UwhajfRFjhjy43r+t84aNI9Ppo9LfBnKer0NCE/WrWOO8IXbN3tfiYvdg10
31sVg3kwvajbpB5WwEzH/mpyRnLFvCUEVlNituQmmcZjnPgGXIfeQhEBCajICP7UnITQjoiQ3dKs
H8d5wDPGNHXcpZ10P1tn2LaNs+aeIpjPqVKqqVhdw8U2zD9s5JfcDv2ODZtxGI0PSgygaYh7droA
3SmjfD87bNTyDplPniB70+JxCwZl56fuL5Ky/ZtNdY/3IVsCPHRIYD5EZVbtpnx6l24qoCpwK7F9
HZc2XGseK2bwLYFBIPYydtJznxTiifK6Xw51Itfx0AZLTWcD5Zn+VzMjXskdaAGIquIlwD53GWqB
twgKCmzYEy+VUtDOk7b0ItbkYjSR6mfKVwToYdmYFLCzQzXvcGLhVK4x8dTm+V6K6S25JrloSeEp
mlsL3nwV1YVx8AVAKs5pu+1U2g5qxrEMh0XVwWziUfYAODtk4YcEP54YxlCsty1zaxF4+GtmYnRM
YTD00QhGmLNt2KWfY41gLJv6q0vyROqY7dHS7KMvu/YQpSaIp7leuC4GTWQEwUundyqC590e5ug4
pBXn02T0HGPEV/dzuTJwIJz8DPMSe0BqTpwwGD9nrN3HXC9wSTRnKC344J0AiZLXT88huStJI4cd
oyjc8CjH1kUTEE4Tp9E5FdTeLlbwjU/7WuFoq41IW3Zl9lXrhKhCehneRV1e46TM1qLCBY6XlaCj
MXiZp8RirKlJPO4yOmFaZuDg6w/YnYI1W/doP1P+gM336VrNZzqpr37WESU0uMHoGJslgJovvwVS
w05lP8z5WgdDtgKQY/PMKAgJbRl04AOysFfE4xGm68avSSxBRZN/wwYzPnZW8OjY762U3avdsQQu
ZmWe95pPL0kjA7tye9baiEkUtKNj3kwbS7f7p6omhksjjoMTxg62EGK0lV3WjD8b45rzoAurzH8I
++h1Sn1qxEoFsaN8JCu6qI4ZQNjmDrDjOaPA4cjiuzEt1hGxEHCuUWaEQu9BUylskTHsMDMy6VIX
rMWqDpPfOndKvDF+o22TvHzTK2yoxSDxP/LqEXkUyw7F+qpnbLZL5+A9C8vy28SNGPfgse8iBa0a
tnOphZgN8t0AWmqVIeRfGpI8jrnxiq3wMA/4LVZHpGerlNZ2nemhWLY8aNbIiEZWFqjXkqG3doOf
98eoxmnDY17DdWWZp/guhWByC6Rg5kFKNsHKswAaZJKk7lYYcIDRrzljMyw9ljW0DxXpIvJaOLmC
WA023AzkslFMhZpUxdkD6pTW4sheM8Bdlab7NkmfDA1gCmxJyBp+i5wzJLekx6GwZNtWYWHVun2M
yCgKo/TEYGI72L626yuzOQKFazd20yMiBd3LKsg19q1TfJLIDQQIguU20EQA3ZCRRFoZ4Y6qaEMW
Pb+RmTisePYYHZt9uRcIb4jeq2twB3O/cgcNnRVaN7ySqEEwF2GcMaazVoH8sQL9iPSA7uXokkSB
gz/e2LLydq0DCC926ydDN3FjYo6NB8Go6yfNVl4er3jRUznvRGhpBxmSEjWZOLKy4XufAhqeHTa1
wQgbknwXtIzUygxIm+TNrkYSAbPZegiyzMfOmn208MEWOniCnd/rKfPInM2JlT/EDsVFwHh1ZY8g
FlU4k6GVGqNvNpb7xC31vdBZOhXykWdyePTaID05mU1ER1KcWx00nhJVlGNMYyjCa8Bs85STXBAP
b1DGhwcvaUuAnla1tj3MY6nr06QV2lVI6R7vH7waJa+v1XKpW3b2KMoywUSfcZyHlJBV5tXbGKXU
yYydHNnp3utiJT9zvgtBum+g/tS68vvI9XCkqe8Z4HMWDJbzmoF4BZiiF2dpmVcCZWuoTBj/J3rW
NcrAdQlj9ZqrD6PfrNO8u/o9nWo+yvqxsm+l63dHW2AKo3nAsecC7Z+rAitIKisw3IbcFz7OqDw1
LmjixmcySbjWsSGt4hFBl2EbhCHyxi2jpnT3GjqeZazbm1KwsOznOt7GHrWrz9m1rLpAHpJsfiSh
0dgVxfhh91WsxJXeGWHAUsum+OSHHRqXyDD4qt3nMAr7CXbNyueR/IyrfxGl+lkLC+NMz7ufdZem
jrA2wiwpztO9XYjm0Te8dFOXyCPypntkQFgdB7ITmG/bydHJKRsFg1scuN3Jq1dw93kY0Jou0jJZ
5Ymo92XGIZwRUnPyRzoWJk4Xr+Uisvo6ocx86GokGC6jwxiJCxZd62UQ5rGsK09xyOI9UuBsYVYt
y5PKTx6TqYenGfYkrsstTj1shT6cOWI2mdNgDIYVjWmf/WpjwGVhgekv0I0zZM5Y8bSmjNdGkVtr
lQTN+eFzX/fkuMv6F10i9PBz7yOaXMYpfXYuWix4g2w68qaqbi3q+VwD41vOvkUaGcPpRcl+GF/M
2G5tuL0LSdu0ATGiBm5VuYk1MLQViUmRGXa3DCdQpwCElsu+eZ7ccjth21kAkoiOgP6uutfBtCxa
XutImV563UsZ+N4DA9yX0OBZQrYFu96YOC+nc/cIsYumKvfOhKSMnpuLo6N7m0gCygSzXWOuap5r
pKu2lfdEfCzyXIHzT9M0m3hpQdXTMVGqjOYXKxwLgIZgXBAS7pRc2YIjtmi65jV3iu9ontplMA3v
XUdl641yff85Oq8iQ3t2X+FgcQHHYbobDAAjHgzLCKMDa7fHObg5ox1CXqxmjkCHAbHP5pYsKSLk
WvulTI6GrY9vJKzFq6G2sw0ugl93fPdt3w97v3/+XRh0L1hj8g3T3N8Z/KXaxnYNbrWA1ajScyH6
j5Ysn3KU2l3KSUBWpKbCoQ1c9svUVRqE+58lwBKWVuH+LiuefERxltPiiRoiynfbRojf+uk6tuMe
CEb4FBKyggsWK8d9edxqVX6ghoL4X6O27mKkCXr2DnasYyyr7fz6UdZIFUIVgT2oSZme+i6269In
OtEYDvhKs1VlqZANSWjs/UOUynMA22urMao5NJPdr+2Riztji3UMkppOWZhP3Cz1oneqm5gHk54F
MAvEJTxbMjVCeDeA5HXfY4wB6ao8TtwhbpRM+9TqRobQc7G8g9NdTYeiOvPkJYoE71fofzOkViI4
QxrnWzz+gqph0Y5+e0kLghJN/ST3D776p6ka8v3z7zTLlBuYc99+2EMHFlVSQjcixmA43H/y+2dF
mY9/+OP9P7jlJFe1xSaJ9pAqGKXi4f6Z93+f3f8YqV9YgVYU9f45qjJrmZXQMjjY0/VdMA9iKDhA
H6bFtzSx6pVL5P5B8PTaKyX+3ZAxe/R7RBaw+SxJyfz1w/2Ps0kxisbRX9jZ+NB7yQQzcNapA/hl
qNcGHhb+4eouw0juIoWE05mpOktjthUUvIgN6fu8aIt4642UCCDmamiKp7s5JPd5KTVIcyAl49b5
MtrUbJYPGW6Tw/2zRH0W5anYNK18vP8Vi8RxH7m3f5pe7haDtuyjFXA7C2IeE+G7UiZ0vENWTDnT
NxBTs1N99B5DM/TnBCoS4Xj454feKh4606i3fZSgGhF9rKzNTIRZDhpr35IgOjEV/2q2Gu0L0GVj
8/9b1+U6f52PcoXq/8t/7EEz5D//i7rr13/4m7rLNf5hmBjPHQt1pen5OhKu39Rd/CfPtxEqsuFw
PBdB/+/aLvMf/At0mI6Hs0AnXuWP2i4YW7pBJ2nw1z+kofxVOgoSgX+VdSk5qkfDYvEaeF2W+4Nj
oIIcV2e+z6zQbdAKh9FP0yFyGCl6LbLroLgQ94OHyKp7dpCoogd/JFsRk2JNSCJbAvcMYTvMLl7V
v3gFi25TvFGqRQsrJnxEBRAbC0Bq71mQnOBZbAbNZuZ2ijJGl8XZEvFTlbtnlvblkp5427Ns8X1m
wFVBBgNzlms8coEb5VM72Bum6yDZiiGBYhSCjUnPrGNa5i4FkywLXkuVzMMC/Pitm09u7aH9GImP
rjRsKlZKvyZxQuoWSy5DfLWVfsw1UAwReUCRftMISQAni/EZZkau+kYJdK7oAY8TM/ElJ4IovcY9
l2mfMAo2Lkma7pBJ/9wTRFb7OJzjht2u09g738pOanSQmACqtWFb1d1Ly/RiwdTRd7NfYM1ftaqG
UxD+MomVS5fK1hF1czdAetKeXZ5Oi8DsT6CRjnBSSSobgQ/k/RN70VPcAqnP7V2XF/yTcmVXDKjQ
qsW1e9Zi/RgzGmavfPED/RZpIDzz6UKJg29pU2fGrdbYWCc1cp5pywDlVLfxlwE+y9fiV2IRrjGl
iYkmpEvCdXZosLq6hXd2rXGbjcnJSeS7IebjNPBjJvlpMPprpAd7M9z7Cc1UjIrWTE7dNF/QvB8l
0yMfufzgx4daaot+lqfYg95hxKdSOddIniYIrgVgHRPPZqbkNrQJexT/PJBvWbjOWzU1G1ebLvrs
nNrpVU/nZOHb0RdbIZKznOI4CuC8jnEMKns35OF64lGPSFwnGcQjtYDvzLSCx96IybVl/tFabwl+
slCkD1DtfIZ2JUTxso0OMkd8ZoYHvU5O6h02gMB1DZuPOfmwk/RLhNFX1Y5X9WsstflWeVzU9vxi
VNs60T8nHeCDkS5JQ91OOXRbVA5pnuyrpONpPFx9xWqrC7QdTslD1mQGYPkMzYbLODu7booPmcV2
VpyLWZzNiN9gOR6NCPFtOB3jKP3y4F4ucCws4xEdhJ2cLDHf1DU5VwLLj760BZFXYvz0SvMEz2RM
xhcnmq5Dab+xTDrMg7G0yuRUV/L9/j2mDqwik/6GDSGJaFgDqvAraDxnAQdgG47pu6uPR8ducJQn
h8jNsb8uKclOwHgvPRrLWI/fRCe/MPtwSECpJgtbR32j2QlqK3miT9kFRQLREPnKjMMXzhEhOZd4
Tk5kd2wqybWq1c8Adno5buuqv+Lcfam1jE0Lx4GH0WS++XN3ZaRShOPV5C2pwYs1/Xcfnmg7zDe3
mm/qHez06ailCQnN2bv6xajr0QgHopYGJuLzrZm6VU+uXQ8KVv1IcLqQNUECcO0ddVa+oIy9ICS4
tOawRfhjjlCprJqvpzDUySFhBQ0bYDEMAopXs/ZnsYtt78M3lnPEmcAo77nTiP7g2gbpTZDUfEtD
zrKBnXyMU1LOJtz9/CRjjgIGxkdHEFcTcK93GQDpJv0abRs8zNsAndSIxxfTYPjNxeRXzaaKTXIU
sLVlN0bTW6t338aScEBiRxFK7RvNh5fVbGohD5qsN4UFQCyfL249XiIxvhDNtGrzdZmNF62bbq4c
wPEQ3hgU8bsXaq/sDZ4emlGc7Vr/jIiAj7EO9ybcGRCoZ8sdP30RfMuJb/dBMLU5LOYO3gsXsxbG
6xbjZ0i6N0AS7RIMxYNV9CtnMDaMKHbVnKjwR9ZY/ctc6ReyhisQw+qaFdZ8tD7IqX/SYdS1tbWr
zPSUgdMuRm6PKeKS4DftpPqy/qmxQPp089Ev2xc0ToT6ugsJymTmRlD/1yBFFpDJLS6v0XE3IjSO
leg+m2C8jFybtd29VMw5FhKqV4B/BFXITh1WccNtRVxXTt+bkkjRv6gDmxHIKmTS4fNka+V8Y/z/
3lbVNzO4kd/6QjkPTcseP83olyb2WcU7bCOSkzoTdN89U7lu1E3UmNxj2GNJRAm9NzJnAL/kPGl8
+63qxI5nYrTodTB6Nvc8B9Ui6S+k5r23fI+UvCk8pKdoZFbPDINbLXuX/sD9ET0o7zrfCwLN+X7H
GSN58miVAs3+qdU0otYDlfEcPfYxilZHEpgdTSrKkCFkWJryMOI8AxpgkUHM/plN+ytMsPfJb9mH
SONThg5echblkFrKByRaGNoG5yA5Yh9ADNEvYU0Fl7cgwsph395+S+N52sm+Ic+kaggoTt7Q1l18
VCTHqciOrdH8RI1uLyz4MMBc0LoEKJdynrOttszFSAmOIG+f6i+jSr0ylAIuduzu18/ufzfN8bQd
snbfuc5THEmTdC/HOmSs2A/3z+4fNLv+7Y/Iy3jZCz2ng/E9ivBxorXx3fAVCwRwLQs7RUcHAZ4B
N6kG9AW9eWwt/Xpmkq8+DBNczkzaLSwz8WowEp2nLjgEHt1pkb5GsdnA8qbh8Ygg32d9suxSZWfX
45vhGtF+YrvjEdex8jt9V7XOxoBfOef9qp8T+CnaGoT5gmfAAr+z13w5tbNJANoQqbWUU7uih3er
1eTyNy1DJ1QxrISVx73TGpi1RfvrB9hx7ZEXN++IIzm7UT1uKIoAtOcB7zqsAi265IVNOpRm37yF
n4r3Wfi7iKfAuoq89zo34Lt0vXeI8+6neGRvq8kIvr4Px4KBT+eMPI1Tm4bfbVdlOah+wyFBXRAP
2iLDCXMu7FmanykEmz4XZ8+G4xz1RI7UYFfK6a0rlbCJ21zWHB7cAvnUXTN/vob1tORmW0+kCqEV
8L6negb8gjEgh41RoPbg+BtNZqdTwuJac84iG17MenpJ7OKcAsasAm87i/g9tll510cbpcEfzBqX
Xy1Qf3TWGv9eJvum62Ol8ExMEK7xg6collyGIEVhCLjJV5WQPJ6+sKt9CbzxTAj1rE3HijpqdKv1
33xnLBz/4hHycAehZMRlzEbd8JwffBe+DZ4Az1y+A+N2IWke2mvq7NOVQyJ3SqGDxXOpAvY03zmr
Uulvvv0Ptg/6A8wlwnN5BTqbHf2Hb8+odbSQWBY7s6WI56zJyaLQqnLr69fEGK6OFb83xb4dn2KR
HWubU43CNpLT37m6/i3FUb0QmNEORRswG/eHdyC0cj/yGjYV6s0nWeEqqExSDUy8/gh28WoyZINk
vWButeyMep2n3TUHDZAbPH1SClbf3sU5mRzu61//ilSP9uM7ZEFaE5j6DEFe0Q/GPqjwwywnL9/5
HS2Unh9xWT9pDWxQ9JoUocJZ20n3cb+80W0QQTJ9Uom9hM2lEPJdB/BmRRwA9/LQE/OFmBFHey3T
+dby6LIkIryJMoTazskmcirHrSpBHH/YJlLs4LYtVJWuEzDlpeM1i+TBy/TLbIldzXsBbXhFlDf5
1v1VdvXasN9YDWwqHn6Bhxi2m7akelyradilrSD7klhiMGtRD8rHqTc6YMbKYh2chTcC9T6TWX9l
6oe6BXI4gw/P6K4By77K7/jy8r0uEARSJZq2S4AyVw0gIjynKf1fVowJ+gvSBWpylf/6Xfizy8Nm
MSIMx9CF+aM9yUxjHyuhnYPJb1A86JfOT4nB+rhX1uPNaOv9X39Dw/qz9902LNW1e5ijvB/ed3/A
JcJ/zHehw8wolc8y2zjKCF8MGIDHy8azk/dp5FCbmanpXf9Cu3sgseBgUdenONaN+TlqoAUX4Ib6
q+8Tsmzmj5arLgZsuAuIXheYlDQS5iMOzLhlle/k5PR2PDqG/GHmPESkeFRfd4DVCBFB9A7G4/ik
uoKUK8GPALGaI+hsQnXc+dbTVTGsXjOHgtzxk4MKXUOrRn8PTCM95WiE4uaDZThlSkJ2qUOsCpi1
lemWO/C9znocPDbvBnp2G88EJKfQROdfE81Ve8Ep8JA10Ot/Gm0H7a1/MUE5ZV34mCfjbXCDlzju
lj0tGBW49WamVMc1ll1hfa9pR4s0fldFa1sOWynSczY1r3U3ffYm5VgOHwDGflXvYVCKLtz3/I5D
IU+JnuE5td/MQuwGMljt6WHU5JdmljszFCsv7DZTmb4baXBwMYpZl7G0djASdxOndt96b07PxoZ2
j4rlCOqJ2xWZwL1PKvBidjPHbnSo8qfR5KHFz6EN1G+OUkgXCFcxIxv9cfD0z8Czz67BmOCvr7Qf
/azqCLYRhsBw81wT7x3nz+f7Nc7D5n/+0/gviE6E1mlWvlPtm2rpEMS+GTc3KF/Vj8wieJf/zWn7
Z6c+UWE8bD2kJuJuFP7Dt8TRDgCP0OedSGjIGhrT4u8fqX9yy7qOYdoITQwTC416EX/4JjHktDbV
AWvZXo86jCiOhZnOL6DntxVbMkSAC1RR1ZU0ASA2hGkaZMxHyZeqskl2OsoWlqblr30BttxkHKGZ
54S2pzftN5eD0M3TA060YwNJoJHyw3P4NlWfYPw3DnaaLtRBnGTjDYb9DQMzl2IN1MCc1+WUodTz
F6PbgW+aL12QvKMuPLbw+woSh1Rf5lrzLfLtc1Lau9GiJG8Ax7vXeRh3gkZHvUhBHVI5znmynBeM
fFwy694rv5VMGJCazfF4SSx5AiDyYrjiLczGIyGdp7y2TuyU1lozHVXb1EbxSZ/dFeu2By6P4xw+
eiAdMLnEB5NcEmTW+ED64tXo3ApwZ77uMDcsdDP+Ig1rq030JHFygop2MFGip7yTXmrt1FxBfTud
oFwUw+Itd7qXrIGyWLlvOjx/1ZT44OM0XksQYMXgBLfp1/764jb0PylwuMR826Mr0m2oJf96GeQm
ToxiynLiOXl85iQ4FRXqzLilb8KSBIgj0Y8FK8alEfEeaWO8HZpyH43as+kv0xUR6+eaNg9h2bGz
nXNne4emvQHNWFZ06Kp16/tLk43XSAsfGs98qDz53WcRTSoCIzmdfXD8OnnJuzT5+q7JrxTWxd6O
g03B4C8XCLVMzryKEUDPnU81qooKTA7XLhBndapWc/9ZBA0q5eYYB8Ony8mfcZi5VnGy8bqXk3fQ
bEHxMW4NhgtM7wJtvPpefzVIiO5g4mbFT6pJdbHQ1dq4FYTrlAxHSCJh40e1w/wFxcetivQLDd6I
NgKR6FZVY0HSr0KaOST+Z/QModEd7Lq5Znglpg6tFUWQaNTIwnqDLr9Q4FQsrtuuGG6O4CdGmAS3
P3gqGdG13kcitCu1e7v66zf6T04xCjf1PzKdmWz/8DYPYeWm7dCjNGFH3WAdt0siCtwBnTQXudWO
F9s5BGX4N9cXUp5/L888ymee0IYBMefH47OyyRQx7S7ftZG4Zcjo1HMO4UYPIW7QeTPS7BQMLe4b
ehUJDMSydzUFTzkxeGHCaXKjWI0AIEUuAaHMqshOGGvWuGJULWY4Hw6DFJt8GlUveQxK3fGiphu4
qd56v9kMlTyoI2OIT52mbZve2aJfcjHYLFKfKiybPgHCnyOTzDeGe3Kq0SGDAc70mzp3Ab2eZc4I
EcpunQm0cutGZieW8iuWZdeQood6gjyaT1M9jHLeTWk/ODgi+xagv0U/TgrRmE7HzOXcUPdwaCXv
6me2Zv02G/pNIkKqkKs1yYfmIjS0afv4t0ncriO3XpsOpy+eO1XouKN+bLnsobUOBFJ3VXpuMaSJ
4I15oDKzeG9qQgHOnRVqxOPWPmON+1LjEK8fH3Mq85+Lyt9CEDrh5WUJ+1WnctMO2cmxqTqgU36i
ZbcCxXvVlgD9EAxiEeKuVGUdBq/3GQE9nvPHMAocTj/WuVFlLObUx2kCcT9JDxPi5MjTT6WK+gGD
2I1QvCf3rKbWBvM6NW2a8D5qk71WQzh6r0/1Q7MMfSHS9lJp8UEnFaCW3VU94WPujaEXZxBzF/Vn
pCLIlLGwpoe6i0854+R+dE5Rk6AvRzsUJ0jTgCZDyLB36vRVk7WCfpE4vkdMJ/cmdupevGn4NAr5
PDOcwX74rB3UqUtOxEkPQK6yOjBm+W4jHDfyjmYzerdtXpUGKBTSxiKDfzkFUhCpfRRCvKlJW4a/
pubuzXXxxiOcTTGPD6rLMnqWlYOsjK+VTjc7td8kySZFYKJKnj/7iEcd1USfZwetl/AnmSP6UGUw
I4fuIfbCjZq1tW3KeLHC6b2juj2U5XS8X/AsPVQZic5qNw78Pjm9bKYCNiRY1Y2nJSjKFOCXCJAC
Qxvnnsrtlg5SnKH/Abv41DXm+uqCU9NXyUO1HOkdGsxoKEtYQTBeaNz+ls5seKKZJ2nF4T+DSqyY
OnMcqznhXAa//PWpZVjunx0frkB2KBwOEf2HKj+dLFnBcsh2jTvBhOUXOQ97K/jGnIuBB462hWpG
vS57YIzJjoasQW4kNXtWF1aDImKB1AmMKL4bTLHpNUVfrY7t+xdwzY9KUuDW8VfhT5/SI8ZAjGce
3s8+yGbd8aDDDUn9wDxoWKMS10xSdAp4bzFgSrvnmZPjrV3rELz9sZt2VlVix+y6S+bSpIemTtBQ
Scnszae8iNlOM0VyZm6T0cnqjWFW72XtE64oS33hMtSoC2ahbcFsU7fKYXHOGZ4sHTyJo1ls0Rcy
Ce+eify9+fgk+/5Lr61yWXCDq/Mlmq19ISXiNX2pTnXHbo9rk8NJnTnP6PLOelXD243edTy1Xg+O
UB+vo7R3bYnv3Dj06I7VMzyNAfdYgCPRlFQDpZ567nbpyeeKVPdf4/rPhvXcs9dIpX5RX02VSaGp
WuP4kDyiul8X7ATUVZG4BGXxRXzm/TXjZTUZ0FgnsHc/qE4DAeCLAYFYFNPnlPECmNtnE0Y239js
6pIqqOiu+kNc4b82pmHbJzPHEtTrqvlK2+7FcsaLuqFb9/fS//8rBsVCw8b98d+/b6T/DYPyXHRt
9B+r96Ro3/+4Lv/tH/62LvdhodhsvQWNjxC2ozrr32Eouv0P+hLPsqkYXQU/+efCXPxDLdI9xnTg
dACf0E806vv9z3/a5j9sqHgOwyPf+BWh8vtL/G3491dLc86EH8aBug+GhYEY1BbDJ5nRUIfGH1oX
X2/yNggq7Si1WFkVsRfknkcwJk/K5dgk+4ZnEwlizRsPRgI/puAgx+ZtzrRLOgUuCDEUX3KAVNez
qDD7mb3hbkrWUwr50guHS4h11iW7O1DWwtrrFrPO+NPK55VG57IpIvIFyXTZjoQeLzo/gg+XXRun
e7NmLOpYgxd1l58jguWryrsY4Bs5NUhNtGoSwilXlgAov+u1+8zq/5uc5/PAJsMrc04bkme6bDra
ZE5iUFFL3geBDwpxLiJsNfXRzeRatPGHJWfC/3Z5qYE+0ZtrIlDJmVXsrstO4bZISqpluk5Nkp7J
pyobmEpextO61/KvKAW3ZY9HIFd52a/nprsggMa2kDY09ogNg+ILzzCuaQI+Fq1tf+vQIA9dctPc
0FrkFj8zKbGIj5sn8t1JuOwqEi5D83M2bGblVBJJZV6rlHPGEc9YV1hUlKre78iQr7WfWpq0ssrf
W1i3Lcx7rMuGrGuAxrDMkoLMxbH+BqKfwhCk3oyWT3TA3whnRO/gnDTXbcmbu+myJ+6U7ToOPCo2
ftyE30KjMac18v5SplqxxLGQk5kU7Ug/dmR5bfMRS6jpQRxIHmYpxqWn6GuaGb9XU9ST0xDPi9lL
fi5SuP/iUQBJszviPfgam0RtkLo4rlcsyFd4WSXRtWGCW0w7BwkuiliMH4T2PmgRCxY00vGGGXsa
X0vnU6dGGcp0OLT8EuCfj9dpzHdyIoDN/4CmeARlqOODDRiwzhe2RUt49hz7cY/uNwFmMVbuHmoj
MyOsFrWB8CFKo2+dNXi7qG5PSWmWx5KpT+GxX43SbmfMItn0LuWuaPAN8mYiXUq4lKXxmoH8WTkW
j9HQSx4cur4NedSlPT41qKF2oonOVm+U7GcDZxn1+VvmqXAL4N65frPd5LVMynSZ9DY5Wq5xS/L8
c+rZvVGyZwlONk+lKs0qTscFNDZuyrZ4LgbnOmeEb0V2DDd6QIGlrxon65ZWGFwc0ZzN/EwKuEK5
i+vsFiM7zp2YwaIIqwYpjT7EKhAAYmFaWq3FCv7/PjROfGf5Y03wkGejesm5oYfpzfcadAXG/3J3
HtutK1kS/SLUgjdTgp6UKO8mWJKuLrxJJPzX9wZ06+n16+pBT3uCBYASJRIu85yIHfCKm682ZfqV
uqhLpkzE/ijyx6riEOkIrzBi+9pkvgqD6VETdTzbSctZV9gugQ3dZk2HFECFhRqrxi/R1ckaS+3a
q5E/WE2xrZm1Q/vRJwzwGJSWtZ99CkPkEpd05hbUw1m0Js7iZU3Oa/PNeDOY7sufFxMl5ezJSc9p
zZ91ZaqsdY5k6M9rf3u7HGeHWZH3WDHbOg49qGpOzO8t9IyNQUs7wYatz2KdIQAhL3LHmR00Hs4e
+n1IuT8dFX5g1TJM2KPC2yJ4jvYkCPhOHNCtSkoyKD0GBcfKK5tjSPLx91pvVDfjiFrtZ9fyEwi1
r+MhdrY/Px/Pv7T82MizZD1Z5LUqJVZggHvVsTIIeJkcfUcUGTioZR+RyBU8xZmPPS8KMI8H8Lo/
e35+Kmb6Tl0JOR43N+24/Ob3OzXL+y07AKjchR6pf27N2W115b0kinQLt9x86HMFcBJpQchscKk7
APa43bjGa18+BlOrkWIUuztROuJGA1y/6olZOOVYqVvRJKe+Kx/QFtVXLRTrva0V1wtcvm1EuKqr
Ij7QKyo6fYXJZHof6AfE0AX1KYWHrFA9nqPyBpFcT3lgnoexeyBBrtwUXUkeDNb9Nb5S91g7uqCu
Wj5KV+npAKg0JckHbJLK2WRxsmkizM/Ty0A098odMfMH00tNbiFciNfJcMl9UuppNwxJc10STpfq
akm6tHwXUnP2CrPVfT6WH+YAiKGxRLSPcLg+xl7gk7uT7puY8mylAORS3PBVjO1XEbXyzp6VanpH
1dbtmFwxKJuKNj5OZUHtbiAceWhKuhbpJh+jO0xp2GKlzRQ/ssneddSXriG8Kg2Fi8iDB67E9hvh
ExxqZDi3NWcXwm+UszhJ5ZEw5mQ9Fi3RQlAkUDuvuIwZKnchCmOT0PqdrQcnc77Ektm8H9USyv+y
7XbYvDvvQA1dzffdTNhZFlMcXLoObyajCSJlY+JaVk2zMI3M1iBikWmTKSVXpOPAtsqSoz3MnpTU
BRI0tTE5ZANi93o2uC8LkhIABnjzyfizPVaqvqto90RDSeK6PsB/XxZUjlywBJyh0KzkKI6DJLhG
UYpDNfv2F6BB/dfasu9n05mqJ6DOCn4t3gMYYXUcC57uq7EA/c1YgbqeE6ziGam/vGpWZeLHOn35
vIkNhtKEEFYEJh6ymXm1LCzNcHHczNuL255UyWfbJpB8jFtxtBgV6Cb0cg1g4nGaFwuk4GeTQiHB
fKFDSjxFX+wrs/z2ezWapc3LttKjuU7S6tNcqNc2LrSE75Mzkq8BNT6ak2x0xn0/uX4TOWjOx57O
edLRmJ+P60QqE5KKedWqcntHfMN2OcpRgsO1pPtAGsWfA7wc5XbWkRPxyq13Xiz7sjHFCq6WG49U
8WMJe/d7sZwIP5vLGonXFBSqIfo+7gvRYVnE82mwnAtVDmV3RfpJuM1t8bgce1Ob4j+ngca4gRBf
Rb4EhbQ2jqNWBzX+kCF65EANzHUagpVcvtEf4kNDJPCmLYK5jcXXuCyW7ztMpLazhoZSJiLxn8WC
avjZXNaWfZP9KsqkObhND6hg+U6X021ZS/PaJgrSdf3lfPtZ/JyDPycizYmDyoW16+CJ8oky95IW
5UTUxb9BG9lMF7MW+f+ys48rMjtj8bWwNL6P3fc1qpYABpdVsL/c2qBY/xw4JyTliCHLv6/Un2No
tB4jeKfdL8emW67Z7yv3ex3CwqeTIA5ZDszPIVqO2D/2OYXXkZ1VpCDguISXq/ebW7Ecu2V7eUVX
ogC9hvqkZSQ6fF+8tZzBaPO2xC/L06dz8gPDvlVM4DKX4XzJLJdSZOh/1n72aaG2c6Ru7oYZtScD
ZsVt4VuA03dypmqYM9Viee37B+Z9ZYgOuLNaqCwz+g6JEQiQv9b+sU8hcntNachcITWAnBYzc9g6
WRyuEPbVJy+edvpy45ghKssafX6wv179thxCSIV/gCnLZm4G3NOWI1rFhb2XaEqXS3C5JEsZRYA8
QlI9V1bqbtq0C6HAzkDG7/vstTfXYpd1w3aAQUxJANWHq9GWVHI0mUXYX+bNvGfIt/xgZWi3RUKx
ZDnQBQ0dWjnz1bosApdnPrniVCLTNmUGMiPbPLDx6Tdy5W/byCppmmYqA89i4Jz7B5lEXXbmXYOj
s0m26l+3Z2sO1Fg2l7VlsRz6ZV+AAy0ohIdb+9+3yyyYSMZe7pzfq5BPXgsvjBLifc2tNz9k8vlW
Y49pme/d5SMMxjB/sOU1PawhT8w/MWiMj/bL6vIS47A/v7tsUl9yRh+1AgGOVRR9BA1c93AmrnQa
J/Ky9rP4T/sKReEu+vMzdMH4av7TWwzMVTYowH8vb5MtvwfwksKnEe/+9mv/6Xf/sY8sP3tNbiGn
4/y/Lq+qmfPu9BTZlq1yaHxbQprU6uaX1s+Po4Ji2ZGY+T+LTvJ1/+zrk/li01Vlq9a6syPQ6QS+
Pt8Z9nwsll8LR3jmWGF5m+WXl53/eJtl82+/Q8bgxgKRCtKXTK3aeNYigriWn/p+u++f7QiN5Yjz
bWgGyJ3l9WVhz//v96sd6E4150RRzIrbhOx5/Fca3BKebqI/SLsaiSgui3rfaWlzXJJHgK0wLCiK
3TRfowt9cVge7pUx4xipEyIqvidzHNnlTDwSyyghsvlnwiB/qcEzbBaI5AjvAIJND1cGXndQ6fhn
8jgozqMS1ER/cMktNqtlsWwiSuXOu2wnXq5xu8CP9QOIjZfb9rJdNQankDvCgXSxoPZG+yvHir3h
/+a6mRdL/sWy+ccQVjwSCg69nwne2pzvPJ0aFnxtwXH5LMuu5QMti5AQHvoVxJ961lDt5TwYiOZR
Qjw/GtH9RYjneQQuFimivD2mejOuSE0AcrVDMfqRG3PvW1xBixVoWZNNHh0JyJvmG6iVqa8WDRW6
O9CL5LxY1kAorc1YtvtmvvUuXNFlrcaeVGvBtP9mpM639rTXOQV/opKIPKCohN7DBEmC82++PyBl
IQlIt0zuksFL080pPwBHGc3Mt5vvNdUKQY8CoTPgry8GMgR49XFZE3ywbTK1V4mwIn2jXwXzc/bH
G2a3EQFpAS3Tah5U5IXK51bnIVrJXB4rRqRMK7cN8nUimcb1kbKNqADupqwPVQiCXI2jEt4IqwRy
sdxKZz6mtXBJv5GkzUzVNIOz8MLpsIBIVepZIxF8ACoXv16hk3xWtMl+QY8u1NFljWPEc+Fnp9pF
yrqtSXFcjIg/i9xNnN0kHdoqfLhlsYBJG2Jm/UYGlEhMUmEGRbld3m0xYy1rP4twHheieH0mwtPd
LO+RLc+uZZWQab54E3sMwht61CaTsVPQhe0+MsTamsfgy4KEAk41K1obSTbsVQBo4MbmV5XSAHja
iPfFubecba6Xw8Ratq0FjxU1BilHlfGud/qpyMORwcA8glsWmERQBOVF+Jtin9igz1B5a/QBUyHi
g5gte17YD0cVIQOT/b+281DA98Dkt1j2FitjiQ+TOAkQQzlDT4x8cRzzz1nFJ7Y8vH0emAsaZ0Ts
zJv/Y19S+4rXz9FA504vygswmf6ahAJzJWlNkVv+nGNU89Clbacc9FFjK/edOyXAwQJnG+k2AVle
WezItIA/M+Wz9naKN7XqTjdafjeqBQhDD6teJe4rObmnZCgfIMxB+4vxyTaG/QpBKDr3IvLrckI5
1mrlOSNsIXCvGG4nmFlU4zRoKKIIrU7wSG16+igb8kv8zDVuQOuoT25spoe0q+ihds4dMdlzFQaZ
U6fiN04pVA7kwOzrYLolpCfeC+mg3O27c2fYwb6HpaWUvbWNQxJ/JyCOrcP0Y5SJ2NtOBH+yBz/l
DdI4EF13XQSAHeG1FdCFOaNtYbeHpm33XojmMBRk4YXOdE6g0VIKHp97bJZ+7/QjHCfaHpoCvk7H
Xnag03ahsiVOdWLgYJ/X2lR8SSMH/CEkou9oGeTiukyVgSYRdU4f0OiIPx0/WGGhoylCaGJKAL3Y
ysz4OstyCp/Mxrc5CV4ZLVU68+U+IfNvX9T19dQ5xKjI/sFoYxd3AJ4tjHEYdws68SHUKyzg4B+B
qVEGCQk6S1Th1xBvRiNszzoJwn5XkdhhmHriV2VcrhWCuwyMNVtHaPkqojZj4linVHhrVcpD5hnN
znXwhTcUUnOj/bRi8FqeTnrrGO1aKE8rkwhjwGrkAxmDtzGD7lc5k3NGzXenvgIZajxYBd3qoAIA
CPnrcVD1iPBXhEBD61rHKprI/2rbtxIV86otcADVVNbHRP2wJUXcovtVhZh/q0mlwu/tpyEmWs1u
rwpp0rUzZl+WoVIJzpI7AW1wR9A9qg5pQOC2BvVWmjws+yJbT2qhw4EBpOPypPBnsmHXhEAFPAuA
AATDQYzWzlL0janA3nZIsViB9jO2KaS0cziGJKwx9N8aaNIP1aSPfj7AJu3jXx1ONqR40B35N5Tk
S9XCCFMKNU5VK5yVxHYsnby8Mkh4odTEH65IfVhloxZdDwqh9zZQOYrRJSHpLc2M2BVfjTWPN42o
WaVMMLHhlus2lTzs9ZCnObAIKhCEABkN5N5C2wWW562NMtPXQQy3RRDaNHCC+oV0L3AkTh5yc5Q7
zV7NqvyQpuKjGmiWlJrxR6ny/7bpRvMMaer/3nR7+Bre5X/rtn3/xr+7bca/LBUXqGrT06LDPeub
/+q22f+yDV13VBeFHnRFGnF/7KkGPTrPNnHHqY6n0Q6jEfen26Zb/6IgY5nEb1BBXdyu/4duG+y8
fyjEkO1YJq5ZhyBClR68PkuL/tZtU3GzdKIsVa7sGn6i7O5FB163CXPOb8e+sj0DCG1Q3eUhg0lv
Gs8F/Y0Ya0M38iN6xp0swAxvka9pufWdYeXvNXljyLWcfUXZIFK7B8/UGBx40W1lufcUr891aa1J
wARAhTZiVUzmY6rYpZ+qZMzSC3gvyNBWAMqJUayHWL/YmoPpVcOsgi2T4Md9DVvDgbIwQcpYmVFx
5rGZ8IAm8duQ11aNyYI87cBvPaCkijDQn6KzKeS0692UcLgGixWGr3CaYfufCYF2WzvVnVVfQ5eO
qOIi2l8D46Kmr+WbyTnUcUQTn0j7jZtOu1YDS8Fkc9LSng9W7BQlfpAeQSO9AxGlTSjoCORffTzg
9A1H+j6gvwP5RszvFnTauXWckrZ/dIAa19Dt6DHDgzErgdYcY5gA8GEU/gGdrkXVhfpVno+QbaCa
LFtUQvWrZU2r4WIg9Lwixke7nka+Z6QI3q5MQ4NPYcozHdbhJBWD8NBh0tZA6ZRLYZXhTWBM4Q3x
KxD0+uk8ocUA7d4M6EjwkYWTxTAjb8vvzbYMxM1MBVFjb2vooJ9ji4q6A0HoWDqdubLyLqJXFzyH
oC4vqheSrx7Gne8obnBZFgQ3K5dKL++Jdsi9wdkHkwOjEjbRdJ2HxAoVORVUM2efWouNEnCUk1hJ
0OLllb2aUlmuDas00MroWnSqCHxCxkrhs1FS99wXjnOuR4LqlaE6Wd3gnL2+rNekUIAXyLroZqid
+DruMz8fW0jeTdS2fq0iasj64sazoQfb6djeo/yMdmMYy3XrWM19UVsmzKBrCsuRqdWPqlKyUN8A
QAT3y4bOaNXsy+4Gc9MKYob92OXuKimU+IVpb3YyVAKVU1smwIxVYmKRwmwSabwMpRwfAqN56hiL
fyQ9DYJhMs3bzg5AC4pi2IAY7UGlq+1p5JymcaZ8CVvhBB6q605oJio7t9wQZ0xRpGitB902kE5T
+7fVHihcrd8PSjn+cgVWy75qYV8hTdEUO3otey5xMs/q1MTlgtL+DkBb8qYx9ln1WunyfCVHLgQu
uJU9Wl2XsHMq4024Fxzn24m8bj9OXevNncJD1aXBR6cDOlGGiwfI8BHi57SPEJFuXWnIl3RChR7Y
+sUKBoTrfW3sBtBPa2/sw6c0dcH05GRTu4MXPuVzJHpnhep2edXr9Z1GM81PEHEzNG7HZ0dqz2Oq
lDfSBC831AgC3MACyShl9yt/VzRiYYnZMPzBFacs77xrOeRzsr1NQvkQu+dI02PfJInoIbLbnZXw
pzPJoA+7bPfgBrU82p3+6Okm6tIsfM/nGGtSTqebUlPHqyiNeLjmBHC7XGwnURnOcXCBxGWZN9yX
Sj/cF7q+by2PGDxJpnwy78dyN5FTAAli+QlH1t6+nkVOjO59aorjLRjt4dYymx6bQHz82cWxTBlp
xqfYttWVHIrqWa2MfDe5pbJZNskCYcgQzeKvnKABEBbPlpZecAbLW+Kr08exZAyR9m+2QKjESLx4
kEV2HRcyvCxbQ9hjfY0YladcE5SC3AfuQCDoSLU9j3GqPkMmo69vWQ/49Nub2vKeGOKu6SdmdyVR
d7ekuu+KXhJfaY/Whql5fmXWA05lvCqYZZOtG+oUwCoaT6dAfzB1A/BI7Drb0gms+wqWJcarQHxF
ZISLhIG7wExgKzBepgyVaMEU+cLxwxLRdeTGEQy4V73yKTQVea8UWo42WVXXGBWhO9Lx3RPldgnV
Lv7lutoF1KbyOWxbDWeXE47PillYRxwstCDmzTXQb3Ndt0I/1NJ0XjLOKth06bOJ3PbkTBYUqzx3
X3pvkr7K6bWK+8rYOHZYvrQbHvn1C9O94ET9WxDc1vzuFK4n3dYuVZ93T7YCYF+NtfxQdwEpxB4Z
6SaYxNtCs+ACSGwOQeM4a7cT5k09SnjAKpewAEmG9iQv1l1bB3vbjKonp+Sg5PT7T0NcXAdl5V36
qQXtGDohPGEteXQscDVRNr7owSzmMsP4Pgfwe+t2+ZxUH92L3uReHeBqsMoyO+tJc06F292YaaVw
mSftc20p2yQuqdIqbfw4yJpwb6eQh0rE8aNei5S+E59oeRUZF0gbRgQASMNQRahrO/V0Y9ntLWmn
7el737xZdEmJP1p9CqqpuXLnxbLWF/w/iD+jTTOk3WkAVU37n7UU36yfMh/C7xoMGyPk6UuugsKz
QdprNyZzmtStap2ktJhzLxc3RBbunVT+pupGykcHEYp8g5LOYclj0CbToghC/KFU1ia+BM4fd2/M
uQKc+IByxKsBTeiQxuEetFd7yMt4OyoJD/beYpRTO8G5QkaiFQ2s3GOV1jc54ey3CnfZWeM9gz6/
tIkBkclDYZerE3QyXYpTN8so7Fi974M4Af8XaPvJCOy149betkyrg2GI19DLCZ3s9M3Qpf3e6usP
bsIEMQjFu4SjKVd22T4L2t9XnTm8m4gzzbZqcdPyfKAu7vjVeB93GYLSDpwug37+bD0AjiRVwnA+
nTF5mBLBHTX1ewXsoqyHWzgTcKpq8ZsZgd+2tboWNlQH2Wg3ShOUK5KyfxkDuCNUfqvc0eJto0DR
KKHp7SnhMCU10Vx5+UpNWmD3aqZvHXsQ6LDBL0QRceFe9RlKiFFcrU9KYxGzaWAnMfBYhvnGi70n
Q+ifWq5cNQ4sNTUY/NZ8hVm7w/t1Sy5cRshU/wVlPVoJgYgkju3HsJVPqWPtpB3QFGxTqkXjV1pJ
G0IzXMxmeLaC6pOmekfuaXhiqOEYvbZWR3XdMH/so+gWBlS7srZqr3aboAveSk9BC/KLRi8nM9HV
Xl2h8moDqJ61tmsIchz7MWIGbkm/i8NPPcXxrebWLUQgMImfENBeJpP4lKzDDkDsXh+DGtSyo+gr
wkos7bls1PuADIGy9Txah1xP6u8ez3k/PgUj8Ew9JbcdqbquHCEaXIi8OtaofzibNhPjv6m7GaTr
u3VONyBS7jpDeZ+VWWqoHiQ2skQhOsoh54478crVhwdXB2ldkndJ1wQvID18Os4TwZiIY7rsbrbW
6uBPCfbW5uKXWHP1E73t2p92jwjK1bkk6+QgdEuujETFaZnPaEX7LFJjHZrisUSe1Xg8641jXImL
CFEJ1ZE8M35Kd9zVnCgYV8RXo/fpPdiWvVxT0qB8oGO9C8Qu8pyL9BAf1caMvw5OumBtHnbHKjeY
PMSLHxTXmde9Ork4lRPVrkatdlIZH1Sux3VT9wlfo7HP9encV7iXLcGFiLKQjjf+ssJDSj72Kv8+
2TMNlh4CWUDiR+39mOanXE3AZrpq7S+e36DWtpzqTMpdO1pPofqklkRrqk6xGjwj3ggreZ2EwVQd
IXAjXRIm0WJMnk4ap+yeZG68Uk+gNKNZr2GdXRtt0Pt4XuhFRV/C5BoxFPHZVXE/g+GQuT06uffm
uNpH4v7iCXAT1AQLGCDdV6IHFuj+dvPxw7T1s97IBpByXoODbW9SCSECgzKhS+N7Z7hPo2Z+dXb/
NcbibFZfUppUHcuclJzoYEkOuUXQQAQGqOkRmJVW9a4hsjk70cjjiwwylWdRF1dv6OY8FH3uzrWG
fRlFVwyYX7S+ew5bC+Gjfe1W3m2mj/Co58J+PrxC3Lsq6U+ayDQZGumz7vgXhXe43JyAuAQDvFBy
27WYjabKvhAHgnBl3IQW2ge6iE62Ll15A5aPi7IuOEkmytqGwZbS3yhacoNK/Y1sTkyInW8rxGSU
w1RuO9meQ/TwojOiDZpHX03WSZ3fdDAZd+3k+FNIaESd55fQbrllwQOrZ3JfS2yw6KN15b6ZKWoO
MU1frUtYSE1dTtrXSg50NQkgNXSxu5omO90bfQxGW292ttbduGO7KrP6LfDaQ6mQu2x2mvAzZHfF
EF+1ohs2TaNpOzsGFW4KdT8KayOVEscl9UPTIWCuUBXrmvn+FrRZzXij1BktMT/WXL4DbxoivDNo
9zwZ3Tg1Xs6y/p2OEm1PZyCLy4hoNd3P8C65d1vj3vaK+CEtjeeACNZVKCtlrYBJ6CyZbxllyYNF
ztWq8NphP+F6NUVDc8vMzgCWu1UQj+k27XGdrAVTObx9/ZUUiXqnZA8x3TgyZ0hozQx0pm13YeZn
rgk4IOi1I+lDePGRkGpvq9kkzQvMbTtlcCPu3fZT1MTlxnKLC2nVCRGWLRG6gXNKOWonhU8qG5AN
RhduKjW7KArQSmG5l57UH6R3s7/XQ6Vo1t4apRvB5Nz6fUMZ3uzaaQ/MEw/EIAebyXXzfW2lr3FS
6sc6ZxZfSPUXJuSai1xx172HFK8yqFTq+bjNtEa8SDrMTY3EhYn/fZqDIpwC+103oFGGJfe+N+p6
8HBJUN43LvNmm4O/EgZ5uGXs3EZjsGVa6/qidu9oXjOZqI0nVbd5XNaZTkafvQob9yKt4nYMuMFT
X76SrQImMwlcimunnserm3vN0a1NJujVqDxK2ipK58XQraD8ZOiOa6u/6gv1N9JQWEFNjPMozcON
Jkwm1iH+m5ZeWm3TK6TiOzcZ/9peduKif071ydks+/uc1hwCkP/5c8vLiRofmY2BVprfD4MxH5Ri
xD/ecnlRDRgRmsMcCMZbLrt60a1Rq846Wh60gREWJ1rVcpWAjfbNficN69ADkE9GCklF/xXlDGab
UX2h4HEVg9NR5UpXmkMpm4uJedyl7IMnsYOrab9YcfeRVtOXk4xfwkDL0o4Bnjbon33/NaVIZaDi
z3yIUx75AKQHv8nnzo1uIn8z9a9x9JlTRuu60q7KMSYt99c0lc6WzG90ZJZ2FmRUmHFR+CW5E77T
eJEvXXhZ5IM0R8T1zbEb6dEuaxMpyzCNhOPrLXKUtlfRr/DisoiaJt9OvfUoUiRaHQrjPMrso9pk
+643Z1yjAxgLWuSgN94KCiIJbSQZrLUZmCJ0JNlkvdAzWrYr5vjHqt1j270tLU3dYUMDsCBLIqSo
Jo0eUXPpnJ9uWIzOJj1/zswp2k4O8iQxaahYo+RtcqkId0aon9TO0L4X+l9rNvU/hlIhF/GQpye3
09PD2FMI15P7LCcfSBrXimP90m1qcOp9o4dPdA5PEoJ9E2vgauvPSAaPTjxAjeYLH65ze03Y/JkG
ykZXiqOptbsuma4MrS/xoOvnUAFGbCkEAqkgyDrSgAXzGUKJmPRwbjBJmVXlp6Ck9ycrfZObTPWd
+LarjO44Iny0nU3jKW/goXkyOAV6U+8Xfs8DQUakZRfXlsVwtg6AU2e3rWadnKI+NuJ2CNurqhAQ
28JZkUHTBE160K+p/THEx7JZdkBeojcNa55B8PNKTmE3a7OpptQNxQb1xi08sY7uilQP9kbbX3vQ
AwCfMZDKtpM0T93WtUGKpkp1NtVklw/Idluh8dzXL3qQXNKQWPAhIdmuLrC1MKFeKXHKx3Q4gwuR
PZQthcsyO1rMotyMkD+TiaEePGtKBxk7YX5Bl1C/mE7db3EgfRA5hxYmCSwMc9mNnhwMlexv06h+
p9Xoe9kcn+DKk95AgbWpCLiozbrBK68rbvxk2VEhccuDXgzjKqu66kAk3WZwqw2CzrPIg8eympPS
zfSSCADnZXUZzcLd1ebrGAT3SkY6Ho+mY5nctFYEzAnMMiTfyGLcqCGTbHbwzRlfymTbl/lz0AJI
g/rgZ6Rp+3UUP1Tmrs0dtE2CWQADDk590turGnueRgi21+h+bWM+kOb4SNea+0hXI24SrxFlB5c8
cmZMq7yWn2bpHBszJZwhTj6Tck5dxqAOC7pf6/0VJLm3IWjroyE5OYuw3ph9tccjFgE3hb6BcfDX
OBrED5qMHukCDSmPscz1nhM84KugbR8SMA2O3dJCLvoXkcV+0mRfvS2fNXMk3mH6bDyBhRMq99bS
He4MQX/Ip/tMn3OeVcLyzGH0LVVBBoHLzIxQqY6tjmfEOqnxDvHYXQ5WJVTgiDbjbQfV66A1L3gP
90rz3Drx0YgqwEXioGbmXULag6862nWPvtBH1U7cb2f9rhXjSpnTFEVyIdUJPUFwlSGtXQGiNaih
XMus+xJT/BomN0TBPGdIL9ZFledzLAc5CzZ3NMsiP62Pzl4XhK9tVX5qdnowpHIezPYShE909m5B
Tf9GT0fAvRvcat7grUOGIqhK74VUn00rOVlDcR+SYSmznmd0eppE5ks6dHlSH8ymfE8FSA01pkVX
Gp5cNWn7GpletKsm8yNICFBzXJqSuVU+RFF6n0/V74gbhT6R36YIXw2aWxAnj46jnQdJp7csPvD2
fwTcFDQt/z0nfjQtqljHeRuT6q2dZmRBvZZmgTWkpPbfaSVxoRq3FUCDSJJW+mttDsnem6YH6Wr3
mfDNwMQ+oDyWan+bue5bFYCllHHXUcj3NP7B6Yqsy703PrZ5427DEZ36PFQNquJ3ozQ7FVob3C0D
SWj83obaxfQmLEFQrrWx2JaTs0WcBMB7Cq949G2ptt1mGsFA1qfOI6wKWp8z+NXQrltGb/ZYgCjs
gf6Et0k33dkmg7KJSjFiFtcSgN/SG7MkqzCGxj40QCQtI4HZeBVruHBiw7kXiZ349XiwjH5Nxdel
Oq299qp3F9FpDN1Y3ziMDckFnla9AIHsZHzcMgMgqKYJ9ZCREXS2sUMGPFM53M5fcZtXD14GRtTm
jpDa0VZvok+wf8VsdGGYw0eIXpMJWDqN83UzAgKUifeoD9pVb7NBRMGmnlAd2Dk+KSsDaRp/dtIa
r6AueyvLUl6yOHs1YuLD4gQP0ZQ+1SFixP6xL2gY23l8WS6kJuPUr34z+HgkaqvcQFFcJw0QfIxY
wobYR3gP1XZF131H1Zh/1IS+qMOzY/Oh9IAxuzIxWbRbHpPpdKVrzItofdIe471g+hqcMTzRha/T
7dpFrfoRROjU0ugm7rUPsNfc5D1xE2oN170kWqasuCp1vsA6oYI9T7dJBcIOFmpnu6K9rqXeNUf/
0BVFjPmMcogyAKULTcpGs4I8dEGl8Ozw8dfhy7IeLWG/DRZaAEd7DCIKHF3/mzHuU5vd45Eqt/GI
PKS38XbPxykwSKek7cRzJXYR3AxRyDhyxNZmclNI099Wb6sb0btwz8a7sOLvZy1M0Ko1eaDq+gfC
bby/cLNHK7iy2vaxz9COS1WAvfRoXMsYn7B6gh0C5NNmou31cwbCaFFyZVwqKT6pLmZVgk2syZ9i
UW6JTaF1WJBOEuva66S9533yNNKCWeVpQJ1hvkMK+aoM3bttoDdy+2hj5512djPGoZmb6ytOFYI2
iLTgPgqmLeDZ2g0FdXcdHMc0YctrpOMDiPdpe23tFgMZbEbMb1lL0mLEaAL/Xr4GO6oRkRfiII3A
mYww28wwdbGzuts+c2YIbfRYz/A9WdcYu73nCXWT0TefrXDN1WBOI9dceHEy71bqVEkb474Rw3Nl
eNddSC8jE8oLFVtCqfDwRmWxJ/IHQ0QU85zlgRbH40ccjfs5JNZnmvd7wh2Mi585K30+fxxIbGsc
HgS9l2yor5OxEH9Qtne4hNAgmI1fGPqrnKspPDZ+Da66MXOHAxelKX5soIeac7eyJYFNkV4+RWa7
KRv+gS5SnVVXU1WevHaj5WV4Vix33Xqc4lo5dze7UKwBfu+E2VnbRvM+Gd48hsD3GAkp67CdgLVn
4+8haj7z2tw2scPY1SOEMNBsJpDBFos8QXBN+6R5zJ9aecFHzuE9OSH1pLHsL0oZGeu2oxEsW8Ao
dfroTGQjwnhH5ADKxxbDqVN1qrRhqZ2jHFp6EgbRkwrBhTJI6G3osOUUyN/NyRZ+2LVHJ+iuioFQ
S9Od+OKigfIa+FqXo2T1zNPpQR1d6WGHGB7UtLpyQu55XskEDaTiwfGqd1OnnRSFB/iPFLG6L7dS
wfQyb9ISfYUk93H4L77Oq7lVYOu2v4gqcsOrQEiyZDnHF8ppkzM04dffgfZXx6d2nbovLltWsgzN
6rXmHHPM5iBpVLrwcRpYdk1qr7oQWjyf56r7KZXGwt1iBDA84Po+az1zaeQZNPOS5LM+Tl2B1Uri
X6pJJ0lv7CIDcDs7P0Pn0P9nrkfuLzkC6wpQmIygR+L5ZjLymgIUvSzQOZcgz+sooSh3MdXwibeR
/IAjRv5Iv3WB5Hu9AXaZif2268QdG9rHOBw/9MwRm7l3tkZJskqvwnwqxLwL+yHy5ATfM6e/pSUD
QW2TmW21AdPcrN1YDAqtUK0RUbLyGQqgTwxzcopNmuop7m6E/XrIJZ2SHXGmQHldtzYlaO7sMRZR
o6/ZdBLqsW1/j6bKDoa8C22AixGqmu2ntqb5sku/YYNO3limjyJn26zTCfDaUmFlpwnIK+tMBHzJ
mItI2e7dCuNkMxkUxioEBVc4iae1y3OkgPoqBkSXo4NWzS6d2R/U6WsQ3GQV+q0zoIpxpquIyYtP
Y4xbp/veGpatiJEZxBUJbt0eT/6yCW0H5o3W+nOB1qbWFenRcr+fOzf0SUrGWteU/VZ37MIfE3UV
FVBMWi+hMO7MiTi1MKFL6GgOyOnyrYLk6g7PQwqcIAY1sM9lqB2Ndoe+pwlMfaC2fRS1TqQwC8xV
sSAzI1cpYaxvn8OcM5nJk7FPhWJtlMhUg9CQRjBMXGRqu525/mg/CZs/L4ZgErtW0FYVS/Zqi80P
2Tyf4rEb90W+4JA17cPocolLy/ZALX1XDQx70jG+VgymDUk+HZIMSZOaq4co10BaOpQhtgmPH9sS
2SzhThkypGFGEpQdJYK50i6RLnOB6VsvtdcUzE55rVq4FU2YBXXtd011VKOaQGFAzIguHY0wzFS/
kiuBLMwW1qIKUsvcz5/oS5druOI+07PcV4v7JJpACSniOhyyiSEtJwZa1apKs1MZJg/hMFJ4IBCn
Pbs6Ti1nw6h2n8RZkDKd3PTtcM8+NhhU1d1qKZNaWYocRma1W5KrTi9vrZLBQs0+e6M4+f0oI/eF
8FR6OFVtKd9057ZLb+/ySxY0lxlCn25C3ZG+kspkx+t9xLJm1ZQDK3XBOB6HVWDI8lMF11B1JAMu
sWCNVQxA7nREzCg9W6Qecwm9r4V9kCgnfauHXY2gqtqkNvVmaJt4bsVAs018of+BBDYUK9wkdZDS
gZOtEGdWesjQgY7PyDwyEtpnqUTdcaiVmyYjeViIJ2dG5hUSe0r2uEeEXVDzJ+2jKooPbEuOeNlN
5ge0Q5BGHPBre0iOFi9Vi9t5WE6GSHKf4c5G7bvbos0YdWCe1XCJcHXAPCtQvzFcYsfUimW7ZPGD
4RB3SjjksMM1rt45YcQoUTGeyGO7l3E/sO2I2XJK4ykJm2AxV/UfQ8cDNmPM6u6ID92tA7UjsCaE
Q5crZ1PpkZbqNAzIE0dUgPJjdQUukr4EezjEOwlaXXKNmzh9cl5p6AOlfB7N+WDgFyOMyrI93eXS
o/4YoySkpstxKmNPoRfExGH4UNl82TUKIeQNd1JWNVJX/pOLMVG5OgUwOlthPGiML1J3GL+VRjAv
dYO4ZcG5Xd/JGQVgHLmguYsej3tlO/SRnDNsMhl0KtWeXsbXcI+Aw2fiGJG9GViwwInxfktQD+3m
2pk4zEMaFdd4ed7oDrIT6SEJ2yRQ6oOzYUdRemYbb5l8mOdcDt4I6gA7y14Uhe4VDJcVr7EB//Y6
nWwut0ck0ZpXd/LTrkyghGZT+oZ8ZW2vmU9q31rnNF4qUqzShupsC3e4LnZOKP2xjbGTgWGfMurf
bJA7F3Yl1eF2HhK2VDTlGwMVJDPL0mdP53qrMBiCDSu2hfy5lTS+Ldvl+hyG85l4ZhjRUXGcak1i
nW9UD6nJ3hTdn0gjW1PL/sBtIiKZ/4gjbWNrN8kVoQboIhCUxubnnIw3LonmupZuwxmnj5PIpx5i
T7oC5OIxxd46Ps38Nbrs3+fko7d6fGboULYxieSxLcoACE6+rUASbRc5rv+m9L43MAwW6H80bbgN
ET6W/NfY7hcPmTn1KEXjfCcrgdq8yr71mCmPalePITgGZBNvA+N37OUsRG7TfSxpvKeSVsUi9uDG
mXdX1R8GVc+LDFjKeX26tqTRDM9Cm6672QmDcKZdNxLa6ZVV4Q1J/mHDyGLl1I/owL9Du6Sipfan
vnUeoVXFqJSDKh3xWDeQq3sbV1kMwiAatiEdV2+s9G7nZN03RNiMzScVcK6K5m5ozCPCUHdb9FnQ
CIVIYU1/QPApmaowKFRR6sbhC4MpAqcV6s+mXylPeupnXd1i3px9k44GuHtIlY7ot2TznUsnnlj3
3auU6ziw5XRXF7JDD73gXmY/Wdt2itO9+2EUV7H7QHgVlQyR6NOVhMliVjBW+yx2LoZddDRNDy5g
t+GpWRnSzty1R1s0dDpM90GJcwvxRfeNtItNFInq5GrO/W42jA41D1gfS1d2FaQ4WCHPi6p8t9Fk
XnV1dWhVN7t3Ts6jNsUlkTIOuZmpTb8zerCNHztPob+mC1lDTe9ViR9O8XSelg2nCDuuLmvR2xH5
OtsL+JDmOgQQCnS/a3eOAVwHHJO6aey+9JqueoF5pr7anXXfGtZnZWWgBLUQnOesBqxqUtxbNFh3
BnZgrOJxwySHghOOoUV2GwtkZjoebSZiIIWsvMhyDlP9knXLdLgYD1Wr+aw62RCdbXhDONz2tbFG
W1BiVgMNn7pV2m1LsEIUWbuY+Dx062Q6N425KZX8HCJRP2hynm80kSKr77GKJi0gjEUldzGnh50u
u7by04bFWI2HBjeERl5TMqrbng69B0cBVfvYUWCP3YkcnPA7LhixTZBFU9vdKXaY70LmS756CRKd
Rp/myG4iuA+PGNcsg8PAkel5nu0HrQoNEgaqA/lwq+lRe0iYRe0nFfLJ3GP/sWxtV2I5kQz2rzTH
BfShh746aU8aHUKL9LQgC1XFy8qRlE7D+Uhr2o5zSzzjDJsN2wepqppk19IvoHaHnvOdAG30XdnR
XZngSxf7gCA+OsTxu5iVprSVwp9bOmREeu/AQ3Selpto1rJcbqzS7Q7oQFSWknfQLMR3j6USMHuH
lJEwBuK7mWuYets1RcaumyyCARiZ1Wg32iC3Y/EZqlb2nIf5XZIbn1YOZqImNszNZUVXGtqjGwzx
eJ9zKKCoBeVGmBa7XyIchf3dt/2L0gzulrS9IBTYPPJKt3YN12W1br/tqKAwdQVRv319M5IYgzjm
aqxq0HNNdGCdYjdVxi9jqrD6Gkj7CjfcTeuO85uwu/JsJslbXXFdLmhXJwpc87wDYcZBvTcc80pF
mXQwGmrrsZqAN22FQfk0R8u7wWZ4wt9t12m2VSumGEn/GuptsoW89dbpbeiFtPA8KuSfsa1z8kuh
SLiY6n03oWnXlBTIwwhyR4igUDhel3EgFwUhSa62vFm9dL0oSVref8oYQhwJyfNEZS50h9UXlere
F1I+qlFLVs3aJiZlufaHqgea4PZB39kzPSfL8K14IJWLxUmmWXg1W6WK9Sl+KnWr8PTKRDurG9Jr
F6UMVExlSDpj8GrG/NH2xZ8+m2qEUuK2wkq3s93FCsjQYwzg1s9ZQglI5OnzMPK5mXBKQQZVZ6k2
9Hj1BahMPT6qUi77xi80UqINbmnCzso8RlSH2CUBkXDo+HjxsaqrferyHf0UxJqrwfX/f5vO7v3/
nLCXO87rM/w+pKYU8mycDOVRS8vGuzzj5T71r4WWPr6Dp/0/rxhmNRq8y8/JHPOrywP+69vf5//7
G4vFRncOv2/3n3fx903+fUWud92y/e9bIhxZvmjMIT/arcHxsf7Vl1f/+0Yur6ZjZyzWNOP/+3xq
JaOEuNy1yezVw7w+6u+TX779fZbLd6qYcNNKDtKDK98jGziKU4BMx1KiH/rVJqutgJHLd+EKGPnn
NmdZ/fu/90kRWdFV+889L99Fq4fv97YO4vYUpuBi1tv/PsPlt38f/Ptav4/752ksZZX1YA/3NJs+
+jYZiHtiIHbz+0YaXWECcXmu//q2ArerYvrkdS9PjjVnjVKxnrK/lupMnQNnUG84C8ury5d0xSTE
65d/bvv98fJd2YuTyEo3+Of2y+Mvt12e5PfHhSqUvQ8+nctvf3/x+2K/t13uktPIogO/vrV/nuty
2z9Pc/nR7RuMYZ0VE03P7OU/f8bfP/fy8+WpyGMkk/yfp/l7p//1tJfHZIt75XZDvbNX5k1XUpZp
OFjZffGjCBPGaOuXf35Upx5n8z+/HlVsm06QumvHRSUk7/Kg3y//3KZWMtwYk2l5v6/wz8v8Pvaf
l/pf99PckPf0+1zoC5ur9mq53Hx5gFnjV/37l/0+wX/9/p8Xufz4768Vt6j3cwqm6X99BL9P+/s+
/ufTXO74z30ut8UoyLajMH6GZDA9dL7ICC90gXLsGX1ohdH2t1E/JsHf5WI0nhWrw4N/Hev102U1
qFZXPSCj6mCSmwKSYe0+FFsd1iktRbZstqGsFzGQG5pGCExU7Zj+tscZGdLRWr+jW9eabLHteotR
29rxN5+BVgBsdIpHNWzVvRunu4yEnWZIaDkqtDQFLujN1KH+G0CD1KG86bTqGlstESwDNXNXzLdz
Lb9xRfpZjJ7ASHv2Hsxh6QECeszn2VcdnLJ4a8Ndoanfbj49arWbBXGDKKKYKsRFLWnFWphs9YIq
CahwUTXxpsWpjXumjuFjtsU10Z5eXBkdU5DiXGhoARhiW3DmSwQBlMJM0eutmfXgiJvhMKmzAJS7
qFi7bR0AOu/MZrs6iRdKE7Y2PSyysaPQ0Z0uCpJ+rcSYgcuCrT6fqV+xV2Gnd0OwjO0x81G2odIz
y6Ufg6kFof/yZJj5oazra1S6pB514LdGWC/VnAcUUMnW4tpOhXKKIyZSKeRRnx175YPtn+PhRFeC
PUZKG1BRqw6MpobhkSlA2JtJMDZ8dlZvkLMQx48RM8SlxtFG/nzn12zMO2e+yeT0pxN8MI5035ip
Mx6V5IbPGYycnOcpU5X0u3raMTs76VKNET2l7Fva+KWRf9KQAlJVqQimxXJ2pJwJpe73vc74W2md
XWLafNIm7fS6G81tM43P1JJT0DVq5eV99y2S2yJiaI8ukMfatJJ3hkI6nb5SGYZRoTLPFw+ozHsn
3XjL+L7Yw/vLECLEAKwWYNZmnwdwbGnCmvzhEbrGfebcTYnb7p2ONz0taD4jrAB48flHw5mKhQvU
SjMAFjgqYwPOpV5nZx8rf/qwWPx2ul6PID21++s8Xn4YYVMmd4wHGvO9V0R4rvThqyFB09M5/Txk
gJIYM6RycSxqz1RTk/2UODGmGP0WbwjspMknVSYwzEzZLZmK3rknMpOGLDMcvX8JkwwxP0gyNGsS
9aDGG+a1bJRkPpGAEhe/nEH9WujolKCIuvBu1siMapxP6GzmJlKjj1kqQe8oijdq1GWacU0/IT7G
JVYuN/4Gf0Rs6RTT156WV7eZVdQne035EW6J+CQxkoOhEVvrpurd0oeOZ8y5H8bycdYc/GnuaXCo
viti7YJMwodWsq+s0YZgaSiMaTzWgeI8x2sFbaX4oFviqyEblPRClOq0cEp7Yz/SFNe0mwj21rZg
+jqoH1ZjUvbMQhLh8NBlzRNi+pzgdFKI3fpN6yU4dbPwHMjk4OeeKzU0IFGRHdHiyaRJI9lvaBPe
5KgikX1m3JGKeG+ZawR7o93bqfkMV6kxsa3lOXukrmhU8rMBRTlatFW1Ya8ZCC7zfH4BifYRRg3k
96T6TpfXRc/gi6EOVROsuZ3+5DTxk8R9cCyTXgvGI3hW1ZbuR48L16ddNc2I8Qhh78Gb63/KHD21
ar+lI+TlaXmRuXsyde5WaOO1oaK/6xcz3UokLX3dnYCrwXMs510Wx/YmWcp4P3/a4IXD/DEjEol0
MOZCpN4BwwNDiWfQppOISYK122QQ1oB9gdFMg7Ud/YhjAi/5gDou/ZB8SNDXEMJgszjUExYsbFqN
17NHjFVqdoHfp8OUXAfQvUNSrZZ+O4Zuip1XPEEK8A3g31jW6Djk+Svp87mvufmqjKcd0XXFSw0v
y7P62c+nLPGjbFx8u1VpyMCjVVHZbzslf7ZT/U5Oa3P6RdpMfaFSY6VEEJHo35WSfReJ/tU1pFvT
cPUGFWf8IAocMwPlGoEeXqIhpHFyplrxHL2SZ7aZCnSd41w9qGlzbjrcxOV8gt33Y3Q0rPSRNxzr
gdthvVN7vd1Oir1yTOsb5lZwgGyyMUXEvjWaDpXGRaHYlJldB+hFaI/2duSl2gFIyI3oBOahvDoX
GY0tQxyaxv7oknpbkVEbO3nhm2q+jzUBSDKEfD0A0wxsZyRPDjcOCdI+MXXadjBSdO2jzHxbYXaD
uG9G31BOgIaVL6dhwBdKcvUSg8nAiEZJ2IR/t4/gs3aiL8xdZepQ+cfrLC6fykkNTC1HiB4jD5mb
/C3BdV8p1au7osWlF8UO0ZzNPRrgx8LKn+elJ6mg7Yi+Wb6qyX7RK3Q1tIbBdAV2NF0vji8yGq5a
h5RVs+3rqkZGU+GXprkmfNsElReiUElscJwK7hKUam9M7d/dKH+06+E02RZZBiMC13zfmflbNnFM
pH0X6AO1gSFP8YKIaMbnprY0tUB13iZK6xst5yd5plYOkwAhn8yZ9SWjjcS+moFiWu9zP71HHTNB
kSMJdSraBAkT3yL7GkXyZDTTm2yWn5QhrYyM3SKTw2AWj8xX1yDM6r7GVTokCtPxDH8+n8eDuSBI
qZZEbjMNJHOB4dV0o4/O6Q7RgC2H7iY03QLpRy9+OrNb/J4r7AqkJ4nVZPykIrdQzHHTlGoJJxaP
UF/eZREACw1hxBZT1G6y3cNb0aVrgwza58SYHpMaIIXZrDYxQYFYV49NPrBfDhG0m0Lfrzrqpg7L
TS3ge1pfaoHxSB1fB97UQa1fkjprNiTtPbvACVj5HpI2rDfDIPjoo7NWUyZY+q5Px/1UhUG372gh
d3wsLBJIJRIsV5uRMeF7PDMYHER9TpxVvUBqk9rNtj+5p6yqHvLBQM2gl5hUOHtHJ/zJ8+mqykbL
K6f2BVXISXf728HJPTGMd3UfvVtQPJhD0IZKx/xNuIRqL5g9vW6hqWWY9IYXjo2MjGHgBJQNrUbY
XD9tyQU+cUruTMJaDzAYwqo44w1AbYMZCM8Mp8vwYve05eA+Tpsuqm5yKMYbXD58miZ6TqOIHis7
/yHBA+Fbn49Ir4enhEb8vo2ZqiDoEbgW8BigOy8jeUS6FW/QML5jg/FZcvXAhtchOnlttO51X9UZ
uAW09HmC54vRuqGgK8BCXWSoU51IKBtjsWjyG3zIgo9RCBwEBSorf9AFyFU87PRZmKwWD+ipa445
xExoqDdW1yb3vdz2od0/coGjkrxzv9VpGE6gPDzStK29E/aPijmzm3OHdzS/m3lWEuyyw3vbuUEk
HaYaycxvkczlNGlapiJ5VTWg9hVOHoqwBk1gEzE+Y9aHILXI9sUinQPcsxcQFHCCkObIGh04tfE8
cnqSklmmycnEjyWj8WZyUw6XJrnXWH78buBcC8OMMWFzipLqj+gS2uMa4/LMeCKl9Yzg5FObUKUs
bUfpjUkohKrBuPd6iJqjTbEY0WQj2vNMCbJJW+taT7Jnau1nxwbbTkAm+mh9+qIrxbCFeIazQwZV
aM9+5gwfUZ1wNbfvFEB/m8pukG4T7VWPnt3Su7UIcKAYz4HxECLk2bkZpFHyRwYu0Her0iBhWJA3
iUN6Iop9q+mEks8FqOhEsA+2h1tsqAx7lezWoDfOzPWTlli5Y8x20zQLU8wllrAsNgZ0Xl9zyicU
RJ/slBvPyhpkrxoTf8FBo/zRQ/0jqTIygJkOJjFcFfNc1KrpuTFi4rygEF2sCMFd5nguppx0sa7b
wX2Ez/XDaIdo7FMyhVsk7/6MU3qD1Wjby+g2laaJiKR5m9r0aiiX+8WgOSPrd9KYUKu6iMaAUD3V
JpLRqQ6fnBEBbaNG1J2Y8tHKYgB30HKoIAQQpzBeWfbSnuHyWR/pUBD7CZLFjGw9MI35UVcxL6Wc
gTGfcGYm0So5+7EQlPh5LzbsEWMoVIk9vS/TFXOfJ/jg6qYoxmZbkMa1MUfzHE3EgmBlXjdJOuVY
d91l1osCYwCqCV+kfNW7o6IFtjoxBrCUB7MyA2myHWORqjAGOvhA52dn9e6O0HSyjIVNMY5G3L3J
2PiE9DYHBFM/QDQHsq2l3hzluUfAKINgl6O/UmZ3S2EScYZkFFQGFwskfVVm/DEYVwBiHX4Yal/W
zU3SWLoHoOouQV1PhgcZRy6zewXUx0ZY+oflOD8J8yWsgtXB0EeAmiT+ZLp231gu0inNRVRsYJ3L
YODxAKJzrd5HgLWfnIzBOIATDVGk0KRDHZDWnuYi4UHc8ZpqzaEN+6OCQLGpEP11ef2U5uV1rNpX
sm0IGad+HnuXGTy8to2dr5a/1N9U3XKmFfBam98zkqS6WFKfgRU+sW64E+X4JrrxKyn6/cJQ29a1
d/Sdll+TjOKVC+lMU4utbyE9s+Pgqc0HmYk7Jqk0tUl0kTiWFGaUmyp131IL/Qn6p8eQQBBTZRDK
1p2wBweelgh9hkrXuWWeTI3JZxb1WxusjN+q4oaYzaMELOHHTAWIj3zSpfKkukMZRPF8j8MNZPQk
7orQZRCehge2Wq+Oew+cENKsXkBkZo7s9eCEXY0Cc+UP+ale+fNoXSEb28h22PUiRj+E6zl/anCA
QjoL9xyTXlvHxnZKIboit+OuelJuFd2m83wFAwaRe4fPL4IO5Q54T0uxHRv1VcnzK6cd9F04zbtq
InVJ5pheGkHkjey/4qbzZ8s4UF/gCafAGMXGoqpk9zXeqNmBSto6KKvyRCYuChlp8zL2lnpfwffh
vpaNgQbPSb9nEb/GfbydZwzJihwML3V1RFfzS2Um+TbUdzkYkk1JBMqmw9Vip4z2zOE1K5mwh0w7
/TDlv+baLVoYd8TtqGHhFHvulq7iKzt7miau3laFoLUeKTmk3XvAv4E8x0OJSMi9MqvvOhTRJovr
cx/FgZFZwL/n6Vhn+icgiH0YpwObNvTITf+VjPNThootUCqCWBvO+K2rCPaGLqfSOHZEqAYudPB5
TiK0nj1I4oy4RqUKI68Jt2YuayLnbQYDkOH9JPmuwvykCjRNbMEstvVWTQxZt48nmNwOdTZhfPr3
aGDqyJ/Appc7hG/vAjWLWCb6Jy7gHaP+rpgBBaLKv4GSfVBRj0Gjx+clQqja8MXr1vm9uty0sbsX
txNXU07FM07lj0QPQU/JPyBZziHM803CGqWRMFRI8exq03FuFZQcDbv4irRn2Zroypj+CaZXmavv
lLUVHtfzKbfUHpxrOQQJAkabYfOmrsdnzlHUIFqNyGU07W0bEXGfuZtiGSI/S+MDOLEnPKiKnzD9
eyb7OURfHN718bc7vTSO8YJ+5lEUJEEPUFcsdBZeF4bJBlEHiiS0lILdAgUv5yaa3arZNcT1Gm+q
reP/MJ6nYlD4QNv7ig9vU47GHXnks98TdSjhfhBGLn1wS0gkczc6YSF4jBYbPjIFuhnF5DR18IUR
jDjsYTEp4u8ajII+HK5Hqd+6cXRX/7DwhhFivsY4AY27y012anaro9sZGyQE6itYXH0z69XZysfH
CZ1CMMfJbSrkCQ6YsnGYyZqMYX02gacRmzf57w/aB1LqD4FzuVM5MDPrWcT2g26XPv7869gFjt1j
Qcnnq67lbImwTjvTvjPU16G3iIxCEsLfdcBUFeDGpRmTcv0XS2JsVF0emuGcNfZ1xwLgmiDK2l57
C9fNq0Mg29Ki1QC4lun2QuOu+6qbadUKPOdDg5YhRq41AtRRVWKri5CjhSpmKCswWipuKosJchX2
n6Up7+p4gC2YWuxphgcIwUdEFp3HkIKaCqm9w8SSN6bAYC3SHwoAjaGMTkZRWn3FRbxPLUKE8Bar
mfUdOy19qrat4bVqUUDknD7X58zOJq9t8kMtJ/wkar1tKusj0zqg20xiXSuBJ43/Nu2Nzzgs79rE
2vIWjkN8I6AhdMt4KhXoN5mNdCMBfzEa9yHR13oY/llKhaxM6U84dh6V7F2icbAW3VMilfi4UUfb
WdS+0WtfYugPups8QMSJDlWZfffh+mHH+fusyZeMIGfSMXAadxV/czKe52y8rtLkAQvFByXEh7rK
nEUF4q2e34c6GjeOyoVcKdzMi5fK9BZdIG8eLp3KaTexZPrGTGtWTfQrVOt0E+J3F0vQOlM9FXl0
RAV9XzijuREqjPdoPKmNS4AUOQws4UBRdn1VITEYdVQ1YPPG5DXJW9P701j1l2Xkn2FdhxTw1V2h
NBskbCwuNu4YQg0CGy4dHPEQ26tNRy/PtPpo5MUDYshNKdCQlKhf5hELU6yFL2mKKtYaIL8sozgm
i2kwpkZMr1TRzm7K0VO9fpnSjRBJFiyROOZV+WGbzTvS8RtZhM424TjlDHnB7SC2CvmnZLMmg0Mi
b5t6YhyirVBKj+STsxKWV2Uul11jGVtgyAbXHwgtVu45ZKGvKkpi1CUK81VPPTlY7NY/qjbc+0nQ
vAHTxK6cio6juLw28mcIMoRpVLdt3L/GEu3regguc6NvSsqjILI5UOjln7H77eiIv4aiP9O5vQnh
UbJL0EdWJw1WbH3MzeKhj/W3YrJNNnoxZe1Y7xx32cYmkZmyTB5QL3AdVmnK0Dyu9+zGHvq5eK37
9Ivd7+Po9P1B4AchcCb0IQi8WvWprcM3yoPhEMeUKCGN+pPimKSAYL9HbA8ItdD3ZFHR1ktng5Kh
iU7FrJwqUStn9povU0FvdxlE0IJu9lFajOzpEeJgqKEzbuYZhEBCqhQGBDwBDCvli33vZh7kI1mM
zn5alHPNrvwQFRlNTCe6ksnIplFpA2PuFK9OEd3XEPDmrtCulBwtcwPLnEmEYKPmxOquCLXdPLvN
wVIc5Piz63g4wIp7Ze7Q1EDm2F1+/HtbWOxTzkvGNz68atDcZa1zreottvFFtctjx4/K6dUxk2sG
P0NgCzxVjTsfKlFkOA7Eu00fWcNAvRHGoOz5e4JFo1AdIFm2hUZMV2c/L3nb7SQVejtyDZMtDcik
fwDn+zH0IKASm6vPoowHU5PuToR/hJiBveSMhhr6xkvXECmAYxPpa/6mDHOPhYnS3h61H9zAnDRU
2EUYfhqpCTaHxCUfqpLpYpGP1RU3brMsOc0VzpG1ea4g2nT2IhRfsatjfjE36cwiHA7hwViSk2rS
sepd/cXNzgNSBDzC1836csk6gTFsCJlj/D66zrNjQsQgEdvEf+PJOT0tqn1f1Dd1CoYBZc1DGeFw
x8h0aInwGiNxg4dx0wrnu50swcUQkpeV36Xr6MBVCtqGU3s01WjEBWFwRrjlvB3U/mqQ6B6bCB5h
NSNZQ+jGaW0cSmn+kOfG7g1+CjrxJovphNpEE2ui7jiyDIKGZox3IKRu2lS+TkVHOQSicxcaxZ8x
WbrrPut3Ee1t1WKnbEQuF9gZCAuuqq0bq6/JLK7d6A8qqPSotqsXgQ1nnTgly2P6UIzPoYEtRTrs
0eIIeWyF9ZsQClTCRMo4bsreWSDLgyGzSxNVe8lcVuusB1KX0WKBBmXttOR4QVPa0jyzx3601eKl
K5x8q7QYDKQGgiJSYIU5+i5ZpXApikz+iRGbdnVv0jmkSYVOk7Ynxt8lZ1aCpbmG574QVjZZWbZD
GcSj9KPBLCxQHftjwZBYjLQqQ8lwRUY8qlsZb/3EHk4xICyVueNltg3heJGPGmGyzLsanMWQfjYk
EkK++M7S5rZ1S+LE59VdlOMZ0c1DX5AIPUcMprqF5pMQJDLS5ONqUymYTemY5VV8iFK5FtD6m2Xj
f6VbGe24d3urFmiWRh152zp6Ct8bOiwYlxRq1/6EcQDTIIbKKIemRzFyF4J5ATJHs3NQFbImz1JZ
ETTFUG/d0mqp+Rl72HJ0DkNDxy9ZhpF5GQeMa0QZDI7WRzwH/K7NhrumYAjUWR3/mrE60pe/jiy4
CgN9mylHjjzS1qSWqg+pxELDbmoXNybYgSFRr3vG7jhKWcSELvDYEBVpqjdubRo7Ux2aQM7VYWlS
DBpkBcU6CPol4uIQRWZ3HOm3Zw6WhpTIabvEB6r2T0zN+P+XC7A5OrJh0qVXeUVbnX0ryRHoC1tD
BqVqtN7YlMmpF8xPm5amfW1MyrHlKIYBBiywR+7JBuLVdcttaa31Z9UTLUzOU8ZKmifVc2kvxh7P
WcoSVs1XZrfOhFpV2QxagW9LZC11bW5tSGCTWzPmsCBQQz8ybyx6TjS2WTZxqzm2MaGVoeeYXqlD
ibDGGt8sp2hXO+speZNPvEQ2cwobeWt5pmkaqOiaE/7al97msw213oayl6Gh4bT3yWtubf7ixuIl
9QyD2RTZLGuMZGxHvlikQSMFL04OTcljVN2ptFA4ohh081/ZxhkRnQZIhG3Ia2v1HBgNS6i2VlmC
Wc/W/n/cnclS62qatW+lIse/MtQ3g5pYcm9jAwYDEwVsQH3f6+r/R+Jksg95MitqWntHOOROlo2a
73vftZ5logQPvXajMnFfiEIiLOVGTdc0ixVfS1cWMkzfb/m84pWguvoukd1lGw5XcAyHvDVaqAlh
hp4Sa0U60CIaAQgAfOVFwqeaQL/WNO8tB//qGGaz8+ihUji0ZKsEYEHZXM/f5TrmJxrCczs5dU3X
fIz91tzgU2rJHMxJQ0OD6shFsWnSfZmyJ2surikOJMgs+VEdak43fSpvDRlnJ8MKjX1OzaX33tNe
Rfmz7cf3Ji1urTxcalpxHitd3FUBxvLKfUW7x7tVWcfQfXEhSzl9zikzZsSjC11709Fj1vFPhX67
rHzh2SpVchakUrQ53yEpUAVigEbzlx+p9HRoe0GQZaTDPEddDIxYmdeu5YxzZdIPkcNlexsq7rDT
seIsAqY+atowmPXAfwu5sI7z4L4WYnFVmmdZFRgYisNj2wOoqkSqwiS01S0dEb3Dd+elRO91hLvq
fTyy9R5xrPVzrNMiUz7lNjibzPaZBHNVbNv+qspMBxr8agvfIjs53JSZ5p+8DFdCptA2YKzSVeh5
s/YZeASabvcIHZeIq+a9Myno5yEl+NYTLjVFgUyOrYUnpzrFD+WhBSbMVa5OlmhBXgWm7qVvDJDD
AnWbhOEtAH4gNBp0G8JzskVmUb+WWuZ8UOMo/ufph6h0b3UrMmLRu43EuWdNvAmsz/gNR7nLezGX
CCYzY9ko7/hGIXsVvqIy1+K1r4DxHAsnEsJNIsIWKl3lDE433GXokm344iQGcyrOrT37UWpLBV4b
v+66mxxrlloiZOlBZ/nN6zBkJ66wIaNgZYGpJICJmqIDyVdDmFUHnGVU/a0wP4tj/h5WaEFqP7yX
RcKa/ILSq59pEPoKCicY6JpTqttBIvyi1t69CN6G7isydkElAJY229invwwDPqihMjUqq5ticuaE
kjiuPah2p2C60ai+JYJl7OaH8Kn8ajUqD3mk820r8wK4oCcuzIR5gASCAhExcIIFWbBsBycvOA+7
uXQJmyBkPxCvVe53jiTLhu0pZKHjGVNH6+oFPlCZkpp2ViXdsnSZyEBrZyy0KPus2BZ9dWmNfFzL
GJCWLTClPlI9esd052CBFGsOHlzEJhal2sT7K9GJYwjHOVZHZc/MK8qWSlk1N21u3sUpP2g64lfN
pfKmtkgljwKQlLwfAbxQ094ouvBUugNFfsqMOArfukaCSWrQlg8b6VHRCwN1x0tepC7JThisM9Bl
pXFK6Ig5WNiRE6Ocd3Nh1dJilWKhcjKgZSGmLVdvsYaDuC8bAsiTAniYewOU7OjpzFWYlqGDzeHF
ChH1GAk9tJXnDHL6D065wNiMKVmyvC2aiDKMDoljoP+pcl3y4pqZAN5Mtz2HLq7xQFNap4ZBvxJi
8G+FZH4aWov3sH7sa5RmKuk2tjGgsK2w4ivK+K72Jinc0FnDT0NnBx2T+FfRQ9IQjZqxHxhqMqO8
fafkD2WEmKJm55KrSx9Ve6tE4YNPc4nO/EGK4BoYlvpLbUt88ooEWs6SFduVjYMMljqm/7JsPX1r
IfnZ5WH/II1Y+LxcoNue8QMY6jvcgHXjCzZOkXjVu2bokPZxgRBB39TAyY+MHDndcGoVugea6j77
ZxQonFVslxDuRq4doS2PgMfiNbKM7dC6p7yiQWxQi4ikHqmOwTqxQV2TVPsox/6ogjdglOr4rr/H
kEySmq4LCIJIHlfxaUXT6Iw+ykkPfSzdUYVhs1U2hVZvJYhJTdLfC8MoHRu0QHKucRkINnApNAbv
yoccKeCMYUUIGWGGzRhxMeB3kws7KRA9laa/r+mlUXN7ldW6PqD/5GxvDiuhri2ngqNsqT57S3Ab
Z3D5PM71WbmuVGmrtzGXcgDJy1jKX2I9wFrXY1eShQ9Pa14jNXqrISqz98vrruDvohKmiQ8qWulj
Ba6WImQYJkuBgGmGrfj55AwkiIqLjQoDHVuNn7lFs4zwiTPsLqzDB/7+d8ZbiV/SIZaPzzMp+leW
iO+QaZXmffRVf1fJxkce11fi6O7pQkAhDQWPH72m74y7DMA7Uw5pUu/QRxXwXOsqeCPRt8xFk4wF
U36RrrPhKvu8kN4ktwOzlKITm7pZae0hfIlNYGFpTnKpvm/L3aAMa4MjKEW9l3DidnXhCeD9Zynj
xIZl3a8zQM2di3u+/EiN6mrlHtXoKfxAXUkuV07O6cSrWJtEbY89QAm8sx3Nk2VjBkjqRDVfeQxU
i9yIl9pkc+Hk827IHzQ0zaU/WsceSZqTSuovEhxvMQv7OxhCu14bZ0P5MQcQxsCdzGpAgVFaJOt6
0MQlsjmN0QXExlRfS13vHao6L1ZeVdzhA1uKWsbhH6m7kkmpVxcCRnnQA4lV1JzhMZKFHz7ENUwL
9VZJBb43OEVVp4rD8JZJmO4thaHDAuFbeyobBOWm03UQ3HtvpBc/L89Kozg9UAc2I3A6fLSOSbXc
Lqn56QBzFwXtcjsYYOgZSnQI9eKWTLApTjKnY9XTxOiTkGJVvC5qAUBJfqpHUYLa3K5wTYBXixiU
5dUmI34T74rnBCnknZpoHdMfjwH8atv1i3Qp5kREmuGWeCEU7iiOJACMS/g114DJYtzjd2krhgC1
BweOQT8AiHePhl5BlCpSKCFwhEF+1evipIr1JrHiYVlLjHfjGncI42rBTuMM1nZ3rj3lLVf3nsJZ
sw86g3bYp4XGIVM1iJWt9WEM9SvFL7UwH+mgrPvUo1cS7RUmpb7HMKL35JMR9ie/Q1LdNag9pG3u
xclKojygJ/q5lzHDUZ4q13kh7uDKgDYr5WvVw7spKJhqCZiVmmRbK9Vv0lG5d5XwTuWcsjKNZh2R
1Wjl0s7lSq6aod1kNMh0kElhSDUSC1yIRUIuCHJFRsm9KfiUJhBXMHjGYp1sgwxUdSutjLpmVEKx
0SLmapEL8UHty3c3bN+jil5FOBIgchcXTcNBM2CFyZ7Q3b8HvfbRtNnShXSuAP5fi0JPv2wAZFgw
a9f9N0qyNOwxkFE8E05KNl58zXgMjX4jysoWU2bhCLV8CDphwsui0Wm4IGoVXtvDJ1rqZSHmXDCq
0m4tdaUVXGHF7g3J+jmO3lRlAhxEW4q6t1jCCFqos+voWk4J+gCrk/RgZSVqJOuZnAxsC4F/EMAk
LBDaNQhn+4OWmPd4rShwJ+aDWLaHxs1OM8r//2xYAUhIkgL+fVjBQ/3q/ymr4OsNf2QVSKL1d1ET
v9MKyPj+R1aBNCWDizLzO5FYAlElk/uPrAJV/rsokQNj6jTnJEtSCRj4I6tAMf4u8k8RNcnQwFnK
2t/+F1kFsmYqf/uvPIsHL0u37//9NzaN4pkiKohppqACXeHL/p5VkBVZ4GeDORx1CalLHOEhpzVN
6NJvi+QRM21tA6K5vhZ/vkCN11TojGbVVYjD7cwYz4E/SfesrF6nFNWZFliPbUa5q8lU1MJFwGRT
OPsGgOGyMQ9lKXQ7mEHmUpDGzz4TgnM6jKUt0SlcV30UrrJS0G0BPBtXFQ+GYSljXjC8mwQfFLFM
4TNBTU/wmtFtuh20ahWRcNT1azmhbJEwoGIUIFXruNAjJwFyu6iCDrrK/E3ACHIpmxcFSO3j/byo
whRo9+aYdQ4TJMqNpE398YY5murrp/htNfO7fvuVvgOsRBg/QTVKa0IMWnE5x3tJtJjap3kRR368
UlX/Mqc2zQ/NN3P00ncg2I/H1K7GVzM/+JXUNC+qc4Tk/M75/vz277vzY98fk2IowuYwpVD+y+J/
/vR5Rd/rJYRO2w5B2W/rjmAucXYITUvtdDM/9v1EFRH++H13XvK0KeRtXvx+y/dq5rfMd8E0+rR2
QI3/1YvJ/aAR+nONX4/Ob9cYJ6JImLYvAKIwFv7Xxv7Ypu/Pm9f146Pmu/60U8C4pLbyz+9DxAs4
oPk+EmbZJirepcQ/TZPT+TaY/DYdmlxcO9PinEeNpmwXe2W2nh/6eiF1S/xF/3zJ1zrmV3+96J+x
2PPd356OZksQ3RmmSfPi/KYfq5vv/vun53X+tpVe7XqUHQIKNrTvyaSfDEcEH/2xhYU3Rd9ZnZA7
tErBAM73s8klN79ofvl8l+i4cNfdzY/OD3yvadRrVjLfj6fVz0vf70xnN9b3e0yBHlqTyExyfa6j
U5m4llLUONr3IjTDcpegh9nNz/cpjtNcY7DdTWYxnOmK0zaG6nSC0DqReptomradyZHuxJBMg+pA
90JgLCAMGxBpdj7nuplTpuTXIko+0t74NSkrT+lvX4vzo35t7NXQ89fzvflmfuP8uu+7v61yfnB+
en7h9/vmx1x5Av+Hqb8qvBFRTZtkb+1QAFd2y/3YZAp2hZh5vGbQAInrF3M6ic83SjWFLZJewi0d
FXIRkRpCuylrmOd9t+usoN+phNZv0lF0KG3ejGpxybSYol37T8+krh3KpBq2IH2THdYhHGfT0vfN
/BgkvNwhrbmlh8nvMZZ05JinQeEQSuWqhiS0LwxJ3/hloaw9n8A2d0pti+nFrIJRugQJZGyUk5W4
QwHGnFW7pdLH0LWEIVoHpUJSQBE4892kLBbIHimltQ3Crj4ayfzryHoNTIncmzYEAjcF9JEmmu2M
srCozDRwl4puKzWPzPBfFbORVkmF9hBlBuOqqoxscAFcIUTFXfXSeO9StEWtLG7Q+FU7S4TPrAnG
H0uVWaqUnJuvnGgzgDih6RVSOkpGHNBk8VE0RgAyL34/GLTiSen8cdVPR9B8M0fCft+dl8oB4ZuS
TPWmf6T5RmglyI2TtnAlBlpiuijuBO9UiGSw6qWeO0I+JRUPSUVV0asqWwALk5bNWbba7mtHVKa/
3PfuNy/NjxVxie+3VSGYGCI1xSxeQ3ipdjNEVYM18gdZdb4/P/OFWx2sctiYSuygquh38Fmnv7CS
c8KDnroM5vs+Us1dX7j8VTqZIDbVqNVl5RJJTtodc3qzE2hcjWq/+1qsiw2gY3nrj+PK7Up155Um
YvkcRTDTyIXppxY+fIn08+kG35XaDYxNmhAOWVmh3VJG1aG3VdJOnrI2+xHWkEExh5Y1wQccyD21
MUY0G2m4Ba853GP8VmD13vcvJilrVCyzRZDa42O8ET6ZEXgKaC8b0R+7YvQeMAc9I2jPvSdKmnmP
jG0zNE/LX0p+U1BxrTYy3gt/2fayvTTwZJGqrHm+PRgb5orBeOOJZ2lYFup74762ybRqQgUVxGDp
Mu6d+hGqdklAuf+aKIcGbhV6s37fmJvYW/mpA8xPz57AbyXjB/KGkLZc7tMSXWnelobnZPYH3hDZ
rck0Un3AtqNqZCLsW+9qfOj5dtAeQFxkDa3wTRkeMyDTUMviAxUoVJjJsFcBBflHmAe5uDHRocKx
aG3VX8OrGwEE5Mq64ueUBVSIU0zyJqajTAXEIuPeJiBd+OwhWxuwXbvmqewdQIWs0c1PyImTFHOQ
LTSHwbxDHNc11wQVcOOd8/od90q5M/cGmmpQpohpAxB6dDmdNN76goYmboMXGTyjF90ZuL1U2xVv
vHanm5uK+HSyJ147b6SNthYb4iS2cnRIqm1b2JkIXcZGgefz+yogguhiL0D2UAJAdmJRUVzUSLxs
8al8NIVdTxf2M0SVx3jtJB2TyhHijastdRKaUGsReTPa7WO4J3yvO3mBIz3Ux8AhY8cDM4EakEzq
ejvo215Z5z4F9IVWfoCdGmPaO0czsqVgg+BeHw+m/BaODKk5TU6QuINo3WaCk+lrE07iuCuNc9Ts
Q5JrRo4LZdFTrQqjz8x7VKujx360J8yF35u5qOitQ76bvhA+0dATbcc5TGA37f1d7lEtXsKUVtv1
SIzTJ4hkFcUQ6orewXpv1jvpMytv04iIPVtBBV/Y/E4C5kmgTuydNAILcxsKS0inUEth1bGy+oV0
KY2iXr/KUjBUNkoYzbLTEPXJEhRBB/zK3FNMkHpHPOR3mgBcAuzUbqTV6zvVFsmpSyUS1ly2j8dl
B769PqATwSUEEQWswkI9jNGwWPYv/YNf0u+QrGWs3dbylhBWlKAH1DYQ0TEahohlUR/HyEK23bjX
mWx/hC/UH3X4RZTVZJHQr7suORg0iS6I6VThGQ1LYJyCJ0TeygjmbifpjMDt5NlSdhWHgodp9JxP
qRTB3YhLbMSGwVFLhIMY5Lhl8DWv1IYGiI2dp8N+4zk4J6iol9GOZSInB+AjAK6EQ1i+1ck68ijI
S5fGPNGtLul0WAtIKfo7ohXrAW6atlRuwLMAMp60hBbBpDvA7Lm66p7RlOgGTm3cEKupblTa2RPm
DBANDTpe3RELh7VUqDqxxsUOv/kNOzPt/htljyNqk6GwrFcTC6hZgMwAI7qgetcbNlsSIFjPlm39
wMSJrn++b5405aloNhTq6k1zJ7+7yjIqN2waJK6cWjiopjJfs00uCJ3kICsLHZmB7T3kVwq2agC3
ZR/vRUg70Fzke1qptUitpqTxfGi7gy6u/LcmuBktB5uK8Brz5ypqkaTXdRXcUI1CCWbgJX1Ir8mR
LNmTehGW9XjnB3C5qdy8KMrJR32VkQ2JdkpCvOO0xVqJj1J/ENRj6e69gu4ECU2rwqQUugdjjYCs
p9V9G9BPUDd4/bBaDHhZztaVOpb1K3tEWoUKe4M86J5chFzderfjPlIXJAr3Vwtn07DGu9NFS6TZ
FKAAOoZPIlyecRmA2GqtTRVzrUM3j4jfiSZh4IJal3/IhYtGiMp4UUdqWbcdk9Lq1RIPNWwQ4jvC
haLxR6bGig1y5RGegRI0u780/mUYd6ZJdbO2A9T8MekSmKHvvfCzG55biPfMJzEPXJOqIlTzKHu4
1KDFcUeEpWaLlO7NO2D7Mcx096D3m5YzS7DLgYYXr11+kAQg5Gt+IRBxpbmACRAAT6bk5y+I0LLw
irIsLdp3aG3h4uQ/BeqetUd7JjS+gj8LVeDCv+h2se7uMsiHsjPWwPlhoRK3sY4dRLn0yOs3aI7Z
2i/XpKpcRJQ+tr5DJbgIVwbaGOeXRizqFSeDfo6W0I1vFYRuq9BJ98NZL5fKi7upUekjdlmypxlL
LJbiO43Q8NEDKm2L98ZNFy7ZcsnmYPCv0JQJygWK7D2oZ/M939AbOn6UV3Su2k2IwN8DImPTRRTY
Y7lDLq0Nieuucnrb3SQ2v+nCt6WFv9Lufi0+8mXzCw6js/XFhXxWbtKNfB44KTAAeMDQxRGTXsOr
SEgtkadX7Q7TArX5RKUJvXSxueGzWPrxkZd22apqtzp4nbVCofnsGohcHmJ6Z+GaGrHmYu5dICXy
ett3iDchfRQEqdctt6iqUHv6UJdeqnV+CpY9gW/i2qvumC5NlfTR9srVsAx2qtPaeMpkKrG4JNKb
cacYuI2cN7TYNvQ1md7OSrpuVawCL0iulQPpIRtCE6sb4Zf4KMGTwqD56nEYIM641TbJrfjg7aIj
3k50MKQwuOENXc7sIVuHbNU6uDWf6UzwnITlCXWpPb4ZbPUSZTUOOD/bwmfyAGEybCNBgN+WRuYt
igY6H+TdaFeRI4wyEbOnB+kig9W8lx9RiTvpqj1r6IUX7Tna67ZCG2exasho4keztYNyqG7ac7l1
1y+w5sbDeChulBVQM2+DxuyA8fvI4Y0jL8ILduhJ0rnULteMBWorMqDSe16RLQAY3IwHbeU/11ut
5YsPS3Pn7l6q1/6Q3PQOqTvmmtHHQd6lByzp44qCvh3ZwjJ20GgvmkV4dG3q4A7qwGO8slYgyc71
Vjft/BLd5BfhKbjrneY1vBBVcKGB8Vk8dst8qy1yAOuL+tm7oiHGY34BN40AWwsdbpN6UTrSiqvG
lTMZuw6/MKbfGNMyug8K6NM5vDuPd+WBjJB8G90IG80xDtold5B72+naOqd2sDKeBd5bO/4RA8D4
3NiyDSDb5gwFwxMN9rOgbNBwcXF5TvhWa2/NoGQb79kdHsNLfeg+oxtz3R6K15hRD5WvJ/HzKbkJ
7oal++k/p+9AZvglOMdoe9DFR+wLE4n3Pr0nKVi2V82L+BDcgteChsxuxUEVLC7iR0qj0RZ7e3ig
s9kvLtZb8wLXV10S/HebbMxX9aF8xp2AvZ8xy2v5HP5S7e4GKmR/H+2jvfyg2+25uCXedEn/dSGu
5SO39ugIfMBbjpx/jW/bTiGpLLSDsdFtaPFP0063Ea60Jjm9NVQrwCC9gDtojggrebBfJLfSJj1x
SdwVH+yr2QNGhe24D1fVw7j3OMfU1yxaZkeuTtHHvN/X1/Dk447m6sJR5PT7hL9X6NQkGunIgW2C
MnKUp1D+mZN+EL9SX3mOgyloHF3am8xR+GnAwnLB4mcSFujG+7fxLbwXXJusdbdbQAGUxIU6rDVa
xgiQHoQ38ch5Wbe1Vb+l8cvRctZ33qbf9vxBhpv+vXzGnUPK1Ir9PUUaayu/0N8PdvYonAiMWXmb
jCtSKG1Q3ImPnfKErm7rbYNtv+Ra3IKZXCo74aigVA2Wxl3ygcNQqxzfeo/Qi3qLROaS2Z+jK3Rc
3Vr5t8OduDZO46EhcfFYgsWCaxdxrIjPtF6X7cY9fwS3HT81FGzIDehUGCrvwlNwO177+QQ4nyUQ
hXBSgcJWPWQfHo1uIiYW2lvDG1FZAwHn/MFl8K076pwIHutt6vRbianaa30qdtZbgtAMzd0dsnDz
laXy2X/SDjTt+2mryZMO7equrZFK0J1atPfGVXwoTygFyJ5NbqfxwYv0VrywibSKMEEVH+1wGK9c
ENu3kT8j2o90OhlzYmOIQLwPp6VhCQsB4+VuWL4hwUJEs+jvlBuUtguaKLZve8vyxLmUy+TLmBy7
YY0P7sQpLz51R37XaCPa5LLuG/QYJ3nnc4QyBLKlF3GLr1U/WEtzy4GvAtm0Ue876abndKOvrZO4
Fm8y3LiOdvGu5YoQVOpVuJg4eL3Nm+/kSw0pPNe0/lY/tIuMC154Yrv7YilxkiSBbMVs7IoWw3sz
3sfnGnvnu/SsnUyu3eHKukmv+V7f1nu/sq07OQQjs2zCJZc0+cxwkDoMO+1Dv1E4PZfbzobDtpfu
zXWxZoTKmtdn09HuGFN0H+b07RE/7wHIbpqPlvPEJtnQRbOlTbgK74Pb6Fbb4yC+W5UYyq8yu0C0
6AVHfmg5Mm85Zt1Haov8AdUPhTZxsBQfh9fhNT+Xl+guuakPKWdBuK8n/2LcS6cytsetu4NYeWPe
ikvQ4M9voSPcQcfmcFY203+9h4a5CEpbf5Rf47OgLcN80U2m8kXd2gI5sxslWEQMoWxMtU+mf+RK
Iz5W7sGsV4yLd/qO2MY1WOB8y3zhlpSlG4aZ7LXyAwEH6C6QpXXb/uLt1K01YptdyeZyND7EYYLW
30b6wF8RQrNxqS8ANb2dzn5UcsRmd9aVjXhDSbpowrBdNXO1FQ77QpcNhbkR86O57CZMhcgZ0DPf
fD1Giotiyjq1AupP5lTZn5ckiDpfS1/VKBMWR9aFt8xCKEKpUzl5vpkrUd935yVv6MyF3NFdnEtR
8/aYYrxrfCt3OkO6h+DQb32apYXbEb+IIVQCJr/Fiow7LdhXwktLMUeaAJ9xuyyw2W2Qq9IZ5qhG
jgpHC9WYEWUbgndPMjX5dRl7TICnG6YuBAnrW6+A0IXsBkzXtIRIDpssKCC5p8FQhVNVH7cUfYWy
Io9yXoxIMeAq0HG6jCeAGaAMOTCpYJoPnlmiKvUQnwKju8tG1Jm4UJjwjiH9pEFBEaxSGwx0Kg7S
9FBP3OzO9yWYsUP0hsST6os8AXYYUee9R4Oq76dBeWL3UXwccp1h0LSdVLXoCIihSNc6Cog3dHNY
j2N2IysKJ9xCOFGj3ZT42Dlxsk2Kp6DJya59SwxKEyEU1qyJtmZM7ZF5sel1ShqBClpxLunONd65
rjsvGXOzriuKfeJ6yTpUKH/PN8PUv5NLCuXfj+VCE2B9x3OQDi0lFambsn60ctdON/Pd+UbEGUxq
AjOwuQ463+SCUMhgM6mL6i6etAbVwlyX/arVypMWXi4Cbjtfhy+dk6MqTtFK/VQZHv65pDVe9vXY
/MSPu/Pr5rcRC0QbBWbHi2RmFLqrj0isUJCYePsNTgARcDdB5DpTS9leqmV5Z5U3cZ3zvXqKlLvB
EssdrjcE7BmyPHeLOyZ05AYyaqFSFc+nLk5fxcXXUmQi+kj9yAnH/oyKIEVCTnQ6sEcU23tAEKcG
MsEKoTYCdTkvdvDmc2qk+qMhm8326978hIW3wgk8ava/PTi/7+v+vNj2KL0NzEIjNVcY1VxWKCLX
Xkn9uEIsSW9sXp4fnm+wZnFsTzffd7+fLSqXimsbr+eXfT/+tRalKcvR/n5K79JbszFqYCYYg1qy
dXFBiNoxQB5Hdh0iN6oMhBT0qs7PyzE48/IElXxVXJDPWayV68xCNP/P5+alnzQ/tH+g+ean5pti
JvKpKOlBh7cybAyOmPlNVK/r0f5m9+FB4s/7Ey34dX9+w/zWeaV/iQz8euX8/PdKv9/ztfrvj/96
ea95KWGH7f2Pt8wf2BklovWSmvb3ar5f93PLfrs/b8TPj/q+X2jI7mQLiOc3R/Fr8ee3+w2s6M6v
nVfy2yd9Lc6Pfn1Bq2GeqQM2+g3H+G9/k/nLgHBgB5xX8dvv+v09f3yZv96C748YX8ZafaBN91xN
TQ2YtMlunEiV882Px37c/auXUP6nrvVjNdLctPp++bz0/Zp5tdnM9Px+zffTf/XYz4+ZV/FjtV+v
MZTxrqbftmqm72fODVgvHLJ1gfOhni7kwEu4mZ79cRfbBaIczs9/PGPOXdT55V+L8+szak2yqYGL
+4tVzK+Yb75X8/Up31vzb9/3Y8P+7Wrm131/0ry+78f6qQv2f1sypImy/J8kQ48fZQKt+k+qoa/3
/KEaMqS/E7RLuKQyyYAsTUH/84dqyFD+jorLEA0dUIKIbgE9zz9UQxqqIR42Vc0QlUkZ9A/REHoi
Q7Yki2c0UxI1pEb/C9HQpAj6TTGEYEmTLMtgAwliV1URSdPviiGT3IYxyMhY8nTrFxeNhcJEDvEl
3PpCWfz2w5y/1vpfOOLPWZDW1X//TZlW9tuHQUmUFL4pAinFQqIkmn/+MLdpC1nJPHczlFLECHoS
R7eQoqRiChEmBk98rypx21B8EoejlZpPhdBv4wS2UtAmL3iZdlkMbaPsQOt1deeQ2eQ5aoTsz0yD
B5yqlxxLuq3ryj7A+eXkctE5TQkaQgW/0vcGEz4tOGSeuekqlMICFiisMeX5P39RA7XXv3xRTRdN
EeuMBAbox6/qc1aGxWBam8GjEF2jqFdCM3KagMBoIiYiCWyJBvIMdNhnHCibfDKZBSluexezR5DX
xKkmG19MPhM1OcRx2zlmBFVXL7VllMqJPeiENMpIAOSs6ojzxcLX+IwdKMzG6lY2FXqHSA1HTyUo
o1ZI+omOcZjjiFeItkFeIMhiBqsnfJwHxfEIyYzKH/kdMDREW40hPZbweQTDYktVNrtucZx0hkjh
KhJgenr101Dgt/K9YuOb0kOKMBanuw+uzwo3IUDMBVo1jbcEn1I4bNK8O0PBJwqrUiJHJlxn/Cji
4hyJ3id+Z0p7UXCfN6gUur5Fe12ZzqBGz1kxYYiA8zGGDVGeQXn6H/5W0073c6c0UMtJaEU0jtAf
O6VYqrmS1KO1wYFqoux0L6ESvVg19VNAa1DhAIeXaQMORMXdD397EWVQ9qBabSqBcqvb1GtgbBsv
Ukwy9HxxUxr60iU7zJGDbgegXV9qhfnUV1BCZOwZC7EdmGqEdDl1b416nJp9XOPFGm6layuCR5NB
GWkhjYo8wNvBIM6nNsx+X7TCsuw6azmq1lvs02FXyuKJ5MkD0Skm8ZnUHM0A+5sW7RM5n9jc5yRj
xzOYzURDewgkUJpaenarAdz4Lmu77SDrjizFN6ErnDALHDTDjiFKK2JFX7DNIU3IzK5JXfxUU5Gc
ENO6FaWOCsowmXbD8GRZg2OQwddX0Sfi4GmycZdY7DH/w9/pL/5MJmYLCfmlauiy+OdzB/E/TTMY
nbUJmJHSo6fpa3raQBwy/V75nsDLp//8gdJfHcSmKSqaylRLA97150/UiGzDF8MnKj3ae10/jyb4
CHU6GPS0uWIjvyEPCpaCCaVlYA+GKkinLpOh56Z4iwPvs5LwzHmbtnn+z9v2V/usJRome4vKKUbh
CvX7WVuWoDEnQgzgRD5YFZIGw2fTuJLhf9QMDaE0Xd2Uys3/+mNVUVIVtKpUHZCZ/vlj6ebJZtwJ
5gao4GevmRcx53xgZuFnVRAN6/URVAbz8p8/VBKn1f44QjWZhw19ukz9yzUq9CTZ6jhwNyJ6NDvw
ToiMQON3VGpysbWNXKIJ3oKFU+GSGZcI6sii6JGmZIb4KUkWuRMjLkcuSxx2yVEPs30RcpJxxQhC
C6uJJWs9WIBx0nBgei8CfM1jpKXEEpxVxsyQC4NrWgq3qarvqIFw/jW82In0jPJHBAqmpxhBsNQq
zLuaffOsK+hMDR2VfhQnW0vnAuAp+1TMiGd48QZm0Ubq0YD3icBFe7koMvjUuln+qiHE5BEZEg3J
Ly5pgmRQkydVGC91R5tKY8u6CE1FxAiU02JE7dRUP/tG20tIypwwoNyVJ9D1IgpMcK50xvvDdOKJ
+/GgelwMRBVc78CfDWuFoJsenUJds5V4uCht9tBI02u5tC4sOLxGzTWnEFpx0QTWhVh2Nszix9UK
5Umnph8V09VhMKD8FmTsyBY2bj/alJRsMDiIJDp5WH4x4f4Pe4Q8aab/vEuYIs5NdkTZMHXL0qZj
99frXZB6jDuk/+fKbtz4Y9lvPEsmhVRZhWl7Ytw6rgUXr3Rr3QIaHsBy5EdFAeWHfu84dqNAB9Xb
Dr1qOe0ybpFhACIo8e2IG8mkvhUn8I8ScCVkjrY4rqG/NJSQBbGBqyZLD02IFktOIhzYq4YTulM3
IYlmamthIqcrSWJpYEDgG7CWw4Ggu2V2npPEtMQzQ8NIQJtUoWAckUG18pPhs071nSEHoqNq1lsm
bkvCMKxsYum0Eqb3ql7LkVoeMdK+4zEE5eYOF2hvANdMjRAw7KWQlfLxXhF9qETpnVlQhdP7EphW
RqpTLslPVhN3K1k1VpAa0VPjFVjWUGQ1qomkdTDE8qRkW48S5nUJm1UK1chvhasOtbEv/QFZgPKA
7+rZJY8Z9JR2LQeqkkkc3IcIOpGHEr70/7k7k+S4mXXJbqU2gGdAoJ8y+45kshcnMFKigEAf6ALA
6t9B3nr3t7pmNahpTdIoURJFJoCI8M/9eMQEPfLpp0SA91rjXs3Qs4sITkDnX/m67Sryw33cNwTx
g+lOJfrZTus9udhNYBaS+Zm+NKDT1wE/IT/nR8VIQOdEatXwVCr3Lx5zwkwwScq6gaNQEwv1fP7f
NH9fEzbWWL87VKTM2mYhqLV8FvzdZKKGgNQt+Kg1P6s1CUHQGIbLT4/M/QY818Ege1njLhrHgiuZ
v7silfrF1iy4m5nzpN2UL7tTa+tY1N4RGMFDAHojSNSxjz1A5u3SBjjjLsvSZq1SuzqMfphwNXBJ
YFdEQwaXsNWpzRbQBvGdZSjTcSaITrtYspbF2cbIEORJtwmcGruBVXyQhrpLR5W8kcd/Tl0MjSkB
fy8RK5XR6UYp5x4j/D5XNnDSeqt9qm8cLoYJ2qzpY6ZImdlw2e2VSfwmCirGhVN4DWMPmdEYnolU
MYGwmteC25UCYPuaaN84DG12sqi0g3p19DL+GZYSb4dN5M1V7r1H/9amtRKDx5C9K01WFzUqnoIi
FjszgUjmUjNZ4fXIxlNqDS3kJNO+q2DbjQJ01RzmpJhGDFVFb+184Nd7J2MtTTJG0YDFxi0SPpU5
gJlKJl56opF6mP0Hmk1Oc2I/TEO/QaX8KqjcZdPKbD2jd8UWi/mPmZsVDb8GUT7FJu9/0ZjmyW3G
Y+ubBzGwQ3XZrVRuXWzL3ni2I57MkH0eQicu93AtV3kqr2lQcj8F+qkFz7bqexIUjiFAREGN8yzu
aoiD+ymThGLvRmLZuATGrMBGg+/M0OklS1Me0cVOqepXY+OiaCWGZg8KDaXa0KfG3P4Ku2OU9H+I
oOpDo7mPw7HdtZQF5Uo9l4F7uG51mFywZRKyNcoLdW9bL8Wl5ydvWTH8KB8iymBGe55s9y02Qk/9
6lT/Erbik2hcpuajmoS8k2FFOeXkEwdqynQ1+/o9d91130VsursdEMv7eUSTm0vaUlOgPIBuKoyH
xWuTDzhz8vArCxi0wQN5zsnk3hUoiR5Iq4XdNGxzHvWlQZF71+TzehoSsYkzXOXZaO0w0WegsfEU
5vl5KKMXwk8rPaLSDi1Aolrkv8ga8r47b7WJj6toJNN7uoCB0Oj3ULCaGKmZXWsjLBnELv4ViwFx
7BnbitMBILW9MXYwV6dVxLkR3sjEBEUwy8odugH5N18DjY8mtIcnxaA/XbB6dSWwTTjdK8Dzq0Fd
UGZ3+FLosGEcgI4fBBsYqvDWZv/V53xzmMvCuatHyTNybmtIl5BQyW0dgi7JN1YI5p+eg69IvjRt
2K30xEMzsa9lDBiEYjJcVLtuxGRpJVgFFE/StGHEtHSXyTrq9jUdmJsuQz0dVLV2fQf/SG8zhgsw
/Gr9WocA21rRM2yee5T7A115LLfYquTIe5WF07chP7nL202U6nTthuFb34bXEXzxXRxmr23d7JzR
4u1nCHN3NZsiPngtxjUl/Y2dTNU6qRUlTjQdm4V5NgNOfuwjCcT3JChn+6MOnV+BcyeglrDBY92U
AxZBrzzWdvzbpgIvj38Xjs2gXUGBYTf12tWFxIRWQ2dz9VFE7btphL+jQu69Gt7TFBlvFNZoDOPV
mrP+oDbVmO170/mAO/RS8HjBxRU8EJ4rwXDl+3AI15nmGJkxmwr9v2nKhMYNGv6jQ/WuQ9sAFWxt
dJncV3byEcUfsGTykkCmmTlQNOxwZ9Ujg/5E7G9/V8MpJHPZb1s60KcReogdsjXQljutEndFXp8U
eKzfE0/DUzMCWttSKOKNjym26edXo89hUw/JvgzzfD3y+dLkmdtlf93BAxaXZ8y9Juu9mmFWKtPd
COXgaHPa48wzDi3ChC4fBKexCenn5ovNQcWtFudvSQ3vV9WUgKn4NREc1+yUgmb9qzMqQqH+h4gt
98NorsB6nqABNBviw8yqjXnxZvKIL5ui+JVVxo4CjLWe0hQTZDBuSOEw5w6tnyRlWtJPX2XnPWpt
UDuEinAw6vGj8+Nzl0QUgsLOLY0Ed5bxOk2WQ/sFhZ26BqfHhge/JyZsloF8TcbiMatBlJcHZ5k/
GZxcW2cbeS5TbCNp/zVt4hTY0EyJNcipCtL3WP/Zrs74aTFsB8skrJ8NdB0is1D6gGL9M5e7ffTP
S7xM7YoUx5nZD/pu9KP5OMBEo9072N0mZfYyKfQU+++OUdwtOkAvCPmBQhIszWdahJahX9AJf9eD
PFIupigGQnFQMLvPu/vEYqKUqfKtCQpaXZd0gowEK4eG45D4CaP9FPuwLS61a15odl6XWmBQ68Ql
FSCPsuKVS5xl18lsJjvYK3sMop6Lu0oZxFRM0Z1m/Nuqhb8HNu2nb+Sjngsbj0T541r5xU+uteTs
MU/xI0WLF7ZJI3TP5FFX7WvZZs8qk6eir34aPZ6kANIeiK+g9z4dfIUcPwccMH1R/Yg8fhRYNC2h
l+QeVRcpJFR2GZeh91jX+9exh5jd9KdBLdsU3LupObP0IYaBKIRKhgvJmDIeph1fZZa0ytVh8cm5
bzq6Zj/RtgpMdGCSAJTZwm/putyuonQOA8yzY01I+CaJL8K3JwAbu331dgtuADUmxMQbnbXuiWIX
TAyS6sGlEvJ4eyl1TkuHzO7Zd9MSaXDJzj2PsVy7O0QaGnvMjO56WTTenWqqlzTrwHmwV7m9u7eP
bteKnF1rLaeIfbYd98ku+ne85fZR4PQ4/JQH0njxkTfhiyco4XSL+VtUhQVfKjnIxvwVp6g/eijf
oiDalYugYeLXTsmxcGDa0+JHCLF0z6KLX0Pi9bvJCxcso7uXI6tbCSruDlj2MZjQd+JOc3AdOvDW
IYnepZiXaHIHXYPDukOhoUE7ycYVkCcmfbhpmF260MTx3MQtGJ4K90wt3S3e8g9ObWyPTMOEunvx
ItBgfMLmubnRHseTiB9P06V/BwdBbqE4j0NKLLrhG+hw+bv1SL/ITF7cYYt59DleNn60TFUn5r/e
32xZ1hfp73ZIjOAl1R6YGAeLN4NaC4YJR+6ZeSJl2eCki6E7wO0N1uPy5WRkv1qEIcKAhoZFwrvJ
XMAdX5SZf6oZ501KI+Gdmae/2yj764w0T3f5wRv5/tLmPjENe6VjwFbCJHIhO/MpFaQ3IqhgYLMe
jIHewLBidfUSq8T3BM2UfAeV3PS9jvG87ekDHTpcSZaHddcTjxGIHpZntnCprL+CLnp2m5LqWsdf
NXaGMbr/KjxMoBJPQ45EfhbynPd5sC4inMAB1rfEg/3so6fSmlhxglquGPDg3lotOqY3i02RbAcL
9aDpCow69H07DbaQ2AxcZATkaKL2kERKMz+MLvd4v8iKukqwhevx2vkE0T0UgVJPp9qK2a8PCBVe
2r5HQb0DS8JB1KzerH6m6FBFaBiZPjUOvZAwfjigNs6mstk0obmX66Lxqc01+E95Rvc4DocKAKjF
zX17exKeNDKhp8iL0s+ON2IzzOWbMFnKUpRB7VYPaYgjikZ3vTYi/TQ7I9bwueb2yOx7w8aA4yKc
SMVuOgiDJ2PhSI7kl1YdPxU/RcUAvPFL9vJqRGi9t6suGxMg4eYycGZ3okcTF6v5d57ZP+Bwugkh
WcPFM0M64vKCnLPoiyQuX/LUofR++RynNsUFdQhcMh58KTtZjtSLEgOw89o0oCbqhYdMJwJC0o80
zPvSeU4G6F5TEm5vP1KZUuRLxcgiVBKpXkgREtci/1qVfbG3rdj4DMnZLxYd15gzTAkm3qeBPpQu
ey7G8T6FsrEZlv6oQjrgOcxcrIF3dsTtrUteg5BEbLhzWSigCC+LW8f7ehO3S8Q4lG1NoBafc4bC
Y3hFuangw+BsLdgvYHwW1PwwOncIMnW0L+UThte4cA99p+mEmtLP2EGFsYzzYCFKNCmGgcJ5igJA
Q8j3LMeJf1LaSjbQL2giH4DxF7JdtzQj7cPoOWHQuUuimZsWAibHr7KvqN5Oq2yba04Kc4gDT06H
xnA/YkYPnApwqZURvoXsW8fZcKDCGOtqMP8tTGqIuYDdBGHNCLNPqalKaCKOxyVfJEM3A8p11bW/
K2zUOZNa79XsEu7gVNkuFx76BZ0S2ek2k8mN9C/yCm+zDl5kLu7zmaRgxGXLBqrNi27jU3CBvSAj
TcA1NjsAxmFdQSuhuFQOjdjAs7u2LYaGpMr+mjNP2r652DwqyXwUeBEmFzXMEichKBdFsDcLSGAC
ZPc45AQEW3Q1gzBVBgDQTHjrwqr9Dff1sqi4UXbu1PSUELkyC27q0SN2kof1KhzaRUdjFxxTtOBF
brKeuJ/5DtsfVdOiO8nk5MKH4FRiY49zEEhDKjoMnimrJJkt9AdGbUU8tHdNWEcbLZ8yb/xq1HBk
iV1HFHlz4D+HGoIcJbEFlht2iSPHHJrro53ojIcYTEslD5XaN6ZQsGqA9OhdXFMCzKTgXTrd1Wz1
vkKRskSKdTKQ2LU5duwsIn13LM4dUaCeUvm19n41Vs6gI59ePfqcrcL/GgLjN94VuWosw4F4N2+V
ffAstoUylUhRrr1qON/UIn2vge6DRxk/QUuSJqOjfLDzc1ZYnGtKgsSUvuK+9NqFvb13O/GimhIT
iLw3VX5vT/IK3kNu8kKe55DAVpQ3+7Ax45OqvG+rzz+6mMOihEAZLh0tac716C8VLCb5VEu6H1Y0
xzAL1L0ROmqHZJueAOSHa8Nkret6QqxhVp3GiW2K112lg55J4fF+motpI1z7J5qFwn4UqRlTC//V
CJ7H8fYSm6oHBfjvX99IhtT6HI22Ck6NspqdbcRPDf8D4rg5MTeHZ8gwGtOpnYH3zJla06+FIDqT
8awSe6K2B5zh8fbrMIEFaMPQzkBSoi7a5TliIDtrcJ5W729MxAJaY0S8KbW583Ruk6+xrWOXZXAa
WDGtY+3G4nj76PZCnR8TU9buTd5N4nh7ifo84YwLCqdLMvtfv3f7xJzIM5r/uIlTdMKmoqYxtp/j
3oYouI6VVgV3XlZh6kYW2ZcR80kkU47G7YKvDNyTGfKFKlZtzNEpSd9/v7ghHR62048bwDzlyXCa
400I/v8WP8LUiknO/x0/8v7Tdv/rTTYx5J+v/8NR8K+/+T+OAh8HAD6CAK8ZAzFoH/92FATivzyX
GTvDDMcT/AE+9T+OAvO/FgsCUyMfL0Lg+QyN/uGQ4CcgX8x8zWQU6oX/L5YCAb3kP+V5G/V1sS74
lgWSxPoPDgkd7Bq0WZwcwGalS5nTTzFQ0CC0fGh9WiS1DUg0r+FQqb7/6rjuD7CaM23BpdtOieNh
5xs4X8ewZed0VZZZBEey4KmiKZD0/C84hA/9aLKCeiO2+TimmYP6pF2eJuBB4+givVM9zR6RZHqy
p3DVxAQVetFkTGbnd/3lOW69mXt0yX7eBz2TDT+u99okkdJUmULAwuze2etZ0dURjBRmOhRlD5MB
76nUX36cFGcn0NvUo/7IijAjx/l81iyus09DT5yoB6ZONNCEzAospt4MCnUuCHsnbbIroxIHsqXW
Tjp4G0s89wkquJ31w5b5zCU37fkRFjspzclzuGvZ9bZdSupuYuJTd3W4Ge2wITCXFDsnIGhQxRwH
4EQz9BEkK3o32Lpy3QyEbqZSyZXov5ppyffKbmKPh5M2F368rtkeAQ3YeFN94WRJBFL6xtpTKKuW
MZIszGl1iGGU8j6hYlMPj8yFwiNqssvzNDIzCoCvt2hHtJqPLrKccNsL8IA7a1/U4qXuSAmaifFi
CYvKlvbNS/TVdQAeUfKlPLy85NRLKk8q+T7fdEuS1KZx0nX44FUzp9bwlTXvy2EIP9QTvR12s+2y
CYN6FxyWz9o5u8Yuwfletp86BWTsluSTuiIc7kzLuQczoEG9UkVGidvJHkfwZlaJ0pxY+4xkh46p
Fpjs4RjDSDgF5nARA4Dlqs3O8yQCHMlWtU0wapeKLawUBvvuqib4AWJ0lw4zICoMXOuIJpQd29Vt
NSCpF60YNijfjKbdol2ZyidTI3P1MbNc0knd+X7DBRejhAUm6i7NYSuFraOaRLwDmoapfPxN/eqL
KYqaEXdDxgsHh2hYsSPTfmKuc84i94pO+1BlCSMY/enEub/w0D9UnTS45llt5Mxew+bIkGHsceUI
KxUQ38agUEo2locrP0vOLWkppjkJ3mlrBz5v5iepju1wq7EId/aEJ0NxKKYW3IBEGEebou/fRc5g
M45QmaniZHrlc5uNNdMVTiJ1E50jpqWDcBUF180DNQqXqG12VouRpWK+DCWyYqX3g40lk+esdUyy
kiGGg9ZCB/PvO6dQF18O26Hr9Gvy4oj6iWILGO9LKUoJGree/6RdQXiDyhA3UPcMxtCvTO5FB5mz
z0kN+AObRrhDelOh2n5o9zGifWcfjjTYDXNrU8fl7xNCdjL7SNMntC151+t6PTCQ29iWe+83KYM4
ov7N9F5a489kDP4uGdx75Y2H3mpocSUpX7nQCecMVTMZh8eJNkzyrC7g8YB6h6ZnMqbpmcxDtfOi
+Np0yTY0o2s7PESCQvCGmnguvHu/rKiOyDx7JWqkJRRheJgzZ8m4ooQjdBGpadTZm+RNp9mlqO9r
HPtijbdsPcXmlzkvb1A8k3YUztaP+p2PKL9q0pYQXUAlARVUv3thstctHGeXN/NBiVCcc82RAzzG
06jC6DUp8qPKn4tEUagry6+pT5w14mpM+7PHN1MlP3VtIn9rG9wb0mxu+w92HA3HMdFvPmD3I6p+
5KUkQ9EVFsK1zJLgOrBDzuoBN/0AUCoIm3hNZSdU2yRx4eR1Z3bVP176VxreWz5TzVFMIVmYTPxo
ylB0YYKw9uCyGa5JP0pBC3L7O5a2vrddJnpVzs4KgMrWFp61Dv1v5jgUbaJkrUObB1Znr3BfNeug
5smkqnmHMx0oXe7EVziDPueEzkCPrKFbEG2VxS5ikOWRPLgbKIO6c5R5znzgxpl9Gmsm7aBzVk3i
vBY1yVEbHX3dpodpziVbH4ZXVS42NiOGY2wZnLQsItIw2Ezb7y+qiF+VuW8D9aBBeIx1Dbc6LZe0
ebqNmkhcC+J8mcOBQdWFPrYuKBsLYYjRTWuECBKCbZoeluM4WVSVFfS4WiBzCUFSnUd8PYxTGmbD
Ty/0h33xN8y7jzRwMmaqHI+mmgMeRQYwx1FgH3KTKhYP98/I46Wre+bYCwa/s4O1pKURDAHbWq/G
phQCppFUbSg3Mh+ZIEOpsLl2JMI1sMwoM7Odb8RLZAbfWcOypgv1aGMFeawsYvjYxTxM/R8jiPGT
lzA0nn16GruyxmTWVWfp1ZeWs7NnPDikIdPEGwDx0kZVDSbc/fBZtoaNWYm2NqM3ecl1cTBSuDPQ
FN3U31hd/zz76tXlfJxFXChx9p5U5J/HgIkSHQtHa1RbjbuMegRFggwBieJhsmuMgBXz8/3QHniu
qu1ktEc5q4eAgMg1C071krhTfnMfaqZ81RzAsvD5c80cbidcBtAUp2tEduDoTHCtJ4Q0Oapgy632
WTf6qe8m49DGXP8hoO+i5sJkz6H3yMvdap7sIwMqAcQc+GX14MK7rqqsXvcl4lWlgW079U/lOv1W
jdWP6ify1moK1hYT42Zwmq10tUXwB0ZKNpXHoU2o3bBfmj7ItoPjPMVsQGTO0LoPw36TcEQPe7pQ
mPgcoglyPVODlc1yJMHlrgeTRgbLGy7+8CHJ9ETziArG+dor4r07FsWD2YD35BzyqXy/3UrLIPA2
qIQfC9W4VeRiexCfSSR3mrnEoNHew3Z89xoa7YQqXqzMf3dB/fIPExuvNFNMu0atUF0p9l7YUScc
L3hMi5jkKL9cY9YfnP9+V0h9u4ZONVvYJ09pyi0DfmLLSefOFiGxsn7ty8A7Y5ai8TXWFt4AeAqx
K0DAs++iWvkr7cwOTZsotmI853KmXBnG8FRMHVU/w7ymLDymr5u2jVkdpjjszvFIRmf2h1cVkgyf
U55cLSxi2mwWOp4/1xcaYKGd0JVUf3NqtO+hjjIyJxU+yjE9zlN3KGRylVbtnrLa/aoH2WysZr5K
g4OnG6+8Of4AhM0TUX16jYFxqaOVNokgEhP3Qi6jYIDasEvrIAQl+XzNKbe8U3bKLCWw/hYFowfH
G3B5zNjN2D4xQfXTA3TfTR6keB6idwiaITk88vm8zwd2K/k5sEa2SDzr0GyabUED7qZrKdDGTVet
ZDZMW7U0KTcNbel+DqfhO81q5i4aAKZG38vEt2EgAg6CZBg20u82Fp+OqLxDa8iHnFX0ZBWhs6ZY
Rd0ZD5ieaJ/Tcw19tXyKlHqw/BaprU+foLqrKrlGTlZsOk+ypcydmnqNQK6suWGyXhUvviZ51zrX
qWwEAyAkFWXa26Y1n6qRUHzH3of5zKEJsZWYGvHQFcvDPUUBmJdTQ//kmtqi96K5+rZ7DoruQuU9
zTTD2O9zg4ysjhC1HAO+Usjgcz2OA/Emr+43czs3vyigf2fLy96uxRSARcoCA9c+9iVHeG0Z+K/o
jaBRQb1kXRcQkEv7i5UPJDdtI+Du5uft00YCxf4xDsdx5wyMYHzUEL4hqh8CCufmrphOg5HKtcMI
GF53jB1nxGqVip5I0F+eMbhdUCA+3eHgK3Codv/WmO3WIMRxnh1xP8QBxdh8z3ca4Cf2mAbMM8xr
lFmaU92GWC3PVd8K2ZsZc7Bl3MKcyvCzhxT1hI11rz5VPbqE5up+P0cz65oRJxuvUKQEI/3mSH83
U+yJoQDJCNn5A3Hh94BuHNEP8dAmww/JKyDCjoeUWbiPNNU6Z7fniQLtfCxiRjGRZ9Gdw6e4/qrI
aQ+elt+tPZzMgGs04wYAoiq+k/xsFC5fyqgkjhD1PrnTj1DZU5syn2LHSjvaKM7tBSD/rlS0AFrk
6Su0P6TMBoA9Jl7fTL5jEmRLV8Bn0TaHwJtY9wC+yGPb11+coq7eML1pyntM+izWQpyKXH12hqZ2
pbTIcc/hUzHEOzfCgMtIOVla3XHjMPp48urwyR3jryAgxR5C44W7nQuzogX8KzL6Q9hYWKaJZnO8
8R19EVkOasqizmmo8K8HRzP3D7JYWqAHb+cygvNab+9FyXdovY4zDXSc3oax/lW3TIG98NXxKWNb
vDPhSzSFv9l9/vIHniFOBHyp/iWsS0jPQkOBfMrSQpaTs0H5OHc8/vzocY7FqUzqN2kMmxqIwBy0
j8yMB7jR/pObUs+XzMy2LGgfSUrJ8JiuAszPLSym5Z9K8+JaO1RKeTbaFn1yDEYWRWh8cD2IKLp5
TGfxUTbVPsUux8jzWEY8oY0Ivk91QrS8r1ymLxYeILgaIUFd4A0BvdOwg6+VCUJeNfucOmsWbfc7
G4iNVZfZCBgmqewldOxLWjcPk2884vnbtN6vvq426FHnmCoFvzWgxzmbua7l+aOR5HIt23xJSnPf
pzyVrUNUCdpKUudhbJxPVdUvZisusYruCRkICOhB7S++1U+aO9jvKRLqRXhm/8sUJRmxgzv971F5
24ktThYBaLAwPKmRpYCNAL5oxdbOS8t7uHGbok1+h+54zaMRRSDl2Cf8Rzfw1nY9vEiJeatANFje
mhK/GB2i2wKFk+FyVXAcFeo5reJsbUGV8UcQ6CLAjG8UhCnFEXL6PgG6zPjjPaAuhqL56J0BMp3L
PIMRzZvK2YVx8hLVl0HXX765g2QDyHjwcJy6mK+m8JFOtbd4gKHdDpswwoYGOAUZ5JVtxRvqBbaW
jtOzkUSP2ZJ3TWWJq9Zxn59qL2lOxAv7zdhlyOhF9piNhjzYmv0UisvFyEzzLN0W9tbcHrqBhwbg
fhKmnKOqAicTb1NukvrFFJd6bc1B2VArGyoYaz81JDbIrdh8GHsUABYu1O0am642nmUlttSlN3sj
ch7JnDRrToD4InM6fLIpOpXxCFeKQVNJrUxTqZ8Kljt7m2Flcw/N5OQeWuW/h8Uw7CtOEVg7GGz2
LUCclBLQ2ZjvcxotMqovRU+7AEPHL7jXV4nRIMqpMkB7PdtxvUO5YhsX2/cUXfRb/94LLjAPl72q
4DCfXNg7fvuD/U1XVtuwjUs1q4XX4Sfk6rmHe92j/eILGHO5p3Xju5YMDAqnHlYIfASsC71Nwvax
jlWywvSB+xIimV8HcJnMb3C604spH1SAxSqMaBOMOhc7boBtQD0Odgpr2/QZFRov3oCL39ZvokWC
qVrUKrMOt4YE0+1S7dNX8yeoWoUXMXEgzlPCUPV7rkuEX1PhHMZLosvsIoEg38vYAv8vwGnXyYYW
n+RoZPl2iPB4VkojN3HdYavrd0ktPu2qYhNdU3QA4X6kxiMlRnqwTX+TCgIl1E58YYLD3ASsffbP
1GlW92Ysu5dS0p0cpgzjm+6Uo3iuXXjx8bwzNaQZOcBU8dvFHZ1R5GHXp9KKwt0Y42LOLf2nSFvc
nr6Bw3du9gAaGUsjdW6KTJ9tPSxsd2Y+LkeOanwG17tmuwXlpew+MVDgjmJjo/NmrR1jOjCoAV3h
dqcpQWDr+ugjZp6kGoMBcmZuyxBOHghMa281+p7yAcl5FHFSznDpGZwXAzdo74P/q93hw+syzgv6
Oc9xv8UNplVJDSJ8Ok4lOvdtsN+ztxW1ce1zUUJ4IzWQCA5++Pd3o91leyEiTnczVgMvxrcbCASB
oeWUwOYsTFls9TI5z1x3P43esUlATKjC3zhOBASJQD0z12l4Gvs/la3HtW6rhZ+oUavsi+qd4EDr
kF6HTrupBJ4vTOPnrkaozOsWCFPz6I9MiJBi74jjjBtlbDNL/XYjpMDUS/9QyOqvMg50kPoohYzc
n8K3gD7kWBr7wE9PQ20+N2G7N426XTsgATszvtrSuI8CoFtR6JOkAJlRc8phLzj2pIMxU2Vx+sjI
/LekMGYdpARWqviCNXmbiWa5Re1i3fgKhBQVAqs4Mw6leInmcjMPPv/w4hee8vvcRL4s046GCPul
x0F1h2z7WRrCXhe+eewGH8SZ8sB5mMYlgn4VGfVWmuTwPcm+zbSznVsM0Gh2lDS/VW2MHht72GBo
h3DAtjqCkDk1xQA8mLr07SbRTfjHMGHZzChSXhpDH3Fp4kJQ3UdDsacskYoMmUPkbMbyGHcS2CSw
JwzMdN36bH7HPlglQ0gd2UFFxBGwajTqN3WGYhNxKS9Hpiscf3GEFCqOcVtDF0lzd+tZ7aM9dtZe
ptbKyCBmEjHwIWiDzbx9BIoAHJ8GIxhGhnHkRuFEyFln7QZon7eXIsm940TS5CgmxQV4+80ulNNK
2NzqLc9MvM6y39oIVvQlQSCIe4vC4cklYF60x7qk6h1pRtzdfD4OtuejHccJIffF8jOB3M9x4tBm
jQrDYQNYjTPJaYecrCDvDntdFNPOXpAW9uDwsnykOzY1wXRY8BhVjiWnp6DTUjLdtFlzivRCML19
9Zt3q3aitUcta75Gkw/ILfF1/zEd3ZCx//F77EKZINdi3y6js6Ggf1yHNFvrZqbYi1KmO2RoUFGe
+N8vScmxlcnKu73YicYl5pwU2DhXtw/9gALHO3UL5i4cD9mx/lApf1bS5BOt49KKLdMddx74B4l9
PFlg0paEe3ljFN9eeu6ajRbm1z+/BQT+yC633inRI6n98wkswu3xn1+mE2iwqePR/s8nNMk/yG1s
5qqax1sMbpajJLSNf7+EzQJUvf1aym6jaPKllpq7IMDVChuoN3Z+bxzLlk7RLiZgEhSKctuouFQx
++GBQrFRI2CrIjoVfmkeAkfCthpmBpcW1ehDYUOCbOirwyGUZIcKR2pf9O2qKjmspKFh8ODJjB0r
wbUoWfgx0ppPedTcS+JVtAOi3Y9iFqynFJz5KbyvYkbk9ehO3iSD9zMLAzdtORw4E7gwi+SO+p1i
U6NKGeOziCmOLdjdokICm3UCvMiSTiQDVXGSxeuUtnqH4wp8WWqdUsf+jbWOeIyLApFN6YsV5fXZ
qOFMW36CX1ccp3hcFoFYcs7UpGmi/pE25fZkzsnGqibQPWW5nQOCOxUezj1ddKyqfnycyQeveMzB
VBtIvYY9zKwiM/elOfVUCA+/8Am+mmMLABY9CG5Cr6EY+Ra9rm7tH/Ko57jU+NQIezbzoJ2R9rxU
bOJE/M3ZN3+sDUtuvWhpAstpUHHIyJX1HyWqhxauqiP2yuaoQjVM7qN7Fu5bZnVg/xr7hyKZ54ZD
da5ob82n/GBT6TIYtAg6eUp8RryS85mwkt0VGS4Hp28YnlBPFw/jSzv5xzR7wXiP3mLrh6h3nsKm
PlBEcW/KaV2r6g0xnvN+OY0cJcvXyeGJO0MgG/rhMynCx+XL1jCe77oCzqwHgSWR6Z+ywueOgs8g
bvqIlLkpIlKQhlk8u47/7hhMcAZE2TwxP8qeJ2s1N390Y390fIduijDS9Tx0etH+SiY07Eo8QySt
eglUNQZi6Ezt+/LdrRzkhkvmeRSNzN2XP8SPIRW7buXyv0x4DLGf6AZ4ZQEnN9hepvtSR+x/Zm6P
vM7LHXa4V9WNOzouOSXK/k+rO7ZXnHNRwFkrBdhdBzpj9yLSxQ252AI5Ax5gqeykaDY8G1nlQYfc
aVn8ZA7EZl/9N3dnsh030nXXJ8K/AAQiAHiYfcsmSUoUJ1iUKKFvA/3Te4P12S5V2VXLHnqiUlMk
MxNARNx7z9mnLzcFFtEYFU8UYk+iqkA/3cwrYU3Ple3/UKGcz7qiB2Xh8Vyn4KjvjYlIW38Z1xOm
SHUfNXQc9rKjTe8ZyAzxI/eHOorVQ0EXs5T4N0xmGYQQF9u8QTBTLEqmgsne8tExKBLvuE22vTDe
7vKSKtUOGEK4HUJkNWzCVj1ZXbJnSunAqywwERARHNj0vAOLhm9QXxuFOn+5Hg1+8R2xlj4YcX21
Ju9r35jvrJXoaEvxrSfZilqW91w3/Srrpx/IwaqVkW1Duwn3+IAG/rl5Vk5KA2FSHGzEPaF4GF+G
utnRrwHVk8iLRbPuoNzSRNyQfJ9g3Fi2xiqif7kpjdAZRdeUk+sZSmNYxz7poimDCJOruBEjGupI
vKF04/IQzFs7PiqU+hZ04mPIeyQ9AT3XUqPkaUnPcPjN8k9x7KINTvWHjRCo9ByUrjykQdzzOJZf
Gte69ycC6mXaE+XmkChYf6HIgvPL7B6ZjaPWzgCF1gffiGZosRnIZybqDjcpzV9/cKncBDp3t96K
JEWlqHuOznG8qb+ZHSl7Eo8V9wmXxGvO0i2/opO7c+I829BGSKL5q+7ro+0M9y054nELak3YZGGm
MbDWQVqHXkXPSSTrnadw6YXNIiM0nH0YoohsjZqFk3jlMqXa8m2CjRf2n73wtA90s1+NSIQ7QM3O
dE5di9QP9VZzBMNfLNhLU/KXvFvtq++ey+SG26YQ3U+7nB+r+sG1y+3k0AYkz4yOH/9A/jmD4Dp4
XW74Jaari/0tcc5H4cBw1uj4os55TFN3Y0zJu+7Dg6/KHS9t3nSKXpw/mA9TQCeGw4K9kROY4ZIM
uyQ1bnmakY353QiDBhB1e5wxXk114uCmD0kWtBgeSrIHF0sQuKKtXXnYR13Qo8I4APa6o09FAI96
EFn7iHtoVRSKDDtx//lzpxaJPYI+Al1b4svc8hZpCNQon2HjceR2EDSvYrWkgJqIARld7zone3Gj
EehkFpKJW0w/Db/dl54NMI6eymqUNNmkTcpRd9MEfuP3cUE7NgVEhOCmLBxj09Dsc+edHPQKmbn8
UbFuLdB03dQvSZ3sdYPurDDuhN+f4ohVcfQfPLpJoqVRFLYRK5gj3jWabmPCWup5v7zsu1lCZGJ2
9lygfdBJQjSga2FVZOoOEp3FFdBAQ4d1NNEmNW+0cSkWvYQyklgYFlqjqN+TML8hprhvfLnOKmc+
kK+XbfrcnbecQS6RGZ5M33mWpvMVc9waDSRuOO5GAo3BcPJaEGYuPpBsVSGlqBjDgCCImJ6lW6av
p0SqLePAd7OjZdxl1UsCir6Pb6Zsf5ghZxw7JS4EZCTPCRvtPmv7e5PNwIoY2SCmw283cV3oS3qV
la9ri2l7A5EzmZiJVYm9x1dOi7m0rwiYt5PpvNazuUyvgnMZtJsC107nYgkMJbMUE45tXX1Luv6r
Bk62tuP4XkQNIU6YyYa2+PA8OkhE5r16Wb3Vrf5eT85bjs2gyDgWdPFLrfpvjgueEtLAI2eNYkf9
6LIBkE6RDel71Iqdz3RiRbsU2XDzXXI9A2+0eRjc1VhaWy+z0oM3QRI22sekBM49bmyzxoFajeI+
CyyQAzVqT+q2eU086qkUm9jlilbdOKIng3JcSpIX8rh6paG/RJKRpVq3zCWt9L2tUQQEbBSMxcSO
RLGrmTMvRuntICdIUPMNzG/t8Js2gHFP9bloOfk4HjslEpIzndcHuajv3OiYjM770KdAFadnb7Le
aZrhrBz6vYGPiv2y+LE830EZ4sFqQQyOeCVzG4cakKpnx0R/HfWsPoop3CAmKAVM2rxGEX5sg+0O
s+4Quq28111KAWqT3V7zXaTxpWDVNHGnr1TOuUU2zlekAQenAEdsKosADFrGn8d9t/2wFf2pNjQa
Ur+tZWu+L3p4vH3Nkgnmx8JvACSrpsVsfddNCDcaDISfc/sUW4WQZ203MEfc0DqmfN3BgE8Wv6Q2
jqNwMeNK78FMkxjP3lEL9PflPDORwUaQl2RjxOrVjJgLhLg/pjT40pr9WWkP502tz0EXIYQuKuid
BUuGPT8Wybx3Y+yHOk/PJeUQXQVGIS3JCi5eAFw670LHeMbAxxMtjm5fw3tMx0ORW1uHCf/aKkO1
jmiDrJgeDPvSkF/rOR6OtYZmnljMJ934a23P9x2HyD35N5A/7PSRIxAahcl9RXhzaObGX3PcavDS
EzFaCmbc3bS1zKLeZt3dRHO17wBHj6Z6G2lXbOeSdYWL62AfjG414elbKyiD1ZDsVBnel5F+tecE
V9coQMAiTNK+oBPqhntLkFTJ9OTkh9hzmN6Q2Dl/MAw6V5qqotTyDguouxfe+MKtAHuxfrBxkuCm
KB8Nl7BGc8E5Gmy1ccFGVgftNhmHcoM8rN5wWIM5XfDOWaKOBdqhYKLvo/Vio+dZwZmVcshzDQRT
ityRISnqQxUe53kgjJCC0KxxbPYD41KrdQb6BOrBnxCGEEJ7zehb7Zk5m/veSm+yInQvTJOLKY9+
eocLoXrsrPk8RmTHMzJrzZlL0uacbNiw8s9I8tCbj06Fea4y5WquErRSdPOqLuccGQFA98eXlrbQ
gP+VfNsLTEYCSc3mS6tReAv56lc/VIug2CB+BbtVfMvj+VYI2nQNM8tJh8MtSB+9MjzP9ERcgkc4
IJZntVjHs9n41cwzI6V4UCzLo78u7f4oZffL9klsz4Jp7yTmi2O8Zan6acK3GQq7OIsC5YzoUfNa
4bz1QxshLPSZeCjuyIP/AkbjHBSIqA2abcmsN2TLFxAJIrXrqhA8T3vXWyPG+AlcaUR+XxBZ8ZZ+
NPBKbK64BQCYdxPue8EewlXjbJMcdYf4NqKJOhHGPpPuoEbce9g29t74hfYMPUJluDuv7b8XNmOZ
vAqehtF9tezxC+2Il67A8YUWptkbOTH1RUcvevqwGjqyGZG6QcPUJsTisM67AGOqcZwrk5xCjwR3
awjlhj2U2zTTD4kiTp1o0gKrXb9rC3msfXr15Dq+z6AT7S5/HTLkT0H3pjEoFG3DXL4Kag5Uw5WB
+HUamRyYdahQ0W/BK/5URe+RSMHUo+vGhJgCPLcz5FUs0l7soTmbewsWumsd8KTcy9DhoEWrU4pd
hCS/H+wU0a71fZgKgi0ya5OHpE4TnbQvrZcOMuCaMTHik4xQD4H12cvyh0RCQy5E/+gX9lPvfugk
3/g+DjFO69+rtntVyTqomvyaSVi5S4DZjGRphR8k2wfBfBHmQgm2MeMWtgNePzyksdq2/kwvXZsH
qj6Dvt92oBBrxq0q85c4hl6Tk9ReOY3Y+CbO/RbubVf8qguSi/0utCDcqO/ONJJVnCdq28fWLXLM
9jgOZFnpSb12373Sjg5pzTSJFmPnYizAd0O7p6XkKqpdFFDSpsOLJ+srxuGYaBxAiDPx7rJ+iQNd
7/18fkLkn55inl8OfFmybe3K2XRjpHdN1tlbVDLI71sma8XBEvB2mW89zSGmIRney4bOOlbMd+XZ
8bG3+3ttEGHZjF2/Aa4Dfz0ep83syL1f9O7NkGRHKPOSGGLYRrRXkFNibiqbjkQOB7lidmCYE2zL
aegP0jjY2HYf05BXZic9Cr2eGW5YbYU5fnyqj///1VcrD9LWP+irY/2jxIBS/K6t/vyq/2irPfVf
9FCQNEs6a+4fAur/0Np8+788z1K2z9BxQRDJP2mr3f8yPWE7nsW/2NDUeBn/0VaDa0MB7Zq+RH1i
Yopy/m+01dbvCY+4UmGdSGHajuDbWX9LeMQkE6HujdQZAV1zcIN2RDN1k4SlHWQ9TjsP/emdZJaL
KEQci7Aa1/SYtrHL7tMxjP7Tx/fwB4Pnz0Q363c0zx8vx7VJtnQsiRjd4n3/mcOS8qEgV8zlWUi0
slMVVbvE/tFPbnVvFu9YWioQKLQ8jL66X3q2fxgAfoz/LfxZ/m9+vv+bzvw/P95RfLq+LzyOIL//
eGwiM3narnNuxuBb6fXdkxyDA2Lf4oy8KMMQiSK5R2CIyDXe/8t7X0Ts/wtL9PnDuVW4VySoN9d0
/vLeQbVEYZdazjnNB8l0a0r3aoJuMXX4HpvYfjYS9tOcCsoFfJwkHwp5ZVom+TnRTrvneNaswsiM
1vmg58O/vDj4gH97cRbuZ7BVpuW7f1XgDzVrn2k0zjlDeLtNdP1N0mjb1XWwZKTFHJI1dVHohHTu
C494oXyfdQvTqLefspJpGOfMehi93T+/Lud3ctXnh8bTYPm2VJanQHn9fsXGMtM5cgbnHPUBjYY6
GEmkoudXBP4vymiCPswEoVeGbHamh6mzXp4yFCUnAu4wlh10QitT6H6nsno6T9itdoZJjtfghsm9
aZ18v984Y9c8iZLI3Ml16K6FsXUe1PjBGFthMvqmau0e0G8fYnKg6TaG5Ruj2hcjsZ0bYfMPPGSk
ZFjFxqQt/KjMZAdluwJCMD0if/6lC6ehUoEgHmtPAKB2vxnK/mrahX/550/L+h1ztHxayuSxgiRo
ucoFVPH7p5VYEbadMHDOcVmaMAERuShpETvCx0heF82feWQcBniMJl/R/CgJkEZ28P/2QiyLlQdn
icUD9ZcHLUzIP46myTkzHWIcZEbX3AzEbe7GfWW3T9PMzKya9JnU12NL8HLrGePzP38Yf79zFHr9
hXrpmtIz5V+YZ3FbNYYiQJnMmuiXYR9QlFIdIul0fP/BiQncsat/W97+vtryM5UNIZP/siX85W41
+8Rx8XA6ZyJ8D2ODRNvQ9hP4yIcyyI0dRor5nMvkzm7Rr6SzezWhY+EHE1+aRv7Lo7MkFf/lkVam
sF3LVsLhQvyVR+cFwsJRYokzXa9LmQ7iIvz26pFfZiaZfzO96Yd0Sf8G8wSxDFLFbu6LKwxnjlsz
gez0s61r1zJV15OUp4GpwdZX2U3gPT9iL0Va2KQBhJMSJouedilzbSYhSESRvv0LSc7++8qtTId9
zFwWTwdu3O93No1iOwhU6pwHZyrPxVwF983SjpMjlpYxwRgU+N6lMjC/I8x3jpmWEJsmhdCgqm+a
8LoB0gslUFqQ7A2cRgxNuimriFHQIM69tI27TIfkVkX+RuUWUo6ObrYxhe6O8TvzAUXDUVYcjQEt
Nod/vld/9z/98dw6jvBxYXG7up9Euz/hydLMV2OeEq0uUlkfRgMRtWnycgcst2dap104ln9wdf+P
W6G13P+/b0eK3QiziUWStLD/+nyMldeUDMchn0p/vOX0cB+quHmwqpp8FNn4mIFJQ4wy4Z0/f/Fw
9KkPqBf5v2zK1u97Dxs9jD7ohL7DCcX9+5NaRW0JzqgyTm2QGuiEzSdmZNneVQzGI7SxqGkSc1ct
p25U2OJKgcBOqBtx8GzkJH4WbsKwCZ8wjTb/smnL31fU5bW5HqcxoRSPNE6T5SH705Wp0H7aynL9
U43uVhlYZixJJlXa55KNApRl3wHm5LVdTdfWkOe7TZUHHpTLfhNi4ELJ7ILYYSpyHiTFtBrjg+xD
rMh+jVpG+kw7uI2LQrqHkWgUn1PZKg41ji2bL0wmCVQH5dJodUQi1VlIHFNt3VHT1Iep9Xw4CsGj
GUIsCj1/W2h5ahtGMhpCBwkgGB285dyXYhfb5+m4g4ORbzkepZtpjhmTJuXWMoBK4201H5CZW2V5
/udbm0v4+53GfA35tHB5cH1TMKlQf9kMCm/EyZwLgjxD+otaqhfGn6BdYhBNqsjvxRgMbNqduaEr
CdiV174uUTStOaFF+GibdDglCftIbY7FNvYkDd6ynk65mIBjGKAUF9dqDPFwx7HrDQTucQZ6wL0D
6zOisXmaEtSIvqsemT7H+ywFGubgFthYI7Vtarungm73flDDXR0meEFCbH3U/Rp7SjitG9RvYJ2W
KAdrJG8iIYZgXjtLMsPnn8ckI6PKd/FcfybeVq7nIcEg1HMmAhLMSY9pRZRnOuvo1eLGPw3jAWLj
dIfOeQeZMD/bQ1isW1u1O44H3EJDem5rSMfzxLxE+AwUWmHskXJDiSu+gg7oj3NEdIUnb6xr0WE5
FkHiepvicTtlkX6KbGI0+whLvF8bRJ4qFdyniM1XZu48tKyh94PRlpu+ZhCtzIq2lzXv6yTSpGZ6
SKlJyt6mUB5X7qT9C7kBjAB9WARa2sQFF12wrueMmMex4tiDY+MkQIkktf3qmtA44rDL6OWM73Cl
DDRNb0mRvAp5gK0TM+onepBg1PGinYEB92B+xWAT4pCS7x2zxC06VvK2DKbKJc2+vXaZuI2uaTDx
7cWJyMmaMQyoW3K77uJOqCvqn/2MS+dcgG7OWt99IgrUX5Uq2NVe2zKqDZCszNNLUsTDBRDAwUY0
djRz9bMY4ezQUaH/uMjMRRnHO4dB5caN2vChh+m6MknJEJmO3tJiune84sAQrb+5yIP0IDjIt91N
wQG4BBk8ODr9xbZOMpdjPD60tHbhDQYNoS8cPPK8QeSj2mPsAcKLi+yXVjq8GX3wC3gBdn7JmKKP
MgRr+Ng2WmbztQi/pBW4IaQjm7gDXtUG+bSyZ897Hapm6SVf62Rwz0Hk0DTULgjRwB22aMrFJpym
5rmDg8eIfd8RKyU8PeGKi/ayjMY7Aw6iyGOJHNYkk4zb+mj5UAha12BSUN3ZNVIp+MLzgXtNbOgv
cJ6xuDbCp38U2QVpQSmAZRwS1R93eFOAKMsD7lS8dXSig19+3OhzOZcffsge7Ptz+TB45R0rmb2p
oplUZgaVa6nN6eR32LG0/m7waLwE4ltSwLZMY4h6AycLQSW9ryInOQ9Ff13YWjRP6yctwn3oDMFD
i48imTRz2wRli69+xoXXbmXeNDuNd3Ptp315zEPG4Bk6ACdJop2ak/BxSup33Oz6AJitOugwe6fz
vWLB8O+wxNQPvMESf0DjHoGIvjt+MJ3bvPxFa3m4omsyUUTi3Te5qitsl/FzKLnDCnTjoDG+OMFT
Y6MhCLvO/YCVDC/kVi6z3woi5NpxRXOvixQ2dJ6fMjhR2HV++dgEaJBpxm1tfe+4uC27+XtoFsOp
6CayhFNR7tO4eY2JicpQq6LUe4vBTepSRphggamGAWqbyfPTK/na62FwxQlNdY2rARldW7MEzjUN
ANjfdx3smT2adnNr5j4dSmAW64K29aWsjS8N5fBeDlgLGwa1LATlj5wjBcF6tA8tq3qo0lAfey+9
gJQIrnZErp09F0/mGJEm52PuMua3SE5im9TTYhF2s2PdO8t06a2BsNPlmo6WdtfURk3YrhIanhBl
L0R4H4CGXhNoh4+CbifTBMZJSGQd2SQ8doSaNrqlDIUC8ly4hxAs2XNnkUspM5CEkIouzKOCL7Xj
/AwXsKs3TyllNK8E9494zCqksrkaoODBeLgj+ofYKzcjLjuiYc5mXRxi11mN0AoBRdZfSfXx0XaH
DWC3jnzA3n+OQIzyvPV7MVrOPYQOkDmIlupREypbyOk5vIxmz+naoe/shuZdXMI96ZlXDVYS4tGl
ps5HedS6hqTZWg91UPPlTncJtPauxnxtevzin8VZQWW8o3vIR9Y0EcgaD7pp0xXueqA1znnxadYY
gMbRqY/oVePHNFi1ZTFuLYyS5ymd0ULj421soG15jqvITPSzUp4LV8uDSYwBMMhVectnHxFVmzBH
GQYcjPYovvYO4qYqGbdYKQgomlN2CFv/nBkCQDUT/bEIiK01qIZWg6yJ/y33AzXDJoqcCbd9OnKT
2I+hoelZSmoJ3w6wDtep3OJ8crZVkT27xphdhL5MfWMc/LLuNgi6w+nczRXVYjU+aA+foUOWcaQD
eals4wXPBDEmRg+uLwzJOusqyvgU1l/UuCQ0dqwpig75aCyCeNMV9/aA1z3FhmbXg/9a6+m1z9CJ
M1nq9uDkvhmY1l/hEMxroF9qa4YQ+HBwB4d0JvutWooLzxn0x5QQVNm6sXlOyY1adSNdo9opfuVa
RBvPkOJSR+5ji0Ln3tOIW/y2Gnd55136vm0eOYfP/Dg/RFAvd1nF2D3TDpZ5JgYnQ+4qYIYnA1sT
miq0PzND1DKCzVEI+sieQOwXpbAOppHqUrQbxzf6fTxjGR1RXhojxha7HcdL3yQ0oJOk4ToC4Y1G
4EXaWebatddcalKu5ThWZxhW2bqZ++HEOmwWlMS+O7nU47iuVYnw2vLVfVMyHYaLhG7EiZZka8s8
231253cNajExvcXhcgBjFB5NxnXUDrOspLvTgYoxuaf+Fn38XVILGn0I2fdjIVrcRbS8bGAUbP54
zdqxaDZokpZzcuodghIgNf7GYetpG+O+7wDlFHmwy0WcEO1Jw2FV12S2ff7EpI66faXgh6XyWxZa
wyUJfHNNJw/BoY3MB+QQBuG8sS9OdoLc76zbYpLHKCq8bdCp9Dqyg2Nc1T7PO3rwJjN27IzMFGf/
JwPSX9GCvdee89YXJDZXCeWuY26LAMyq5ZvfMQPElCR5tBmM/qHPW7nzm5H7H+Zp1SCiQ4h1MUV/
V6iOQsVpv9mGf2zHszFxf+dW9dOR1pvwbZ4uG4hyMCZ7a4zZO5wfJZjArdPnrx2u/UOfgi8jOW2l
LXUbAUwx/JFwxYroTanz0gwbIwHbvRwZqRL1Xczo8uwcQU33Ver06Jpqp2JCcjHKEUxXgIcbYjBk
s34aeWS32i2Qrldv2qvSfT6S3D7lDJjrsT1iFA5QRBSbZiL0ntHa1amJ0u0TfTVsbzyYBaBcq915
zz1AqVUzii8e/50sLtvQTm/whdUujkaAXFBiM9lOXOvy3cyn9w5KbjdZP+S2t2piY83sqZ+gYFce
khuncg5584WgMhv9I0ooXCMgEeSHDb0aDVSTbROL6V6XkRnIxSjBr0MawztUVkTQ41G7m/qoXA91
W3EwTpG1VeimCgLNgwaq6DAxT4/C4rHHzrAIHbYMZyA9G4yNgC8T18fHg5aoiZHbu/WlHr1xk6Jo
X8gizabIak6/yHt0V+JYcfRmiMu7MnHaLfm9ro0+vhnbp65CS5bVTEEZh8XBxnR8a60t9DBwTx7C
tscmMY8Ha1ErzH1F7RHKbSQrip1WHyY7ZZNd5oS9TLcVWkrK4CFgrqudlZUgl63HAI+vZWwp+so2
HjjLZtEizG0xBNzXKSS29FuXmm8Yirydo0a1bjsDz0txb7jNvgvMFgQ6CzqV2oYzIiAwTUqp51ik
b8Y/qXhRQACcbpyg2PSN84WNAUtj9OHMIO0H/G5J6FYbzp3DxjHcR8+I470N5FM0aMWKub5lhVVs
EWrX29SLdpzQV1iDjjmsApZQVjmX6Z5R/5wkJYYooV611dcmGJyVTytJipxjZWhYYEvsJzNitchz
tIUz6fFOAi8jFyniQuL7cC2A/mJgyQvdF6HAl1+qg99V8QYHBCJeTfRL1rl49tMPL5I/h1GyZ2A7
2ekp2U+j+xyDCNumdcRGkICuyCOxUWF4MS1c3KJF1NB7/eJ8CR7zKr2LveFWcQhm/WihpQCwXYyZ
q76hTc/YJ9xhYFMgsXD1bEQvn8TgzPhOgxfkUR+iyiGMdDTOc9RMTR33m9rejQDXoYNYjKNBdIcl
2w8KFwAp3XeBSy+LSNX0DblJMaIZaj3MBf1dSax03kvG8OX3zAAa2EK+P6T2B0pCnIAl8fQZAkbX
QD8xFfpSemixWutbb0tCMNvsEnIQZJjbHwrXh96IiJiVdoy+zvu21ndeIIk/GPxwnTn60bb5nkaA
tIsXcpQB70KbS3osCnWDb0fSI0yC5o70Fap197HoI71Rgohr08pOUn2TzTJidcoRSPcB2yq+7ERi
TusjYzW4fMbcuh6ff3qHORejlkU57tCsQogCv5RqgqXie/xWjhhUnXF8h0bCVo8II18YGl4nIM2t
sX9xzpdMT4lswXWNUIo4gJuj0PVUKQarYAJDrUN1SRp219yS+zRzkes3eLD2fdhYB7vAua3690a+
Znb7AQ+M4wmGRbYwe5y6TaidsxZxtqbKEftyti4x4N91ZJLMCnzu5AzRwc3DL4VZ/YLUCEuVKXQy
+JTDEteBl92F7HL4I6N16qsHo52qncjS9Ux7+uAy/17bpn9DdLXJdNFfaIEOT6GPjIvaYt7aPl0i
MdfNVnpFye6TJihpSC61sGytF4gR4QtvdDzNUxOQdcm4INhEfZcdrNDDjdOPJumiBVa7KUjXde1O
O3eIbXAX9U/iTayrUuWlZxk+WTEHbUgZO7NvSNE0SwV7fkzu+D7J3efvsrFI7qIwfxBTNGMV+h9/
rxG3wDObAOKrMqaiMvFI2jwXn3/8/IWipDL5mNlxK4HmsHOWHF3dt/s+q6O7SoiU9OOyn07kix7b
5e+az7+b2uiDCKLoUI5NeDfYxiE0tXlycebfff4i/+fvlMD6OoYkrI6h9yIG9epkoj90aqTplOnB
P0ahcWHmwx/dob5gv+cWSteVbzEnIMZyW8VZ9Zbtyqqr0HNl+aFYPH9TMuEldBFadEYawGIz36iK
x40LoGfnVyitEXmZVriN8+pDFwngfkz7ax30j95w8AvqH7cEf15hbCh9HGLEAVnnSS+SKHw5vKW+
0LsOrSvWTn1tJLa/HhA5GpqUhZOoeVcZH1I22LpRfKUh/TEM7bi8OtIWwnsYbuYex/mOb3tPUwYt
00w151t+tloxpU13cQLovOmnZ12L9ykmooLy5FeHXggVY80DtPQYI8HpHxNQjpcsJTGZa1o1bnPU
zhzdiAS7aFtED2hfUvA818Ep9iPg6qvQqr8sK+WAoZGdO+RYWyTiDMQQyCmKjiNCZ8T2M7mpND0g
XVdde/F0DduzK+71HM93VZiVezapcR/DC8I+Hhs32eEIwk6xxCrYR22O8pzl88ckyuiJ6cXVtdvo
4nm1cWgqtN7jFACHIoxW6uYRr5d/aDharObccp8syWYShFa/MWBun7XM78nbZLMOs+GQ5FN+SNPJ
Z8VGsu9C2VhNyMhFVCNLja3kOJYJWAiPyOKWvPFeR/G+sfvywaRVBnm6hDbq60uQQK21h695ZIQb
xhvyooviSYE2QBSZXsrFhV676jpUUJU8ZCSAzGxvz7457FX9UJjaBcbhWY8yuqWZV2+HIA6/9pqA
Y3gY38sKSS3g8ljFLgYKKTaG3RK0GwzfSiPLDsSJzKtsrA0UcDASS/clcVuW92GcceICaABY1Yzs
A2EXN09ZcsxspzzLqPzR1I2+h1yMB7X3gAwRfubacnzze/fLbNvYmRsrP/PWo32VQ7AaxxBOhzhx
UE33jecoKhRHnUc8Li7FbYqNnBTsB3sWLk/jEMLqDPyVXymEK5pAESaCw8IfmG4Vx/s27OpzGZZf
7TI3UbZk8uC6qXHx6uLJn9Kdb5SLEJ39v22z/FLm9E/CnsJn9MOvTRW8QyaOT6r0btPgNBcEFy9W
Jq0z1nKc/vToMJMZL+gQy5slxJFy2wPrAYDms/i0S5Jf2l5d6RSFD7giItJncXSnIiTlmv7hFbAx
aexOYl21SYYp81h/RxwdOuTPv/z8f4ZC9lfvqZgXMaLSjyiPoqdhSMGhMAOmYcURYD1EnEwwCD72
vtMe2Qqxqo1ZWcOFcuSlDEa8mUoAY8mdol8hZZQX0Q10R+Ddud6zVRngZBLaGHNJ0HtRgkSj/DkM
g3r2A+Ef6iYn1ARxuaItuq+G2odBwgycl85cyx7IFUkon7MAyKjEC8l9fAM2+mqOr8kQdBuRxaCE
RXrRptlzDaKSx2A01ijko40oOHqyYJnUodumIQ+Qp5FXyyJn56R2B4tuKz4MicLlWEYfMQ5v7qSN
7RSLrx7lbyyLXU7CTtcQYdQpDKRTRlZIGv0QKrK2s2FMpyTGDhUp/4A13D45NppYM/yCrmk6ff7C
c3SbneSHY3ispN5Ys+zSagFeyhx+oGf/+TsALPTw0W3rbUHfgLiWEOQART/gpwDVqasmzuWSTyXz
aGlGM8jOPkNzpqzTbOn43PfLUI66f2hxoZZwwTxrJYceLl044ujoyc4QFf0TT1xUwbNhsjSboTHu
/Mg65iJyVy1hAHi+KULsST1Ng/qhQ9w2ifpcX63noR7lnjCfx6HBlj6yXG9HOd7HCckjGO2igIyw
RgA7xJxUUE6yfmkxUP13ySkScGld0WIx7X7C4hiPrqPPcHGYVXFU3yjgwGlKN7oOy1+ySY0zq/+B
LlyF9cmZDqm3jytKvkkh8C26Jjt5lf9SQV96jHEkeDL82Tk1LJ6JVzxKI9n2LasjJRmE7ia8WqpA
/poj0kwM6INVgWkVsbI4UMWGmRuvalZOuOTBdIrq0aGsyq40mtKtCVOW4ckMgi/1v4jesM/A3Z/G
xWamML4a+Gl9l+a+F7YhczL/3kxpUPlZ89ZTSx6TmMa6hU4SUC1i5AmwcOdsuxEI9KzNdNdlOZ83
csVpgNVIq2eXT/Z0ouxEnJ7MDwKy7kCyCl3+PUz4W8VIay3nrt4aHcISok7kf+fuTHcbN7a1fUXc
4MwicPABnzWPljy1nT9Ed7vDeZ559edhOYm6nb13/h8gKbBWFSm5JZFVa71DA7+kjQCyo1kSbFKF
OoYFwi9iTaKOWFpoDoYHnmK8hZqubpQElTCzSnfJoC0p3nqQ3pMNJQV4u6g6rfThO6k5xOnYOlU2
y1Dyi3hJmCQqy3eVJFGaOKRwyznlM6BnHKDREOvBORiuEwS17RSrF81HZgbkDOLuGex73DV24BiR
sFFaiFN9u8hzLMVVLVoV8KJWJEO6uyxMl8Gk5ofObvnbZskzJ+N5U9g/SjNFqcCNrwb7bDY+0SKZ
hQV4MKx9yHNCM7ee5b2hONavSs3tUW9COSeNEaxFYg+hEyReoc8vh5F9NRejmBIjMGwV+bWLPW+t
FYDg0YmyXdSFAxdLKPsBWn6ybHTvvbKVH5aPyGcHLfuOhd9vIXieO8VlcW0mlNJKh31QGDgApwtz
zQ3iOdDSR1UX/sq3vbc+tadl1IlsjVsGJhdIC5FR6s1NlVGnaVJni0YmHtvGi+f7b9BY0cowxmKR
4Wi2HMdQW+ZuyF2B3WqAvUwSexRTDW8JqQlyazaARGffXteGfnbG6KVBXGPVx9VDVLXfp6Hhq/h7
H7JaKCk74eJYAFUuHO4UaxGRFAkRB1Jfpwp7xyyEcpvEsGgL0N5oGIYrBaspxweWzwbeHvrvbjGn
OKhIIzMQL6KqTGFu+izTw4UdqRsqwjzxkgFwljYeNVIUa2Bkz9aQJbD2kxfLruBlsLK6g1ROVaUo
sfdJ7XIZJ/Z1UszfUIi3uR8IfQ/PbjXaJjhZ3QCSX9c9nlUmNwtj/norv1vRqC6rqkxW9gj4lOQ0
KQ/tUJoeemjGyD1+LN+BiPHzEPW76tX6cmhQgG+ioMBbHXMtjSRQz34cqjRGNx2JDFWsyx5zlDS/
upPYuIrabOumV/dlgcVLAVD3gopbNC8kSX6hURCG1EjJalOIQ5Nl42vR48AW/gAU3wA7txxZeu8N
ZLLvCtuFzqMl0ZLbqrXAm93cWyHKjmY5vWFA2jzjhGXd20F333auf9Vrb+taffyULASF1QonhGOf
cE+A4B9tdDya1r3KIj41x+7Qs7ZDAhVvZ0D0ml0cgf3i8vCcCfHVRuETVo2zLePGuS/QLHfJ06+n
sIrWasLGIsXc09Xq5D6cOmw5jOExpWR4l2TN0+Qr3iEwM3E0cWRd8atHZM7bTK3pbgqHhVKR1hEp
J4N9sM7uCJVUvouY4dQ25fwRBUHqBnz/Wu05wR9gBTl7mcXFXulM/9Gawh+tYpDKyafshBPW2WpF
vxl1o1ypRfo9g5K9JYlXb1Gf+gpkCyZBYagvuo/ZWxNCpcjielvgaNjGoqTgPlwyFlz7ICPzYrpf
8rnY4aHwZgz5l7SvtDuKa/6WVel3PeevySHtLkSaUjLCFmnTRA4KvE2Dy5etXVS/UDfIGQxLVoDN
NiyUtYbLXhBjqTIbJgkfqktWuAuXVBMkyVylFEyVqOOFnjBnf8+d9rtZorTTeNrJym2kV8JuG4Mm
2VUCdRZMEhdJkBsb/EpR8rd4QlNDEss6KBxWE7AGYJXPjq041Watj0KGKmpyVq22ARfzjXp0s6A8
eBXci+GJJBE2uiWiL3UF/jBDVD2C7ZcmiHrFcPhXFdnL0CqocA3mFbevjW2wE03LGPBCtbRC7m4t
5jYwczG4obQIHt+Fb16MWMWE7kNbWYhh+7CWfaD8K4Cpi7pMT5nV410zxnuwOv6qUxxopVlLWZJ6
OHK+cMN9HrpeMDprI9TfvI5PLgAckegDdOQh3qncORc4kWpLErqxhQbINBt8eBhqDRVZSNbQZATR
pKy3XqkEewMhWh7n1DPx+wheinammLAUyancLFRwqatuiskXON3Io8Y2dujnamtdBX2OSmpIsd0u
DpC0IHk2u6yrXisnzTbdXBs0VcQWLC/6HTkHhAd649tgQWpvxbQ3k5Edeun7y6YeN/B8kmMVo6Ul
BtNBZTjwd4oSK49euRGxtaxCjHRJR6f3Nsq4i+wHtMeFPxTmMW8GewlExbzLlNlYwNK3Rb7O+JTu
sSpcakbFwxv0zMIMUAlqnZDqGaS0AJNcZFzuEEIpF4Fd8A0NoIqSBoUOhmSAN6BKDzQnW9U2MoQ5
zl5QRcmnsS3ydUriCjilBblxNgh4q67DlM2n75grFKTdvSBhfAFEhZgUgnx5iGEBCjKwSljBRXrp
bbRSW9mv+gDXivzMrBSNieQQvbHLFjxdXRW1T+t3vBq1FfKcwFDCbRqmPhWQcH5s1CCp3X7PA/Tc
4dZmsi29t2pkPxWtPupVhaCC7QOhbYtjZ1enDi7T2sjHg9nlCd6LmAzVk+aQOVCoG4Ilx9Zn6JZ2
N0AO81EHnNRRW3pd+eyM/FSEkjzDYpl5ET35crU+TDUmVDm4jKXVWdO55V8OPE2zNx1euqihQ0+u
mDBV8Cmqwd4EF7P19WZruKXODlfBcImlHKUH9q5osuE3ACeZLzawqxk1j84YFZQRBl2koQM84uB2
6S2VRadXi5VoyyOohWaVmdMFgb56ZbALW+h6AbDBabBEq830XBXauOlGXN8q3YEkEjVsQQ2shOLu
JVrYtYriUY5u3uAhlIee1iOCns5d25YGXpik3ceBSk7RUTMRaffgAxV8TF39EFf8u5Va5O09FaXt
oV1hBvgFU4NuocK5h/5ULSPfPfSD+4z4D74EwZZ1IRoOYfRzI2PdrwMypiQq8qiGMdwJNVZWZkEx
um7yfejr+T5yLKRS5KEMyqZ0RLSoa7vH0SKrNjkQTa+sq32kR9VemTTkq2X/FnRm66SSZxc2s/Oh
nFl7fM8CNAqXqeOw/+65W9x5MO2p3nO1NJsOXs5jMlZz3oN85UC+HXmoplm6g3vAAwRxlltTdjNX
99bHi69dhXb0XYnQOCn58/bQrR8qyMlrE1UF3AFn8QrGbhPU0oN+o6OFW1OS+Xi3UMZq5OzmP1E2
wXzktN2xQwKGZb3d7FN9oJn/2Xt+/gnSdFusdPM9ZVXcsox0bc09Nwa7Z9ukQueeDPXCyNe1bz6a
KYo+seXjyRXHORxkl0rwTKra5NhRbDuPMiuSvV/tyXqXp8fzh1SYAiXr7Kk2DbInA4tjxQXyIFF2
/1eZN5o6I8L/M/Hm/ydf6/gXR4OPM/4g3Wi6+y/X0YXtIp6rmtAC/jQ04M7+L9CkmgphAD3q2Zng
Tz8DR/uXYfJhmg5eMYalzVDOPzg3FkMWnBRhGAZYdR06zv/7n1+QtPWn/s8kF+Chv0JreT/I0yPZ
CGWBP1QYn0CjgkcjBSrV/DHVze/VgCNLgJnNmVs7pHW8srAjQLtKa6L3MkPdhSyHcUV6O9ppjtNt
8irHi7Yfrn6AME7bUg13LSt/rKquvlIIxaA1KR5l47cN5t1Jip+rPxaPPnujUwtv2HG0qEDWCNWR
OlZnDjhn+Ipgy2sOICxRpoTRnpDKDDsEs8ir1kmO5PqfjVN0+UkEDbWmMWR9UyMTsrwNyyM5Rx51
8FxBrXxcRIYz3Xvhsd+uTR/OM9Aj7TVxtLNVVu0PDbvXUWvbN4zOqCYiYXBOfDwbY9VIN8iphY8m
gkAoKpBQdCYgdSjCVqdURyHExL0WeID3fAvJuGxusRLPl7q0XH7ynKSg6HHs26tigAdcQGoZDtnc
1GTLD7LLNw37yCr9W1zAHMV5q0ggCs6zZfPRx4uSMXkhaoC7KunbrSPnWx9nZdmwyyzKTKQtOqTQ
6/pKxtNHxQzTxDQx04PStRb4VKDEB0x7SHN8PkRCJD2YhZLs4Ko68arK4HraWTqc5BGwOCDpoq6j
wzwqB5oy9zeZ1Yi1GkHKrOKqfAsnD0OjrqPk7/ritYgXPimaN7yvfGo9GiJV7UBiAVRhDw/rTdNC
d5FVJI5E1JovGhJPTl+Ub4Nu469qVHjmzNP6UL3mqEI8OBGw2dvppY+co2L4pISdFiVJdCDDPcn4
y0fXC2PzjP8zEgKe3W3sTFV0FADu4U15/ECA8bDqUMBBueIe50/33pob19ZYvUCdusXbAKcpR/ev
MiSbdppc0tVogoZp/8c1AnCHlI2HdE35pT+2c9OpFnIPaZeslGG28P11QE65xeowRUcnoLBcOJFD
uW92aa3LL7LXTibMcXn4uQ9sh6E2aRxEklIE5lrTWN5m4sCpo6rW6c7hFsRsY+WVPF+6JmweZKOy
ngPS5JzTrG2QytAanKDDa5m60Tvg1POoBulXAz875IVc/3msUdAKc0e/10FXbvDJSw84vhYHJ/QH
UJ9ue/BVVF2fA/QKgaboqXJGgITsdDki9d6NISZwc5Nk8TFLtP1PoTmuiNLC99oHnv7X3LBzw8u7
PgzBH+fOIwgteis0G8xFRPr+rmxKAVLDfer4gx5kY+p8zq0dmKtbLIQE7EJrPaXt0DxUZtJiNat8
nOSRAt05IYp56G2YR7edsiPuybJDsojc6E+HwVibx9EtxMonWfox0s+nRbqCiZwZeOCkDc25q2o1
OAsWpjBIzBPaHPmpnUuMzRy32MWp3G7Zh2RjbG4+5rWT98d4WqvvRqrtgZg0G6Ux1QdA2OMDmjPz
8UfT68XGR/aKAmusfcQmh7sjaVgwloQG5ACOjRO/3k5qggpx9F8vCuB6np373T0O7AYfY5BdRNKw
ONfbkwdC9/IRitt6HfVOh1whMbQBM5QF9PQ29xa3gAKsU3TNF0izOvsU1s/dZHbeqScvDGzMSr+L
fKkoyfRNBdJGTTuNT9CAmGD98VT45wlWBM3G8v+BEITb1aeHrKu6BokWwf+WaeifH7LkP7S8wS7r
B94F7bbhX/zIGl076oie2GsnsexNmTbPCuy89g7pVGzskd7cQG/RHlqhLEcU4O6BPagPWmflJHEz
9j3zoIwFvsY2ZMgCQCWhddLSCPnVCj2zLIq+YTeH66labYrJ/xrrfEOTrhyuxZghPElPNn23S+w2
/aOD3rAaTOGlCXrlyWoo8cBRbY9yZgGcZ5FlVbWTXZU8Qm3nJIRxe71PEkvZG9OorIpERcghKS94
CUXvmhq+xjFZn9wOjTWqqM561MQxDdAVKeDLXEK4aJsqMbCZqDvwWuirr2xPzZ41pLDughpvuTEB
5RO1erzXSdLdBV0HobGlgTFEdgo16N0Id4MugL908o+yJ6eJGuhTUvDSY+2YDx/TgPCjXhToRnrJ
RW0i9hUpQHlC5xmO3j3ySd03z4811unudAG4MB1acGWIBA75N+/cOygGa2mNhlVSsPxpYvv80yLy
8nf6sf6ZRsZXwXE1y0H1wYL65H6muToRe+wcLZb33lG1ZdJV8UPna9PV8FdxpHekNToQO1NTXmwx
puvRqxuUtIb0iWxZc3TIEuEWFQ0HowRgpUzo/HA/UQ6sRcmopKDGyrzzqLj8OSCPZEzOk91Psdu5
nwb+3eRbjBUmAiIDWn9oFABPMK1TYaJwqlnYz1JW7y6pgj1dYCrm6+i0jy7Qo98r1PHJLvvf8Y/S
0JP3DesIpBR4OJq5+75SoX7IPlAOd3YtIPpxKKN2g2azjv/bx/T5RBl3dVwJEQlLjpT5om2pq/Wu
8NLi3sV9cZnGhvsq8uZ+1HIPq81so3VlsUtdO2Xf36vnRG8RHY06tMC6lG6TTrh2zodDUt5HhR3v
5TwZGj0gZ6B6eMzFTsqjwfo2AGA+Nga/tSlPg1WddwY252p89XEauapFoxJjVVCZOdUN5N+uwoQ1
GCPGtpAxOQ+JaWWbIvjF7u7Pc3tABPs2Gl9vIXPo0pMDV97gn3ypV72+ZfqcfY6N57hChWgAjCkb
VP5B9yQa2jLz0uE2II9kDJgdNdN/N9xWCAIPeqAsP53X6FDf8Bo1EAbpq6Pt+j9MqkznQbTWi5O4
C9/wwydt8vtHfNtXaWQpD4Wq5McCX4qF1gTaN0rVW88X+hdnSi0QJX6y62GWQ1TtvssJSND/KCyr
fnStsNyZown9TjGUL1UrNmbRa99QoKPSqbv9vR2L4sjTZ1rKgQQ9/HjjT5hTZWgSoNw/+SfMRoLT
aOt5vbQCfdfXun9maRw8koi6YGysnkqKao9arrjbyOmChRyUTadUlxG42En2bjNKAyMoedZf15Az
SC14H9doIh8xYj3FpRiLxtnCxhNAiObDKNfEHnfaXw+Hy9SPs4CpgceI1SovXhegFqea1tYIhPIC
uQ2Fc8HTQI7agHwVRyiPQZwpD33aboC3Ky8dsI1/ICHqvxLoTEflQWdBS4YbCeSafe2vJEQviPGg
ipPsR6y73QU1neKuj7z6WxEHh46UTHAXn/F4gVLR+d2R1Jb+LMAO7JtIOQb4r6YLwDMwVZA2Wsun
m4gTY19jPbUPO2Rw15DrKEY5FMftOOv/gWkqicY/MU15+4ZhUQ6Aai646YpP/D+KdSVJ4cF7p6Jy
ghmUvwxIybeJMF5ro2h3We8L8IGG+Rqp7Fi7rmRDwYb5qcxh8nmF+YoIdbgNIdqsZNdr8/fEqKuL
IRTl6lj+48fZReaszQY0irx26ebXWj2ZYbvP+t/CYar3flqgvVrpyEXKw48+SkcQIRiBfFuQB5qJ
6U3eKgioZB15zTzq7gO3BRkQ2JBWSCt6ZruLhUVicwCxfggTx/looqHuKzx06PeRKJdTAbixSxXI
D/PTz/SAgpFTezU1IIeDng87Ny+qR35D73JCxa/7DqqbeJgmXB88sEHrGpjjWwJg0Azd+GtdB/E6
HrjFWTg2PE+uitR4XRgrqno/d80Rjn9kKI+pY/onWU+TR7IJCrabQoh2/WkgnPx/ovfaM+n908fP
nhcrSQsmLTTaT6R4zfBH1R0i+72rUWA7W0j2+HMaekjV+zoMxwdo6TTwg9FWQD7emrtyIFHQ3NLt
8WOaX/ceOD0UtvA0vXM16E93SqOLawT27hpXgXtQ2/Sly4V3Nafeu44aOHbLB2vdJbkDDhS+Coi8
CAr3fIacOPn+F27Y1kGeIeM2pA2uKgOZbwp5VdmTZ8irplqgA3L48yrBWGFmYsEIkvNCRJNLn1KS
UVp7ZOBic/FxOPflkWx6EMj73mb9fycPW8w1YJBa2zaGpf7flz7Ytv3tYyDxZWquYZLPMEif/XoT
0aEbxljC6+8otlcLYM7xfVolD7jnJHsHgbF72XSjhstLaMya6aJYy5icK4+qxjFWveZ2i08DQ9k3
uy4YXz/Fx6GKz0X/+Ckcz6+u+9GxycfgcLu+nFYrEYXHxFA+Xl3GPhqji1d1i27sT7H5ndd4smx1
/A/vPg0gRB2ffPY3t/jtxRSt2FBRUQ5yUMZDs0GmW1TJJs3wVJ4oAuynJgYt+dH/fCgnYFTDhM+H
P50WoC0CnPvzxeZ+oxT4ZxbKjH4anJOtJuIkjyDq6TjhnqyofQwH/9HwK3Es87q8E32br62gGTuU
nwNqnvOITRryKLsj+ak1ruHozEZUkVwl6J9rXfsyge9/IAM1nJ0cYjmG5epbAjpxoXWxdpx8kT0V
iX6QcTbTlL4bUWzTINTedPth1Cnk2WSp4AljvCNn/Zuralk5Lf/7F9f4lYHPw88ybEQKLFRgIGpZ
n6VEFM1XnBwJhu8+HHq7QgwZBFHcbeOU2ttH3w2D4FKXiF6i2ZVvP4KiFMVpmKqV04wxhqpQYy6T
Olu8jqzT5SlNDOiwyieMqqs+uge0AgOQp8PSUOzoXsZkY6PPsKlDFZjUPGDNjVNhvdmJyUMO/L//
xbr9SbqEByYmczpCLiiIkMKWW9+fRAeiPNfiHubOO2kevtO2N8BwaXWEp3vcTOHDH2Qvj/QA9Ws9
TVbkmJuFDP400kdb6GnlSYaaUQ1Rx8MDmEU3Sjm3ycPkux9z6iJOjyMGJw06MhsVwX2089pNCE3+
DKJZXF1bsOJzHPAcmXuVoazJ6j0VMjyxgEJcgT+LazHZOIVFGODKmJwXN6JdIEjRbmQM9Un0Psdg
h06thUlHbx3k0a2RMRua1pqHEoXgeZ6jl9hWfJpz6/40bMX9uEUrdA9ux/x8/f/4crdLlTWLgNEG
7vL3d+Y2jYNmdOChfjgox9zJlKM8CsP6pYuBdX2KD/O0W8ygIothvDkvxsic387/NK9HlWFRAWVZ
fhrI8xKEm7xgTfV/KXi3oL3+Csor2iQFty6Zw6C1zIMX9+aBpFx0mNyDD3EKO7CGuBwUA3ziO+h1
1se82xnkG68eWp2bW+h2mrxmYG5C75F8tnoUvBds9pr+pdGtN2NO9sdU4xsyK1/tLgIiZgXlxiNX
exn8ZFXZ+NiJkcJwMlbsqTA6PAY1+qNIydtvLqkpmeiwE+ryykwLGyBxbrHzaLZZBNsuKb17Hd3U
QjjFC35s/n2RNG+pl5cvWGoUx5ZiI1lmui3AsV0aVzpCHfPctIWuiFH0Kp5H+2qnODjF51T+s7bH
ICNCvFJF4r2wlPCxR6WUHVrivKvuWyQGFAZKGIiegiSmKCdchSOB4nFszGuYdnooTMfB1AMqq4xZ
UT1dxhAPk/kEGaK80YIzg+fq+9H0IAcAflxdJI5PckY35PyBJPVWvlf2C9sFn9tRAK+WH/d4EKHd
neOR9xq1kuQFTwDZyNHbs+A2EPM0tXQy8bcQ1CcucnuE3F7pFpOztb8u7221nVypwOVn5dK4mKvJ
lcxHf17OjJpFFUfzTrfQbcEDh+pv6x8577Yc+nS527n8E6DHKvum1gf/sDwy/rbFmiWi7Pk/HVMs
IW/JP91yDQjulRvF9Xez8ndoPBbHpPD0dVtGP0AUTuraKuvi+HHou1+aQnFQFfHU78C3nkBo2C9a
AFjTGyz3ULtOfWJJj6dhBW+mgk12cOC13+kQIk7TYLhPdqpDh1TFK7y4bNs5JvRxJ3BfG7P9Wni1
fUlyP7n6rv9GWv/6358vcw301wW5JTTLRdiG5SByVZ8zp2g8CH3Q1ey7jcoynr+DjZorfEJMLy6y
p6pCx3MciVu4ZCUAODsH0MTjVI6mvV0BL8KCAFsecx2jGoLmxIRGzVh6aNpwVGDtgMokiai5R8XT
ru7koWysETrYNKp4aVseRQnb25dKVx0aVLE3Hfiwe/QuWWSQhXiC4oEFqluYd6AZAgjgArllzwr9
o48D5JFMqnKQRzI2mXq0ax0PEC+Dn6bJuW3cIaIuh5VqvlYYdmd/DMtnlp3WGl8W/DgitA+aEdBD
Ynr1XnZNQ/uiKK51L3uqDtF/al7cQYUIWU5XVqDRP2hCaZ/LyKx8XL6QLA9UVvO69jlZ6SmaOhSV
pXwLFQv9jkz5zUi67Cobz4Izj87ohbcJLY/dv4oLVwaT1s6uoRVl16r1UyRfMINWSkSMG8+3L7Dq
urALUSVvv1q94t3La6EVkpESm0GqZnW+vQZ6RYdBsMSU15NxJayefZTu8DaZrujutnz8nntoPXgV
edRM68Sz9YckAgeFoFj/FY4h/JPcRC8eRHlii696b2M5Yrn+4xhNzbrTMu8AKQdH26oSSxhh51s5
yJzgYraGFv9cIqrsB0QvjaMsEY1u1p4SJPn/3Ulh26jJIuQEZz5BTlHE0J7mV2mCBDGiYkTk6/YK
GH9dQkSgF/iQNA9pWranKsRcJlabBxniRwG7IkBeXna1zs3XpFFAeC/L0bGP+E78AH2JyIkRulcA
Ro89v6rXyq6ndTvw9MtgOLxCWT91nQuQFTOl+6oXMJXneJcCoTbBWCGqgCtxFCfhkswdWMsxQf+i
V063JlDtP7pVMzx7cUeOHdWfzgDT/2eje6ZxSFoLYQ8PruIOs1VcOYjJKWOTGoegDrRNrJIrqKK8
/aJ/r5zO+KI25XhKSwzsZVdREDHACwb6eBUaXyoekHd9h1XjH+egwm4+aH5gb9C4LM/CwAY04c/4
XtunSS3U30LQ4L2tAMep2vzRHklvqFH2W4lXJ8BIxdw7fTM+A37YIvaY/QZuUlvBWU53kBzC1wgY
gpyfBprDr7MwWWBxuotGOie/ZRCLtyRy2w9QzS/Ajp+BHH9bh/OTE6zFXQM4iWNpn7ceYshF77lJ
/y3R9HpLMWg4yQaJ0rOrK/XOz6vhhOgD62kt14aTlkdnLNsQF/5rroyrhf5cgBwCRu/BwLVKdR1Z
kI1LL0W+Q69RH5m7LZKChyqx0W6fu3Xf8Qv1oqPs9bXnPD2MSmU/fYwa/HMGkbiXAznoJjiulPNL
AbYeXP2qbYzi1UfreSempFnKrgeRdFGJNDoOZlG8tqgrGOlrbATZEW0mjIDmc9S465ZI/Jg7MwsB
OGfnqRmqi2aCvkBGtrvTjHymX8/BrBRg7APvKHt1L6pLpSkjSmRojAl8ai6504H0+QsL9G/KOBqM
ic+7Qj4ax5L7QVfo4qM6+NPz2vIRP0KhP/8GXVCDcyPse21u0LMaFk2KBqeM9S0QSuwo9G0leH7f
5gWi6A9e4h3L3mgOgqQcws+DtvHH1v3S+f0qwqHna+SmUPpV4R9N9Fr3xpjtfEXnr7ZsFgqZvQPr
WV9kqDEjd9NZNR6uf8XkgDXZ3FiT7uR5nFlW+JpVaa6tLXTVQUEYwGEo4/QHLRBY0nbge2TX94uo
ZH879oePQxm17RoU7k8T5GGBp3wSRcNO9pr5ah+z57OBok93kRfbhw4bJDjqXvFoDkG4rWPBLnrM
1AcfoZ+7DLAk2vywgKM6D46y8Zh4HIsMwnuI+MMtJo/EPPofY0aMiJlnP91myanULkdsqTpYpUWt
UhpunZWilGoEzwNznNb2dBDFbCK9eYtpF8269jSgQ3MI04/8XkknSGf0ZKjusmRPwQgYpO5FF93p
WY6xXTbyenwrKzwHTB/mflvY41sQBgedZe6Tl8Qm5VgDlvQ8jQ8GK2MRh+c+84wHBA4eZByUEjY8
o4OpzDxNZ+eJq/ebFaGIOWP8oxxNIQu18m4MgqdmbmYHSVBXjx+RAOC7D1NjH9iVdR9naXEIrOag
z3qzUnRWMflskqDH/Vuzq8c68OFqR2iOyVGUS0CdqGOxU1jQLcfID8/Ah6p9DTtw02Rx+6BPKuxU
YXvfULhYhI3p/bDt8gtQgepLX2Msqs4nlYFSoylhz8K0aIjdAUpmAysPnYy97EcDxxtBt7lvqJ63
KaJqAAgclMZSt0xBddDdol4Sq5vCR+xXKOlW1twy2DqUdfxxIwtyID/7HcCkvQAt9YXFXQKJzU1O
XiCmR1LrZwg22pvvZdYqbpRhaU4QzC14bpfAbNyjZqEoMPfKIscNdz4Sar5w4ZyfRRJSLRLDGl0O
Dwrn/EAUIRICjR6+yeehhSzwHwOyn6IHP42Ffvj03Awt46GHHoZdQliwdkhxh3Pz/urkUb70YSk9
Jy4F+CZOgzczt9+dWC2+D/m470Q6e6r2VyWeOkgRdNCl8s6yEaWdoj6DepDT4QcmY4pieec8017D
yQBkIAeU1tXPRdmhfeWqR2+caESqHWVXNMkEnn/uV7Vdb0unuHzMm0Mfo7LPz0P9OEXO4yt2kZca
ZppJleRLLUBAZYrU7lE2+Ou5wPEe8M3oH70IAbrejquNHPMha5wKrXuWvdbLuseyir5Z0McXmkEy
uhCWdy8bt4zqJdYLrID+iqGio9zzpFz7aW0fb3EnhiSuON0PXkm5x2eGnTH38nSBgJG2lkE5WcUG
fVdhixw7ebMDoJO8jvBWGyulJkmy/9K20TcZjkITY+W0abH5ZVbHFx2aQhDe22iEPbmNAo+beCMc
jCSTMF4iwZK8xgMCcGMc9muh+WzH7Vz7LcdHghw3N4JsGN1LkaVA/TS3+opfLVbHuABdwaQBJzF6
j/eLKxcsoBB8uNIcZBOju4vB+F/9QZngIPSlv+zmWCqH/ahoD7GtNwetQPwM71ZlVUZKdnFcfF5r
vGLf8axxYE19p/Y+oFsStvd5VNtUvFueYShSvAzpcJUzQ119QT1CPFvaOK6VxEv2bqB+upYvII3F
dnFx+gkZ60RzSmQdODSH2ADPPx8OJo6iRevvVBTqD3b3vXX4ZGrXxi/et8vnMkUz2k56MM0kUJ9V
D6/HnifImu1E9ZyP6JKJAB6qHHVTaHaTZ6mokDDqiCre1XaGa9jcrVNuaaY2KMgz0Q06NTu2HetH
2c34wBxszR78qQxIIHbBD9cFNef1aOOoHiklIZzfIi9DuEATGTJntbKyPM3jt4E5uiICnD+0hY4d
bBI75xJB+VXv5vqTmTXaXeMU49e6UQ9thSldrJsoIBn+k10H4jIhsEXuGdftXInfPLtOTzoQ86dc
DbuV1Zr+bDmZ7SiNj4ccUVWkAI6y0ajDfhzJbqs56bGfm9sUxbORXrPgak+NP65xSl+pwG4PsqEi
0RzMAOb3XSNsCo2pUDYKCiXodvTBvWxyN8UGImu+3kLyaFIqhDTCXNsqadosQxP5rVRH3MAy4ydE
ycqDjPtzPFJhvMTj49BVxqEHSoXdPBIVAXT3M4n+/CyPVKfKz1jo/TE6zl0Zk6NuAkSpR7/q1YQz
hYuPap0Ne6hPFaVIjFjq8huSbTA/7fRt9FuUFvUUp5ei1B8Lw/+KxeHwDIx3G7hNdUYxujrLI52s
5JLkh40JBhvEO0UwLEeEHVFm9a2K2zGx24A8eazh8xrOmG3kgIx9XMHSw0eHJdrG1Oujy2MM5HR4
H/UFWIJSYIo5dxH/6T+68Fbg6yvFsccHYI8VJJqO0OLJWznxZSqQPzN1lbdOGuPOxoXzUjcOHDwN
E8sijAyWxFZJ5hQJ4OrXLotzzHdHko/pV09gBQwfwHhS9Tx86wwTb5MMpLfZJPZ6KBvzkCdqfXBn
F9JEqMUVGA2Kr6VNmj4McFN2yuQeSYAX7N/VnTH3ZAgVm+Q+cVpoK+hSrjMLiAL/LAynQVyuBDr6
i6EqTwIf9gcss5DwQV9pDdS8fQuwFEgnu33Sws45FugWLPS07N4aJ1HuhjYcTqFuT4+Nbp6Qf27f
9CxP10OoA+qZTwdXhQpVFl1L5X8ZO68lx3Vl234RI+jNq6RSyauk8v3CaEvvQfv1ZxDq1Vq77z4n
7guCSCRAqUqigMyZc8YUYgGoIHDk7iSeQjZOmHu3rhwoJNzi7gPHQLjKLY5ASms+62a87tJOILFF
aicDBrf04Zh7j6lnX/eh4t5G+d9pEGT0zkGOqjlqykbmvpiIh3H+AG9JmeqxUH0KndPCfyJdHh8L
G1zB3JMm2eT5J8rXxtkEwPk0KV65hdXxSU2gOq/0rNhS19K86RmEy4gpQag6d6mi+yrG3jrJXu7r
G1Wt4qvsucpD4AztMwRgEdS31cqAZffQUHt6mHOn3aKaL2VfNlGPyB+MGunD3VEO/NVtncIAs1f+
a737In/5/rc1RUVuWu3bkH1Iap1bPYg2Rg0XWETAK3mAOM1dRvBmPajJ+2i39g/R8bUyDajgCHKe
qyhVPhsPPpDJMIJrP39au15FPCEtyQ8UvbbWRjWhJI5o/ICi8B6iMsBVPEW+BFZ8rgOlfJH2KITR
StpzLT1b7JOuevdVZFH4VA2EQ8tyqL8Jqzo58RC8WX7DZj3nDNYghPVWExeSDoqNUFmkmXAgjLF2
sKe25PsRNN9yBG0GMINfEKQ1H+rYLXZamPZXe0APUU51EdEI9Kx8HoLG2Jqtk64bPuOfU9EtpYNR
Q4o7iKkkSWw6cA0Bds/nV9Wn5iYson5ByjleKDEYfYnOl43E5UsIv7y6D/zl91dXOldRiJigPQTI
G7PofYG/1rvfQ2dDD2JyoqjbhsrAKsZh01Sj+HTrNfW1yZcG/v9HN+XfFGtu8oXgG8K5zkiM2pjA
1lTUCs9uWSEOHsGtF99OIzisFHURibHeD71T7yM1afb3bjfbEleB7EgOy/7N8c+Uu60sqPkuktpf
/TfnUNTRprYiwH4FEhiJwadA97SXtom/h6WVH825V4+utUx6uIaFgsa6EvGThUAclftIZ4EF589j
wZ0T+f8KBbpDtK8iO7wF/1yPiGjcRO+3yN59wq0fK8G+mZ1V2I4pELdCSqQpa0uDNuTsCBWgvJpt
ihlXv0yjXAJO8Q4G7OYHohHeQXbvTRFQkCC0n3fLX16TOVjLSVB7PB8Xy7porgiSZi8jGC9glqLd
ya4mFJPNZeKtvD7PX+zahdLZVD5jBL8WlTFBelik2lHREhXCWy//TKt6Fya+/QO+ujfDDvq3PLCt
B7Nu9H2MZP2xjSoVKZQRsGqZKTsdDrKt40MvlRu2crbN7nczmKa76Dm1PNpaGjzJAaH04qy2a9kZ
Y9On/Has+zXB1B0829CqBZC8BGryUxO7MvTSX10U/oxUl7yaknAqCKfpGJIy3NVTnz1Obl9egYyG
y4kf6G8pTApyEnukJ1F69ofamPHKgzD33NoA/I3BhN2sprbUa1ahMolvkHVIJHpUQVo2ZFV0sme0
pUa51AgV3MVU0PuFTUb/JiblHIrEf9VEZD5aqsn+NdHqV9P1r01ul18Gx3qd1Ky4orGWX1UHnUaO
tygNzF05oNQN9N5dd5Imiq1BVZCuFMY7p2XwKFr5Q0ua9zrzKUJyGspovWDYqVMynTkaDss4GvLv
sCe5U1L9yCi0he9FSy6pr1RbXjp0x6T1X0IUP2H6wKUZ7UdDaP0nJTb2KoDlAhlh3T30/NytUPIU
n1aXbeR9SVTwQWWPei2t2n5ocr8/Dfb0u0GEWN3DW0+Zyz92zx0oTO5iKi8qjk3Lu/PdZ+xJ4xSj
5i/axLpEPmI6suqbrZ66KtHW2Ny6buNSSs+bkN1Ji+EJ9tNpJ7swUkOL2KjenmBa+GYJcCeVltRH
ORoJ/4NEgXPiURq9cQw+lYPTPt0WAg4QZEFylRM1w174vcguLdrft9/tDDhHn8D8KH+0pa3tY3K7
tX28m6Qd8GJfEeUXdrDlwBeLK+W04SMw2q9IcgPrrca02hbp9B1A97Rp1SY7w22rAtk2SBGPiEKi
zOz9GEmF6yMMqXz3mlNLhP9LlEM2qk5Ve/X9+SAIBefB9vt8D4NF/FhqubiQ7VDR7EjgZpug2bP9
EYxVBQa+9Kz4KhuvTbcqCLXTrRc1xM9tZWtPaXJzgD54ejRiaK4dUcAZrkMJnMzxZRpfF5Dxy8vR
++imeD01gf9W+E647xuK/cxk8t4iffTWeu6Ea33uer3voOGreVs5WhvpjzI33ZOcaqWQ5EBF+ULg
o7waqXVzst1SP5RGMi3kHEQ/UZPL8gCOHtRRTLYm08ym1Rejp60R7ISeiKcTBI6Nq3EqjJqDGhdU
C8qhArLChfQ35L8gG0vocNJMh9oAajGtddHoNbKL7BVWIM7/aVf1frTY++GrpykqEPgaod7c3MAS
/2sNaZemIRr7A6Gq10LNHuRhiOyi/tC1ZPodPYvehwmtcHl4UgcdHcGi3kK/G73/p7+0d3VRvNQB
Rw44BPdt14Lun6/gbFT2ekoNlZKQxBhGZdoU1cSD6c+m00KVB+76ai9NLuJxT/IjW/s7QeZ1W5WV
UpP26t//1+2dHNCF9RPN0pB90X/sJ+9bwTbpNWLPyLA39gdBk/6TCDjMmlbsPThzN4z6M/FRNkJp
rB+DhhSctEP1wwe7nvhtg8DzpWOfD7sr7HPGq4JkCMWHkFMrmap8JrrypfY7Czp2A9pTDwl2abdR
wIOPPC8JaHndg1509q5XPX/HR49A9596mkZzIONIRrGRAGT2G8qTD02v7MmanDJW6zV80MNK2jLH
gugkbpsHreoegMzoT/VQW89IK5Qry6urR/681jNBc3Vf2QY12aViPkuXPxMGYLYclWOgs56avZBo
gQUJMiuop6nLqXkmFln8Eiv9tGgaZ9dRuI0Uixj8U+ZkPuVf2dNgUcINGmOXp6nYd3Bds38Qx3GG
ScpGnw9eKGt8+H3XbKUpng9o4dzYBLWWIHETEmekVpXJR59ACUYPIftW20E6drx1ZazQTMpjVNr6
TvbqSeeB6iLQS/72kU2Q/ywboLbvxmBXlHt4/vOUwOrB5t2BnJdu67NjMUvliwkTDYx+sBWyuxqf
pG8Red4SNivltpoRzXFnJ7ao8a2UZ0Pv9Ofp+9Crdr1EfAMhNDPqdpAbzYTWnr01Y9SRKSJRfWqI
PEt8BFCorBxIse0IoTE9zjheR4kgiWHaJ3inmks9S59pYXsz5XnHeXz2EINwTnJQus0m19d21NyU
G06AQBsp03YPDuzn9SrSome1VosNGxoYwvQZjiKHb56VNk2rwTCgqLvPlE5WEPxIeoiO0ciJrnVj
XDLTHD8mlaM+4SNIwOYudRxfUh5eT8gf37w0QUzNFZQDRBwU54Y9DR/GqQPQ/ceWBzkSIgk5iyIQ
pgJlyoTyOpjrAc3mqoctzh/scC+7spmKICetBFVgVZRshaVRS5UwXMvLBKSQvZSXcqZYk3cuN6JB
6icNu+YawEpMlaLT/QDAxYXefVNTFZBGbTRngWrGLtD4efLRsXltOuULqYnuB+QkHNK1S5aq6i4L
sjZ4bDsLaEMECsPN6/BIrI4NVddCg9bD7aXXufHaUVmSpZb6ZOWq8TrQS+aeHOuphJJj6uw5j5V1
ot3G/t95ckybsel/5pleCso/TEIIvMtmaQw5GbXRb7eg/xGWtoLyuTCg9i1m0JWN3LpJTDC2xUOb
Rea3HvTWYmwz/UmZ6mIPoRsaRmBDv1TszcoJ3p5g/perxDK6LkpOwH/1pRzQDBTkNY5Cdc+Xpm5C
YxdZMys/XDYLuXYa9+chUKK3EOk0ZKe0YqMJKCeBWiVsek1rF8/ags2sMiivBrvY+Ao0v7AazvCk
2eU+Kq/u01BoQVwD4vgT23VUgw37I3D08bFM0IoevNT/GDJtEeZm9pWfKfGga1mys3k8v/BnerJ5
8KH/iI55FU/dC9LCQOiSVl17KN2jHZkMRM7J7srRTm2oEyUcYeRofhIDa5Z9ayRXi7LnF/gLCAQj
vLy/r9Q41BEU88L4w4Fv1PvaT9pDRnZ8ZtVUlqXsNg7//LnpXBsaZHl5c5yNiRK/aXySHqX93lRT
cAETCAVCWb/x2G9+1XPMgYqTH2x54bSMvPSltJ0AYDMkNc2AvgIcyDGst8MpqZ3h0jnZeBlSGEws
ABzSJBtrpnoMm/Yse0Swh8ttVE4Ia3YIHezm9zVqj8d3Wg27+xqR6Y4wFtVv0pTxKDlpZQ94ay7R
pnDA2cOq4+zF3Ny7mRK8Ryoik4Gs9JYD1FuoYm3OVd2yL5sm8ROKyCpI21jg71X/1Y+j4FrppgtR
gJVtNMDdMBkp6hsKsuLBFlr36AdCe4MmvwISNVg7qHvS7TgH1wMdBFmYR8U6zUO48Rxvekxb9HRC
O0+RPYInFzVLNFx6NX2FRj6EntKoF7duSPWY7hWvslcpYIy9qhbLyUuqfR0b1V5e3RslckmRyH5M
Lsu9eTYzXWssoMWKyhY6I6V98T04v7NA9K8R9FK7enDhAJ27sW2le0S/rUWlZsNrEUKR4ZuwdMtR
Z1DQyxggikltq3/tUfw6QvXxPZ97OeGOUxyPb3JMVKlx9qLySU5MAt94GgNENWbP1IysS+UoazlW
lKVz9QMYIOYxL+cXT+Q/5dBghsmrxtMoiKNxGSdwoGfmi/TLx3YBQeP0LO/t9BA+xgPiJm0Dd0Zr
569+P8K2TKqSKo7idQrFu1p4zUmOuTFgZT0ekoMc5GueLTOvjndyVHGiYoXIQ7GR3aIjTpAPcHJD
y0rev3T3uV9GRyRx/92MKM6pvXaQ5qmtSyLU5vTbI9aoa4NaY9UGkd6spI8az+rsk5imTarXl99d
OVGOy9kxzJYIppsZcmnwZpR2r+7YDhBz4icbqJWVIh7ZugOUr0a1EpDK8q+ajT0qEKBjpRMcYytT
nQguokpzvDfTEKhHPUZ9A+TlVpt7clDaYVduR+rzPQg84bBGn5ThXINdYHF3In4ePTR1O29olF9d
CeqQlC944l5Dw3Gw04NswgD4enerA5Ct2wp4gefxrMqvEayl8KT88ZGXihJnB4c/duGMwzlxIDrT
o6CEiihu3qKKX/fBswLiMXRrvbpCvBk/yZ7ZpqvJ6MZndi8cNYpDElRQaNRVsfJ1EuTRpBjzE8u8
hFUyrkf4ulaxF4eQsfkg6IyuKKDJ5zO3zBwy7YFK3uzW12rvjFDDhM6Ibl7kOm7JD3huQP/Peoix
iJM1+gDjuYU0UQg37cZE/JKmm31K4ZIJIYuUL0LaOreg3LoL2oewg/VZ83okNuZTVDIFzTmYqOKF
2/Eo5gNXPTfSrkANEmqqcZSusILDJ8tf6ma7u8lZf3ylPXPH6qDpfO6RYBi/+LOIhVaoH0PkiM3Q
egJRmP5mD3x7+nDrSWwstWrXngltJRuV8GAib7YUVWU+tlnXXUcn66+htgldYV6khR2KviHOqSyc
yfPTZZwje6i4VrNVAqe7IhdjPmmc/2+jAIIoCotCbyknh1nyswPwvLLbMXlrhwroVqZfDARFKPi0
KSjiQaFlkfsafpXGJnLb57pzSL4wIR8IVxS2QMaBCTb7/bOnjO9yLCBce9T1Jl+0ItKvbme9BVP9
Q/eL7iWuAvu5tJEmE55Ystyr4vnK0ZzH7BR6KDcpxEa6dq4xPUIi0/CwYDSbfO/wZx19bOQ6ccJ+
tY8o6W40/WzMJ6NqPi2VufGsxb1xlL1AFcSCYOiEc5TDElIk9Wn2l4Ow6FvPENT97U/8tn+Qg74x
1dCfmmcnCwEtpTCyTu7g7uwSxvSyL80rP1ImKlI81+PRK7aiDq1rrunBeSwhfp0HpVuoDeYK2uN0
fZ9l9c8FRYQXOUcvjfZxSkYLbYp/Jg1afXV9PYYWlDv5SuHCTsyNzdnjrxvLbhDHh6SOXm270861
VTcrNQn9N2hsfkEAO/0MjZdCMVIq4qkI11x9+hRQ5INWMQAf8TOzrmprQubJJ7CmcAgqQK7CgzyK
Ze+41ptfZpsA3tuqGrLnZm7qoKcyRgEhkxdp9uy5bCT0yDrInvRwqsZZoBcvtnKW1wHEq0fvm2M6
FjzgTsGROalakFpOv6VKG9LiJExOnTvo28zpziAiILGsZRv5sKlr6qf0uJkoiUUyY55RkWUCGafu
tdkk7fbE4SSPq2GlFm13LgzkDuM0qT6nxqhXlaqNO/ht/fe+fnEzvfycUETf9J1oH6woqYhBppTu
JLB4IpWgLiuvLK/F3Ji+UBfhFJZbaTM0jYAvx6DWDVDH9ourTxAWdAe4QTkmvUoIOCgfqY5W3xln
Y24sqNKXPeKqa2lrtMQ4Q/JhnJ3QuXBw0Xd3UwVd9SnSLnrDvmAhp5dA+PnCoySQJRT+/JjsxDrI
RnE9Ql3ysugqLgtEPdEyaJrl3akZYFWXXfK9EPT/6aLZvh3IzG5NP/7Oc+Mn7PJkPIdpOmg+TI8N
OqLPFGLD7O2q/tfcdh4RuIA7t/PWSqBW38ZZMS8TmfU8hshhTYqD4ojRaLsInqsZ7h5coMLYxVYA
TstaIUXofIYpOj0aME+UoOgqJO9gr7LeXcN3tnGHoESRkGQvQqhC0gmCbStVjHeYQF8p/bSedNQ4
XqBDX0tzk0DGqYT5sJTdwPC9VdZl5v85ySiTHAZsyHMHgtOzzIAdWkg2Qt7Kt2EMzkEOd7wALcq5
8hONu+mpMy3rChvwQZprjRq9sa6bhzZKq488sQfkmHqbBPMQvZGJuc0edJ0wopO1T6mLVBvJmE9C
MTCrgBNCIG0MPlEUefJ7MHkKj9EzYXz4k2c7LESINA36HNwMws9qWvexVX6EuWaz0ZjiVVhAoQob
FXzpWXFQfQIoHSfGY6fp0VKZs9v1TLA8dkZ8BNGcvPDzspdp7joKEcN2hfUok+NU4S17sjxvgmqE
/VjWAZpbZMMNapSozqvzswnDymUcrQ+5bFWglAc1FVCm+S4tFJV+9dmk8IQ5togfZGYdntZPMts9
sc+m4YkKqbxcdCqhrrZAB2yb8ZvVqfEI3HZ8jpPQ2JTkJovHUHfDTU5l1mGyyCMkrfAeVRGalJuI
TpxER2nJEPd7gquaxidP2oroKCCdLuaeZXbdmv1wslXsUdnXZQG/WZ95L1E1KmfLSw+ylxjm9DJz
0cxDbte3+6LIZlbYmJonCgkRriBPHyGNcPXBTvPpKsKPzPW+l52l/PD9ZkmyIgrRbinWbl+P36mA
R/U86q03OH2iGWBUAc0dUMeNhvp5UpAtqykgvXU7KsafPDVcjZomCG8boDVzCkkeQsP3T6Xuds8B
0Coe5Ndo6On0GRTXBuQTckwJy+EYmhXFswyGTYJHov1IEI44JJR6rLkvSa3EgIC343wxVZl5LltV
u4HA4Gn8latjBq8DSTWHDS66KIDDtG5Y5xz637W6KTeGaYF5Gwz7sy4IuTbNV77FAxTGlPnzaP2F
1CGko24FkSZ6QujFIuKQx4gPK9rg7GRDWQ2ATHmJI5fFiPBLNTd/j//L9T7fEG33e740yum34VoQ
L6hy/eK2xI0GNIO/OiqwEAfGzkVycis4PwDQh+fIU8KvepAjq9eZ3ktdUYkPEkY9ZyrZeI9KZpjx
aoQE4iZcGKqd7urM8i9QgXWPoReyYx6Ef5G2vs2VJZ9lY93lKoHhtONzmMKLlJdT9dgCef4Ya/ur
C/PVU01pyXOeGY8hDwhOqygnJZMNEpnnng15P0EiUAzoYerAyo9jCYzBC/uVNZKAzMF+XAUgiY0a
6sUG3I1yDXu+QyX7plcjQXhNM5qM3Jpfv08l6ii6bSVHa+4qnrKo3CJ6hYoJiGnnXKVZ5IO3TUp0
/Hz2Cu/8xvsUS6ASJEddz/pFubR3koPSJLui6PcmTAyvw9BPG69P3Aezb7VPImLHtvOtZz3XgqMT
Ni/J4DqLQu3iGeTAzXWkhVokrB70uQvGDnFRHzFYOUrBiLJTfDLhEI9Fr0ZUBictJK6vWJ95Eb6r
1mi9NE2ur8GKFQ/NXBVg+DOS1qnDZdco1otLcuJklvFr2iNtqIt+WCu1cWgtyIBQk+uec4iDAPjG
yX6cQaKwfAXbKVUT0AOMSr9YRMuaDeBF9vpRh6cDQmsKDbwLIOESEUFhP4VAAfjcNsN3ra04XuTZ
F9+Mwwf29mxvdFc9taWlL6VHCdufUsTfBVGrZeOSj/cnUB1O7eiryYNOq2nhzVemk11FB79u8g8n
1kLQYkm7sww/++hNF6JgTlwtylynvgzJIfCH+OhSy39gJ6o/GvVYL8KA+AhkbMFi0oC4FF34kMJu
/TXSKfl2TEM5xSA7d0PJzwzff+tFD5D9MKqyvJhpGG8yQ1GOUopXNmpaXS24UtDw+McuQF6m5oAk
Zt7rVCAMw6cyFecWjPMvP0tWta2m39FbmA/zgJ2oDU3WXcs5UR3Ufm9P3FjVM/sqSt1f6BDqfHNK
fR3r1vjLCPzdSDTmS6MX9VIdA+9gWXGwUJK6RSGjr98ihJR2UCaNS9mtQ9t+BLNClm4e1ROYUsIM
iVHwafUbidti5WiOuxnnUVsnYGSbFcGdeZTNENXVgv+EQnACXR8NXroyuciVSti/7aLpX4DpjC8o
LM2IN25g6PnGLwv73CK/BqCr/eW7W1MVzU+SwdliSLTyFUUT6JBHdF4yjeC+FUIDPhLnvajAJZdj
aBVfE7feUDspfmWVte0JtHxBbAc+76ieLokeUXquZOitleF4NNWkgHil1V+NOVXrUlL7E90g9n/i
F4+AHxDqq28iTR3ABF7BJw6uAuSR/ccBRo0nC/2VpR47a6vh7wiMv9sp+QugUS3aVo6o97AIoYIy
jU5MigQl2b1s5NC9a+sRoCoXPrl/zclTqiq0ylM2/HwUp3puGjAnK63uuxUMosWJ+BIQNjmsNW7y
r5GIMx07dnzkKFUtrx4nCTFsC5ff4ltjFQG7o16sqx4ZZmnrKx9gRt7onxCZ+dtWdlF9dWGHBLA6
z1UtBDSIPXYkX7RoT0a8RqdhvhwDbb6c8uax8LvTbaTq/Ah9G78K1/LyX/6hex6Jolw8E9kioiPv
k2rkR3KKQMrmbiTQGjQMHg6a3wXvaovkBkGTaSNH+aVGhaVAsEiOklSHUU1Rn62xqp7nJQehKW9y
yaidxEJ25ZI92a+V7AZsb25Lyi6sHY+WWTkbvoPqTqpHBJTJQR6nRou7TV71jj/trL4estuINP7l
899sbFg2jSeOZHhMKA9eBbo2T4PRuU9t4LhPLjV2qV1Mh7vdHAZ9kaVgJqQH51v3KZ1RiYJILBmq
f6YixgJbiY18nPQbdqZBUpbnc/LYh617rOcrzY1/X0kbR6Xfo3/5/bdRQAnubb0iDY4+LLtJojs7
MVDnCUMUlcuuZ5rmUl6aJlprN+vNQfqSzNMXods1t6nSVsv58vJfk0iXOLtSs8RqDJ2MQgGlRqcI
oG6GItDTlAUBNRsa28oamE6VeyQf/wyMiROcKPJfSre73Uvg/uV5AdyeULW7kMPC1I+givv93U+J
EfhqovFjsCxnK9D9XTvIwe30xBt2nYU+wEL2Jzcdd5Fa+ObDfdwsc8alqzTe/G993Qx0cIGAQGHj
WsTqmSK46WtQ2PWDimjHLoyi/lnXxIe0+3W5sMZxaNDPytnmpXoQXDLUn59yF2Y7PuxiVTc2Gn9V
aDQbUo8qLIIDZMBTJew9KMubt5zC5tI7J+WL7JD7Y1ZvKWuPFNdR2mRjQEC/AMLLU0UNfcoKmzl4
OlcvL/omNwnyJB7frFzZdX1CyXAwvvpoH19KVa9QP0/eqP4bP2B2gDVyXYWl+ipea9/pXpEmNLjW
KQF8lVjn39e2ASFoFkxnyudd1KoKfd0bKNUGHQReQJZ+1kbrHPQoHV7QwCz5web0FMX+8MJWN9i0
7MBXclRpivTYTN43OZhWhsYWaQ8uIUUEbqrXmhGcjbED0WhW3lE2WUuSe2H5I5KQihcvbv37uLxy
qnajmqm+axG8bB+Fgl5PmRNd9eKy21sdsYqF7yvtXvad2Siv/rK5qQ6tDJFJNmIGRCe6Cd7HNaKD
6Bz0FN3+d2M50DgP8VSt/xqgYAD+scqdtUb+mUF8Lzgj3hYf+bws/7LLNf2weEbPkif5fIfB1vtD
7RNInmuDZLXPpPXFFslUarX+KfuRdotDGqVo90IifLYGfnfT7cqleui+nLTJNf/4StNfq+thsNfs
qtmYw4TchRZBKWL57cZLsrikEqEdSdP1RbHt3GS+pC+vchhsF8jGHfSw5Onj+MYJajXzZOpTALfT
uNI6pTzZow9BtBbl2ipW4hzQ/Txqsn/oOw9JCj4oYJVnMZ0xeh8R39nkaGE/yG7uWyjexiDSwA3H
qLbGP/UZ2iQHE+vKt8R5xcd/IsH4VGlK9A6W0dvZHTST0ikYqprHFYq7ssvXGqEg02320nkI/WNN
Ovri2jb5ND4T0txkVg1dsB3dXpRucpZTvtygD2X+WSV28iQhDexRmgsWKnjSpzvSAQz6X5ZC+4yT
LnkCLNzc8BL/+zq3+zTWx32NfqBYjDLyXZuPYAoINIf7WvVHhIFDBWjY3FDZKFb5lPKcyMuWckWl
jQ8ZBasHeSWkcZpsDucoZ3Jym53keNTo4rf/zUtOSDIy6lDQAc39axE5fJsUO2FyQOKCE9E+8drm
sWu9FwK8CmJHaIod5WXU5wEVVhhHvpA8NChqAO3nIFarUOjI5yDyiYbEvrKPiI6gfHMavB/C9ePV
HEZEinVOOspM5H9PSsohAAHVXnoqBuLTfZ3vTG+AxoUC1Uqf0aQ15/OjZMa79f8MN2qv9Kc/3SGC
K3whOfM0WJqaVZoMy76ykv2AEHfwKJeQjUABUd4gtsiynP50byvAszRA6pOht8Uh6aJ92pZlXGSD
Glx7jM0QuH3I0wvpZGUbOXXG/641LnmTmpekCqgYUVDUuts8nsGrJnFIvM5LyYHCqf3FqJNhvNtU
1f7wkkns5UrSznN11YAfp4yImQY17E+KU9/uJ00oeeakZ9urnBM7FNx2Qt8iyjNAqlAOB0PwvOp8
r2OHWsWLHCKVlhv3Ma1aWyS7ZofRD1YIaw27YJ5YSid56QckHrXYbR7uG7F63tndu/8fG7b/26VJ
GiQbgb+sh46DzwS+ATnc+uwDZ4YFem7s/ikYrWHX8jNvAUzDVhXOGxFYcyt7TlLX59zQqrPjVT8G
lOy3d5P0QFgrBUmCvM1oQRGddKVyhP0Wja6wG9/TiXLKofXFdUCv7iEtFf/oiQ4xW6TBdjrE2ofG
nYJHoxD1k2Ja/SpG5ed1mioOzZ3lvqXt0O2VFjWmBQkSF5gmTZAN2aGs9loeeQfdDxiEwvn3oPTQ
9TE+mHq4UDkYq6kVPxVzYjGOYufk2t2D7MlG4SmwSw3xoxuDJAaGGvWPpVehu2j79qqxU3PXBBSb
B1GoPJrj5L50Ss2hNdf3AsVkh5T2kxedHMtKoOWkSfg1vggolTPXEWfZu9kDb8dZUDmQgEDmusib
L74dWTvpoaZpenEhxV6QurY2phOowZICDSAJTR0+3ldXMwha+5zE+d1WNKnyMBlptpLLyAXbqh0f
SavzjuYXZc3NkCdiW4Zomd5egqca7A1s7cVspjFY2jCGHEPRPd5fc2ujv14QPv3Pd4dcKcQ+GaD5
+WVLd/jxb+/ubvrzDu+vIDZdUiJxYG9ut4QyYQaqsH243zN2kEo1cjJw97t2keI/UAr3+x3KBeso
//0Ob3+tKHShYJ7f3W1t3QrY7/DupLdcX77DBnq3+4vs53eYidv/7/Zn6UuKwJPh97uTs1XH2imB
Cypq/kPI2Wjvfon12trdl3dIOy6GGkklYHjVM7ijud5VLY+l3bpXUmXPje54nxTfwH2IsO4u1/zq
vdDyZWkr2anQPfPBm5B4EE5x5sFkPedSv3zyecpECVnP1NQPimZ8lYOyqQBjGJY33vzrjqJ5QQB0
LfOhfRy2B7dMftz9PY34Ib/5bDhdddUaCnu9aqbPz4ZZEM3VrmFQ6FeIuw7uIJRjPPfGyul3Ycyf
Vg5KN9tHSoDddgg/KS6+CKGjcKGinteQjS7K4SHrnPJfNh8ZYM92mvPtLmPcEPP39YW8jZwlzAi1
FrvMdrI7aGNzAtx868lZg4BmqrIraGL/vN5Q70EfaO6TNMUQPmwgkyiW99cLl/uvQk2bvfRI0WtE
NLu5vVJpgnOfOOiQhGT7eEPSZnwmQdfe/iSA/ctHNc6A8RtfBu9o+Hl+ahSNAtYxiM7yykozSqcQ
393IrmOlMOxXOgiEyETD/C9vL1GHbU21430B6SEb7uDn4+873M12UsYU4/9zh/tAWrW/71JQhDLr
mdlLtYO7Wg1RcNIVQttsOta6pRiU1AfJlu08JOOTN+zJOruk2+vq5HlIWAxqKC4G6IIV+Rz7RQnd
YNkZ+fBhNX240AZj/BYX4li7nf/LQ/pZg/iFPSHKqFDYwxafujr7EzX87pjaT+EEykeYeS48Zm3+
qlPXg7qWZ14oXeJoahjqiZerPaJQ6ewdpXO3Xu7W20Hhk2sUjpTHYeel+d/5co0HoFplu2hkq7Hl
F0aXbeXIYHhzxVFOLnmhd9l4uFkdw1sM/BA8gKhAv3Al+C/nSG8L4v2Klq5bje3JssrndLZ2QfrR
vFbwQj1GTbmNai0iZuoFZ9UDDwK+WIEYtEuXiZ6J49TY6jVWm1dpd4MEIbepFjue7ho1lcYKOdT/
Ye28ltzWuTZ9RaxiDqfKOXR0+4TVttvMOfPq/4eQt+W/Z+8vzMwJiwAWIbZaEoG13iC9gWdVVo7q
mhSSubzvjpnaIIbc6f6Wr4ayFN3sEPe4IMtP4dUYfRsamBnXiPI68CxXLBNJQlLxjfFU0+N9VeU1
HOXpdFRRrbANZdcpXkZ+0V8EdpsvR6y1nx2T8lnTY1phWyb2dRJ2F2YGvkM02wbKVZjJP0VrlGr7
7ITOUVyJ5ovxgHr9HM1qnsXTwU43IEuw7pwaXZSvUdSvr+LaJByfdS+QT6LFX4JCtOuHBxEad4AA
G1L1W9IH0lPC/nPLVyGXZ3peBeTqOWi9EsxlK9Uw+Qx+9Y0JfC6UxyuAwgZpPxEY9upfw1Og2Yz5
zh0y8Ma/+3NjSjS0csQP6fgS4YIDrLqIX1tpULFl4MkvmhhW4y8U6t7OA6T1yhrgRTaK8AJdfXxp
jIUIUlInPmt5y+eYGWw1hM9kKqwEpkti26CcL7mgBKbRQeHHsbNG+yhGR+rf4JC85wF01dXQ6lOJ
X/urrtjBfqyDknQ8F2XtmOH13JkrcZGR4285NAGbB5xv9rgquCtvYkyKQyj8kpzJHymerJREpwaW
kOwoUjCjV5aPIWmtIWrUaxNpJSrYQbTMeIdXYrAbbPdM2fHWEl1l03nzNB74Ck2XO5S090ptUPHq
cwqQyLU+S40Xsk1gJhLBzjaEXACC+adiVN9QdgD2E0w0cd3KL5FeGGvTHSfOXI84o8Qj22nMamJW
OzMk1/P3yoI+pUxldKXBxAvo0nfTLfJZlGTyc+6blFp0VSWRrTubDuWurSONE54kD5Zo/GbPVczW
jA9l95382uI2U5FG27xr9XesM/H4bWT9sanJetVxkBw1OaNyF/XeJsAT9OxbWrawlSh5DUzpByZ/
xkfcX2/zYEZ2lbDAeWuMrgZ81UpXB9WHhTuOuGf18fOI3dhTgE/HU1vh0BVZ8OemrrDSxxmsDZDV
02DRJMUqI52+FKP8NkaHVu+AiE6jOTrXT/X+Phf1uCmrFdUHMW45SbJsLD5k0lvqNO3T0CaLAmHt
VzzOFOAXGNSKppYb1sr0mwJJ9bp6ZSeGxVbUQ5+YgrXEXVH4aB8VNykfoFbdunsz8fdpNqGjp6g4
4zsHfaRfD3Jj7DsJN0TdkLrjpE+xkCu/m+vm2B9FnzgAReiP8XQYw9pcYLVFyHRFh6TyAHaVEdFW
ZYRk78OiT4wi0wd6KjX3coW5bNON7qkyPetYZxZmotpov5OC23m9O77kI8YamYvpMJzM4Iunj3h+
xPa7BKF5kaqjfghaJbyklG+g9arWexoOrwqmIB6VDVzj0w5cYxdc7gerdo8VC509ZMbCnkW2E21H
ycSycYqLA+tXsBeghq3L6THC5tidmaTqZoVRV3z/RZvdxapIeHsCIx0uFUJzu7EDyiPYAdg9fi9H
lJUEc6CmBaTHR80JVsHgBN9lswlOgh0wjdVT5P/FdWIW3ei3tlIGZ3mEKiBVFOJdI3IefKNzHuwK
+IhtXkXPIJP0QSanXogx0Wfa9ap36vEsWrERRZuqQ1HOx5wvnZtudUFMuD+G02SZq9qrEXevQDXM
Bx/vG+SkEzYmWm0+qNloX2MLmAtjoqcyDWnpwmdfxFmFmmYYhUsNAshRAZVtl2U4D8OofFGy9NeZ
6INm1TwOfT4HQxF8dbqfmpmVX6zcTLcWBLel6Ha9YO9YjU6xl18rLH2QMki64Gs4yt+h7LdXP2qy
06AN1kzEV6mGVERmdSc075Krq+ofot9wcpd1QGEiW8P3zLGLg+jnt7VG0zTB7dZIvC+hTnF+uh2p
k+J1jATbWjS5O+P33XWd3S+z6S5QmNkXjfXr7lqWUvNOdVcVUiph0WUfhaWcychmX8YwMxZm1MtH
t3aKfYEv+arrguh5bIEokEbJPmCDz6O618+NpiaLRtdcJEg9zFmms/shaaRhbbbRwTGbP/tFrC7r
L55u+89tq++V2FS/uH2BDlka+cdCaaDHy262VBPXeu3V+OwGtvIj1LIHUHHJq+bxZ3VlJu1DbeyO
qFPAHNX96g2s/NZj7f1DcfOvWKbpz3IppSs7J/muBbV86rwxmMRM3a+RhFv9FIocEk5bTl49ZbC/
V63eeBjbB+YZ9ah+rioDX+JBbxGFH1xQbaNubbXQ2bDBiIRY0OuYljX28kP81ciDb1iEu9/IJJwy
BDo+CnVcyvzs+zOnPSJ6koWzxkT+BsbIDOrHSs+S8sPx5Qsmd803rQ0+xtY3NpLpdCsZR5hHF/Be
lj8iF5E9tmXBBnRwlZXoa0e9PEMc26RZl90ikJH05k6sk8bA+W/Iggc/DZ1zHhigmKczmPjVoomz
YFnbyIksfRTG+A84+1KlKM3jlX2jUUQPt9HahZcUYo28jCzEiyh3N8zz1yW3Pt7V2yVifh+JxWXY
B/UqtltpFkp4Pbt2p+6xcsfWCY3G9zZ8AX9sfYvLxp0jia4c+S+YRx056Hk5DTTD9wQe8ntoduHS
K9kHmAMQlVzukFeLQuvbqOcwMhr/S95F7SqwQ3kr5Yb8YIe434qIvjWfNDiYz0GqY4FeGjbgPbN8
bhLlUQQgSZTMEPUDclZVJf7yAWKPKvUioJjA66ovFpjsjRQn+arEoMdqIv8FJwZ1G+tOt7R72fhq
4ncfWOnw6pa9vrFV/FxEfyl/q/sgfmuw2Vs3wI/WihOYX+MkMb5qNhmFPpatddF08dsQfxNjERzn
FdtqbYOVzvg6aNVC9CsGG9WwSlRyXr3/QkJ5I16C/I61CPDU1sxYmpeGjwUde4m9OMun5r1PDGCw
/X+EdLqjw6do9MWna3uQ9jv8BXAaReJPHMoQnHIR5NoffWnSZWduIlxTKcAj6ndwPA3gG2GjBm78
+NSv1lBufa8+fup3vSw9NiD+28gc5hWs5XnXda+pUZXXYmIu2mj47H93wXqvrpgG3bqospUkkWDF
SmxrfR2H7Bynw6uXGdqy1nsET1rHWeWanh8ddnobWLH9Xq75f1IWd7ee6eT7JPPbTYX66tFwUdSp
o5wKhoS7YoRG9cUPKzQB3NJ7TJQW5d6QxWioyidgANm5NDV5ZSqtO0tTw2VjfXsv5GGDRgI7U9NM
z6JPnLmxY+xgBp1ES3NCDymjxC+OFQWpIO7S860vLBOsHRM5XvjDID9CBvd29VgCYHX1oWCv588B
QHdXMWrEdbGwAmxbRVOL7O6QD9m3rEzkx0ovmxNii4fYc1FTVsOAiq4RbURT15VuluahexsNunGt
O5H7QPXUe6rVZiGi7JH1S6mzjpdhKwL8QmtmMEbqhB2iqH6p1y+BXs6jQUMm2yJTOOptsxTNpo5+
wI0fLrh1R9eUvadRx4BEHUyYc7Oo0b3kogQXsYyKyUZGpHRtmUb1UNpkgfU4ODYyRpVRbQTHloe/
GBMHr6vLZaP65dI0lTEGCN1cdMOU1x4Ikm0auMlZHBS9iBZyYWI0qGXprS+oxwS2kufjzmoCZ5yC
RZ84g8FZbuSGAue9z5V8d4HaizIDeZiPyzbuqY1MGjyJ0yS7EFLTOqZ94Trk7Nqm4QfKeXZUzf0Z
xDseGPZHWLg/1aaXX5JSGoElVf65zip7g259gNaiqZ86Bf5uruXFixLmAfWNov0Ay2tomvNTK8On
8CktZZ0n1GDeDnVioVDXJtciyrCa/d/97TT4qY/cBk44zSw2/J+F4VXqyQHPDCVDHpc6wIJjNmoK
2MjwA7OPAVWXYdiLs/sBgd5krUQNLGrc9Zzp4LMOgfU4nYZa+dSqVIjvBnyiX5Xg6Yu+W/DvODF6
D+5LpVjGsu5uJNhoa0xwB9BGZvCqKpKEdqBsbMPKC179KHkPTKc68+AOXvWpCh5XL55r9aSGk0dx
yVhU6o6SYTcXQTE7WJBfsD3IwvJMGXhsjB3MIjR+tWcz1JVFEg3VGZHheKPIRQJ+QTMPRRjHK7/s
lQcLkti8g07y1o3WA0n2CcjP8oui1cyFyR64LEN8XSvn0B3rB73iCZIUinxQ0KrdpbbkbcZCHs+5
nw6LAYPZl65jl5x/4TcnOehGTgkgrLoZCS45WgBvjQ/eRJNyGqiQM9EWByB5IQiHZsQ7M/prRMwh
wkXM7RrRViUUW7v2baj05OpPkuRK32WHPi2QYqMrnLpAIBjHsKvXokscOl1tzuQKZuKae784Uyet
8lsfEbfQ3/MjDba+TSgn5OmSqDrbfpodRLw8BtLKNcYKIJbmrA0SW/uxCItdnXUOKfjGP9qVpq3A
t0UXPGLsBRuX4TEbjJqCsVZMz9wc0yzNW9gNvDM90pU9ii2IGCSTWohS1tFKdIZKamNfP43bHsrZ
Ltm0YS8PKhA0hf105jXVY9vFIMF1l2R1IidruekQRuxzfTskZbFNp8xkiCLjanTK+JJLIpWtek+6
nCVzU66KL/g7++iEklpsESaFzZmyVB7W7rSJmgEsXLZdgdSYm1lryx5mxgT4aAsp2LEBx4dvalp+
487gS0iHME7al99hjQW60O5hzGS+9ivMrUwXMznCHGYT/WI2cwoD1/JnGKsQE5zAGB+iui7XUmxT
3I8G9TEwzfLq8wtu1r5RzF0VUkCLIsGudGL10TJTdZN5Bkz+KdjGdOgxhdozhep5ks0VsG4bEarI
dbxrJODaoqlbNUakTqFuOouSELJB8mPio6xpOEb0knvseppRNb/UIYth/v3KezQiJeHXyg8pbVlz
xQigk6uY2aS5wplXrtlmYIYLnmZZRUlxlaRKn1cNVPMybNFoahJShxQB3iGRHzO/IW8R2huvzOyf
1Oee3T4s3vLEyOeWVOgPGii5VY2O6tEMI23bDIm2wY6oPYkZkfpJEeVyUTNve/+9zFid8uyacse3
GYsE9M40o946+XyYRAp1YFFbscf5u13Qpz4qYsXOT0htj8bGh6QYZnqf4gM0JMsE/SHU0yUtT65B
nWfPRVM8Z52mnga3TZ+5ywxwo0FGZhocpQypO1srd2LUaqoQ/U6j3YhRqh4F6k6uiW8q15KGNVYV
ue6+ak5gaArw71r8ZgfywZi8YUyL7YnnOl9S3ZzkRoPm5IQVwMxWcdme1xDCoqKdVZpVf4wr15Py
jzKOewAiSGLJefcGtcM5uFL561A31bCMs1ibfRr41DTLit0W5EjRPwYZ2iEO1o7JqDsHvyYNjSg+
m9bQYIdfBP0PVmQIMvfdT5QPXzB69784CTrB8Iq6cxj3xqaClwPXxc7PCQXhBTLb5trUB2fO4423
fTo0EAz2pmKjI9dr2L6Lzgy3Wgy/h4jKtOHy/BqDWaB7+qGrKvfJ9brpi6LWGGbSTFqnXJaNgRXJ
FIx7g7keNR25janpNw46zphU36aycqc5+VLzLC4d2RU/IHg0t6ZQs266OUufYBWzn4AX6Y3RIo/Z
eGaa1GuvTcLPT7Vg39D7MyDJPY4cAaIDxiKPhu5DzpXHlCrju9siVK9apvOCs9wwxws5eZQbOVgi
PL13EgudQH9AszUcs20PEgflE0XK5nXZ7lhq2ODZGVUsPV5Lhh0vsshNH5PpMFBZoNJwFT2y6x0c
a9zKDB1933SOqpIZI37q0Kdl000WQIQ6eSHGy4GMcNaiV1w17jEkLz8v9N6epb78FFmwr0wkGdYD
5aeV6ablXCgLCeGgcCLA1lk+S4scWKs8VniNxeqLpfPn2ZF6Fi2ZFDrI6ye8bquLgubwrszScuGl
lvE2tNkPKzGSa+5U0gl5aIreRsf3CP+NKRt5pZpcfUv85ofBe/bGw6XBkxRYQKg1wRzF5ks0eN0p
g8S0DGwbJLFjYWWqdNW29KBbu+hNDngaYYMkjwe+LV+VkR9I/FlwIqxbb2XiVMCiHklhh3+MVkrK
JlJCaUMC8NtQImye6AiQF+ih/+KyoBCZqrn1qg+6u8aCJl2bRd5cfTM/xu6gYg+nsfUvk+9yjbIL
SWf/YoXFtZP8cNv3gblHxBtFyOlgxGcvf88Kv/ZmXgdfNAvan526kjV53QeF88XP3G5Za3K5t9lA
nD1ucR42LLI0FBxWuKHr53JsvHlHLhK2UBGiFO340axuIgvap3zWlGZ8VybrW8RT0plr5TmfqGGV
yfarj9buN9sOUFbpIJzxQAnXZokyiisb3atjAtcqdb/97hnDuvQKCneN9tSmugNLT7p6ZrqpdcQW
BgvRkSFS53WN+XeX+PY6QpN8n/VVvzFtaeeOWbpUBmc/xlU7k0l6kIhp+lUbaOYqc5svvpXWZzW3
g1mVDsE3dJkutlFYHzlfHqSc8eZFBn3lSHW9Q/p158BvPhEwmczDUDilA7j0CBhI7/nhVRwQKFP2
UoQq/dQVSRKyYoltLKntKMfOGpSj3OVfeju/FGZKNj4rn6CPx2eEneXnTFJeUCm0TmqYV8fBKC9d
CJQnT8JwHzgfodykBxnRCSfsh61noa4CvD/TD9LJbWAq+mby1oHKWINNR5ppakqDeZ4yWw+m2nan
xqwhrkuA2nQpDBal3Ph71WmOSt3YaNZPiMMJmOg7nLFE+BHlPhipAfkC0S8OkLHA04sQ0Xb86iuL
/hQV7eG5x/PpXMThc61k1YlEK9+ksaPC11Xti2yn4QySRbIug/aHTSXkin2zdux7C2qj7gdzVhvZ
gbOrGEQ0vrviiwBceYy+kdYnolOMYesEUT67tQPV6mdDpcaA6tJ2mfd28VJoYbPEnjRfi6apmTx+
HAV9WW+E/+bkw7yroYGSZdPS/e3UYte6d3WYfvMJVLGPPP2BUrA09zvsMH1nl1bDpRhC42wnoFq7
eqk72g/2dcVMDutvnW60l7FOKDtlyHyWwdtY8j0MJXU+NGH1s9MfO9tC5SfynUNBmWmGClW76CPI
M02IRXwgNe4GAz8STnydLwlKnpd0OqMMfUnUuIDESZcYbDOIUl3Hb6VoyqqenCSl/BaB6snwY3sq
I7nlGYQslGhagTceB5tkGc+5JzCf3UPSZHNoEOZTnsnJLAAmQOG8/9PzbpyacaTx1PXN97+zvBMR
YsDh8bDVBl79t7OehVL2EMQ/Cze3d32B9qPd4DsE6ybZBDoMK/iZMJNLtMnYcg8rLdeK82iXFmRL
uSGH412cusg2GUv1fWpTl/P5+m94hlCcy5BSQPBwPCPKnC3dIJAfmjGycH/q5Kc8vpYlC9DJRvna
tmG4afWy3IaeU5+HYCq+OHH5prrpUS74pkdxv20U4ExkubS5aWnJRWsMfdO4o7wBK43DfKbGS8Ww
iq1iMhvg7umR0RVUplmXwlpeqnJpfth58qgM2DdVmSxjJyQtOyPMf7LLO/n8Fr55LXfY+VGGRFPQ
bMqhPtl8ldaRanfr3rCHi2zZ3gINaPVVpkCpmkn4MzWPVLKAjvNlvph9bb1ZPjqnRatUDxSYmlUR
1xlYlxJsNGks1lzVJav0Zp5WVvStyPq5n5Xxh+yXmCCkQfxsAg1ctUif7MdRQ6XFAMvrO51CTX84
qrVuP9mOo/CTvSLLVbwHvgG905aLnat3FnjC7kPxIn4obQsovlGZAOGbcI8UcbgkczOcEsfMZ61h
fAuV3HuCijhsFIRT14ieOs/s0ZGKTL3vyFgAIEyT4WFI9A7aTymvyrRtXtFF3YmIwKzHyR4nuapd
la2bvtrIlhdv0YQwtwr1hwP/y4jSX22ekZ5wFgFC/sumJ+k+qMFwSEn7zvrAcZ8MXScdVPa7CXvS
aSgEFz1owb6OjwFAPRg1Zb0sDezDPd7LhYkT65aHi/TShKM/s1ub8vc0WjU2jjOG/iTLiI9SeGBR
VPMgLYFUaHrbbZuG7PVoK+mbE1sfHUjTS+GE+iXT/B/B9JtLcWuWg6Oew+NDYcGRzS3mXsO6b6P0
wVOnzHXWVN9NxLOSoFE+2OV8FHJgPRdIPy0VJXqzhzJfUPd0Lsl0ALOMkiq1o41rSqqEvkelLMYS
zJLvls5FBDqOCTQ/pIh978ul3iT7yw/LNIsIi8krXezb3LfJYhNznebctx3JZsnzl3aWp0fJqzAg
GGOEn1otPoC6+GoBmDwGmrHM/OoRCepgro7qYaycvZ6Qx7UcWznmeYRS+uArC6Ou+40TV+oWH5Lh
nE+HYJMOpFxAGQSb3HOChW426qs5oKdf9v1PyHCj37FjR9bquSTfPqtqJ1t2CCTxcxl7444KwtzX
JQMDr1zbyAMgtrgwFXI1nrVxIymd85Hn+6rEX3xHRQbGxgRGk/PhMEJWnSca5ejQ1PpFZ0Rk6OXB
glLXNO0sqptHxIKSjei7H2CF/RVS2Wq37KxOm7EaOeqUCl7tqiMNY+nBy6RGuWgTQ7tEju+sfMjZ
bmKsqUiNBwhG6cYzcLzp1ALFn6A+dqWWPKKowLoa90OwV3q/FX1KAvQFdVngoJJ9YStgfSgqaahx
somzHzyNVTJuE++yJA07X8/GHXhs3h2XCkYAqf/QgD1iIRh9kSrKDh0k3GWLAPMmKXr7KmO7Kltq
y6ZHMwGK2+RKA/Y4ftDMYy8JDmCG020wkrCwgXksCmtUF5rvuIi7dA8e2XDHMCnhj6FkHmsQii58
tauUedmVtfTEdsY2YjRZNXmgd59NjAAw+vVZ5MV1+Yz7Gkn0SH/i82OC0Zmj8J5e7GZyuG6eLcjI
FzKfye1QUJdeFCiELYcpSgyEReWe6vy7aGBAKy8pmEYLyyrHCwpTzkxT6p4qizZebn2yYa7V2NbB
vxIiBtgt6GcDiOTUk3dhNJeNlAWw1JSH3rGKQ9PEv85ipBZQ6EaGEdFrQMoi5nbKLxGfq1huVzFP
wmNp4DMtyUa+ThTHhVXJgY+Bs21qi/x9Oh6N0uQBkITXupAivv78LLKCtXDqRaEbYxMoJKVhXUVf
bWckGitkS0NbZZtUuRTpyOqC+luPcpousmI4NcgBXWSUDeaa63tXn7tek5qLqRZ2qOZ748UGTHTg
S1d1ygJdQZ3HtKvvnVxN1nWov7V+Gx399gdJ8PIUN0O+cmwXtZgAB6LKRXRTnKGpjEyOOL0fauvU
F/1A6hT7kd6UTYwmLPSqpfjNRePkq4G9xczQpfqF33tlXoeu91jYJQ56YemeTZkPRRAh2hNEe7PB
M1ltDB4tU1McOkQ9YEE6WZ/NxJDak7dOu4XUxepFqx4CIc4kmzH2PLzBN+0mmXTcFlYY5YsRUgm7
XnVK9WGsJwSWxKHwFZYFvtmsFE/WbgJOZd1gEtur6AtNEk4irsPXCr1o8xBl6AjkoRcvGkvRd3UA
X98BzPWk+Gb1wHZ6JvdJ9oTy4xKYpHSdFupuUymvWuwUhzIJ3FvTyJNkHg5duELABY+VtO2lJaay
0joGpvtQ6dl3qBNgxNKu2/FdC2YdlaqrkUXg5Zx4XBuOC+CqlF58vK0euiGZ601ZPXnDUD5liX3J
ERM+5Z5UPjlaZ8zbYWj4haVp24q7pkQRLtzaPRlZ3h3bfHBPaWj+QJ8zfPWSsNwGsp9D3PCiVzMi
N0keMtiI0QgeNRh5SmVi1JUwrkoj6VG2dfmB58dGdPdWi02dn4FsYqMJQHL0EW+ggmloOOjBhzCf
jThCwFtFOxxGlfmcVOS+AZrJC3tqGoOsrPOMx7sUWcZzAksJSKgSL8W1qtN6axS+m+Xt2gbkME97
DYVfglnhVatsdD100pgqavsA0Xb4X6KpYh66RJlfXongtAOTriM7ehuVvSgldePn69u1fe8uEPyR
1yJYg0yxKH3bvY1i/9csLGj2GxEsBx2gp3Yqw4rXHX1prtd1tAY3ujEspz233mCtkmDMD3a0z8jQ
PeH21Spy9zQxaZ6Ssn+hPuccM5QFNig8oK6v9d25qeMtlHZnb2kSaiyir1beixFm1q2r1bropINU
cOVcDZAuTfU91ZGd3eECLuLTMogX7J+DtY28TGKlHUu8gDqxHMbY1lG7SJT+e5ob7Xue+ypuw5px
hpcebgJ0o2rKYZfGiJ4bGasw00nVHTnzdh46vfdakjpeaegcrMSoUmH7URcx7iLTaKYD6auy9uIF
tvbSvFdF4m1UP0O0vCNtFyZmuaikolyDXOa5ZXvjsHOwqTCWoWH9dRpPp7qSFOr8j4A/TvVEyVfR
xPbyjAeM3r0Xkz8P0vKwkJABetH4tF3dGCOiqSUZnX4OveFBtMIxzU4F6DzRAmNlHDQcemZBX/gv
Y4nIk9336J1Ps2Kcqq0mda1FaEraeXDlXwdd2loShMB7Nwv+fBe7gCmnoHt/rKO56A+BOf80kHmh
PMNncljfg0UI+Qj2OiZa879fzm3ZMBqlojxjTLCC3z282aPpLsba6Q6DkspHWSXd1agAB0P2yP6A
2EQwOQqJQzHZComzWDMmHQwMe0cLRyHRp/w+i7OpyNxiG/xpQASLUVR7Mf2YZhaX4cXsoaOAkMVy
BER9m7UitwzsiaJUMwPJvIiGMd1lVfDrADcw3ZH5Tnfi7D5wj7sPfIr7D0Lu0wM3Q/BezH+/TjTv
MfdX+g9CPk11v/Yf7/IfX+1+B/eQT9NXnvTX7f/jK92nuYd8muYe8t+9H/84zb9+JXGZeD+UdsDf
0Q8eRNf9Nu7Nf3yJfwy5D3x6y//7qe5/xqep/u5OP4X83at96vv/eKf/ONW/vlPb80tWh1qGmfLA
0i6Yvobi8C/afwxFlc9VKTXC21W3dqNH2Z/t2wV/XPa3ryA6xVS3Wf5d/P1V73ctd7jQLO8jf870
7+b7d6/PZoatd6eHrM7vr3ib9fP78Gfv/+vr3l7xz79EvHo9jBej6NrV/a+939Wnvnvz843+4yVi
4I9bv08hRuLpX/6pTwz8B33/Qch/P5XtlEjnltr7IBnBvpHaSSERsNk+/n0QI9EwFDtVu4hu0SPO
KnHBPdZ0y3AvhksKSFsnxpZN67yHTGv0uVcZcKtqQ7pmQYyAWt0/sQtGyHZqxTlMwhZ8yzQurhkD
3dxRff8pxkW/i2zUaixRxBJ94lD1qGWYOiCwGrH9A3LRZ0Q94nNhS/G2sx2MuDt4vrYZ3Q4oVMbH
PEWBdIrSoggnOTEaWBJwNk8+3PrEsBrpHy0AKjJnDdIyYqrc7+E556q8vAW6qEouKiOw0Uk24Jdk
IxY77OzBYWKmuvIjvFxt9G4M+PNdcdZJGlC3D2H3TM0hsIpzocTFWVEabe3pBdB1cXWrVcPGLUA2
/HG11TsAk9PmDXFBZhQXVmaOLZFRX+9zian9TqtIanr723xBUjSHMI2R5f3rJUVY2nf9UWVhcQvT
R7Zolrpx5LKHxIxfkGcG3qGJWo/S55hDUb+d37pl+Ffj0K0N/m97QLnewa/QQ5m5BheJThF3Hy7A
iTiSo++SrgFVYecFpNMUpY/M2uaF5d8ajhI4oGGm/hw4LgJXJK9uV4jO+2WSNUZzih718o9rbpHV
UC67OEn3ny8clcHfNqF0/TSXaBqZeSTTbWyVyvAQMMdobZQ77xQ0iXcSZ4C9PHxbS2/tApmlrs3o
fUDEdc4YHUeYpVPo/crbRFr7YNtRTN400HfiMJI62+GMrO/EGYZpwzaRkpkYTH6Hiaar614K4YQr
MsjRmM1Ks9aRgZfhNuYjPNYU6qmVJOUkelvM5JZgarW5GLiNTuHirBtlUt6qdxCx9wgqTuZKypH0
AK/xK/Y+Gin+IyZDKgnb/zWojZm+0VX7/d5vgidU0dNKM6o8rrwWI/cXc/AwBFXXIWEy3fXv+7o1
U6h6UA3tpbgJw/JU3pEyQWHLdnfiYGSZnc5ux3tvF5n0ZnBCyBZOsQnIFoyvB5zvxriT/phAL3IS
BnEXS7cJbxf9MWHZo/UqodCwUFFG3+vTIQzzZi+a4ux++NQHTw/ZWDZi8/vAfzXB/bLba6i9s8qQ
tkvZ+JT9IWGLiAOymlx82U8voZGyuwoxlBAD5NsiPKgxqc3QSEeX1t5BBRjTmWiDPf3VaRn+E0YL
8kr0gx5zdvcr7rGlMLYU04hr7zGfmrnXw8Zw6u0oR29Sk1LJyA2U3PQwegwAqG1ti6SBzCfstWi1
jYiAwOWw53b8izXB2NMMdl1uxiWQKgsJ/wlO0k5wkmYA1JOPuUnpcToVnfU0Is7uMeKSql9ZPfZN
91DR/XfNQEBU7jPF8nhy23q4jo5x0eukeyrYcO9yXS2XQxmn755uUFICYEXqbEDkbSpByZH7pTAA
rkYF8mthXbszqR62AmwsUMjiUFe2OzcMJ1ne+wRsOYVVt0zAb83FwA2e7DpuuNZsPvp/gJ69uo22
KC9+uwU2sLirAMVcDK7cnVM4zo6dq57OxKk4oMVuACGo8LS/9ZbQtPtCNVbaPRKxUxcbzimGuhE2
sdNBXG4XdQDAkrRAblY9iqEpgury6NXY5gTVqczRfRZn4pAPCWzbVAfV8T+knVeT2zqwrX8Rq5jD
q3KePGP7hWV728w589efD5A9Gvvsfc/D9QMK6G5AskYiQfTqtfzmlyN576UBIAeYnM2tDFYNAzno
JIQTtXWauzFPX2PfcyAfToGcKilqWO+2mFTWnXSEovdf9mzMX9P3NZL+mWPL8tR6ZXKG+z85d7Wz
ajyOPiH1+mWSzrkaZvAkjVbuIaE9qbM7DQsZ0wwgqMl7ogyfewn1gWKtrG+baCu7aWf9cCO92H6w
yZeKf5bwgp9kX+HIdByNDKI70ztkohltDUbK21j20AlGl8Rudn/bld47/JtttEL/oCD6hKa7iLmu
Kq1yLOfIpp8oPVlKT1VN6o6scm/Z2r1phuVry3lzqAJkt9PQfOHUo7W78jUIchUF9QFcv1q8akjI
31mD/SRnxKWbnuuSTWNpclprd1xoTEquj2Ee+kfZy4byyxS49kaOhqnyj0EDJJmb+++Q+L13sw3A
TFHD8VGfEN6b4zpZriNX/OvlWqp1VnmbCU78P+bdgn/NjVRUKJxoo4ZRsa1mM3hQ1BoW+spLP3F6
99kaTe0n4tqeZZL6dYP4KXWS9rPXJ6R04j58DGOXa6YVK0e7tdPjX+t0kH4dw6GG74Yv8UlTG2c/
KCXnT9AOLFrEc04R8hLTuYMVcNPHQC/BItj1W5wo3jqFrWvhcFBOwjRL1vCOdadONCTrPjY3mwzR
VG2d1K6yv9nlhNtQhklbXhr2bk48tNr+WNIq54+vcJtvxKQj2iy79y2LQqgUcQcHVvKtHKZqmV28
LL0AsE3KZZejZhGEqG2FRgvP14gCl2ZE4wJSrYHE+R9NgV4veq8W3N4L6YoHDR5r2S2DDBXYimO1
D0a/Kuy1McSg3Lym20RaoomSg/BJNp0JgQRa9w9yFFQQ4NwiBhE2EBE58+8Idk3gHzXkvbUqb1ak
HYNzLUmSqjZl2+4X41oaoc4Mz5MkREpFkDT+d8xtzi2mEbRL0hHHRrBTwerBIFQaL3CFJL5WvvQN
SnS/B789lVIpm5zqKIphxHXPCIp1DJXDUl4Gb1fFYoIZNxSOm+16HRUOc/I5SBeXVdnclro5btNu
S92CCwSbOK/Ncq7r7fxErf+4cMm4H+YEvRg9cwJyrZQUpY7fVcsGrpKw0x9H4YQYw112GshsGTsq
tnWMGqF3Wxh9RVolOrq1Ht1Jb1TyF8kzaMzl0CEzfzGDUQgJqU/1tO6pj2lA0gFZEHLnbmGs/M4O
9zlCF6fMgYWLZ6IyWckuxOJTs3ALkJ2UodabdsrHZlEZ6q/Qq/82VfaGSHAwTDyryCGn7FQzjYDw
EqV4dKk2vvitoT1PJD2XRuKYe1BT2nNYOy5s94GP4nQJVZhqDktbZF8tJF/3llF9r2bV5XFV2MA0
BoDAuno/izysbMxAM/dR236Xo07kbGVsROnOv8aKNW/TZU+uqxVKvYelKz2OyVBRv85+SuNzuDNr
ADPS1mtUa7ae723nqlAuJXW666ntUZsbg3I5Npl2mGWTNgCcCiEnuJCGDy7hL+D6OARZ/6snQz5E
G0n0KS/Uegd6pz7oKsSS72qDUnJQDouoOJIWCY/S1EpVwiYjdWaruaDg/61PKINrm8o5ZdSBHiNZ
+GHGqJVHy3aC43UB6bmtMufQXa/e38bUNyTK5yBdWlH5g1Rq+UQGqnpSlPQLuf7+ZIqRplrjDsgk
UlYioqz06qmIuhXU5/O9jNeqGSHikRIp6VQsu3nQW47uxXQ5yfdTDcARWt/XF3DT7JzlFrX9Rlku
B45KFnbiFUcZDIpg3usTlULy9VGIUPeTS1oS4mqnN966pjbOjgI8Vg6dAFLluaUqRw4rz2kWqpk4
5zxQ1Ldfc/peM85KBs+4X3nG220Om9j4XtdR+wvhtIyc9FsGBueuEA0pTO0u1DNrPQr10ptNOjKz
QCchQeVHDmUjQ0IzehpBJx5uJtmjZnS0OZy5rUPu0D34OZS/7y93jdSpNfdHD6yreAuyGR0TBvU8
3A6+0h4tnj1L2Ab09qiP9c4egmnnam0LPS2mVLcNqlbkWHal9TpHTrcbkohAcatmHc7gn7u2+JcJ
hUrNZxIpO63jEUI2aR/4oK7EuFEV/Wqk3OWX+xb4l20WMzq7835Nlm7TSPWtBi7/76Wt1HMztD3/
WLak9GVnTPA3wguSrhIUZz5pnTdwpzUR6bSD4pPmvkCK7LxCdFafmxjJQGdM80+5P5VrN6C8nEds
iJ5rdeEUqrbyBDIfKej8aAnkpuxJ2wwQHVix8MimeO/JITRpuD0rhZZnEDfeYtir7JlP8FJ391qY
9fe6ZvmrYUDx5maz1So4N6W/laaBoktYZgWlqzG5414aZRNDDLG1AXQInuvu/tbYT3HrF/egMx0e
FS2KOIum9gDc84JVbKvnzALNRonpKoZec1eSrX7tGj6hJraQHBZKzNT/Ul3td+3RFMOhBcFKhbB/
kl7bDb8Okzdd5FQQsHdZrVf30uea5bYz7fRR+iKlXYDASZ81T/NeBuSHYXjxbOU5ginvHsBmcyx8
EKlilEFtcO11XooIgdY3e+kYraC+92q328GkxX5EBN8cXajsVc3sELwgTMaCYws2XQAw5RYrV0dE
rkrC8Dr76gtr4BiKoa2VIPA33hDCQ5AGxZ1sVAtpqLlFQFcOETT+5WjKBmoaVQ02t+BceJGcGFZh
UkI9975KMmrFXRDq3nroSgSC3h1yhjVwahcrDmRMprKxYdre8zr2PtdQjRHklKqQ2kOWC61gSWt5
G9/cCBdCeCnHU9tWu8akeDlM5m1B/h+Wp6C/9w2d75voGck5RgPwjpzyL0vsF4M49eEPJAOEoy/b
mgoGwKScFq99JaVOP/bgCYSAdj94rXM/iYaqXFSAa07HUi1y7sPMcu4tzXe27Zg4i5vN1BTtRIXT
UZrkVBkLjc2izfUQjCKrSacWBNH1ZW6228t4PRXHPdw0Ry90+j2F2RSnp+X8ZrPlXmVmx3mkGLqw
UVG2bz6MvdI8JaazDVR9BmvSB8cUhOkykkPTSdZpFzQ76Y2q8Wvsi1Q96JyXim+vjIJbBeJ7HggR
rWDpqtHyDbQc0VYO57gCRamF3lkOtRrEp5K/5UbYXbhTpddJ6LPAPAxTw1pGlYalLOoaPL8c5g6E
nTqC22bF19YuC5QWoAPaN6WTb7noGk8kG7iSQyTwT2RDvw0h/jc4Aselg9T33V+xJjwBaLEQm6eo
vLN9XFG8661adTaOvWhkTzYRUlRHpwr9Cg50PApwq0VvJC2EmwyTunk0vDZ+G5LWi5/LvGvfSrX7
oXXRxnWq6qEcVP2ZsnTgkXXDTjEKjecRtMcqsAZ/K72RyfM+qiUGAAyCJ5S/j4kPTCoRwTVniPeU
gB+kU86Pq++py9OQtIRl/DmoFRiuRbRSQuw/QyyvWpa6SvmpPcqG4ivVCh8Hqy8fKeacOUtSIbuc
/SRduimPq7lpQoz6Ht/2xdYILeuiO/oPP0OQbBy09G4ouFKynYQdHzTiXSca6Rjz3N4HY/bS2tVv
k5iQ5255ru14eY3v7OAQh/O5kxSlLVKJsndr2n+xTZn1f8XdpsUx3/9CaceVmQYJWGkfxp3JpGJY
1JTqTajDGEQje31JnmQhx3+5wYJGuzDyT9J+XUFO+SvuZvsQU8LVseH38ENTK51NBi/84ZVuU2Tv
73eTm5wNjWzrFv8ZKFe8rS3jjFCx1hVXFZi60QhYDi6s0nxrk3JjCW5pOYbaJAI8DKDxZhtGAw2j
D2MxsZNGOefW1K4TH8pyUB4ADlpPfZN/VwprOMkRR676hmcza9XzvXlCOGQXJcV4yjtXQyWHSo3J
jnX0TXP9Ttpk0+cWJJeuXqzlsFRmsLtVP+85s+X739XhK2joiAo1rUMrsMg3pjd15yRpPOpUouCg
COZXFuXgGoBQONcBGPQgvJM9S+duU2gd7Mh/OlAZ4/TYt96k3Z6zGBoKEaKlP5uBRJJcIyvcEHKI
Uecyp9goyFIbel1YxtYTCQP/e4owyTFr0+LojPFDZFrZNn43SXtl12G5+Ls7UtGOlQ/6Olv6PwS9
ryZt/71k6Xu/V2/LYAvIyV1rg5efmzTqIVqg0qCkxmQR2X34IwfmSRHRT/4ynwy4sd5mrWhXvuam
d0UBkyDkfvpusivtzmaPtrL7rlxSuu+RfGjnU2gCz97UIaVETuOMqw9G2ZWNEQBQ71vDB64FZhts
tz6fbu4Jivtu0fl8TOgmf705IuhhUWJD81LNikfutlyOoSOVIyolzGNTzJ/lSDZDaYovzVCv9WYq
HqVNjSCCqWeXHzcmH9FsUrXRWvpMYYL+RN/OitEtb7Ysa93F1ANWvy00Jt98De3y66qUgx0ok4sX
cg1pyz24Zf10jDfSxuYoWlZ61O7gGbkrygmJD2SWHnvPHs/wZp5jMaJMvnqcYOHfQJo2r+RQNpzh
/wAoH3M6SVjaWN6dT8ZbTpKmlmrrLcwG/bKGGJo64XECSeYjzTiW+l0KOt4s5+jSipG066FtHtk7
HOTIVWcTlKI+VVsHya2FNF6bRtXvfB2pMKODaU7awkE1LuYUL5qsjte2p1SXqLTIzkLNu0sdzbjw
/3YBPDvaS2+TQFF7M/xnKrVlBhkKxdy9ecjNqPgaVhSuurBSQXakKOtkrpyTCUPJwWtUc+twKHLf
Uw+5goJFfbOK6BsZrvqnE28R1wg2XGfqrUP13H3n6fayqAJsdtd5i4K9+alrvYP02koC43068RVH
a9TeqWAh9ykSNytDr+0TZfM/oFQIKaDQkPQWpltzs9lwtO8KtaPenAhpV8ap7OGy/j2N2s3/n+X+
7VWlTbxDnrv0dQBSvhbpy1Y0nci8yoZio1UM4Pd0M8mIQJ+0Taer/EFFrLTJ+XJIIegjeHdrL0e3
damSyeEC2RaUSx06YOVCZjl7rvqUYlHnC1T23l1Dhm1q8mpX6Gp0yYeW6l/LsB84DUJ5yvMhV0KH
dIEshvVltLqnIeEbrIzN0hrIcfKUf7zyq36gWpXdycv0dV2ZlMoIZlXdsGhkTzQyZBbsrJ04tY7m
7Oesl9MdVzRorsew/0axyqGirPItgNxoS315v6siP0bGRv1m8R3b5a4D/U7hFK8jBUhbz52ntRw2
Y9uvEWrKt3Loz0O8Ui0j3suhpwvyK4QujhOXytcAJivKjaDeqlRVOaP/DK45h36tUl39ZdTyX8Na
nLfKoZd4PlRk/S+vHGb3pbmeAvVHP88ezK+2iupQaoL1bfMEdPTAE4ytoVjCf2aVKb16liPZZGEm
iCz0H/Fg5Nl6dPa6zUE/xwYG5TCqce2JzTqFMdVAEohCM+kwkXK4evmpmZQoiei0tvR1qQ9wz767
vcoyypVc8boslbWLKfeVdYtUzLJP++JgJRk6gcjFrmbw599UCxIG3fuizIO1nrUwOnS1mz8ZifEN
Ec9sWwYBOJ0uKM6ycf2xPQ3unRxMTVV1q5vTUAJtadVILI1dNewgNHz184piQq/WF57uKJdWyHmQ
DQju8hS2JUszPtjLKg/MxeBCPhm1HecGhMlZMND2+7lH6ZL0Rfy50+GotC33azsE3OiSEp74nrqM
bmh7OCMK7ys0QV+1sq+fTGNKDmyVtDUUz8PXhO1xanhfTU7qyNSWKlhYXXs0Z/eHnMdzALdvyk4e
RioeyUd0JvfdyLpSkqnjk6nZ2hcqStHuBCKyl4+Ossl4FAqdktuUeJqUTVRR9qm2FQLhuePCNFzO
zrn07JV8CHVjIdeWB0vNb9W7JonVu6LxP9dRoO3lSDbSGSf+YqA27nyzG7punrrSmCukKtXGe7Vn
Yz7bfjQtehVRwRmSubWnj+5WDjPFekHVeYkaK5oYgrbG1OKQT00PT7KXzGHWLGQ3CNykWdxcqtvy
0FJrIMOZ8iHwVxfZv4XZ2h5sjvN4ikUTcAqTr2pj+OQUdreVDtS3fKRPouLNNnMqDss6bPhbD6CH
ZDcUtDuxELUQN5zTtRFMPtfxNagj5aah9QUhlsBMS1R0A5+bxuNn6KAxCi+1wlExeq6zvmuFdk8D
XJ67emzs2kzXX9Te/+WF+i4+TAPKcOwT3AW1dMG32Um2dWyaP2HY3zdxxyEfJA08Pvp7u3GKe3mQ
n+rVvFCDPDzKYaCF4bpSoSZzE+elGWf0kZL5i+275SZtRw4fPaf+JOxFpU9fKJmFlpWvMOmdZQVC
6lCoY/TJdBPIjL3muZtggcyi/oc0u9kQbktjXFjZzuYZ7QBzN0zNomf+OZyUcRDyhbiv3Wt4CNzK
rLhx3ub8tc41WkNeIF/c1gw858GhDmJb585wUoJiQPAeKStr0O46tMxNxHyxSW+ijsNJNkWdPytj
4GyTJrb9s7RBDQKGRi/rhZwByCTieFqsWuVzstPI/5SIv6L1TU1SmQ6b5L2Yiz+gMy+k14riz0Wj
dru51XSqGsSMKGzJBJV2RJXee6CsAoPSxwZg9pXH2CSB2rJnQ1OyCalbkhhbpU7sTQmfGWzXuqau
gqD9WZYc5StphU4gdS9UVvwWe+f/iux7N/xySAH4q00wZPzlcHOH4tfbMjJaqsRfheP/XP/flrnZ
rvLx7zNyC2YVfru8m0i8m0jIQ8vo23u1Qv0xMHNjoSlNteKMobhHYSy/d0QPfAEFTPadtMhmDlGR
qwfb+RDqpe3E89DuOuV9hbGaMi5jfreWM+XSpqv2l4mzLGkysz5E8cIyOUaOwngzx1bgLTTuq+fS
HdaaHMp5WZkWpDNVc6MGlI1T5td3pwhE6O2dyVen3tfhgj/325vDa7v+2HDoeH0bpipEwJQVQs7O
Q8axU+dxUKpblfuQNp55BvdykD5VmIrBgajDmNgdiaF0tGU3rGvN81Z6zD58yROcv2jwCzVo5xrD
H/XOhrznJFfhqtA9oGZz84P9a/ewupwdN9m5UWddWqtIub9mpEC1RgWiA7PBJZ5N6yJ7blAb+6Bt
n65xckowpP/kfj7vMv4ZHHwzw+EnsWsbI1rYYlUZd1tK4EInpywO15fU4MqIqMpaDSLbOPRdQAle
We7kEK1zhIAtSpHk0M2g+qi7JwQD3CP6Es61+WsoHdLWe3G0KacwhnkQ7J8RD+kCfZv6AY25+iGK
yXmZpU7F1zDVfMw01Jl8tMlg7oLtKh1g65BDGSfntjF7D5MD5uvcv9ZrmrDdlg212Bqq50ez6H81
XuccBzYNlMDDtEQx1W+HkCyvEEKAjtOKm6LewF0O5wQ0g5VWBSu5woeuXFZGS48Pgwg/NKSRZhXx
KMQ3kcQsMzTh29g7UTLNIdtgoZZeDpm6uo6pQnVP16jJC2CwsMNvHzyWnFSI+bCe8/hNnSDb8JT9
iln7ynGmqpD9FY2VlAoyzGT9IPTRtUMyltEpos4V9nnjEGfpJuCMcxc7lFXNZWUdyNnau8AcHhVj
oMoaVuSFMffthgeo6UvCKQL1p9MnPYATgW9Iu6nT/mrP7Xq+2odM/2CX8TNwkmu8mXbKGVVFKFlG
6JOGqrrUQl03TXg8bsspOsxCe3dwkBbQENDbNEJs1+DBZccvKlxJbwA168m3E25QYm6VT/a9qkS7
TsQifeAe3MB/hcJ0fmjs3lg0Naw9cMEtYOw2vhpahzxG0EfQmZuUuOqNvkhjL7n0UZk+obh0V8Em
/hmYVb6xg0aBYM0rP3tUMnN+VFLsh0Y7CX9UE7MzJZr1GepqBIQqRIAGt76aAjuEoIhMfn3WaoWz
tAx4tgyWMdIhh7IpHerY/QBFniAUnC+3QNlTBKVzMXy/LS/NcpGbbQijL53zOR2LeVMbTaBtqtmm
aFHhcW2FEGm15DrasI0SLitOqtPYGVzFMy9ONxwgZYv/NQssVXwwPGN1XUSudw0yk/5NU4x6Fxtx
dLk1dgGKepiWNwv0SNEFHku0EubIeuZIMthL2y1E9prSnZe+pimrm0ObXKZxahpsrT6j7lC82NUo
u0UNsgP2ppWRmh/fheFwFNeV3Ve3ToZD4E/9wVOdX420yaF03IYfQuJKSRcfxu/LKLNvLn1ktZbS
e5v8n2s54oWVtgx3aDbvofaYt9HohItaUGi1MPtDBeCWq1LxjGMeelBvSaqtBNKoc0J+ZzlZEYe9
fj2pqFwyRy34o0yzfpQh0A9EMCshwBQEpbUbU8dh91grn4dB21M5Bxu3Go4kvwR3ubBXc/XDSGDq
iOJQv5SteWjCbjMo/SFurOJbmLkNd0lDeYlis1qNjTLc26oVbR24NY4u0hPLLp1KpO10yO/b9mvW
OPGLUSrOfUEhcQ7d24tPPua5CA7SJRuoH4A0qw26gUSzr3hoGnOB5u73Cq3g5wRxW5QrlKUcWYgZ
PTsjPzI36VYTe+2VYyxsJUqegrDrn5Ixi1du5rfbNLP7J7Uo4jNXwFfplM0Y+F9cdosnOYKOw9k2
JrWbscqx0JLFXLGY54S/FpubtNtyEHyeupaE31ywhxEkPj0M2WBOxBDmk7XT6tsqhQ0oipSBm/Bv
JR4pjKOlDcTOFvjSm6Nqyq/IvDhQLHMKoGQhWaYxuZdIK1CGd1WbJfcShCV8jRhJXxDHd42aqoup
ZdfhWG1JujBRF2D1y0enMItH9tIUS+RzvpVD6TAK6oTj2LlIU2P19UlvnedrvJgUKEIuNeChJ536
OF0OZvst9oLuKEPIZLh37WwvbxM0tV2qXCRPjWYuEodNcFJGvQVVcOrvvUy5i+tA4WEJ4OcFybL+
kg0N+X81pWjFh8pzazjULKBRVG99XzP4EP1mWVkhKTJxM031BG7jGNkfMZKNdBYi4hb2/7ZNPSp8
Y0Nxb6KsC9uFnZBnahe6kfUUZ+5xHMPqDo2SaolKa/b9/47IWGP8c41Oq9AkMYpgVyVp+9RMyief
93gqxKjOu3A3D6O2VBSzeTKKsX1K0k+6mSaP0mKhMYKSoTVspC+aPOdijvAkBU37kMY6sObKvPBs
ijJ31vffBm7ZoaXEn1rHMzaNZ0T7IlHtS8fFwB5c/1hzm6sp16U7zp6ydksAkKi+u9Bhzogtza3+
MkG9dB3qva2/dL3vfBjevDL43+bmnP3t4LzNZr09ycZTYT7gpltA5fjbJntqB+MFR8E+WZBcADyn
DFldFWbJ1dXYCTRp3Dm7zDbmw1zCji1J2TsUkLgnOc+9Niu7qe+A6ud69FmtjCWkn+E3gJPAwSL3
RXdiJBJLMDhJD7GrEV2sQdEvCQwyFDfxMzllQbm+Ou24dfZ2oL6FlDSQ6vFfi4ZLhGfP3bZHwGZV
eLPxXIVmcyT90S/kUIcc/D5qEkR6aqVbGsabppfdk/TVECwkShVe5Egrp3LpXuaIS/k9HDjucUqU
ZAkAAHmRyZ7OfTUbS+SWwm+O4WzYKVlvfVvCKqLDkGVPSvhaCkEwESBnJkKYpB5hdJIz2VpH3+bK
2uSTY70Nw1Bu+2QdBlB/zyCG63+iCp3DqdWUV7sfvtVWndzJkaq/Nl2rvgCp6x5Irp3TtED5u/PJ
ZOppsJRDPR+yLVBgew1O71NGffy+qu18BmWvzLsS1LWecjSkisYKRzin3ntjBlMGDwPDRjpko5Wp
fY1zIPw4Qhq2vM1PG5IoyB91DQwQfrhxclS0RrfjybiekovXqTpXzFR7hKl5WCZl4/Khz8GicWoT
Oi5jXJZuUBztrqrcazfzy+KouRZH0E4JI6PyvTNg5+bArUBqaAQGPnGXKowBWZyuHZ50X2iGZ2b8
PfX9JUeP3c8s7u9NyKg+zxM/GNOoyvvWS8pdP9icEWqZfjHiSl2FGgl7OLu/ykmTuy9hIfrhWEO2
CNW8fsl7hNZrx+8XdYACOPnBHkZRfnPNZNa7NrG7Z84khNYY2HbprYswIMljfpdOpwi8Jz4Y6ZIN
cuev6Hd7Zzky7MZdGu4A4kwsDXXxv64lnZUyu3+uFSF4YhqadzbFZLlWrD8HaWau5LFbb3Up6kZR
++u87sO4HxV3mXUwDjVib93qcH/M8MHs4IqwnlMtdjZVnyfrVuy1+7iG+lbhCtyLoToa84VTa/K+
jBSt1J/G5EFOlIs5VrlHwWPgnocfgaCKaq3MO8q1VGP891cKXsog4tZjBP61CfTWAjoaJtGm65tu
IT1eX/1yy+E1Rs0abQ/OY3+bHJc8WQTwBy20yeAyWoNxO+o22mbAWMkFplxfhckXtOdqqE0Rskx0
r9FZBLhW0eLDDEWe6mqfLTUEZtx2/mYIiumLMcM99dvcVTDtSrPq/Kv5j2i5SC7O9P6IluYwjv/x
CriNR9Xtdzw5WdsENvpncwq+93Y9fYck5FGBgOjV1GOL4ipLpXKz5vGnm+eFjIBmcTP0HtWcflgC
aO/ejFgblwYZ+DO7SZhXVaUtznLcgRsfBC+UN3xna41sV2H+zIPygq6M+3nQa9SOKk61Hc5TtzU8
Owen6ZRT33v6ei6G5hli8wFeuWb8XtSGuPCYPzkY2sI6vOhyb37uAbbAT6KC8RKfmlUD9/gXOxpq
59Ys1efAhQt2sKxf8RFCUbf4m13E9yLed4iX68sP9M/42+sGrPNXvHw/f8b/y/ry/dfi/TtTsR5J
oDwbnvUjNLrhewcL9Jyk6MO4CyrpIgj/rXzHkYH+Hf30f8bYdA6Q3PZsOC1rB3tQvPFdf/oCXxtU
bLXy5uhwHlfCjnjx9AVGnqX5bs8ptLvaRfzsmv2O05N2kSG4cmzMpK4XaabYx2owHAQ8en0lPbKR
jttQ9urGYMpf7iLuDl04jrubfdIGi5OyUH1C1hlepizRP5d98+KSVf0J326mOPCNdfOwG9GoWY7Q
sGzS0quh9qNBT6s+yaHsyUYZSJcHZtvAhMItSaFEq5zbs2yS0mvPkWjk0LdGawnFS7u62Wqz4xxb
jgNljjeGGcwLOU9OkY6phFWWms4aen9H/dzPBlJvdfBSuFZ06gdHu9qnGIqTMbWR01RRJOHZwLz0
A/QvSZodKqdDRT0FzbX1coS74W5XThz0UjfnUIo8G4L/Lp+fxojHG6/gccuZnlAHmZ9ctAsoKe0R
XxQ2ym4mhF3ZcEQ2ZX62fk9x2/TUjh4UuMAyYD726moZjC4VBal+kV47EnVWoMTWmhHOTx1EXOJp
mM1kuzRUw/sUh9ObBi/hzzS5d2AyDBa2DT5iFnWC0Oqvu5R9i14AO+jV7otOhduwRXkuvEABJR4x
jQEpX5i4xp3qhCADNIjd1Ko8yNHI0cid7FV3TV+N177CPXZl6Smf2QgQiBp+qoaygNLzisrEc52X
Y7Gt+4ktM4R6S5KT49mibCuHCwqmH6P/5jfFciwnE77bUlkHahYdEm2YHxsrhnIWYrndqFre2m3D
ZuOOKMZqSjC+tokgfGzzcK/H3fg6ubG24AEwR4cB71wl3FEQwDOzaESlpOKO8d4gAvlryPNRfFC8
Cj56uIAulEH1L43TLdmLkDWJNS4bSYAmjhhSZw/pXZ+v4tHgv2Q4gl2zAEvMEfzaLhv9U6kIDfEm
8e5IuNVHE3QJ2lBKT71kGG5YvF1ULdURuevqD7Jhc39nqBpUhgHcZVc7tAOmUt43ILcfipTClEif
od3+PcWMqoFzw/DTzTRD0rlTDQ60b8uQJ0XYhjvjdWoDMeUynbt8pfkIIdeAcc7JrBtvUPFXgdq+
FZYeXFzIPBfSrCY6Chqm/UmD1ZJ8v7tBgh3cVMKB4krRBVxZzfd1UnvKqotrnpGK3NzMvZbduUmQ
X5sMqROEoaHAtoGiXAqQlVvVQIfNarrpLgt6m+obzfkCRfOmNIPiRzG0n4paG19NRx3Wih43JxTe
hlPRFtVq0Lv2ua8yf0WKPNo1WjS/cr4AjCaoKb4YtOk1dLsvClgTygQZqYHF/iYbnsy8NZ9VsFP8
eefXHGWe+3D2HmVQJb4y1DxoCyeCaVnPu62ijsmmMuHvo/ZlfDF676Rw3/1qu/BgGiPgnChCdZKS
THjpxqH9Wk2U0BVO6j6MMIsdBw0cwARS+2vF4ZvhOeUbzPvpLnCCaNu0VvtZpIxkACq9cOBOeX+o
e11/0qPqtePcdRtwFrCrBfFr62nas0AcbZLaiQ6I/lIECZnVErEv/duo/Kx0ZfoHQClXP+rFH0PP
iXZGGRk7t/HVhzaA2xvisfkf8EMQaCnf68BNwd00+n3gIFvd9A6Ss0Ad8qKJj55gkJaNP83qCexP
tpkEtOJmu/ZcSKbdli/U1WOJwFDjI3YME6Pzvg6fjY0QKvJqVZmPh2B2OFr8uyvHstFNczyolJH8
7yC1VVTSzsEwHqy4YhUAjCEYIagSVEBmRqT1l6COrIeyHvv72Psamway6mkW5qdg8h+lz/Fa6yEs
e3VX52BSB0oK4mVihea6L2yNHJYYB7DMLrk0F9C+Ee6ZcDyW7jarYPmbSl3bzTUpaYrZHfbBGhmf
Zgb/jYBl3903TQTsXx0ucgThbXdf2i4nzHmir6VNNoJPAa0C7YKQCUtJW+vrnzJNaQ/XCOuTngUH
TihmuER7arcKsBZoxwj8Y6U7D2Tv47tU9RCZCd2HzKichzyz2gOa2tFCDgNn1O9QU+QIr3fnr402
HEYdpIviJfOuVUxzw6ZD/QwAEfpTZd+MygMnT/3D6FTJwbV0bxH4wU+zTMSWT2hYW092xd6kJW+2
GGFQftGT+H8IO49muXGsTf+Vjl4PY0jQT8w3i/Q+rzfaMKTSLXrv+evnIbJKV6XqqO4FmzgAmKXM
SxI45zXJqvbKms9PMAIAJXi2axYstg1lXU0r59gGak3FNu+u3mxXgETs+Ni2oARHQ0nffB/bZttG
qM6yUBeA531feHX8DRc/f9GlBsYePZJqsVMLzCAioBl2lz4hF4sXVhvZ9y2Jv/U4AD+ENq5tmrKG
jQHwYGdlQj92LHr3fsfX6KjzM0K1mp0x9fEZ+jePImuIr1gt8lpkF3A/zmYmpV9Mj9ibqaRHMGQb
bMdEe2XQ3vBPiGEcclPbCNk2gV1+N9RxX2SzCL9nwhhuJywO0mBcWJ1mP08W9rhhW7Gp9isY0iJe
ubVfvYFAwhlCzxEf1u3qrUgW7IX8t1G18hNSIslSjkpsON964mA7Mk9C8mXlJBmyqKLuLmbtVdzT
VoUVaqm8OIELKdIlO5GL7tH0laU6ngLz0iVFiGfNkB0EFkq/6UX23VTN6F3VgC+GkYOvrGZRd02S
CaCshdRF6lcXadcjEO23Lacs9IXa193VmWlkkkkrGbdgMTvk8LsHZ6bjylAf+6izJJ04uE5SPE5w
Fw+YTHeLsoq73QAmboM9knqNmzBEv0K7yBZIWYAp8wHlwmYbo0/MG9I3onWp92KhFKn1gByLWIyD
5X3p2vKKC4TjL3jVWrOgLZ96DrMY5kiZhZtMz3lT9nqsAI5K8HQVkQ0xo7HPpKn0aeVDuGKd2J5u
zbLzxKYxEWRyKEvzM0TRxok1VT2ocY3PFjKji0R45Vke0rl4U/HND7dgnO1QrzFOslNNDdRHyJGt
SxMzj8QBFdIYfnRJ9HRjKUjfj+DAuI1z4y7qXP0uyLvyAsEQVdc/Q/V81qAw6Q2jffyMD7FiLK26
KzZaGPvoRGPYubtdjici2J3RvF1KXhjL0fZUV/3vWj2hrT8E+Ud6qXun+VBis10YTjk+OtXk8i81
+gM7W3fVN/k3VgAWLhqUkDs1C6iEQbGTzc+OW5PiVezW2fmX+GC06ipCV3slh30e8pwUhpHdyYjh
pIWzGkatXQrDzdaDd1CF3z3IQ+Dw1XqiU/eyiVK5huIvSjxD3T0o/BU+IHOZbX3HwV1+niVjqGnC
Xtci9yDH9Q3El3jyNrcJ87BcBNmmnrxxJWf1ldE9VJX6giVpfpKhwcFrtquji5wEdi/HbSTYFVQo
LlpPIm7UcK7Uq55kLLL8PD3Fu+Kn/sawdP9AWll70CbkXeWIwa6/kd1SH2vVqfaVWfcbr8ErWM2j
fZ0Xpo7Ji/AuZQPfv3XNE6okSLjiJbAyjVmkCmvCFTKw1Z68pfNm8XIJC9t4CUItOvVg0JaFZzlv
elDzKFSriF12br6YHvYnqRMsmxzEvKY58b5Ode0EPi3cRlHUX/OmKdaojaoPZOutpVHX0UtZhhr6
Mim69Nb4RcEQ4re6i/ZFrOu825xxG3qTB6+EQxvwcHazUbC7IRtveQjrJ+O7ZybOspnc6VjGnf0c
JtY6KCbi6K9stQndVDPTh/dMkJXukHX1yETgQq5TApmnjzmwsKAYimtbTNW9F/Rf5fTCEdYqNZFl
F1Sv4zA9k2zW964L1Lwthu6i23a2DnDbfTJLzYTCmoVfawv3aLnlqfp92PXW74gcPJtWnL+HeV4u
1VoTD9kw+ht5xZ6tx+2KNrqtFyXtMZ8arPypHAYTaL8WfjWD7ixiwSaKK2agKr5rVLzG32bvGV0E
zrsV6vwevaWf9DQwHoMeGEaf2O+9DpRFQX1gb6Ai/aj6CbtIBAqmQs0w9MpuKDo/M9ojT452KVF0
oFrb5Zh985wyxIDKc5aVVomd79LsuwSxpL7HNZl8DRjqxtiGChbhsneI2aEFQLKXslcvIbXbUAvx
9jOPiiucFZrF/rckWPPy176VrdZg2pWqJzOsk+uoGNlMVRueZoRZkYt9VVvjM3v94uCLKFhLYNlf
4+Ecl0C0v8YL1gv/KS7HK0NRUZFMzZ2aRP4mdbUAC3o9eg46Xdm2MfoHthfFz71QioMlML+UvbmW
KOw7Rt5Ic6/rCtzUh+Q8aXMRp6m/SbiHoXTJoe+RKfhEf8gY9U7K8T/QH8pgJAcZkwAR2VGb1AVq
wKG2jtCxi0Pb2Zl0yshKJN5Lhyd7LSwsT4r3Bsfrl2oW0CcJiMLZPDT5MONNm4NqlJkCY2yNizwT
8xmC/tdBmZKDDH3G88xqtv2PWbKDgvgfU73G/GmWCKbv1VQbO6Fp0bVNY3uVQ/dZmQUq6zImDz7U
hp0oXFytIPFc66prWeDC/YPnZSy7Ke74F/6YgjvY1i1b53gbJ6/leZAmm5m48lNQUT1rZU/gHVqz
DpVVZ+TVrkLodpG4dYDh5vwJMZ8gry2vc5s9f4JRdPYq9TTyTnrr3luTBtNOG6rvrv5R5NHwzSwy
fcnXkF4pLZuHAIOwjcBu9xposYlHWm2vldRlZ6l12YuldrBzStHuhrmZmRXSy7FTHWQvYg4dUKag
P41qmL2YbfrFjXrrAqc7ezEitvLcVYcm4M9GTfjUelKLdzB8yBsFRnSJFDd9hDl0lXHTyXMQGpCG
JxyV3u2+WI2ulb1g+24ciz78Y7qXIjEWoqJ+0a3kP073AbW8W1N+m44Iu3H0bVcs7VQHjaGH3jJ2
yfbE+shewGmj17p9cxE1em6qWrnzEwrpqRO9tnrgHEjxNHjaFPHrwK51o9o1aCl+k4WrWPVWjB4O
c3oVXIYGd/YBfehdPWKRpPhjt2qCwnyZQuv3IsGdokzuoSazxJ5JGPA1FpGVXxzdGE7SaVf68c4h
/t6x4zD/tOj9EapKPAv7NPKAsFbtvkrKhwh1anULJ6D5qYl3TLvHKuqhbNX8EsQVDEPPTVe6YaCA
OB/StP2SIJeyH7sS48CxidKrhuL4MrLtdiObcpw6d6SjoIhY6dntAtVQrVw9AYXX6ePT4JFFiPT6
DQfCkgr5aK5AI80JBQS30eROzgMvtRezSRaxGTdvhm6pB29wlKWc5fuiXaYmNtGyV30bkfd7I9ES
ntIEJzU43g2r9yhdjbVXHOpQtVakNYNNl/AGR2Ogs+AxsgOzjdtpjlB3DSD3BH6ILElH9T8O6nSv
zzI5K9bezqLpK97vaJQtyT5Gz04Tg8zCK/UjrUHqedb3CBgCaWN7etQzbGiHwfCPhgmfDamIcK3Y
cO7NKsevaCLdTDUdfUTzW89TmNKgj7QltgnbwSvsPdxt61KHbrlyx0S8VcK8yg8ywmAXw4XEGo4X
aaFOQA1yL7rKM6suvytKYFMI/Eu8rBoXA3vcxVNSn7tBYcPZqWZ36qy6P8mzNov+OLN7UzmqIVBx
BnyGfxmKO3p/6227WVfFKkhMxpTN4jZIdy5WVreyWc8PdC5F9CY7ixkukoeLMXGSJ1n8shXjK0ul
7Cy78A/IVgJ/i63sZAmS3K5Vhq5ySAfKyUEs/DtM7MwVRk1Am0LY7DLmzWfk3deKKigX41J4i5ee
qHcd1duFHPE5IQmRlnLtoQSl+edFwpT/FCdE5Gf+GBmXs+LOMVZujB257Pjp6nygcQ0jtbhnK9E+
15lzDscOJMjccrT0WVFD9yJbdp1/99JZk2NMu2cbR3e8JovpZM7NAjzzojScHugEM1VEa5bCd7tD
W0/dc9wF4zLFJ28v55LxxloyMqadnDuoPLDHPjC2t/8GDYURr8M1Qc51KHJtWl1NNrK3jz0T6OPs
r1diwVmlFhaKXV+8eFa0m1Rhf7EMxVolgB8gDwXFE/zBu1scVY5VzH7+pA5Z8+AY4quMy+uEY406
p9tMd1YG97prJufL0BoaT9umugZh7F4sYVqkITQ0BJt0WNUDtpKlE/R3sDD7O2Wm51e8JifVBXL2
I24KM1hRuDRZoTFCdvimhllFhgLLHPILVXERdh2vGWYlRxlLjTha8MQ0V+W+iQB/a6zi16Urxn1M
YfOpz6f7purxCWrIBY523T1ZNmREHAJO/dy6hQLUTCo0Z2Urgq+Gl3nSH2Vz9KJs7SfBuPFiMIhO
21qbTDJ31MBrF8V8inn8xqi6YF7CEGtndo8GrrdYNVEACGfG4WpTvE3d6ZAVtvLe8Eg1U1bkbK13
iIzy1wUi8r1J3R0mavkzL4n6iELs7LBLHI2g30Zcb1Tt0eyzPFiNd0FZaseQZfZRhyfjtGTIBQ/t
hdkP1UOmZO4uGKNhO0TJ+JSK4TdS/9ZvkcVzBL2E17wwko0D8uJAMj28QwIXORkrtn5zsgdLHdpv
jcDi1/as5OJqgALqGtSrYqfGEW2EeuGx7uExR1MevLg3jnNiBrj/HPzp1JVRvS3TDfVhNB/n/sbU
4qU7bzVZ3i8xJPBO5K8NZ9XbargKFcVetWljX3DwbtnzRNwtQVHuOl23wdfQ4Zs1gNHOHCAp8rDe
ySAVLefWbQYBZBPX6hYDSl2rVkPvRNWt6QHvXHM7G0th4TU2KU/j4QNzlwqbhmh68F02nIisXGRL
TqB6qK6GeauqKkWbsrBtl2VSV3dyiMc7bD/lmrXQUQN+MOeDLxDf8LPY3cum3vnJJVB3MJ7voNyT
1q9eTNQX/AXE+QeV/+T3wI9j7JLC/FGFu7JWUywGClRZ9rY3BXt2S/4lcUP8kMi9PAZ+qSy48Zsv
XZn8cUVBDeTPK9boZm3dKVPXWIWKnaHFaFpUlfeGEPNHZenVXQCTALtH90WGR10lvZJO7taZRxW2
vjVFqD2x254wfRcmvzXxDn3c1QCW+4AzVf2WpSv5/2Fy6gdLZ8sLnc7OC7jYyfBzE3dLZUERylqm
44TRUm9Up0iBcLoZ59NutgKSh1orbbxDGFMggNIsZPBzjI5y79YsUnUZZqQdpTOwJsZd1lCoirgn
FyYYzefRTgR1oAkesJ/7675qnJfGmv+C8leMxdyL34e/31qANnc1q71VYLT561imDY9WL9v7nhKu
HM/rNkoJ7lq4OHWlHW8qr++2/MnmbxmiJ+2cuDWgwKziIsb+EyHae9O34wXWZtPXFiQpb7A0uRdx
nFA+9WEr/pBqlGdScPGmynjrYaPNKtfbfI7roj5dhlaqLzO8+fo26+/G+ZCUDnl0v/hoUzRAZEvG
dT+ERVqOrEXRX74Nc5OqvBbmmxz1GW5GFjimyNPdZ0dZkMCKbACM8mry82q108C76ln8tej9tcGj
4ZLUAz5X7Rg+ZGB5lsIChTpWABj6IC+/aFrzgull+JHpVENFy1PX1bZZqxVsAQ3/IJwaUynF/NDH
QH9zyzEgg5MOT6KPh1VWlMZdhwTMRtRRfW4FjBLRGzOhs+9Wn3j5LhjapVO4UPQomFFh6YP6LLtr
+KA4w/QfNRvEbUk6GCmePMYmLr+fWgsfHQ0YV6YU5N5jgfkbRpP82mFzaMHjvcHMk8Mj8iz7uKuD
ZVX3+Y6nFLKLdWSsgvmBKw9NExXBrR2bVVYt9Bom+b//9b//3//9bfg//kd+RyrFz7N/ZW16l4dZ
U//Pvw313/8qbuH9d5q2xmrTQU7ScQxNOLYt6P/t60MI6PB//q39r7FAdYMUYPOtQaEF7FZ+X4xV
d98r+bM0H9czsCvZZFobaWUedeqLHMWqNWHTxsrT17KPYuZmyIPZaS3eMfEHELDqvp8PRRS3hx+j
zHlH/iOk+paB+qvaLgs/Gl4S9BEmj7S0bIFBhfQQvgRN0j5kkwNplDG+4tWXyDTYfd/985dh2X/7
MmzNEcLVHU1ojq46f/0yBOC6qWNL8m2q6majGW26MViD7EmXJc9Rn18dI1K/Zk5KIr81Q/KmQXQN
3ERZyI7CMZ7RcPUeobVGhy51x3U8lNi5Vc0jJpdYI05J8NA1UbK/NYM5RS3z1CqJv22rRBicBEkL
1+9Hj8xlj+iGxz2WWJ+ZbXkmFN0+f86Vsz4v+tNg5svPlSM+494AbBKJOihrQAaORTb6RxtGc35r
Bzp2iXxbW9lrzUM+xyHEFtxmuHLGZ3cSpZm1xNzc/y9/rUL8/c/V1W1NN4U9b9Ic3frrL1SrWo1u
NiTiTgnLTZ+qLi416Mw4LsQ9trPsf7DgukRe1Z2KxoUM3uXNm12L8KgnXXYfmlF2ryW4TCa9a+xl
7HboYBj4QYHx5TxOxhBRTdkjd+1WNtvRyu77Qjgk65JmM8oP97yC4mFedmuoBx5yC9BhY0PPmsVQ
Kej/4kZP7R/kNqk4p17Gtlac3KSAb/HTaYOw7S6avDtPrUFVRxnfeJ+YO+5N6zQNZbwdej285lEi
1sAT+/uIO2KF4V/85HekQtgNei9K0UNlGiblPQmCb4oKyFkRzgld4+kJzs9DZWjNbgKAQzqtje8E
ObU7eQYn4zsXQAHwRyhvENOLmvTFcKfBuU0oSh8GYAr+8HN+00Ff80j3hAp3Yz4Li01WXsZf2b5D
gLUR8/HV0l4aZo+frDChl85nsT0hCS5P6yl0b0HZBNBsHJrfzZgao78EExzPaadk7TYBUFl58OOd
4YzKniJajFKyUutLzQmQmoesfUJq3TslStMdyWtCtKYl45ZfsVb76RTw7BrV7+nwOSZ3WRysZNsS
1rfI8Outlzf7UC2C50Bti5VJjveUT4ZzcalDLvU5qdqms3FhYr4Bsso3VKmMPcbP1OG8lrpYZY03
OLhEgA+ejxWcA2VwBoyPnUs+rwbWIjsBeUbXvoJXbnpTsTSqdFyMaoTN0jxYb1zKeVn4BSxxc5rc
Xr2AyvvjkGUYnbCnsrfshyaxqLtUvUQa8C/kwTdynKV9qGMTXO0mds5jhgX44FnBF7eHXRCPJsva
rjbv7AG9MDfXwy9Vl0Nw8ZwEHIahPFLOuBid5z2z9+8WbnSgFjFeFK9S/XWHRyHlM+BKbllcdQV8
OtKnWDSnU3mUsQzMIJqKWnFlR/zcF2gUVOx0/DVbCRIIYAh3I2K4/rowWRwoGfV3OU9OkWduEEHY
SPjXfF5rchAeT7hZ1kmQ8MVGYJjWxuQFK5tl2VprRJesUSe/gKbPj6ZXWdfaFtZ1jEBt/fObw9B/
fXPoulA1w9VU3dBgCht/fS4NlZc2fm+bXwfPW+uzXr82H8jwtGwvOTMRUfPAQP0ZLJ0hWFWUYX+K
ydEtKKRjnCsGqhbzbNmWZ8GAfLk6pRQ5Jh0Ju6bdkGVN2KpY8aUKeOzJQzdkEb4M8hz6vqoi+MIo
2fYrF/aK3x3lHBm/DQGq8oxuko9yS62pi9zM4E3pGCr/8/cklxN/WW7olq27jmk5riYMx/rlDWuW
ES66ilV8VYwoW9pkH7Z5WeBhCWDmvTNRSkM/7SV3nPZI3hKe/Bx3IhT51MKcrsmkeHe+aXzvC2vE
D5V1MsuJ+mCKQX2NymIh44GnhzuybsVGNrUMK0qQAk9kh/STEQzV7bKlVrDwa9T0MplBukmE1iPw
n4Qb4fgOz97Yfu2R0Yln8OUv8dRfGkWbf/HH2Fn3GNDsE/T9XkM1vwFZIzQxb3Fcs9vXhLylBJT+
Mj4jLoGpbqhE6AUcw8rJH+f616rIQmMjm8rY5FfYj7uYvEqBwK+ASRx0+T5q8+IRI2Yy+U39MY6K
tv7nX8v523qId61NwcXk9zIF6fK//lVXZY0JgKkHX7ugxXFYy18nq/buo7S0L31e9YvGbPv3oQ2o
U/uuBSvW0Z7RYtlgvdy/m92QbJ1WhFvTSJt1HYCo0MExHLX54FDBOcqmPJOxwBTUBHCOj0Sc3bHe
QTpE5bYp8dy9Q5QOW9KBh0tfqsXJ08b+VGDK8NyM5jWooumK+E3+7Arzg7x6c5atYE6GNUVQH2Uz
bcN+Wbl2v6/mmaXPlsCfdHsre0PwyWs9reqN74r0EMzQJrB27ambeSvWrFHeLpu6r0+gw4D0yYjs
+xxV9gK5aqd487MaRaM26r/z0LfmOlIqLOow5NAeeI8Vuziq2bQnKlvlWGWoHnfz0Lrxd7YHCbB2
R/tsIxk24b6a2+e8Mi5Vbo77cu6QvTKuNZb9X354+cP+fJsKcmGmptq6atimpv26EO6RPO5619e/
jMKvVrlVgNw0lf52iPmDR/XCfcmryNqwpYjOVulY9+mEwKuNkJ9sUW9NrmZnADtkqzWbF3Xr3DPC
RVaD3xh7JLPkAU2i7OLYPPv9xlBYjOJt7aBuxJZ+uHQsiff//Ef9t0e1MHWVP2ddhXGp67r2yxIy
NszS0bVI+2Jr3iuu7/m54Snz02HoUYGDV6exkJvsRYqI8Rl0Qr8yMs+9K1ORb2K2kRj2oHVpZrl3
KJ3QOqhANXZdMk1nrxuqTYEF8B00p37R62NzLEKNnK9R1DvAvaBRkmnteKm3N8CJHeRZoUbd7Sz7
cfafej9jn+Mo4MT/5ZX2t5tfmK4lHM1wdNNlk/jrK40F3JQ77Ou+RGn6kWVX0sDeeYgi6xLOmBGJ
AzFFGq9Q1jFXnzF5FreOOGkYOd0mlGihLORpNM1gVb0cN/ICcrDsQDFl3mV7x5Hi6PgHpLiDyV4G
Y4Cmh9OfbzBjeaoO9SwJNCa4vHU99W2IiQLgCBwkUV9tqZcxx2wc2c+3IaCLbk19HuKj7bFA03RE
brTO7qo6fRKOaRykqQ2Ot9mdr5rNzkSsFaIPTXmQY/M0vo1NwZU7C7MM2p2vDJs+EjW0UqfVFu1Q
nkFkO18CNcEG3QH0xU7cZhNrvhmN736xertZgpBHxULrnbsqQfRTzB2I2pB2zIPsCoLDvxaTh7jj
3JGNrPEab8R02gzyczuocxqCjmgqXg2Ad/98m9jyPvjLM8BiTeMCoLRtB7Cb/mtmAGnEREMz9Ys1
gFAu65AkCyr260jp7ZfS8PqVWdfWLpibSg9WWNWb7Cx7eXXjEkv2cSxM8yljiSnDowVGh5fbN1Qn
7ZdWA2fg5Ia6lJ2uwO7D41bhMPc6+X3Q90+44JQXszTts+mHYtmi4PsNODXMHX18m+oCdBnuHPss
9IunSqle5YBOyeqF1Y7NPbKC8THwp2SdeIPytQkXckAuMndVuMF49IrMxY/c49U/Xxrftif2AdYT
qxh9N+gKrleS4OekFuklv+f3RU5nq2pRfT/OB2gmf8SqzKju5QFJjp9jcvDnXCXq6tu4z5iIUORh
TfGXa/16/dIGfcJ2UlClfbRt9RLAPXhPdGxs4hKr97xW7Lc+Qp+8tt+7Bq5W0qkVqkCe9W6X2E5D
jWMB34FfwMgCMS3i0PiAwNeZdddlA9rKCRRE1y33XUGBCUGKhNtE97ElhlYeQdOqxv7IwqMPXty8
eXQEGAuR1y8uQPTzZDTOI7Apfd27iIiFuN4+jn7VYaeGv06ERMKShQtI5qG9yrG4yVMWrhQPdiRj
fY2iS5VPyUL23g55szTcaLpP2DiezEHTt+KHIIfU1fhFZuNTzAPD5mmL5e/dZ0hO+GX+L81fLtfC
HFuVprAWcq6U8/i8Xoq11UEtsM7J7Wbd9bl+ZxZaQyKdj9Xns2GOyV61cMXt7J/H5WhTb1yVWo43
Y6ktCauWp37uPeutZdw6yIFqJ1cisWWvM4+WZ8XgA4JgXEwtYtIB20+sxUDrqtG9POReA2neC9Pl
jNq4xRrTmPZ2NsNS53HtfFCbFh5FLK6fUyO7VS5iapd9NIo1KjrPhuOO97Y61Uut7+qtbMrDkGnt
ou+cdN81xXQvY1oKDFWBXCNbMl6MLuZExXj+DOEgj057G91lutncmdmHp1GSrBOcc4yiGN+wj/qg
ruXfuYpmPAxacGlGe3gzS0sHtYFKEE4cP4/qY540UPguY1qA/4aZhn27npbLxL94SGg9uKoyPNZ+
RLaB0tTW76bhUZSjfpp5bo7bZSX5SbyGwFOASGNslysOpAdeTlr8KHhHoP8+3rNdLh7xkG/XltaL
tWyObhzeZ2O5lK3biLHUloYv8Iuv5xSjTy4BASm72uieoR9D0bH667MddoT2zjSsvt7LDnlIeuCF
G9fUZ82kvlrI0bKnsdVzkBTlg+Yi0lw2Zn+ObUe7eC3AF8CK5bcEoasU+cDXPE2zbYZu385U8+IZ
i6l7OeBLKHz7ENi1EqJ6Bn/AbYzz4DgDuadxuEK1TC+Azhe3ERormaMSG6fPEXKYX2S4dVkNCFhD
dVgsVw5ZhAAL7MEc5u8sqY6aj1h5kNJMrMbbZ1mvr1EFKFFwJKFjD176TUeopYyt4TuGOABYsW58
6CYfGZa0sXZepI48ex37NiThnnMt+zeL4qVE8d9lWTrueR+nKCO8tjCKMIMbEJqr8z8O7tz8jBWp
wc84E/o2IKncRUDN8A1LuKVkqKeVjb6bCuAvKnP7Gqi8liUzfRqTBzstxano+ZanokdZGHXAL5Mz
U2M0ZbikKik9A9MKYbBJBWG8LBqt/AI/BZRL4OZwNtr2HQqolWTllwkw+darp2Irm4k4FIMHDGkY
y900GvVGTkZ6cJnDp3rtFQUZIS8e1zIe1OGuiTTzuZjU7pD0hrmSl9Eq+6ImpAu9rIei3qJvmJiW
ASvNG94N7HIXpS2NcKbxHsPwLzKu+WCEwRFLAf3hLR6OwTxcNIq6czGGW8tRhWpejdqitAjS9qxb
hYIyZD+8j2YD1bxcxPh6LfvYMZ8ttbUXQ1NPb41fx7gKheNXM/LhR1fiux5lO5DJPmA/5fccDl5E
QudasmMPFpRTN32eVh+xn94rQ6ffT36Ywcw1h7sMePYSYL63iWMxa8gqrbcbRZOz1huCeu1FyaJC
p+/qmkrmLXQNJlrFV7qJMx819uhdBKrLDquslLPXa8p5sNGbikV5lKHPuDxTe6/nH8WC85cOI9CV
9cSHbSvc5qlsxlcnCZGHMRTvecz0BOSsq9y5eeHfs8NxFjpUASp+xCy/zy6mCO4phZ0iVe+P+qAZ
V7XxzSu+FPEs/7WWIXlIAXRgBzK0B0peZLBblgyuqgXPfQywE4hFDFqhDZ9RhLCvcVfyvKLT8uLh
0dc/8jIMnwtVVCvsXfDWcYfmPMyHQkTICGTVTvWy5qw6Nof5THbKYaWhF0sTsthaxn4ZVyYD9orW
E+QQ7VQJdTr2blpi1FJHT9NAudWnyP8R4s/QGN5HZwbhwkPiiLqeP619kEm3SRDFyk2UaAsTSO7R
FgiUajCfOoQR9W6nGM3drYl6uXEaa1RIFvbagNf13GQI5VcFt0lkptVzCSFtjQFVsHV8q3zOdGQT
earbuJLQFKWBYaWTI644N0PbtncBmsVL2XTarjywwIxuTZT73CP8N3Au8+B0stSzKPzviXjy4kn9
CuT4twgo4PtQl97Cr0z7KalEvcodK7iHZZZvon5Qz4NSDiT5R/WQjPxIiVUg5YFvzNJSRXsHkzPe
qfxvb2ljc4H8Za78atTYZHffNS3of+fWUKok+T1iZbeIkeB/KcMxWFcFUNTfnUykq9hKuAPUyHJP
fSl22PlxAxSG9ZKVmX4ovHG8m1tlU/BN+UH2DNo0WSiaPiGWqabPtm8AvfWV6iB7XS1D2w/9dKDX
9Ipu6FFTc6eNbFKdjLY9Cb31NGbpM7pHxiJtlfjk5nVwFUL7nYdh9xoGab4r4HOsLQQQX/3c1Uj7
FSrqH/S6XXASQZM/NBlPENNHQGUO26VRHWHNygdq99qgq7ouhlrdyl7+WFBTT6oEHBCX7PtVBRzm
xUCu7Wr3xk+fC/ksXcs5ejtsBDaAltrVDzhb5UBgS6yhYiu8+Ej6rZwqrV+R5X6FAcPfZ9Qvqay6
35zJAxA0TzLhOGyHwMSSep4UOCCCdOxzX6cguU2ynH7pVIXzze9ThBDsqH7w509KRfDzJwG2ql+z
yn+1FF/5SMvup0+CPbqbFGvBs9QEjTgXfWUpWB6qtNn8l03enOvIZVH4Vv2ljCYM1SJxBtDl73me
NvOKQFHB7dtRoCMw2cZHUWXiJRXR++RH9RWBOfES6DFIybp6GkqWPv3oreQgOL/Y5wLpvU0JmvEQ
GaBXZHMG5m1RO9P54biEMyj9Cg0MfSeviBQh1fwipkg3945hdI2xOrnT2JUfyP6Elzz3sl2QoOfP
ag2BCXMKT76b5IsgYkuZhwMsxnTAgSmxnuQIf3hFW6x7lP0B9hZ8dnORrVDjVZSOanIY3eDFqV0L
YQ6d3bhqbb1KV2bAmnOCwwgNZW7WShbt4jiKwLXQdJNyQMbRtXeyaTQWDMSiEcfAGR95EL8Ix8oe
7LjLHmK2HCD+qGR0BffC0o+4ecMsPcpekAnt+Z9/QU3/tfIwV0JdVzXJ1ViwUcxf0lmRzdOkrJ2e
Hd4wbkkQTjrV24kHo5ciwtRg2hyd/z9zZ9rbtpJu67+y0d/py3kAzmngarQky3PiOF8Ix3E4zzN/
/X1IOduWvDvpc7RxW0CgcCxLxWLVO6x3rUoT1Y2exwwqfisFXTaJZr3Tru34myya/m2aJ8Fthljy
ygy0kjSiTwGzBWelCAHushA9Yd4laf1FrFmYq0gpr5zChNUj7VehINdf+rrpz3sNuKALCdmXTIHh
oScEdqmrKLGAQ97dThlCuTILXp1maC2tqMS0TD3bNshgfO6AAY+3F2mfrFOy6Ag9cVnWSyGiI1F+
EYFyfDBf/6ZlFcHGtGJ1Ol7laBDHScyOm7ENuHdIanYzwfTbaUsk8FqGyew6heTfYXq7fDtkaWAv
lBZysPHY+GEj+bJQYXHd3QptsHShZvqDiFjrhYOO33miRPCKDVtvx/5q69fXGb712p7159ZBK4Fn
aUsguuRaxZuiFuyl73reFAetH7y0/kaK3HChVXUyezvmSFU/qytJmY+3jSdqVc6mamTUy7djhmZC
zNXJ2UJr+u/gjaFhLCSNN88RV5pCGKvXGhiRC8+8hWc8meqxWz3KtXYPTsmlUFOYc4BCGdHMLpWs
Lr7+enx/SPgrCj4CaTWdamfCtuP5d/iUWMfJ8eTSfYQQxQvWunFeKPE9hUTli25WS60rpK+iY2pT
VzaUqwzu9lXu9vqSovLkIoFlfZIAUJuA5GGQDx8C9PEzPQBxOO7KRXn566+sHGZNFMPSDIXgpq6Y
qqlqB4EzXRIdzyUr9bXv2plv9QUQET7UMEVb2DDKc9zkYNKI9usxsTWQkkY3bSJHav1oxMWGEjJg
zRKlPKQRKNKJoubRARc+ibRI3DZwU90JXXSlR2LzmOY8IBnpkvPInVGemzqxvO3KnNBmq6LjnIQs
8rplSsjzcWbcGj/GC0EqNOgjeclvoBqKeTAx8cNNQ4esVzdUsqLkGfeTR1Rrg8SIB5p7nQlTC7Pk
gvyMMwhGs2kMH5HsJBd2Sm0zAezVwfFxd7zi7drxWKglcIKGKppyQyMH173tvt2bWBSIUD3jwz2q
NrcKJNobV7MeAagTAynUDiEAw9EWplpwdriEisNpS4X29XhItdN2xUzaw4HKybGRRkQuqDA99Rza
s/ZWTLMG0oZrzU9oUqgZm05ewQ4y3DA2ItiZOwE+4WzGRqhk6i4DJMrGk1pRBXM7bdQxUbIJiRFi
cgJjCIaPcass1GQCnW81PzgRR3CCT8YLdV6VqSxBWJpXqQFtW9BPXcWr741Q7y7pkNsqqmGRGj6y
9pHKnOBud14nNIqRXFyM5wCxyHFcXiQh2ip6VsIZ6rgS2gCKeBFK2evWeGz8CIazBxePx8azRaka
K82BBaXpnXQjWhXBhy680aQ0JS7+82M82ZsQqy8StUs34/7badGHOpekQUuS1kLXVeiFhTKsvNLw
IYJf8aUqujSHdRgYTbDty/iq2S3DgLEXiIJW4BSGs4NqDFSPMZlEUBVjI3UWiTdatRjPjVd5UZ+v
YPfsMFSGtfyv/qpUo7Ruq69/1Y9acWq2GpCNqO9hakUIMITa7bEA8UP1U2pdUSBoXo27jdwJj3JD
FF+h0P+ibuX4KorLJ3RslUvYy9XLcUu3VTxA1Bj0LFVxE3tAOOMJHz8fuYIim4+7bx/jHTn8oW+H
RJIPk0oKoOMoG2ELEAjSLzk2F66oC9vx2NuHqzvu1Em9cE30ONjAFYXS3LA1fhSC3SWTcZOsVbiA
g/PKr9zwwndimJbMNJ6bPIZZ7qf5PILOAfYCeIcJcrUUWFU/nCyBp6Gp47uiHOTXO1mc73aLqrqx
kKeRFdVOplqcE3rJ0hrdMy52raa6jP3+guBPuHXI4UGvqZkTu1SVh7aV9XmlFf1y3E0QoZuofRdc
ZW7hfM6xWCQrVB/CvqspjN27S6+vI4oxMDdLn7iAXHzjbV53gPsebD3Jl0mD+5Mkbgpzonc7XgCj
WDcxXFu/bj2r3mhpAlVta6Xf4l0DZiqYsxjg1AYCG/m66tR+Mt4IVOyGSEn5qbadFBYTiEuDGJS0
Z8rr8QItg/tYIOhSm+h2ptMgstX6vrFwWm24wPCc88VQ7PHUziDoA2QVUCiFyayc256sflYLoFnD
ad8MQA3r+CtRk+tz09Xa9QBipb4IijPBFTbZyGzWirPYgKRpLABw0mDlFmlE/adVbtrEeS0MkNv6
O/mE9Aatre4yzzLSU0AwHwu1n0teKVxR19/ddhZxpRQM6XkQy+2tDJvfTaVejOfGI7lkpKCTXH06
7hK7uFFVVV+j3eeuCk9RFoEoJV+6uFiMfaG3VT11y764jMKMFF6nabvuhfB3FsdJ/CgpvNSov4ir
1m2zOw1hofHOWAqg2ko1sO8FQCVBday51XbuV2oCdg9CtiFza0y4IBU0Ia7EMIunek4BvlBDrRir
cGgWGfVYFFFm1m6jGzdQrNlt/HmqE/8313z8E7QTF1U+mAVvf0JwZO03y7L8cVVGAUkRAbmqhqJb
h6uypjmlFelV+0lVe/MqCKsrZCKyR6lCh7GGC2Q57sbQQ+i5TMAsJzM4bSpCkF0zsxNHqAO6x0in
McRrFKMJPtDrn1uCalhYGZ2/HLd2ZzP9N6lJ6DD23dbBsiItqRsIsQIhUg59HnyHIkslFYnHvIHg
EXZXMVekc0OF9HHcejtm/cWx8ToruUKdctIJEVkpuEnClUdwel33GZHH0LLXtZyuurj3lSXC8Mai
q1h5dvuooCzgzYV7ow0f66oMZ0qRG+vMgrhSK+58QwixyvR45blexPTMrt/V31H5k64pmVEoLvO+
j1cRAYjmioli1rib2/cGkJaHFFjloi7MXL8M2ziD08xLH+QK+6NwS3QGh10vTWaOYuf3TtSrN7x/
2HwDQKczUPhJLJQdXTw9M7DDpQtj0FVDlvfCsNvFuNcFlXU1buWVKcJmhW5bYEBzPBkPCnr0CFOT
vXq7eLyfKNVCHG7dXTveG1asxuPBukXd2nMUqjEVyV46nphhqzTpAyFgAyRAGq7HX+Jb1i2ZS5Xg
rVd/qsuYCC+/SIcXf0rtcguzU2xoj2nkPbl+Hz17vf+o5omK2d/aDFATBCgihPfDBR7rxCdPy5jq
GgvI3GAu7TZHG0ruAp6s1FXFVFX4Em+GVS5VqT19M6VgwoTbnyqsZV+p0cL0+myFPW7ekya+URRP
eUo1O4CZz1EuFcVNL52sYBEaTlRuf5nyYn2yxNhZGV5eL7KGCafwn8fzpJ7deR8ifa6W4qABYDdz
BfP/MgyxKxrJSp9ky3+gmqiGPk7W1iRyhdl4nF6f+sjQfhk4O5dNZRRLI7WELy4kKeMFITpFc7lR
8jU83v597BGgGRoUHTWfml1vbqlSVa6KtCYlM5yobBK+MCYJN7Jd2Js+irKZHmnWtd9QSQH/5eci
TwposlLnk4ZvkDpS91AbRnrR5So8PV3cPVhwES9KT4lB5HPWSyHwFJAYuhzP5tTWGGr8AJtPe5lD
z49LwlWB1/fLzhEg3am8/qH0q2AqIrOyGW8yLGdeQRF2LxSNcG3EKJaOf5j6ipVhufVsvAlxv3BW
2qa+gjqr2OY+HCB91wPsKAavyfOVT2+76BG97mapnW8ILb3fHc96OSGH8d5yUPHxMoeQbkTu0VJJ
/GuuvfacWnvdZOmrBx3kzF5LlAsL8w/nxjsEW5srgS6CCVkFsW1rX7K2yKGGgNgMoCoh+4AETS3r
qzAZKNDsVES/yPA3aWdrd0Fv3u6Oh5ZO1A0ksYkS/Q3W9Mt4vMAkmUYFhecUx4TXUZmWE3eAmggd
siCRa6pXep81l+Bk0R3woW+tK4A1kMDOjbg01rtNdFGM9bhvk4xZIu8IFwuLLKQr6jbuoEssMiRh
dseyTN96Yi+s34FrhmOOdNMBabeZLDBfQbnVvvctb5xbw7e9l7rJlijiJu4kjb5FCFH7k7S6wjPW
3EkS+DAnOP1L0dlXem4231B5+d7nifQo92oL+xREai1h7wls5NC52oYBdV2IB0GhlMU6JNrwNtYm
Qa5hc7xo3CqUEk0i04ym4zEhT7hRcGkjGtsgg+At4Yn8MZ5+u89skLhyUWaf13bUTizotKlpDJy5
oGfqJT6uSNWkJK1iy6+24LagI9Pc4k5wsZXNPq+/wkh2ZTugFSfCzInretvGlPp5Sd5uneFj3HWc
SNq4Pcif4WTZIYGgK1EyqfPWAIDGB8E+ykRStNEsx8cQoWhSpvlrmLrqteMWX6RBB2z8sIaK1cqJ
tgiRC5vx0Hip7kI+aMOnOXu71nBRuJM09zz0c20my51zJUdlj0qS3qGAFqrb0hfrORrs8T36SzI1
norzTWmBwBTY0JM6SGcB9DHPSRsMTG+S+snyINkbW8od6bWlZBACVXRBXupCrm0JbSWa527NYSfE
DN1GTR9CINZk3qIwhIF/nzNGqPrUu6EDOQUJSdTEL8/ZiC7aYcuXsujCSfPyPEHpbrfl/nns4Gzi
FM1cpGQcdIC4toiNUn0zbLq6KK4FjY9xd/zQFDPW57uLYNDTZAQduNQMdGmaSKl3XUPxGJpK+ADk
R16balXMZJ2SWngZYKByiQ5oihpdm6GC3udwAt6tdNZYlbnOHNf6nIfVNNTVFi0OSiTipu4W4y64
rxWKZdo9GjI+6eKKPwPLc4VuKF2N9Z14hf0VcXBvGiUDEZag5Is49OIL6F/BMkPvusx6p76RrL6b
ui5V0mJI8kEZIkzOEGsqG09dmXH+8HZo3DKzRp15g2qeiLCMFETmBcrXJk4/7M4wmmlTedgdj40f
fYrlMqG2DSlCExI4mGlucgJgU4l8GIStKSX7434/7LeFA4pp3GcV/7nvRPmDKsZwS8XiFxH8cJSL
8Q8cRMghY+2bmQI0cANVvwUrrC9cM/U2uhE528ocEk5CmX+qkhiWBRhkX6pvYRgkP2IZDGmey+Yn
gWkP4EBYbp0ml9eJEQXLMKuyW7xOqCSiLPxWI+w43iXV6ZXTMVsB3LOnTK3LX0f+ZG2/PIksoWoZ
skhY2NI0RWQ47ce8iFG6tSmm9rOWDGX2veJsImJ91MD8kAun+BYF/fyLVkGn7CPkPQ28bScjwSYV
lK8KmuRdVXK7QnEHabnMVrDIkkvPz4tVZc0UI/WWUZq4t258GwblVaI46loUNGVNtADhkCQNp15d
gYBRKcrAa1JnidjBLtWGIlMHzVGpCZfkonqQVEGdlR08YcTtyiXlJ4STlZySmtJFPkFa6wP4xhCp
noK4+IssQeIUK1/8F5CzynWffEL0zALpA1OuTH4ThSIzvhAlW1pGefVJsHoEcRwSmNR0a+dkU6Np
UyBHZPh3BD1gj5ab4krrUHyya8qRPNiKN4JokHKHiXMSowe6iECmzhobHSTTDae2JiULSt3ERWOH
yqLXnitVjlc1oZa5QXx8qkGYuSACjoZ7nmJ7a9XK7r3wnJpPsDI9uKFASyZQwZqWjVaX4PGVi4Qc
T6DBFRxlk1b0+rsGcmJfQCWwc1nzKSOFu0IOjDk4JmEO8C5ddIopTwK3IXUflNlMhPgLhQE4S4RG
fgoSqOFqPc7msWPHE0HIolnkyOmtDxoQSIG8hSxZ3pbUggWSV8H8705hUmnXAI6tDUp5EGwXFJKR
M3TvAoomp2ErE3JEPwwQYpav4HubwbtIMt8vVz186ZACpBO9JWLg99VzJGbKBfCZb46rLA0Xm0nP
Ej+e2HWXrYmGO6UTXUSK+rn1dWXtlKIxCzRoYrFanKkvWSUahXpBjuUery66oGg8usiYpDsXctGK
iozct9M7V03vNa2M1ppHqtpWN4Svr6Bf0r8w965cExFx9K1NN94miu4/5EK4lIymQTzJK6YJ6cgb
FTBdnauT0DVAP6QuQmMotYlB7U/qui63lb7ugUHMB9bIBeKx2yo0+62bAFARDLLilLBdpDZqpiKV
awujVbV1mvmfk8hutnZHUDaAm8GUcvu86uQbE390wpRsrqDHhHxYbu8kP68uxw/ZgKGvzWKk3twc
0BVMCxulK4DKKcZFSjb2qgGJMut0F5p4A7lTwLbTxu4npbh1MlP7TJnmxHTdTUYUey1EQrvqrPox
ok55q8ot2GiFx4jGOkTpCgK2ePSAG8FPzuqcQny7N+VliyU7i2Rj6gnKs9hkc9mTWV66tt2KcXRd
UruICjr4WoqxoWHolHIWxBWC25E7J2BhLUPHSGaQ9c701nnSZaX+zbQm7ccMmNUoBVA0SQMMTonC
h6JLImtWElCP9j2CxmkN05y+AT8yQz3bR4omhAUIiQp7ElOlOiF4aKP3HCLkLJvUC2rm9NeTrCXt
Of/jt0GNGmJQy5JIfY4Vze8yQi2Qc7lmeH+3sIlhe6hyZIuTl9p0hxKarpz1qhVMdB9+CrM1fyhC
8FyVZXtRNVa/SlRzmYkGFjRBrHMslXaNqCvwp9IzFpKbwabdw6FX1e4XEEniZdG7l0FhSEANam8b
VXK4rNAf0OajM45A34OQePZETv17r8rumFOtuZM2ETpOobbMReXBC5G381W4qlQ9gCtrCHf7lVXR
XVCvVJkuziWnXkVRIU9dTaynnSPlKBQZFLUMu7muh/OiMTYOhUiw3UeTqEUDD3rCH1bpuUvNKx/l
uIdQLk1uE1O11rIjrRtPuIMRyf8cMIYmkml9ixIo0pSuEjegRNTz2GE6S4TQX2q2nG98Z54PKNuq
+qF16hWjk5qsPJx3DayZuR1UF7JYliA8LajqxXRTZlW5DSNEaHUnqaawtAaTQDQ9ohbSNZTxAtkE
D33Gout//Pr5HyS8ef4GSTXmelPUZKAx1kF6rY8qCi3bwH8xI7mYW4HurOLUpkqsMG8ULw02eivp
c6DV6KSjX1C1a6ErtE3U5nPAzvDiNe5WacX8QovcFNpF6YuBnuq1YgorhHRqoVQ/UxuESBHYzhlg
B2+SFWE9xQajVNp3sss+tr9WYiUvBJs5mLKYTzYw4E1eQZH5698qfbAneOuGdw8kviobhnlgTyRw
YRqZ5sTfY0Nsr+vcShFQstVmSkblrnBlHJKUeLY8vIlplrg3mun/phZI2g+2je+bZmgUxRMzRGjo
sA4AvrvYsHIr/g7oUH5IOtCUKBQZtUA5XmkIhFxcvCv+bmozitRaS3+gzmIsXexZ1HiCC0kMgnUA
xqby6g7OAFb2X3eT/GFKGBLDAFiYFxTyrYdJYkkwipaa4P67lITPSIuVF0A7QijOIgcIK3QlY+Za
DvItKJAl7pmzcjupnRPvBhvdJObC0+RvsONX2xbFVvhJOmETQjjgd7E4a5pavugbtCl//bWlgzjm
OJThulctU5asIVF6gN2QAnxNQE/Gdy9nLhAD7cmqGnmG+h1MFbaTrWJDBz/Tl581d05kfwWDt/I1
MdsV6zoVv4jhYaGkzaVQpxNCs9a6MLpw4psQ5MOoP5UYVtjJpnTvZZI479zkHJIicVYWzkYy6xnG
kHepF9EMEQ991Tp9MSOsai4bk0BgU4aQfUSIVqIQNHBNhw+20MYLo4ES2CWRvcnAls4z24YOxPHq
C0PvSPaQY6aemfehSvxikvndt1gl8elSLjkNhK6ad05rLBLNdHFSk3pW+HVGqWRnLZxKWbiJlt8o
TRlBQBAa8xbxqIWtqj7mioUpqzkNob++pBhOyWa56pRTO8WqtfwnqgbdIvsmqKq2zUKMT0FAQ1Yy
Ua/MqPWfGL7XESiz76mjs1aN6v2oMAopaRoN67ZbwQObnqdFCdSYkMwSc0JaQ+TqwVz7LCpoy9o+
Kp014k5J6a70IRGn4osjweghc+iqq6Jx2nkDj9bU0rX4zoIa/NyqqxcNPr8Ii0eWziWq5a7TAjP2
CnQSzp8IqHZtdxeWnAbnbtZIk65WvZ5QSjzVsnDaob99rRgC2qYZhIqNaLnxhLSGcOPFX2IVdANy
CFK0QfQRwzGWZk7zA8br6K5IVP1crYt+WhKfFjXpGpb1QWuHUsOkL4vfrMoH1UK7oazCnWEQm7fg
fjsogK5E2+K9NOzveu65mFp1PAkMwVoEwJMWkuhVZKTr+lLXtfpSdSREJn1nk4TwAzC3LFq1vqsH
1TvKGu8jHsqv3zR5H+c2fjuSBVQzSTJABRaQfb9MEuUwj7LUf2kRKERZAunbRkxuGCcJ0uldcy4b
iHmlpImmKaHlRSgVE6UBiD2y2ac95FB+h7aFEi4USS8W4DGIanpldJOIsTUXe1de9IMrFgeNx+MP
lbkaaUjRJe5DyZTzm5/zYb4zSKRoFuAKSZcN6dAEUuSm74O2CV4ar7oCIi3dSRbQ/hw09dTGKph1
VR5elzCMgQmpp5LcUX0nmdK01JiwBQWl7KKQkq+tWYEWDgwFwKdf3xnNvZWY3zqnS+8d8A2/A8ZY
h5YbHa/IZJ0UxbRUJpL9p6BLXhEVyAC8CE4zk3poCpvE+FSGPmYRlKALvZXbiSvYyYr6JFJhQIDv
YPC9NkJrHUu6thodx1pUtkLRgk2MV3KDAlVS4dtJaD5MHJCkRtkUW0VKVz5B0qVkOgM5C0VEsJBZ
67zpxYliF0vkdp47UHGPSmAC0inzrR/Z+ZI4eHAf1TkhQibTsmoffv3k6NMPfQD+h4VcNnlwuqQf
vCd5E2mF6cTxS6hp4gwkbXNJNbCFoHPtGCsPMxOV9mAGTibeWr1zp5buDzvr5WkgytoiVC1nO34k
FqFdmHsge9BAVlJu5VdVcMNsZK9Ss3hE6re9EAj3mmU094T8EuHeFqIKwqNUN16qfLdrNTOXHv19
bqkO2umhoKJErymXQfzoGSukG0JUE9ELgNUgtpSJlpqUu4rKp0yv5jY5eiVQpQ3i12D5y1qE0RU1
qgrcTEx5fGqwXBD3Orcd351WiFNMCicekh+4WP2tFsWTTtUFxDMiqFIo0LmC9iG+KFHOBdhpZUil
QzwNloYvplXCZ6ELsxkpiivwi8ml3N6XZe+d43I6xOl1irqjOEXNtg6nAMHlaa98wkwC4lk0L5Ve
bawsRzOGCRnS6QlJxeAqxIye9ABa5z7KGpNo4HvXtRxJ3Cy+xGa3NqaeeBuSWMmkDFTtXHLtdt2Z
3Y/Wq2SyDrG0tgflUFuOX9wqg+qCOOYEcvr2IkUNws7QPyzhkGuZ7RYalgglcgQ8RMh9hlCoqg0R
uLo2JkicbNo6h7zKDz/rao524qD0KpvE3MAMURsjbQq3K7Zq/YMEfXkVYiBMoBFZwSnWLAeB+88A
/dd2Tow46b6ZoeBcMKtli9aBPToHWjfxO7gjiI2LG234oEJ6ghJoeuHY6Tc4il5y6sDPpUS7hEBY
vVWrqj03YO1s4D+9kj0gla0WPcdVvlV12M9L07lu0HO6hpRzWkjRLQoFyQ/DYbnTL4ntGw+x1OuT
jtTDJhbly1aT5LtOcpedmQbXDT4m3Fpdec6rSny7cRukalwqacHrneseoX9oMFlv08ia+6zWGxDv
3dapCFX1plVcO+hs/cbKNT5Y2oYuaYrGAmFYEnjDg7mpRgGRUadWLzoyJdPA7bBsIuqyTKtiXsEq
uDLNjAFZLGQ0w9OJ70B4gnr7zEUAcKl7/XPUetoyDCA29zUIrr8S9TAm0GRZq8AfIlR4TixxFygR
UgwC5Ro+i7OlNmMS6HGDyoitT2SFMmmn6cyZ5HTQxEdNdyEWX4MwPlcAfd5CEZAgVBdXWzhItIWf
SD9G1hyqRpZoZCgrrSUHJLdl8BgVdTijdIyZtXIxzflbTeRpC2pi5CXFA9SGOl6yaSDVCgZdybjI
q7vKl6VpX99HZL5Wbdz6czGGQsnt45fWBGmkt3W5dGwSSsEwhO3cu6z9utt6unZd9mm+s+v/zx47
WTGylT0n0IoBBisPdv95n0T8+6/hnj+v2b/jn1vvmYxk8qP85VXLl+TyKXopDi/aa5m//vrtZk/l
097OPC69srupXvLu9qWowvLXZ3e/AxK2oaGRfe0++dDEv3XRTza3v27oj5fxe9136ct//+Ppe+TF
M68oc++5/MfrqQHpj8YuC9GfxHB/NjX+nF81ET7xq6vvtK1YZyJlP5qpqaolD0jzf/wRJrHzeprI
25nKxKkCfDVVQ9d0okj8wXfd+a964dc/8Gdn7wbNn998rzf3fsFzUsXl8JAYv/H7TkBB6N/rg4MW
9vpAwxvXMF0USVPxh/f7wKKPBt442ZIwdURVxwL6j/TBvxwIkijunstBd/5PBoJ8Zug6kUCRpy1T
OsLIej8QTP3MVAH8yqLCJHRqHWAYFlP7UW+CKp0REJE07DfK3ZC1Yli97wCDDiIPAIfgyf16eXhy
x/98ak3wpqDfM1TCLoc/n+5hDhB1deglCpF3M8///4ngX78Elrp7Mke8BOrZEBFDzNPCaGBS5E1/
PwYkSTqjq3XJIt5gilj8p/YiyKI6UL4c9SYo5hlEDkMoflgaTEvE737fC4Z+ZmBRWUTpGQan9zow
Oo9eFtUz0yJ4h9uPL07i9+BtsOQzkhSSpjFR6sTbhtnytJYE4qb6sb2gymc8ZFoi8oPfQmjiYCBo
Z7qMeN/AIgbrNuHOU+sFjXTSsW+DcSbDxmBQ6qJK2AlD5ur92yBJ1pkOj5kBuGJYNpSTmxMsScEv
OnpKgDRMxzpgsYHtj/TM+04wDEwk1g/sR2NIapzeSBi+9d/QCZAcUlQ5jgNoIfY7QRK1M001sBFA
ufL6qSc3KVBsNyR6jhoKsnmmgYMh5ErclZEwPOr3Q8FkajR5D8gDqyrEmwOM+7SmRog8B9qzo3pB
kc+IZwwDXtYxisZnvdcLyhmFDoMlZZ5oL8CTJh07FlT9TIEdVWOpGRfBwRZ43wuWekYKbCiaBGQw
GAv/Ke/xXxuNPMWjJ0fjbJj5ZbLwEIyLMGfv94KpnclwsEuAyHgbTtBegi/+WPdRVc+I/otkiKBa
h3L+4yqpnulY1SQ2SNjoY5zhtGYFWREHx/+oWUFVzuCgxD1QCCMMoYKDSIIx+Jjj+rmLtJxWDxD/
GAKkx/WAeCYxBkg0WDBPQOx6YDKa1hl/ZvA0Ff47RcOZCWvIvB3XCxrz4rAoaOrOKDzoBd06k5kz
VZGMn2jgZZzevKgiQH9kLxBbJOg+sFjgUGs4yweWMyElHCeDshJsJfEkJ0Zy3kd2Aj4UTxkuFhVM
CMbj4ZRgKWcAikXShwMW7wQ7Aa1J61jLmdXBHJLb2MaSOASaD9wHVkj8K3BIjBeVIsDB0TyxuVFn
aT9yKBBXAeMGYgE/yiSMNsRs96wlkzWUQcJIMFE9Hi3r0+oFlu+jVwh6YQww4yGJxNTxFPZ7wRRx
pxXjp3dxgpaChMTusfaSIp7BzSEyPaLsoDHZHo4FiQAUQ8GApH1cRk/ujZBFbSDhPm6dlM+InJB6
0YktMzcOmZX3bwT2kj7UWzAlDPCSE5wXYN0Qj14nySzwXjFBYhEZOrH1/V7AZsJvABX9n87B/Usv
Cijr0QkIBS+KoDKYNfoCtnPxcCwwbzBzElyC2Ywk3ell4RgLR3vUzI7EVIYhT0cQTDu0mYbAM2hC
LMufPveprZSyRMrg2HmBcCKvOx6zOsSSPvhRONksIvS2TpzJ2OXqTmulRFXjdYD+77NRQ0YSOJnI
b8RTkGX9IA9DXpolhCJFZs8hEGeeXOQZn1o5OidnnTH7A0IgajewQhwmIZC6Y3rE0cKLYhodrarT
GguYc6+h4CPGgnGGAhFmkQT72Djk99cIJs0zllGFGIuuGwRYTnAsIIVw7LxAdAHDkBWS4LtF6O7A
djQIMiFqQE5yl4U4yV44OgKvqGdkWHjjmQKZAT8kY2DUOwPqRkcRz2GCGFzOE3sjMPyPnhc0AClw
9A7oJTBAhJz23wiiCyTjSN2JJuG4nW15Wr0AZlo62qck5YRmhTHUJf+VvWAQbwPbRU5OoSMG8M6p
jQV6YSgr4NEcNztSocBoZ30Yw4r7YwF8FDC2odYJfASabMO8cWJjQWWtPLYX+JFAEsjIDFQNQ7pl
vxfIzBlkJzSCMEPp2SmOBV7oY31KhTdiSD3qOGYE4z8G3PAzmBwH8M4JYldkFU/v2HGgANuAQWsQ
ePsZO3jvVe9shXFlOMlEDFHQYweBKhI+0fEXBxAPtuMHWKtxZiqmaSGnMwamTy8pB/5siJIeNy2q
xJ61QfUNyafXae/9QADSqOuyjrU4lE/tgF6nNS0yjw3Vs0f1gsLrAGxnQCMwDobg68G0OIwVFkfA
fdrgZZ0eYGHohaMTcxiN2BuEnU15l3Ta74VhiWQJIoUNvzFo5wH6eGJjQbfkox0IEG0WAnjMizs/
6SDIRBEXbhS9NNrVp5ikRdrweJirhDUEnY8MhJVXY3BI3k8LxBUUDoJ1V0GO7WB/JzYUVB7hsdMC
v1JWyMaz5OKZjtGT970wYn15WcYZ4QTXhyGHdGQXkJbDjYbWnIgCuTlCivsDgcAzfjRncBxGtPP/
wHn4N4Dhf9bJwNoWfh/LaLyX4l0tzm8v+OkzfGzgXZXMUCCyd+FQVbNr+q3K5p97se2xvuXdyZ/1
LuPfeb399Qd+/NN7f+vnr/p58Nx7yZ/yZ7cbT3SvX3MoYfrvf/zf8OnbU/T0vrhlV9jx9k0+FAP9
uTL+puEiOGh3wDgc3W7u9Um83/AIwj++4eApLp6Kn19xKHbaobqPbXn6FHo/kjz29r71DiZ8dNtQ
oedP35P333oHOz2+ZUqHn0sPSpu9xseql2Mbn72ET81T/vK+5V1l2dEtv9as/ZH8+GMKP3f0bb/b
d8DkY/8KxFO5933veb7iXI9tmeLC3Nn/yq/Y0WNbPqfHPe99jxPPGwzPYxtefX9y9wagtAP3Hd1u
CBEhBIU/v+H4Ru7wYkc3DcfM08EsskMfHd1y0uwPCzhZsCCPbXbzcW7aoUOObpgGqueg+/kVx07e
AVSPbfoiqbziQzfvgAzHtr2Fjnlv9niF0B3fLkrPT/H3993xWt90fNNF8fTsVsVLWe6N6VdUw9Ht
e8+u5zztF6rugFTHN81aABnN3sh+BXMf33ZRePxL07256RXk8He0nlT5YdNDzvzophM0NPbnkNc8
9LEtX758y58OrKfX5O7xTddP++vWa770+IabP86forRwvf1lnfYHjPPf0f76JS9e9mYq6sSGBN/f
0fj2pfWe95YxGh/c1L+j8cckD362NMywr5VyRzed5KX7x/QpT1gp91/OXZ7n7/kDMwhHD979XQLl
2OavXG+/x3cZiaObDUIskn2vBgzPEOY/uun8BbXGn+2Mj3IXPT+24euXOC66sH46cBPkXWT62OZv
3eT7yx+r4sPativjPrb5u6T6FwPxNZr69/yBjwPxNUx5bPP39P5LUbzsmRQwFg8xmOPbbve9ytdw
2rHtfiqf3J/fbhiIoP+HANWxzX5+ySNWtp8NjS3v8gJHt+zh2RwM71cU37FNPzyx7kA0uv9qvoJg
jm78pSj/+PxXX34HTT66fa94TuLC25tWlF2s7ei2uwQiF2fvae5i2r9u+a8iTX9SsHyMP/2kVvmr
2/aDa8MVz+HLU/7P/wcAAP//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_xlchart.v5.18</cx:f>
        <cx:nf>_xlchart.v5.17</cx:nf>
      </cx:strDim>
      <cx:numDim type="colorVal">
        <cx:f>_xlchart.v5.20</cx:f>
        <cx:nf>_xlchart.v5.19</cx:n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regionMap" uniqueId="{91CF7BC5-B475-4866-9FDF-BD776E262FEE}">
          <cx:dataLabels>
            <cx:visibility seriesName="0" categoryName="0" value="1"/>
          </cx:dataLabels>
          <cx:dataId val="0"/>
          <cx:layoutPr>
            <cx:geography cultureLanguage="en-US" cultureRegion="UA" attribution="Powered by Bing">
              <cx:geoCache provider="{E9337A44-BEBE-4D9F-B70C-5C5E7DAFC167}">
                <cx:binary>1H1pU+O4t/dX6erXjxnJkizrX3du1TgbIQs0NL29caWBtuV93z79PVaAJO7QcGu4T1VmpjTW0ZEj
+2fprBL/ddf85y542GQfmjCI8v/cNX9/dIsi+c9ff+V37kO4yc9CeZfFefyrOLuLw7/iX7/k3cNf
99mmlpHzl44w/evO3WTFQ/Pxv/8L7uY8xMv4blPIOPpUPmTt9UNeBkX+h7ajTR8296GMxjIvMnlX
4L8/LuNS5nITbT5+eIgKWbSf2+Th748HbB8//DW82W8//CGAsRXlPfQl6EyYGGEhOOGMmib5+CGI
I+exWRP4zBTYRJwxAzOdUPr02+tNCP3fNCQ1oM39ffaQ5/BQ6v8HXQ+eAFr++fjhLi6jon91DrzF
vz/eRrJ4uP9wU2yKh/zjB5nHoy3DKO4f4/ZGPfdfhy//v/9rQIA3MaDs4TN8ba81/QbPP8Hm5yZ8
T3D0M24YVDeQCSXjJj4ExzTOTIoI0RHBOjsE5g2DOQ7Lc8cBKP8sTxKU9UO1uX9PTMQZYQY1TB0h
wyRMwITYnzAYG2cGYwALJlxHHMGE2k7W7YR5fTzHYXnqN0Bl/eUkUZkGcSbfExbdPGOCMawTgTAx
OBaHsJj6GTU5oboJSxjXDWYcwvKGAR3H5bnjAJjpaU6X8UOwqTfZw9PbeQcJI84QMjkzGaVCx3B1
iAxnZzCbDEqwaVIOwAwmzFtGdByaXc8BNuPJSU6a9UP94eIhyx/a90OHojMMU0YwggwiDGoOljNO
zwxuwrxinOgU4DOffvtpOXvLmI7js/88A4TWFyeJ0CiOooe7Qt6VxdNr+vcTiOIzxhlmHINc0WEN
G0IEWgIxdfM3FeCNozkOzkHnATqjzyeJzj+Z7OJ3VZ7pmS4IiBwmCEOwwg2EDsb4DPQ3AwtKmYkQ
H0yeNwzoODjPHQfA/PPjJIFZbfJ8c+eW+UNRgHL/XrYN1c8w1wlYLgyboJIZA3g4oIMYAgWaGQKK
XpXbV9XePKzjIA26D6BanaiNk/mbKN+8I0qEgoUpTNCXDWzoGA0VagGaGxGYMbB/DExgnTtE6Z83
jOg4QLueA2z+uT7JafTkKfgQ//owioMy/Cnf0/AxzwQCBQ2MUZ0boGLrAz2OnyEA0AQFb6sqwGzb
n03/29Edx+z4XQb4jUcnid86zgr3w3jjx8U74kb5GaUGQSaGFc40YAId4oYRAgUcxJiuI5BSotcA
93F766iO43XYe4DTenySOI02gfwVZ9G7zi5+poOE4gQhihmCBW+AEhZnBkgzLpDSAclAlXjbmI5j
tN93gNDon9NEKAb/wuY+fvqS/70STmD1E6BEPKIDxtIAH8TOGOWghhscTFmDAn77swjW41dH9AI6
zz2H2FyeJDazhzhz3nXq6Gdgt/aCRzdMBPr2YOqYBBZASjhF5lHXzxsGdByZ544DYGanOWnm9xv3
HWcMpWfEFIjrFJs61iGKMJgxGFwLYDgZsKbpwlB+of0Z8+pwjoPy2G0Ayfw0Jc08CGQUy3fUtnt/
DyBCMUh8rAI6h6iY4gxTE9Q4CPUoZWGwjr1lRC8A8/wsQ2xO01M6j+7fORQnzgTE4UDAg0OBgbNg
MGEg2gPGDxcAnEGRMQz4vGE8LwDz9CBDXNYnKV/mcb15kr3/Xu6DDwFxajBOKVJOBH44XwQ5Aw8C
MjAi4KL7HZRXBvMCIqrXEI5/ThKOxXu7C0wI5EAER4AlalKm4mv78TdhgtgBqAAP0wRlrA8E7YuV
18dzHJOnfgNUFjeniQq8kvLOb5/ezb+fKISf9YaJblKBey9Ob6Ds42IyWL04wKGCb8PFa/GG8byA
y3PPITLfTxKZWbaJ7j98BhdA8Bo4/4epDF8f8uLDFwmK+vtauSao6hBKAgsJEdTHMgYfCQIjl/Cn
GO5vOuGbh3X8Wxl0H3wwX08zlL7ayOgdw7WUnRHaG1GQwnAs2mSIMx08tRSkIu+zGzAYwvvr66vD
OQ7NY7cBJKvTDNSuNlkbwDR+ejPvsLqC+6FHg4k+lg5mFaQv7K+u3DjjCEMwSlD2ey7QW8bzEixP
TzJE5jQNqpW8c6Wzid4PGTBzTZgKAlw/GPUZDgO3OMg9cOoJUNshCngsyPSGEb2AzXPPITbzk5R8
KwnB8/x9fd8GLGYQO4IFS0WOerVjf9oIeoaFCZkn1MQQov19MXvLkF5C5/lphvCcpl21knne/5ck
8v1mD4HcBR1WNPCcGoQbkIZyCBC4IyAjCL+YHPTGQb0E0d4TDUE6Tb2+fx9xmb0nQmBPGbyPkiOG
IbQ39Er04VneO/meJ9nT17FNEHrLiF6GZ/ssQ2xO0/G9iqPiXXO3IbLX5y6ASUX73EYIzh5OHrDC
QN2G3C0D8h75NnHoQFV7fUAvIPPUcQjM55MUPOuHn9km99/TawQpWzoHG4fqoCjrujFQ14Q4g6R7
JiAPVSWr/p5V9/qIjkOze5YBNuvTVKX7HMHzTZjkrnzPpFRKzgwTBAvkbQFE5m9TB1KDGFdZDtuE
1f1p8+YhvYTQwRMNYTo/0SlUf1g9NPLuHQNIkBgECacgfGANgyXst4QTjIwzjExwFpiQ3IAg+noo
eXqcXh/TyyA99R0itDpZhL7Hmf/0jv69TQqucbA3ddCeuc765MeBMwcSuw3YJEFNpuuiT/0WT7+9
Sx1+bUQvo7PtOcTm+2lioxJ/RpsshnDfO4ohAjkJRMC+rhd0Nw7BPkjLh8RuAsHxfhfRAKE3j+sF
nAb9h2iNThKtS1e+4yoHAVnQnRmYqZxsbdBDJQ42rnDwpjNwL7DtTq9DjF4bzXFktr0GeFyepuy5
9ANIXHjXfXcwb/p9QgZDkFICmcMDxVpArAMET5/Q/VvS/VtG8wImz88xxGVxmvMke3Di9/S0EZA3
Jmy829uKuu/MwTo6AznUawK/Z5NcvjqYF0B57DeE5DQzhK8eoihvg2rzrlEdWMJMYRi9jxM06e27
3weG8zOTmKbgHLLtj0yZt47qOEKHvQc4XZ1m0PzahV3NH+b5+wYRYCNRn9gjwOHWZ8NBhs+hqOmN
HtjghUDfhv1G4IsbqANvHdVxnA57D3C6np/kEncTl5Cx/X+guMFSBznA/VZViIH2qQ6HSJn9jAOV
DTYYsd69MNzN+vZxHcdq2H+A1s1pKm7bp3r3/HowUwm4qME1qm9DoodY9fn1OjjnBDaIifsd44cK
3FtH9Seknp5piNNpBuk+g5SCkyIe3jGqDZaQSXXIrYPppNM+//EQJMitI2AHQczbBF17u1Vs3+fz
piEdR2iv6wCez6cZCPr80Lzr/i8M208I5ADDBklY9MggfgquUgJEDklfGDax/LZJ79XRvISKeogh
It9OUgzdFhv3aVH5934dAm9cJ+D91CF2gLna8r2vzqldrbDYKbkzTOR6bSjH0dj2GoBxe5rRhC8P
WQjxkffDAzIM4PgdHf4lunjcoLWPB4f9D4ZuQAo9Ab1umxuyv3a9YUDHUXnuOADmy4kC8/7pbOAH
gKQbCIyCSk2FgUC0HyAD6W6gvMG5CciAOIPoNyAfIPOGEb0AzXPPITanafB83UCAJ3KKd/UXwMZH
SPsAtxoB2d/HPw/R2foLILDAwHjlMH3MQ3TeNqbj+Oz3HSD09UQRkvldHOXyPR06sAGICAHpoLAF
qD9kZGjlCEidgkRvE1zT6vSEgT369S1DegGfXdchPKdpiX5tYzgrznn6gv+9FtBHd4QAuYIfp8dg
bcMIFj8GZo8Kzf0eJX3DgF6A5ulJhsB8Pwnd7O6P59ZtV/8tOgec/9tj+wR4oMFQgb1aBDJ1YZIc
rm2gNcMeCEixFhg0Z3DKDSTP4Di9l4d1HKNB94Mn+f90Vt/Lye/Pxx2ON8Vmos5J3DvK78+t6nHh
+MZB10epfRS37bub3//9EQzLPRj7WxxI+8FLG/R72OTF3x81wzgTkFUNvtTnw7JqyMX/+yPs/T6j
AhJNIRkLXHhKl4j6+NrfH8FvB2kMnPR7+1U8Iu/dUtAFkobBpoU9ZRiSUWDjBX8+nvIqDlpwzj+/
jMf6h6gMr2IZFTmcDInhaZItX/904NiFuyPRn8EBmXr9iUPQfre5hmUH2PH/C7CXRbj22UNK4hWL
ELlt0kAfJ24nZrgy9Nuapvo47DIxU63I1PC2Vc8ism0NAv+x9VhfdSvFfKwvFhvpxO7YqZJ0oQoz
CNLE2tVF06YL3hcDmud0yROjli+NqGjOHdply10RJGK/KmmoLWL/XKSCfHWSIFwSQzgjra+mbYQm
de3ymW6k9KvOi3s/KupLp+ks7LqTmGfe1O/q9gdL0lFUYPG1cpopE15R2BbiHR0Hdmcv2ja1F+rK
SIS9iGzHyKxd3bcxuagqz/Jb5Ewot1uryIjnjM26w4smwDydwgKBF6ruGuWlFtvoZ+JL77z1aLT0
OjdeBn3h2g0fBSiho0GDqqrCkFm89BNfyy11mZwLp/aXqi1oGm3iuI03cZy2mjakM9denlVTJ7HN
tdtfdU3TWJlg8TjBszgn+ReBUu2qCGJ/5mtubDVJFa+rvrA1HwqethZLotoqitopE4uGRjhOUkfM
SFGssVN0ayfR6A2G/bETvbKdadZk7MZ1knrlJPltGob2GLmIVde+7+UXjTuC0+Xy6xIFxTU8R3Ue
SSm3NNXQzxVLSM+Zq6rR6c71nzqpGwWsOidZHM/rhsSpxWTZLmrT3y8ULdF5s9egaBVNbh8xN8m6
9apziuvgMiPSvbFtjc1yODpqlFHDvWnyFltVnTdjT6+LWeoXZIGxXl4kvK7OTZzKNWs8YxKZXXyt
NyYZMc13v/oBj6y6EdUiiVI0jvUmGHl17n1RV8HzVV5rckvbXYHqpZ97gWtMcJDJEeYRmwnXLt2R
qtdRxWZOKJzzCrfluOrc1NLy2r3hjR+dd1mVnjsNMq+TvMqsSgu9e7epJ0Xqhj8Ku8Vjl2pyxQrd
XjrEp2O7aO1pXFJmhYntYAuCq8yCjz6eJoEer93WjdeIZ/G67YuU18xqRJZMVUNmti6GeQMtmlsw
y0yTO142q9QOfuheWLujRKTaRV+NoqpyRzHvtAtSxj9gesIDPVeziGaf8m6OSRcuOlaQ1KI+xQsv
CnxnXMDBLBNSd9mWuG33cvzTSEL3nIdMTmJXM0ZlpXnmjGl3WhE2K5/bZB02YmR6POi+VEEdWCiV
jhlZplMEFmZJaznMb69Ex5ptEdEx9JD7FKcxrTjNuplNgbUJmlFD9XYWcEd+iu1Yt/Q2C+9k7Zw3
Xtl8ZXm25lE68/t1RBWw6tkL1q8jqhqqxWRXBwAv7S6SFs+wtywqHK7cjPIxiJvum2OjpZHrxr0r
uxvaMfk1NEU9Qcz2lnGXhSsJ5wdvWauoW3o0jL/uicIj0gUMs4F0gUMIdSrgaNU+lAiCppc+e9KF
41CWruGaD74hg7kUvhdYupDJhZYY8UXh61BXl8P6kHWv/tvlsG/edv5IKxo6oaRDt2XqXKesbS5D
Kb3buB7ZYR6O7Li1J0EPsyqw0VFYw0J/GQXFlh7qsUss1Wr2PRotsyeKb9ftuceOzvTOIZbq8fpv
pFG2SqM6umnNzLfyKq4/ST3LlrbhemNmFMnG8asLpyHOl1Bock5NO5w6mZlsqkUhHX+Th3E+hTOr
zXMj8PMvmhbOQ8+36q64aZwuutKMgl2HbrlyWl5+axlzzzvYKDbBvCi/RVUaWmGWu5chy53zzOF4
hDMcWiJr3R+VnbejEKFmWUVmexP66RXv6bnZuBMUdvY8lSz62pVopOil8Pi0LTx9Zoe++wMXl3Xb
8G92G2nnVZnRiSI7FZ0XXiJvHWEWi4J2/tiuHfmD6N74la/PBC/zgW4DwWnwFEAiFOQTwmZu0bfv
fX2dR8zcQIa897BPfDkC0eUhv/tBUWeM6lYHnSGxyXXZmSDK4/YHCoQx0pwiX3Z5S65dR/vawoSd
4jr2xm1g+8uMIH8ZJtnjlaJpZnjlR51zPqAr3qY0mtxSfLtmz0ivMpLBGz9yO0VDuTdL3PITnO4d
T5qyrJeoCNnSz0xvEsad860wvEveT25ms6sUjhb4qlh1lz6yVp2+xxrzgN/HGrnykhB/New2nuAE
u+PMLRzqWhrVuiS6Mst6DlNyWnvUc6z+CgXUdyyndB+vDluHfFojp40fQ49DvtjM8YWelXRkRgIt
tbbbL0SC5x4xsvmAvuP17QQtVdVg8bJoQvtc+m1bWjuWXV9FY3F0qddBc666qkZFH3YLBbrWfL0e
N7E/tbug/QzC0xthE2ffjLaQlizM+qeTFKvOd1zH8vzCklIrpRXKxCqYyK6xDLORxqJb7DXepe4i
/fa51gmH3EqZ3upV6F3ivta3qZoOkmrH+aZ+Xf8Lz3fZ/Z4Dv6Bqz2273+vbdrXnkbEo4HM/kaXl
YemuzMSho4bp8Tjk1FkpmrraFb5qcAI6MnDzyHeM2W1s+/zPM5mD4bs/kcF2Iv3JJXCuDIaQKxg9
hxO5caWmuxnR7qWHboouMz+Z3PNWuW9XIzWjQSW4KyNifgLVR67SZ7oJ9PyZXnWyHsWp3vYqxF3D
pdjjV3Ti8LvA3shMXIsi6EoLJjde2s9f7faqp6EuTyeeNKgl3BwBY/9Rq2ZVqK9NXSlGkI7Ugh0d
cEdF3N7cxHY0SjsXjbUYlOI08BMrqkS0SHulOIwJmrmIyLGqosgMPhXY29binoPYTmLJJowXkv3o
imBk2i1bBGmRX9Z6nYwK6Yd3KXNHnm00P0JQkyc7DoPd2+wir0xjzgnxrQIboGTt6gl5RRvo8xeG
KPbGrq5DBh5s0BuimJRtzGENMu81J8BMsxhO9YkyDGM8C0pd+6wqvn9es0T7nEgjvpHtpgr5ws49
Z2UYGWiFz9XERjBgr7a3rULy7JNw2jECecO6VF8SGjjneYL0JeuvSE9TV4q2a40TW5vt+NRVLetr
HHVyWXMBNgjVm2mRZvml3zmPhWqIS9GAUfhEUywdCNmRakhY0DAr6/tBtujjbRS3YhR+K6w/zxTj
95kCriGwDyE5G7JLwaY/nCkOq6SGGpfcs6hwRrmUeFk+F0Yu4UtV9aKgoB0mzoQUMr/YkdIIgAlk
RSadZHStSZ+u/TywPOLmK9qWdK33haJLjwYT0WI6GjSo1kYEYNnqclKUQivmcSd5sEZx5Y2lHn5L
G4nnLGb5Zd6U+SXpr3p6TI32fMvre9S/pKW/qGil33Z6LK44l4usTsgt8Vvzqm9LIQV615b3NUrr
z3EctJNY19J5XifeQl15dft4FTxf7Vp3V07NvYWv59nsz9jALoffJgBs84ajg+HY4D4TiKJDcFzu
2oHXouzeL6IupxOeiGnmttoqMNOrRGuquaptSRzbnZVFZTt24EiuUbCt99yq3fNle1HzbN5GprYi
ocuqWSvivduoBsUrIZo1LuK6sOwk80Ze3GnfmR5dx0mGHQscJG3B4f8OuWr0KP1R24kzCooI3SC3
ayZRrNmrNEHeXJdROjcNl6x8EJoTXHvZDQkjb9TmrvOjv6Prc9TfkdqOf20SN5tRLSFWUafhHUVo
ljZ1+01WoT3pNF5f4MCwrxRHkBn1OvA8zyrU59p/ng0t0ZKrb7ZO28RixAmm5XPLjjHWy2BMnCoa
RTXJP4kmtoK0cW9oKtwbvS71sRRmPlW0Z46iSf0xbuzrtLcfWedGU9225Tjvq4omAx5OUwG6H1cW
p/Ncj8BS+6QYFU0TnjfusJd/Ug27e4XKcI10auFcKy5o6k7SwozWpdOAPdxfcT2M1wmL2AKnzmRA
Vxyqse+pWHedWN8z63s+31ZxKLpi02Wzva0iDbof3jYX8Ssy2/ztY4cgAmwTYSYkssGS36eA7Cvf
hSGR1/qRDQfWRGNISTBiq+xSsNARmOkGNsOFqqbMxhbLvG4cd2ATWqp5wOiZLuejLbtiavp7KM4d
u7qlqqpbmgm7DHQSTqVXtGtJSaJbhR2U62ShKF1N2rWvyDzx7KlTo8YKQKjr1q4dvLalxXngzzos
2/W2+fEuGLxIVpaFbBI7kyQzywI8JmW2xF6chmN1qYpcC+xF6ExUBdU0W+4x79javsWFTKaFFkxg
vzbcTpG2l3YpQQBxYk/tPIhXeRS10wR0douD722laKpg4FloLHVp1nyZoDabG27hPtJ2jK4oHu+g
aCJhAk7vf/4rREeMfw7RiANxD94AODsBjp+FHcawJ88Y2P5lbZsZSrvmZ5OBhxNZUaNFlkEbtgL5
9ClmoZ2MeEF/kcoVi85D1Q24q/Jzn4f1SFVVUSWfjahLr1VFl2k5hp3L9lRVXRyxleOxT6pW2lF1
U0n7lx+k5UKvtGQNPiW6te/bVpvEda0tlO2+tdEDU7hTtwr80Y6PKOtdlPYkFWysBRdK+IQCNAQ/
CdBYyZv4sCpaEY4LnkzB3c9WJIhvlFNTFYkfXjlVlqxVzW55Mwlgz/xk6wX1MmPHH+OWjCoQzBfU
a8hYXYVGY35O22xZ9/apotPWpxeisM3PhZkM6aRGIAY8mY1qjBz7NQlGB/4cyPWG46LBogaXDggd
OJPrcFI7ovOYSArtp5/7kwLcUcTSMjMd47hsxkrs79QDsxLN2vyhCDJKgFWpCW1I0rHfdY/8iqZ6
drJr1tUdCIf+rr3isb3X4f23Pyo9/ovDvPabMP8U9kXFr11E06utGtjrguBV2VEcM/SvEm9JS33U
wFT75BcBuxFa5YxzGtOZYwt2E3WGtzBSPbVUa4MbdtN3oDYs7YoETnToUHdWkOfRTKmrmvDLMSyD
8bmqOiF8onqA43PUx0dc+6lVBVN2rSqYolpRzzzoi30U3cZhHc67pPllt3p45SI32haaU913iY/n
iqQaSzOo5p6e/QpxHl0FSO/GDezygyeBtKZy6hFnXPXGgFfl/qjVW3aZtqhc8JwlE5bbzo+ca6PM
dsm3rrPHjpPGM7sp3THoC+5NlRL3BvvNRDiFdqlIjWxisE0Sd1wzD9SWstYnoiijqavJasRwLC5T
KsxL3l8lzHEscJAF811D4wu6SrVupNh2dHWTsoiqvQZw/3YWQRroj9Km3aLKUnBY+aCge0l8hTTj
roB59a2t4mjKMWtnRpK03+wyvjRKs772XfcV2YZZHxUDlRGiaypqxuEPQsEBgvDnVeBkbULBv3k4
D8xUz4s2N+KfeVub48i2s3kRlmuvaf3WaiK3WTlx1qzUVexH+dzI8jXYczm7UMx9Naxtr7UEuQ5Q
wFciluF5IoR7UWh1uOJeZ0x4FDY3IFmElUkZbnjYLPwyyUHBCkyLV75+z9vWsyLE1jr4BFfgxI/A
w2W2EFcCjSTtkGlaRtBGVxH3LcG7WRnauuVWui8fdPjjbOOodcNR14ueXWG4Ml+afbGjVVFiIdw4
FpzhhycC1LviOq6MeWRn56HekK/Ec+Nxm1A2Z4FGvhaGubR1kVyXQVtfe4W9gPnif0n4Jeedv4Sh
+Et1pQqzy9rc8qpiEecBPle0TFQQIdIdNNuazRB4+hwkuT3bGdrKNt9VlWGt7O5nXkVSHIaWTGxW
FfM8cdrFruiqpF2EQXgehoV+ToiTpNaudVvnLgSsDLubM6+ml51Rj8soTFekrylSAUvUAhXNStXg
g3ykVzGS09ZD9WhHUywQw/mByzaf1eDjzX56BEWTumiMOYkMML+S1vkekoiMwHfZLuI2jL7izNvS
Y9uO563reRPwzLnfSZyDLwr2xF/SMDI+YVrcGj2dgYNk6ovGnkUajyCI1Lpdbdlpg9tF1dTGTURi
eVvEU+V4ojlWFeU/oq7p9i2qEvRsTrXH5shp6gkXTib4k7YAm1d/m1KgI8A5gpCECmIGzoE8nFIN
qaNERB35GbowX/qDn5eq0MzOm6ZtUFg7GnWLtrJ0cIRveaIgQEuYeey5l+IdVBU/Q21kBSE8Ek+L
G1fr2guvEuAY7YuWoREcB9WsdyRD5shqUz06T/WYbtlcYvhTA+XmSNFI7eMxS0U6RcJsRkmTh3Pc
pOJzamhoYpAEIrp9Nelodu4XpgtmB1S9NoJ4YJwUlqqWkEt1WSG6UjXf7eLPDtt2VJTQqM5tz+NX
jpB3HgqjRWiA07mkjW2pEFjbGyADGupp/iHfjqYxiFxvY22DfiUx2wWrdd/qNOd76Yf+l7yqtAnW
XVCtWsdeGR2qxgHz0XfUOXOES+P+kNXnoIXRnpWlVTWWTVPPzMzlEHmp3LXZFykCdy5C7siVgbs2
WBoiS7Wqem02azD26FzL9ABZiiYq5q4zzS9GxG2jyV6/VNP5LDAhDyB13eCSdMWPDs7d/+IZINNp
CM4xVc2Sms6470YTVc31QE6IWduzLXNguyM9qLKFqjpa+o0zt7w0nAx/cf18BDtBHkq7hGAiI+ym
ZalcJQb+prQ5RYLY3ALsW3nJY8GXjk+vaRtDnFMZZDjskJVg8CXtLLWdWaZa9RQcSgN7TbNRPG+w
NC9EZ8PqU5Std5FKOncbFFqebkLIvc0XpC8cOHUDAoZw1cV+DKudGO9I6kqxKQ5VVQUqeL6wbZzP
IOouLc8pzZluczKJYym/GXHcWrJru5VfO/YX0V66vJLfkM3sRWdH0UhVdRHSMTdQOFfVuIgWVYTt
ay/zvtu5sfFxy8eOYTcXAjb+3hZusMiCqv2h6LKnw7ErR+kcfOoXUiOdpcKhjSH8iaqqmKiKhqqG
Xdh0Ryu74jzp0FzLEVnZyI2nIPwQBL2huivEc9VGLLRYSuVMtTrg+2i33Fmqe6tOzu0kJStPeOnE
aWg0IR0xVw2Y4ZZT1+l3cBx0I+ka9qICz+RtUtow2WX6nfoanXl6UEzzDiXfU52uJEj2G5O6Ytu9
69kG3cNSGys6mAx0wqS3lKmp7aU/kDjxLC/k5EKlP4AmgC/zDgMOkDTRRrwYsQ6sJbN0/Ete3srG
5qYFVjlokhBsHDdSyyaVBwEsRYOzVSCCwW9FGR+wReybX4OabLmJJj7R9roD5148wiLSxr5O5JSR
0r1BIrX7xrTPfbArAw58+pOE6LdU7elcHP6BLVngUoA9jHA4Bew9PRQQkrU6Z47k91mWmyujd3/U
kM6x1mfqGlbhnIwVJZ0wNemK3s0CSTqPjOCvz4Qz8dLcXmlOWI5DOC1z0mgNuIx6g0HRGttgk0y5
lnf1pMzu0iArLWq7X1LecvBVuuwL0r8EflHekiYMr/1InysqeAK8FbZBYKkqZFiJ84ZoBfg9oQ8L
q27iBOBd7MySffGE6FemKFio1ij29+7fJHv31wia12VWj2obR5PWtosZ5HBVq6h+RbsVh0Ze/6Ih
WMrh7ALwJEO6YZ8At++5Kc3ILJDrRA8GKeupen/qDUPiCKxkrMFLXauiC6Le8a65jsmSgGfiYsvn
5mWzaCEv5MLtc7Ka2jas2pdyEhotODcUsQKz5fHStml/CQrClithxkOVomydOomYt01IJpVZdJsC
/CJ5EG3AToGgZKiX8zKk5mfwIl2p9jB3k1GT6ck6h8VyneUQ94WgRrexc/9zA4n+n0HNH9wwaCHe
A+c1UJGN+iQNldNRce4uyzpZqdou16Pi1VVZms2CV0lkWxXJ3EkNn+5Y5XjsuhY02nbVNZqNu064
57EXG5brQN6PAH/ONbLTz22D8XfOqmhSmkX/LI72jfNJWzIQrEGGzwWc+r+tGq1cR5mu3xDTlisJ
DpSR6n3srn33jECw6M9zEP6WwMEk7P/IKoZt4bArAv7wEOTYqxjPXkidh1qUVlGV/EgAr1EINtAC
VTLKLCIxlNtrw2ZsUfEEjXTXoCOmmrYMqmlbZCyZebUMLEhASGdVGAXbYBAcG5XOTJAPE2Uj27GR
zGItDybKgjaq+LHVq8L4kwBxqXKI3OdkozIvbzNeyvmOvktHqp8aFX/bZx/t2ASqb70uv471yOoi
X976XjPhVdh903EAck2GGriZs/abqLvGEhBnWfui3rJpHa9WYaPpI2V0gIaPpvb/UPZlTXLySNe/
iAj25Zbat67q6t03hNtuAxJaAInt178Hlcft6We+mfguTJBa6HIVSJl5zkkCp7xh1KbtMxr5gip+
Dv4S0nwxP68MX7G8IYmfF3WH7qg8Ep+TQd0ZbgAr+3vHov2L3wT1yieVOiYWTY5WPhYryyLstfWa
O7ydfPyuDUgDMUd+zbCSpo5U9dkPEH/2rr2H5zy+em3Atu3YALObTTPMBZ3wKJ2OpyIba0BLA7t8
7if5yJ46Odj724bihXLYegxJCTPEHNS8+RSheNK9sPef7Z9jzTVvG5cViNv1iBjxVE9Fs0BWgV6B
BjnLoQ2SlUwCcjUHl5XfJuaPB2NlvRNfMvpqDDOniDJ356mkBWENc/7TdQZO7f8R5kDf9Y8HCOoH
pNFA9EPdi39kDuhAW5YVQn5Thcv2yI0Xp8pP8tPQjmxBkQBYBm3A26Vp/E/dpkPJ4K1tfXkwSU+V
nHWYd1djUGyPSzeLi40xrUE7JzsbrreEK6X2Ry2i/Ng1cbAdnaBcZMMQ9EuS6Hzp1VIs+2YMtzXR
LyXSDytRFiDRYfk6B37vRMjhey8x98netIVzfoeMFvDwrN4Yaxp9PfNdwS/sOwkvRIjWT3mW+Pdx
Ma3Mh8Kyzdc2DYuVydxmQhf3IJMsQpH3D2ZE41cAUXkldsasozDe93NmzpiOV/lpTct+U/kTP0p/
WCpELHehHMe7qVbI9TuF3a9ybalFEWseLk1Xa9nfEhn72zHJp0We51iTR94t82FwrkXUdssJ2bhr
TsduOcxnZG4TWeyeLBM6R9RJ4KeWoLNUxSUoXECX86GdMV7TjsTLxVhTaa/AJUkOcUijy2R1b2bp
aEU+rTtpsY3T9PkBvkK4K3h2r6qhPRnaqHI53RVJk4EwALfKHCyW3VMatSdjfY4wtFMz6881zIgy
H8bUwxOffq6LZrFznbY4qeznl2ZjRp1bnJBbNMbnkmnWR9OX6Z+fi6U5q/1T18ZNeDc7jDIm9AhR
cLFH7gaENBL0J9sRIKzF1YAEbVHiSw3Isy78LmWqFt9rpi5J5We/QvXe8TEEE8mRKwEW789WOd94
mPC3nIb5ggN03EsXSS3X8qLT6JLoRCIVncqgFTvu0PuYcm9aFnOb6eDxQ1ggDutsa06CDTlZ8M7N
N5+51IFXa5F0J9wF93Fe+D/+nFQ5ubWQf53MXcqJzlbR0UNoV/HJgn8zpX2DXLAOrAbpADQmDljU
y1plcs37qLwvSRDspT2UaaGVXS1aP8iXlk2TtXHQsfo092Q8V1a8qeE5HD/XvwjfxhoxF1vclr6u
vaoitlaRA6pzX9LqEeNfnczX77oMWdo5AFwDP2n3kS29Vd0Ax41Ym5oRQjvlUjUNPTGto7sw8+WC
1pG7s2KBTRce90Eie3Ro5oMxPw9NbW96ryp2n006pP3GG/Fi3menafUGoNMKQFBx54IRcBnAJrnE
FgmR1piiTRf5VpaKmHTrog7then254HlUBBE/znIBDXZxGWVpF7nJRtSNdPeYZwf4Vw7a+00uHnw
MrBFG2TRSx0FP4Yp4B+SemmUgEqbTvm4tepmeKcW+EyubrPlCBQjjTvRPAirSFHfO7yv2rh+EESX
K1tTujadXqmic2Yla9NpmnKHW6lCBnlnTMuu+kOQB0iy9VRJ5Eqrp4p41WmqJV/KAJz4dd3abFUy
QJJFBYATwh3gmObUNJoDnbtvZ7YbiFRyAKCfY4yJ5TbcxP5g7WlWuFE6+E25L0ryOoghOWc1S87d
fFa7pbWwqRxXpqOnYthmTW6lyCBEC5qVWFbiYXx1XaDXQ/QiOzc75INsFxxp1pr5ZHqeuG3jxnXJ
1Rxy60lndXaxgBJcVcCHgzM23z77vcaPV70c3KVpc+32eywGAkchAslzU40l0MpcflcBC5cQoIlj
2dvRneOM/QJ3CvvxH0bI3HbWvfRfPaRIrjmwOA+B/pOxSJD/Zc198DRA+5hHCsdafVpz3xiG9IMB
UDxUQpOLBm/19rzVFVCaAajcLWQ25H/edofMB2k2k+xuVI71HMTtommm7jGz2u5qOxzvyxLWs8+D
4Vh7lZP28ygi+2hD6kKuTG9FinZZtBIMfwkaj7m0K6rq4ij9V4De9Z3YNBn5/QlI7rGNyilJWxp7
x2Fyr5pFU4VfpqxWXQi6hdPH7dUcwFm4G6QIViprz4EhjzUtUOqiVEBbZk7arbEaA7HpXNAZspxg
Cwst5Edcyi/S6zjo6FZ/JgViU7R8Nn8OLZyA3Toq5gzzUDuykk0noU/alsJ2V8Br2xQM7+qjBcHT
EdlHxOISkI5ST0GVQDbj6Ok4SMc5RFY66AWcRGt5I9RV5T4Jp+7JzqNm3+XxX+3+4JGTmMQ7y5l3
xeazsCsveTTZThFni6Ts5dVYJItenS7LbrlRF0DEotO12JvOLlfJEmB4tTFm6YVqQ8rIXZqrhWMz
7iPXitIgztp15wgCWCEBXyNrgqPtAwpr8JL2tM9U8Y5n775zaP7ke9jApMu8tV2K+jTOkCQyWpu2
scqfUeWxFEuwfsim3NroYhy3YAJ21wohfWqGEIqMJ5hY36rewi/SFSCQuqz7H3is/x+cSbyvA9Uc
PLzDF6WdvrC9PHCrcyeR1beypGnY1frieFZ7pcqle9nSOgVzUF1Nm4xaB4t+pTfGNB2TF32dNVjO
dhSJsh6CsEv5tIiHhNHU158n4Dexe8/O3RUywqDlRJ5qD+aQsaBei8D+PllWe+B5NMjUjdz2gHLK
v4cY0+cK88zp5+S/5pjrDGMD8eh/yyDhfSZfne/5jV+uE0OLML8d9+v31TZ2W/TM69/cjrM1yx2S
erM/4cwHcyaLCtt6aatrU0ZkZ9rK2ano6wAdwOLaTWR5JDWNmpbxiaHuxpF2EUIgkSMYDZ3zl7PO
rdxb2/Dn7P9/XO82axXk08YAy0gZxEiiILltwmJj5j6hB4MkG5P6A/nLNL2fgz/nKtHF6ZfBn2be
NvhDlZUt7MGJjrEQ4hyPdMtmhpU5ADPzFgwvY98ABCkeqinhZ7wUd4EKCvV7Q0crhU5A3UMr5W4l
RRBZxD5FXOB5KRm68CfN0ha/9s+Qaitl1UD20sGSHMpWpvFQ8dd8xJJvFYOzMSYfokdLRPyeuyCG
gCF7h6pb7LWsRLstLA25jzHJNKVhn42nnnTjs8c/CJv4a19xfvD8eL6zcWmofcqliO12b3pH31ok
BW9A2rYHhBP4BOZiNivztfkEN9NPHkXc8Xud8PradsEdy4tgFQSk3GmQW5fNEAWAFWV2KcnMU6d1
+Y6H462Mhffg2cTbhaVTrNuANN/i6N1SUfH+ZWKmnZf/fv+74df7H2livJkTfKzAtVEh2xAU/8re
TB5WTSsJ2XM4wBd5xks+/XVbkHBc59VSdzo7WKGXHYquvi/y3N8Yy7QD3Y6a9NOGog3oF6iY2773
2W4MCWK8whdsEbnaSaNsandeFwzXug7lRYR6kTfVeDVNXAzdurO4WhrTdPhu8hA2GqTdeVIEgdyx
LaYnY5nDkDkSAktkVTrQ7lfEhXYwmtpoI3Q2rQYCujKczGLR2Ko6BmCPvAwlaCQxG5/AZs13NYnI
oui6QM2UxGnhokrb0jzEt0fePMqlEhvfbw65tt00wLa0IcnUnn0Az7eDpL6b+lVQ/dVRzEPMjGie
YQZzGb47XhZCwyahUe1yDYA4ofVB/TlrTI+xQTqK4wXehftjkAlEF/NAa7DvlB1evuQBjPnZVo7p
BCbp0bQIbEenz5SBcvMaSHfmp0XMiz1UWNZzTrJvPtb+s7G0Ole+iJ+Ym7F7OyrOgH6tZ1cXwwEl
oMtFE2jrGULBchMC7mh7MMSvEMHxK9Zqct/iBymoHTxYBIe66EWaSFIfTBuTyUYoNm4yIruDlVn6
YImxOySVG8v00zZnn2PiebQxEfbdFQB63M4ZtrcgrkDyYl9k8snwXgzTxZz5ha7TQSRQe4wSwV4O
OOdzXCCgwmwtMsE9cPyzUwbBImzgQXmzaQ62yoMz9+X9zKrfj01QRqnqaHZquiz9MozUakxvClV7
yvwDbZvibA58aOhdPF6MgWwgoB+gO89Cu9OOTz3zU9MTlTMA7DuATuapCW6mQwzEACsOuQ5tlFai
ry7GkiFlwBDLeTUiV3NgFWDmCRpHuBf/avNlAV9exgtGu+LEm/Fnm3XeEw1lbCxZEu+JWNNfFnDv
m9Uy132iNPurr4MwcYnUK1vmMpz2QUHsvTlT/TDdzkwbtNBeavcVRDK6qvdREMu9J5wMkHekeZXe
zh0fWmFGKp5G4J3s4nocdwPT1dGNgWDU1pjd6Z5NKwt0g6tgslz6vFBPPKijNOuBHQ5d+UEQT/4I
uIPbeVBQ4ZQk9bsSQUfbNGlEc5ZDYqWPrLbi97Bof2Whil95IpLUlw57EsjeL7MYgsD/vqD+Qz0f
e6DAIXjEoorFFN1f+HA0zAre1230VKjMTs3W20tdL6qeVHuTvh4sWS+kbVd7s/WaXla2v3ttp/rd
+znX9LrBsNOukPf/ab65nJlQuGD5B03jjgdeD+BYqoKnX1Q5oYbsBcFw56a3JFZMkv7ou2W7QLzc
P8kmaxZ5EvZPPoJ2DcK5Zbln3y/lyxSX036IxMyKgIlMob2Kc2/EIgkzzCPIWWpVnybliJcgEIt6
rKuNDlSyylURbqG/qzdB54ZPegquJhAc1VSkMUQHD6QPgm2b2/UmVyR6sjrvWkKuuM2Dwt96Q723
W8HfAgvyGFQrcE6+x91DkbjBKhFh98za8Nlkuf8MZS3/PTTqMuc2NE6GF9FLawnVcnTyY5QGWDoV
9ItE6INKCvh0eszjkwsaxMlTffzusuka4qF8t736IyqG8M2TTKcJy6YXKEchSw7D7mmIIIRiiasf
KsLHZa2RpLAt1a3iuvDPnFvdGuT84i5rpL0ZtK+OYe9HW9cakn0SR2zvWWLYRX1vH+K6FtsxhCA3
KUW50YOM7iQJrFUYj9PFBTUfMHyvr5yIaknKWD22jYtY3uX9MxYuL9VscF7LyKrAXOqtb9E0veJ/
0vyAA3CKpjr6CHq29rUo9jlAm23d47/T+bw6j2Ks77ms3wfiOW9O7tvLNnfqPQV09+JUfWra2aCi
TQMy4nrII/utyINtUcXFY6/PAx7u3ZSMZCtRrgBqxbZcAFimP/xap0VN9cdYx3mqQy2fyqzK125g
eQdV8/wU5wFbVXadv9A+fO6TSX9YlKy1Dvx1KIi7HRHTLIRH9ZWJzFt72u4OERjlWBBzudZNIR9a
RrBcFh57D+pp7chGHagoq0VEZXwA+Sa6HYwZAhGHDxIUS9OBEnl9k5pTmxGcmkG302Se7qmJH2j5
12XM4LhU/SKyRbVzraRdDj0Qyswu3b0OubvOQTN9BEOVY8Px+YdXvPVTMf3g2JiBSXL73q0nvrWI
H299K3cvVhHj0auj+r3Nm4WZw+P4l3Zt8SSZT9cat94h8FAdwXJ4BBp9MSAd3djYFgnbYzV8KI33
MR+82Usx7Y2eHkDV/d302Q5mwIOx+syFMKkq29s1/p9t5iLmLwxd9co8UHXCMg6WEOzlj7qr2zvF
4otrkeLRNIWB2rcgdJztuSlOGgYRc2lvTCcJYgZqM8AAYybuiHxcuPEjm7SLduhWkLjeedWkzqGy
1IMqykNeUaSxnK7a1iikDwAYWS2gyyTt3KQ9156nH1yd/zVMj6DGsuTFo9G4lUjTsaQH2OzWMRDo
ADxqczAmoyN+vyDgS6SPvEvmiPxCyj3k8chXmiarD77hLYDqd9sU4kEHFademV54GRI13v9bgIo8
w78HqHj3MepioWQFKsuhBpBjf+E41B5nkyDcfQL+CTBmjbVW7vsp3oTIu93X80Y+JckG0unf1tz3
ac19ZqSat/Xh30b+c54Z2c7X/PMX/swrqdVs+oZPadZlgFMy3QNeSY5224G/H4fjnWkxhxGExY1F
KpQD+feONqwQBZhEcRwze5k0fF/QAGqiGXLDAy7ugibbGssc/LYMNlgomoUTFD0FGz7Wiy6Jx03B
ncUE7iB0uDo5R2OZ7UuP3JecJGfTZM6sEnCNzicLO8a/OpDdatac5eMdSdqVzyb3ks9e68hquQyp
VYP6xYOHwiH2Af4DTUfmvjfI8z6WTvwxKbd4apyuX488c/ZORoM73/cKULzzdidFn6yQjYKCUgXX
SDL5QCXfUBaKl5D35Bho5AaNOYAzjFUrUOtm4PJlnNxyYTn7UEh9Z1WcLZGTcqGBESEe8z4Qd3mz
mpwW8oXWsnZwJdSqYxCib8Zp+h64ok9H2qkVMtPxk5bu1QPY+oN1gFAGAVkW6HnhtvKApP+HEchu
iqXKHHcDMZ2znqQCqOEydkIMLFdM2uwZe9lPiLWyD9d900q3lwrqfn+bRU2O0EkGyN5UwaWvhLMn
yJSsIHwKXm1prYshYD8cq/o9Ap/e3s/Cz1UUAr5qpd8uCkbhgs8cbaTU9aJqECu7EkQz6B9KK+4P
N5pqVuj8WI7DcbDzOkeKoEyV1UKT3ZIA1XN691fu+HdIM9P3Btr8tIMs4yWWNV/AKaWPY1c6ywz/
mUtVJmrNwfU/BQUbt4MCnWwsu+KQDYHYiljEJ6QbqzXBm5Pv8YuhMIoHQHnMWdiu4YNPJ68eoU9y
hbfLbWt8pQP2ADkkyJlnzWmABig17X7WTkuvGDBsXriGevhrmE3rIFXzCmaNHFdTwe9hlKLMAk1+
YWunLz6+QhQyad5ylBxZVWFcHBWpm7vKodkih0j23UH1n9wOf5S2LRaTognYiYm7b1VT4sO69QsV
7I6FNPzBquqDW33zGNW1/F+u7/wSx7/oWKjcCwzb8128Fzy2Ax+SU/T/lUtQA3WiSovxCYy55Nr4
z7GnsfCiZM0+6BJIPCpav7GSyDS0lD53fe3dD66D8jZopxNddWO/LKCFWnhyoDsTiBizbIO/TdMb
CnWoS3mfTHF1zJyyXxfNIK9VQ8HYQbbjzWPTfWm48Um8k0FU/2pD+d0bq/jFgsx6wXqH7QD+/FKq
tQ+W3QK80XL8VkT82qJq10MztxdQTyxz3xu/dceaZOLc20i9m4he0Mle95PIFybeN3kBAFzDqXRl
sAuryFebQNg8rQOPbKKqg2eJ4g3AKmPe/E6mR72zhHKnO0aE53CQ7KE/GjvLRX/Mh0ADlRjI1w4z
JJQhppiBKmmGFYuHJ+WHF8PmNfxfVJqojnOTBZXHfSGjCmVe4n4JAbR9iiNVr/C2YQRDti1Rhqcc
fqoS6nE3D35FcX0lWWy9oqhHsKCkcS4TCkZg/XeQi/szvczA2zTT8c3dpodB7v9qyu46eWN+1n7W
b6Ny4OcWOpBU5CF/bZpSreMoZBuraflrEYVvOvP7S1lP5UMC6bppHhMeb1HABGW25kl8RPTnu012
9AtbvZRi63sZe02EDA9AiZuFMQdrfIAG7kzmoly8ye4iEtSPea+qQ+943dK05zw/g9haP3pqXPJk
clK7kmtfKbjg8OSPEHD8ffhssyPVr3zReKkZ8tlhTLC1+xV0g9GS9+24HFxW3Sc1T1ZwN2xslGW3
KQmrj3k9ih2FW7hnYC4cPDygW49ojTo9zFnbeRdDQjCx1cjIcK2qJFvImLdPVIksBTVMv9pFS1NG
Ru+7m80YsBQfjWzXI82yIp2CTRyAD556Y5Zqmpd5aguAMFmkfui8fPC6iZNfHcgUO4OYDS1wgUzT
e3tG00Rc7jOsb/emD4jOrc+bC1P86TOY3D/nJbQpll3P3ZuSLfHLEMRucNwMCxr6dG8vZAGB5Fyn
QOWRtfb7SoJujjtSPyR2voMbn/+CWnhXZKJ8Qy7EwUIx0Lsqqby9jfJSa0bc6CFugGKXKI/0QcIF
nn7QP53aTieXW9fYmcRGwRnYDzlKluU1/M3arcY3UeeHMqnUqbWpt4mQyUuR+Mx/gfbNuO/9sqR6
EwCXXyJN5bKO9XT2IjluJ8+VOy/T/ppaVXFAtaJyXRWtc/AapzzZqq5WIH3RF6+vnlGLQ3+A5bLW
1C++jxS1c2Q4FheI9LDS1LzY5k3n3UcFLRAWu8F71H+DywzJT8W9/lQOs1QoHGR/mPHJftYMmQ4w
gn6f+c44oMaImFJ7DMJL16u3RibDaxeP4zriPnKNMxFLOf7S1lbyOFZ9fYQQrVzYyi9ftSCgq+H2
2BozmZqTbvP+2mRK3feCPrjzqER41ZapEYWhZhPJO2Q+reIHD3p9BzwBX4WEeuyTJDWVYwSkuUQu
/w/ZatTd0kLZt7NpinhUbpuq2AAr8A4VHSB6yqNk48sWK4NdWcvW0fqRhkOY2k3Xf1O5vCe4O/JU
WitKqShSTuRh9Lr8XU0Oimvkpf9kT3c3x8CiP7BQP2fK916kcqatZrxYGTNJOr2wLDxpt178t3qe
h6jZ/9/89PAfe1+I6vUgQ0JF4yT2P6osOP2EMgVhbT32CXfAbfK8xVhP3dnuGd23fZOtIVkWj5mA
W+K7LPopwQvMFR7iz7EjtMW7kd7BLcDwUvJHWRdVKoUXfg5neOvL7dIVROb729j50sGs6Goz5S5u
xRL4pCFrqaqDQsb3o1HOftCCflNt5y9KRfjFp427FYg7trlwyCWHcnsRWiL/xlAVIYdTbiZ1fUSR
BQVPYwJvwp1XAhmw8jHKSerO6HyBonOPtAf4O68gpu+PNdLpa988DyyX6H/wUEGZ++p9QPXloY6I
HXr4BxXIv3sfSN9kPuiE0aMHaHdJ9UjlSxVkKShmdAOiWHuI7R76aHPaaMCRaj7cerg/JgvT2Fct
kMhpjBc5C8AkDaeT4bkYOow5+8KJ+WL2fTCigosK/a3C47PzddfBAe/ih8hx4XTGnT44Vh0dFQ27
VYvyNk8oF5SncxT0weQRBVGCn2YSs0pMiohe2x5ifjOppTkeyyL2nqJKwtWvzq4ri5+671ex2+Ip
qXOxCEeQYSDH/B6pcHpNHNUuoCcLrvZIIU2nZXhSxLe2EIzaO2rT4hSALrD2p97aJ4X/XGRIqFUg
2RyRoksO4IeStcWm/pFDn429sh8/MkgMlI8bBHw88D068tTTJFiVSfN7EhLh5W0Swtb6z6TRMAUa
lMtrKre8TSLzX5rDpttfylyrf7SzEBAJCECbzk/YioPYWT5PKv8OXaZz7D1K9pMkCZxdZBnbDL5s
Owz51p9zkLVnizSox+SWg0SJt3SON59kFSx7G/xNy3LCV9n9ametidJqWDfIp2zjgERzc+0Rccl9
+soilqFEIfTybeu+oJRodmeazMGYCavWSLyT45d2v3XdhWZ9s+LjlWpvPBhuOxAQCPpn6vvnwbTR
vJNbyo9YoeIOcZv9wOlMOK6y4OjMmuEoBJ/WjXl4dLvQfTK9o7aDY5M85M3Q7lxGvRc6JWuAdOGD
PUTFfVP0D9UsxBR+m2wdRsOlNbneytKoySVkw7c98u9L89Q68ci3yRjrm2l6WSh3mTNuAql+BXNo
NkAss0YaJ0QTTIs4pxr8z2smfnpjZB3bZIxOxsEtnHUZ2fXp5vO6cagmZOfdbonkNNwZigqLvU1Q
wbAtwK6Gq4YoM1+iZEhxlKRgD8FE/m6fEPUNPGAP8/hAs+TNd4/VCJUNUxBFU12sfPOJSiZ3cP3j
Ze919jacAvwArJhSplR8UrQQT5bKVybOHLmWO4b88KKnrn4Yh0JuZOyRtQEKM8q8lFE/OVJ8ZS+c
XKTtjLP04vFGggHXy1tOnmWv4RtHe5Zp6xR3CuElUfVroOgln3OdHZH7kPHgracDAVE8Kc91Vma7
xGrbTZkn/rXilZvG4Kr8VO7ap+0vDr3RGxdXJIMFhLz/OrGsry1/d3GwF0j69xheq+jNhsDWQA7g
vswYUYR063w78RaQkVs6+dr0dpAq12J8j6OUj4jVM/ycC8h51F1VRvSoA1Gi/mEbvWnWrNpKOT+Y
0HaaOHS6r+AkgQgYxuuq7JMnprpHM6JhJQLWsnpSsqo3EJCUO6fS9VXPyTczIkLxFxl040liTVuq
ueZPMx96G4I2u2DOMnaKEXF9SNCIlzgvKh2RJzaUd55b1Rez+QhYmCAv5jae+z4t5eV/WX/mZRlu
xP+++yd29M/9f6bbAPlxANT9sx6ZF1itldvD+Dgl+8Zyer0rGThJSeJ3y06Q8GCEEeYs1xkCIB86
wyVpMwtcsi5ba47SWxCIoXACchOH2h9ioOf2I41osgqxVG1GX5F1mHFkhWdqsSEZk7nOlBKoEVZD
NFqisNghxMr6DCnPM4+pezaWnQ+px8kjLZG1cUKe7bFuN8ucR8EbJPI/IxDl7mXSWnd06oaUQeV5
NyZWjRzEcF+oroUAV/8MUC36rUFmDdyFbnwhni4XZVNd6Jj3d4KgbEAZx+KuSaJsS5y+3TWIThli
SGhV6u5hcO3pWJX6mzO53cNYc3dBVJevwwSogsRe9zMJ29TDd7elDrG2dabexwa1GJnPJL6PHEou
J2m+O3jauSujF3/0sw0k+XwT1lLfF6E8VaDyvlXMWxpcyVaoDTb2orhEpL7vrYLshqEMDxmHFsUc
sH2CoShqlDyctXqztrH71bvYb4HQlHXyWogMxW49uznE0ajOgMSwlepyXHnBUK8bmvnnBqsTBFh1
vI57MApSVBBB5TRNo2uc2WcPNLjvDggzqZCCp1kkJQKecS3s+KUIePcex6VI675pV2TSZBM2trPA
CtC/JGFYpo1fdD9y1C9o8rovUu09dtxPfgWddY+geKuAzi/HCIqFkboLpRyV9qyIN9RXyUEM7bAN
Y2ufTYKvnBEVVaq2S22wq18mrod1B17cWmQaEThXZ1eCv9eCdPiuaX+JAbZ+AHJCziZKFnlWxGuU
7FL7CrQYo7jFgH9Jc/k4dZAtVMchL8i9OdS17RwsCgrf3EQtq1mULA5WMhDOqY9G6A96+TrE8lKH
XD6ClfvoNEl1hvzMfhKW8yxyJ7pziWxPY9BcIAQApZ8RghDug9iaH+0yvyb/R9uVNTmKK91fRAT7
8mrwbpftququ7n4hegWxIwECfv13SGqKGt/puTNx43shkDIluVw2ljLPOQlthX3k5MyEGEJpnhQE
oL31GNv5Z2kjaly1Kt9QUxnsi1vheGjrnXxo7aZfRUpRfDaVhAVcbeOj7rVnwDRd4J+h5EcMmtjD
XQ3dtLSKo20+yNd+MqYIYiJcM7lQG4p/XxSnLIIuHD4gM1Jc6iz5gN2JeBj6BN+kUWoHKUX3UXXx
pAY0PN8iSPIDv7vylrudce57Z2dlZsx8iNohoGcCgj4Z1SGUt653nEM1pt+QY4SHhKTF3mPQBpzb
DKrU4MDp2Srsi25dIbL8EduYdg3oPX7Wpibqo3i+6mntvoBG+oZ51eDLRiiQYLKN4jjfOmaLYxJ2
XK4vp940wg+Uqyt+LB8qGXsHVB291kNiXdy82eL0uTY940cpNezwkuabNK3uOjZ55eulyzecfR45
gL4JTjpDm4hf0nySriM/iDT2TnU4gr9fZ6BVpC1IJAke6ZDRDHeqZPmqwtf5mittdS2mO8fUrjke
+kfqImNXinwrpRH51AS4KX9QNP4NpMtjKRzrmadqt5fC5j41HRaNiLylXxOlsJ+h7y0f87b0s6lV
lWBNs6hr173aK6dxugBN9nqXpUa37WL769K1uC2+Hlj9SG1g9beRji2OQPH+qsPKPfS1SPZuG3qg
Zff5jpladJaMiW3MjfQBqcRhY1RGfRld7qy9HFosUkZXD7/MuzIv8yM0wZtDjK//rmWlezKgVrzR
B3W89HVTrkOAPx7bMYX8uynV5yq7cW4BdeCO+Q3a8smuMznfJ5HXXAbWMsS9Mv5ZD4uzWuObnmbA
FmiF+JLw1vCB1MuvBtKuOwCp1F1Xtalflzrodoii7jUbs0lLmX4yZO27jqF9tXGw0FVu/3Sr/EnD
HsIXiApepaGsoQZT/TJBKovxLPwcdXiFMk7Lq1WwdseH5sHFV2mb6q7c9hawMqrjIrZgx/qLaolv
up0nvwr7DJQmRE7wZb7ayD1/dmKj8utOE4/Q52k3ddaUJ7fnRy9BTjCMFHEFw6j1C4FMQF32flzy
7Kca45jlFdiT2K5ZbEAvLI/jaFhnHTiSIPak9smUwxkxEBeJSk/DI3sjVLv+ymJrXEtXrQ8IUzqP
hZA/wa3AgxJZe5yIhX3LRZscDRZBTTPvhofcm44vlvUt0aoItIxm2Glx027tCFskyIbdWqB0v3uA
ya20Ih8eh9yUQJhzdcOLrn1BeAIJEniwaePs1mV+06UogQMQO9WJsr0zevZeG5PyhP9luh3Uxr54
Zu0FTE6ScT3oxYPOhlNRAY7fMy98tkxTXB3eH1Kww6UhV0aNdG/UN9mZQQRziwxysyZwV4T3MrAl
q/cE/WpRXABIEbeBsBygX6J1Vy10hZ9VtStAVy0RMm2so8W7zDfMTu7bVovWo6sVn0HE+ImsS3+t
PVA7SiP+waZnrpV6q6pTKp/piMMOnmrvO9YN275Li8dIlx7ila34bnscgrqt9lNByqJWmfOhVs1x
rWnpZ3fgVVAWhnfNpwtELuRKT/BBDW1FV1YIBGnByJ1qHYfcu5IjKuCYWzcxvdXSB3VF8FssPFim
Wcgts3r76s5zz5NltraNgGro5PgyKFG8dsuqAFUcAUDwA7F/7ozs5CXeFyc1vDMzcL6OxdNoGMzX
Rx2i0R6UJnh4cDxXO1cgqPgjNO4BPUFhCi8T+r7osuFSTRe2K4a82OBwzHYVTgqBabf6CySHvxq8
738hPzcCqYyNCk7bXMnylWi8ci0R+8bjMovGg5LhQW0q1q3Hc2SnDkoSZLWtfbCTyNmFqVJAKLXA
91XLPgEzkwWjK7DhUqvhNIZAj+SG5WwS2+gh4JSWG1cdnFNZt20H6av2ySqdfEd9y0UT7h8uwtUR
V3MA/8JuBKqgQry4QopV4ZjsY4fCCkGXW8Y19WIcUYGFAJ57mxgjKAIgJADfAzFWqddyNbLmLLmB
IyAiVE858kwrCCP0e+rTcsNedWMDUrHiXhODOT+Ri0IlEr8JI/cxMrBLZrr6VVWUARTzcjyYCpgm
qxD65WyYQhO1IrERTD8pgmWfpRoDsA440ARcdhEAjw9ApXcQITRsP+1dvraBobdihoRklLOTWvXF
no0Fvg+VqgS1M+pI7Xnh4+DIx8iOzuBGRzGE6hQEWNJ2G2q8vCGeBkqyUhfgsTWQbrCxawKlln+w
yyE594hrIBTS8A9pVboPXmo+4/NjP48D2DyQZPhDpcGZFJsWKliNU1xQd0gAk0gDGRJoGDw01Xdq
2HGsrktHpoHj8PGaQstsZWhND2aCMV7nPijubPXMBfZiciEDTgvQKVKgw4SeSiapr1oFNsCTiGHv
OfWpbbPXu8yo0jWkWy3osknRIA8Ln/kWTyJ8rjK126BsBbRJLci+Kiqo3bnmhWe64GPg7VswrQzo
+5wtbuMHIE9uTa2k+PrjsYgdrHPTxh4CRXhn9ha3nBv1NW550FMxgjnv6lAEA7OrzWxk4XsoMqoF
dI3q4QFZJ+OqDoPlG2Ec3WK86u3gDNlOwdGy1qMRbLRhCiFcgGANOks18TMN5KZX6eDiJObnDqS+
c9z9GIwSidZ2qDaei8BtxVLnIEKBvdh0p6VCFHMntenSOA/I8g6brmXNGmFTpCgqMCGlkn0O0zj9
goIekyqR0nzE817zmySMnoBFYWsz4eHFVvGhYOlXHK6QgG85wPuthZ+WqUkX6elA1VoeogPgtcGk
9459KGSgyEy/GuKRmQLERtWG/FGINxiyJFAvVz2e7UNbl+BvaArzqxHxADO1soCNinGjSx2DEojd
VrvRIvW1jzdti4SNXu/7jJuzn9S0ByT07FNaWt6mSiacuKOZh4Yh0uJBR/5Zi23xKIVcqRCifjad
bu2lqnKbNuphK7QXA4jVEwIE4dy0qjz3k0Emm1yvEg69a1ShqVCCYwsZtAy52PK7GyYlqndIecB3
jeHEbPY3C2o2/uBl49byQveYcuVjnJTpowRD0my5eI6GgT+XQCNVRqM9VJHCnz1DWn4HnXg8YdFE
JaRwq3UIzYRN+GCVAFWBuhU+FIn9QxvH5CXKE75naoyMkBelLzbYMmtTCrYjKxgR0M+NzQroFVhR
6gVK06nyhCKS6iN+PwBjQXfvdOAtxtB5sHHQPDrKCMBgZxk7yxBZACUfG4ypVEA0Degx8MDtDzlC
Cagh46oB4vqwDqq2rUr8vCupYyHEEkNDFzDRNY3VvS7aVlrVruexLUBn+LVHnG9yxg5PbMoRyHiy
ph1if+Yw1nMTMC38YA29uiHnQmbIb/YmJEWnddUoLda8RWBsHtv3YeAgob0lZ6Nr9IDHbjhbM1u0
0JjJ6908lkkk3jqkhOhPSMdY8ZFhTbcoiLWzHK+7dCg/scnZWJ3c9Aj0CXtWhN9pqnxWNKd7znn/
ESwq71yaRb+rO5A3FaOXl7aBZiDrPNCLFGbPfY32tR6h7Tl3dRAreDCRbA7VClrTCU7MAJrHB1e6
8kJzFJxl0B0q2NYtej93CoktHnMCwKezYxSB+A3W2/cCwamvVRXrK6A8rEseWsmO9e6hacb82lrp
h1ZNoxfwkfVDampQnff66IWnTbNBrH3YkBXgAeEjR+gdyFqa/CkXZXeNmGt8bL+KOo92elyqQSUt
DtUemwcCvNWtSJDkRF0ZSJF5FSr0rBPL+eM2m25NLa91/53Du1sz16pNOiB8EFmPIUiYH238eU+e
CRhv70UfDXzabmFWHqilWNK8JNHwSK1kLCBDXMjv1OL4o0HfZjXSrXX8ceTQ73J75Oho1qQZjU0I
ZEqQ2IpxGUL19WIqe0eR0WXpxoa/OmRh9IGclv7MbLV1PCBTfGcoo0Rd1SHYAoszuSAegbMOtATl
23JhhwOjxTXtA/jwGyab4bM72mEwNgA1D1qhnlUd4S5gpwMXekvgv/PYZ5M4CF1Q2+z1LjMsF1/v
Ar/hDlRAyKq93WVl7q37DoSSOwM5k1W2SvTOCrIPSiDZUiAqgdjrPKsQ7ioTI4B7LUjFCLAMY3GA
ZN/rJcFW4ZBNF7pbDIvfYrjz+wcuy/QjAPHpiuZfxlFz8VlW+gcud1MtY3/7Kn+72vIKFpe76UU0
AfPuzHcrLdMsL+ZumsXl370fv53m71eiYfQqtW6oN23MHpc/gfqX5m+X+K3LYrh7I/79VMufcTfV
8ob9q9XuXsG/Gvv378tvp/r7Vwp5B47doVH6EAjB1o5NX0O6/E37nQmpKIwqMvd11NxuzbScZ5nb
84B3w/5yBeqkqd6P+v0rWlZdfFTkncf1Ynk/0/+6Pg4zOHpLM8HufFlxnnVeZ1n3fe//uu684vu/
hFZvwIGwatltllWXV3XXtzTvX+hvh5Dh3UtfpiBLNv3L7/rI8A/6/oHLv58KmPo2GFBla2Umg3ho
+9hZcyDifWrG3SQZYBYCyB1YgdGyfLV2w0BxRalvM4HCmoJ72FFOZnLshwiYOIBXTiCp84Neom5a
QOaoW5tm5p2B+QWDjrq60cuOtYddYKVX+lYfDCcwkVTywfvzkWYA9HIqmTgXVKTailRWEZw9yOrS
rdWPqeIvxRZ153Xg0rWUYwxDI4Estci+hkwoexMa3X6R5+kWOSnEo9S8fAQqc2fWRfMAsaXiUUH0
5WR5zZVs5FXjm7vxbN4HoIUXj+SmpyjnFyPYciAXPVSxRSqwNcWs5JBVJTBcZqKtlon+4eq6210d
Sw8RRP2Llb0Bykt6+C0qDETgCleeRyCxgAOD9seZ2ij4GkOEzns1LwbzzcU2FbiUPVxK+TqMxtKF
/Ly3Waw6jTelCfKuVoHRYvAEWQC6pQuihBAKXtrvnFLXPQN9OWzfjQHy9A/3d70QOM1cvzdUCalM
1NFA+UX7odOY80B3GerHdF3Rnu/6sSFiAfan+AzdDeib+NSlEdQa/piDPOhS4XgLFSi72y59dBdn
TrcDDfLnXT9NUgn3yKvRPpCRupxMbnJ1kPsaeHtgJpEnRDE1C2+R4xc29+Z+MlI/3S0XwOvsIzVH
EsCjWxfJlJAnr2NpmDBZGDCDN6g7mPcbQAA6nyWj7q2gryeuq1pDkASFxRR8agGhRtjO7jeJVzZX
GanNlWuVc3A695m6ln7Ibz1beePirAFXuuSAI29sM+r8YRpJffMaNNPSSeu4TjTM65BBrcZPecnF
lmi6dAcdqNsrX/eOugsRPq9azbb5nji7xN6FNDPQDk3gQRs3Rg73oDaGkUGIvs7FQakVG/ehovI/
3TeawVWf3MOGd/2x0SAEGYkuD0RivHKnU6X1XEQ3wI5eLkYlIJiLaD51vXO5Z16TPUpc0LHfuRpK
KGk4EbEhX7BiqLWB4oWIWZsGiNIic+1jPIEiUKVV/ZKXUAeaqtksHrGtaRDulrmv7+9AP2kO8PmG
Op2pYi/4rxYCIEH5hg2CptGxsCNkjqYIIL4pjwxZVIjHQhaPLlDQz1Hbselm0byKNN0nvwbZsNkP
UAu5huqJgHRcJW6TQsGGNTwJYmjzxz6QggXgIHkSyNDjt0oO/EZ92tTXgtSNsl+I0W6oTea7eXo1
uYg2jPadLeSpU63u5ElkiFfUTlA24OjqD2Vb9kUwGxB8Ah6gd9pvMQpMIXGvd9BAj6pgmaEtkte5
7vriab5Qf7jrtlWmbBW9v7VvlXrf/a68VvLl4egjhqC9+4WZf3aQAjzOPtR+N3L+kZEhU/0IoCcf
DD9oVCvImOYZe4HYarktpoKPdMne7gYq7Li0ydzJdB5x109NnKC7LZD/n4Rs3XGFwCdYUx5IzLnJ
lPNyKULx2jSjZtUCJnIiI/XPYzuwcfxo5ON6GYaoehh0Va35s+K0CcIhaFASYoCmwRhAwFq9Vhzx
2RigMnpoCkeeiqTAwZSJep+MWb1PjcxVH6WF2IHau4VPPnxyTImqMHhARrfIuiEO+UBdbqyXPjaj
EvIgQlNz39NtaIb3zrjDz5x2AZlVv9Bdjlq8+sja89Kvo3ziKdctaBfB1VMBql1pfWVtHbxsUPzQ
uVwQ1sNfAtR3wBQIyc9mZnqQqnxbjbzFtGRfKkjJYLXlBcS8EKdOmPNq7/qLrAY6BrUp5ajvx4zV
W8Sp1SevzSFUqYT2Dx0ldeI2l9/cppA+B6n/Gr75MsMZ73yl84ljmayGpnmkIQXQCoijZZ5AOKmI
dgb0muRsrm2GiCSQDq99JYhVZV+jytU0Yh5M88h4CurVsbsSk4VDx0wLaEa7j3fkcj9kmhvUWobK
CxhB1tKqg0x3nN6+ALNerF0BsW/86+wfdgyeiJbWX2M7ga6HJbJLzVPU39Zjc2OB5/JMviTX8mdf
tRstpGkAfVB0rqwcDT9JxBkQqMADMkyK5gQjVg3oqpGV2AZkdVwAHchKY8sWechXGd4Q8/gm8uQr
PtV0Q7weEfga+KmlSdZ6qgZH1rxEZSduAtAkNChte5NYcyYuECoBg2e6WwxLXzxZgeDQtnYCtgL5
0UVCEX02gLvxY0SGb5QSSdRlAC1xNxMtMUDtBKrsmJicl7Wz6UUBfSXONWBNhmNWa3sAHI/ZffIZ
PCiUZFI/R3gDkCxkkPuWrfa5tjSArKrhaSgl+HlKmiETHkEyuFAdJD/V8Bxlo4oipPjATsNp1qIp
+L5HvPefzRr2OrQxFAU1trB53FvStbZa2IGZDXzWCvph3YnpLHqJq3Ef1Yj2N24yPpd16feTMBr4
c+WD3qJ0WzR5gbSIvbONokBk9VIdctzTlGSlKcHKkyeyMlN9N2UxFEgUYw63KX8gpZAhw+CVQNA7
7aMK0f9968b2BgXn7I/KyB7od3jxyAD83FfMsTaxsCB8bkKdSq74aNVb2iePCTOOplP4d3tlkCqx
Ax9V1Thayav1tY8sTPB3lqHHz89q3qoj4bMzSvGUTiVUjSyDio4pDo0qFfnw1kRSNDrTZSycPcjR
1dlWUFMSE5U7obnskS4eAB5VCiwetaBtoZ9rszkanYmKPfmQ99u8lR0eshgw4vv/6ORZ40818LYl
pOhQ1adRD1XTOmdyGfRQPtjuuF0G6PaY7vAEBaueBoDKbPkNShjMPvO6Y3qpyjKeJzEg73iJByQ+
6VU4gOHvIPJurciXLkBNZwGwTXJjTtOPigv1bVQmeVKyQE1Q06tshXwaIq77TKL4NPX1QNyegIr6
4U16r9RVlyakgnL17ExdEuj0Tcpt7CKnZoVD36NhfSIbuZsJeKReDspOo4bmYcjDz9AOkUcviuRx
CHug0OmWLni8Kwpqy7w53HvVbxbyoWZYNlG9ojakzthat8ZunnPxyctkCP1lNM1r8eH1dcxTULvK
nWdV8mh752ILFb+okfchtjiqerWeeXA7hQE7OKq4pcvSJjt5ktmBVNarJ7XtxXM2kSsSEoOvRdAZ
ISeag+6WJVEfRDH8v1yNPHFGjaE6CGSiqov+4kBgMEh6LV1Ts/Ni9HVGf4HMurOS0KDY3BlCmf2I
kW/Z3/eX/SGucu3IC57ZKGmESXr3SR8q+RDpUQNwUu5sPJwsbygswVchH+WemnRJW/dRNbvkRK06
SbRba/VBgYpPl3JqeWYU3UDMXIbUUOE4t621CwcxMt9rG6gMePlXDfRv5kPjZcRXRIfYHw2fFu7N
WG4Ey4FTqjmk4Rt5444aP4EIAFxl+EQXI7EbIIis8JBNfa4AUHUcoflPVmTr20sR6Yfa9F4H6B0g
DBaKeVIXqGj52hk7yMZOw4G9LU5d6fxa/EENBLzLRoXJyaHu6sGPunjYUXNsqhZgNJv51FTczHgs
qo95mr2uBlWkGuFL29kbWZMCdVMaCNq4U+1AaIkm+MuSKIDEenmmPlZaABEvbXNvgCiHehlwCKdB
5EVNuhjMToCjKaPgzrA0UT/J3MSWDYzgR0NzUatqMCKUK3KRbIIqv28B+Bg0UowbZOFRPsJl8U1l
7ioZqvw/rDTWRFks8s0MN3qi8SD3348njxjitLPHssLb+mRc5gAoGFq+AKF7KLexsWJoeKUcZSxX
Nsg7Z1dp1mBmRBASsOR33iTRIZkw1ivybm3m+ENs9Fe6NFBNPVehgKx9M1wLGySPPAnzLb0mSEyj
LIrFT3PLRRpNKFa/SunteLPSq8v/wpohJPZubDuNldNbV6iptUOuOgLDKQP1Jq34AXBBaEsBAPvY
x37GpoT/1FOqiXew++IXmWYnHrbrrHbZehkTyTJbDV30Og8ZIGb8/zjPsnb/319P242qb1hQKKsz
yziVQt92iW7tm9DAfivrOuM01JgGW6/MOGW2kRx6UIBRmtU4UZck6+xD7jVIOWut8cAlmYaQJ81N
TaVHBZegjiD41KT1sKZOMs8rknsPEtIa5Cu+Yi5LX5/S1QCcz6oyjWGHujRrlCtkpo+ghnlgdW4B
uo1nfhPhJw9lXtD26PlOdsRyBndd1U2ze93XhD3bI8qnPOALEl3cNnM3fdkY0Dr+o0+dDChYCGYO
1+f+Aso7KFg+ueTl+KnTrWpP46mLBmj4+AT4pEAWZRpPBtnl7snWB2WT5D34HLI6AStRn0bNqk5/
1SQDuQxQtbb5CGrtf/elmTIWfXVsKKJx+6lSDMWnOxOglfmumPqqTEG1xjfr3/uhJrMCVDCCmW62
vtPGoqYOGK9SMABmp30cddGFx110XvoyQAuy0IBsWx6dNScC+Qz5ZdPMgXHuTQMA5uTJmLrDvE0P
A87SPjWtGtR7aCQpADCP5YuuIQiPKBAERydn7OjnOUbsaa6JEz9FICu94JLia2tiH4MKF3ZeZeq2
rJxHEdqo6Lo0QQ7ZdxEETbaK8GZrBLGyW2Kb1omKkYyQSbEGoz1SCZPQTIerYApUsGumBw7VMOkT
Oz2N7usAGkUX18jmodSi8b2VJmsHUJqgcusMsc522JYaM24ViFbrtkKczLQslHed+kLFbPyqtMXs
QoYBE6ygzFYcKn342UaWdkBo2LhB1PSgJrF61trGZX75MoArdmsm09A2ylmz+11jOB5DMft8OKSK
/mv2NEHWAjrdLH1ac3kxWQSt7wSwmAoY9iP1Z43X+DVKfGznqZYXQ2Z6gYmTzS9kma580bzU2ReJ
HkEwAQc7YzpPukzpdoD6g7el4Ei/Wjq1YQTuls6L5A7MNzwhWj/7LFMshqVvmQYVt5LViO+pghoY
HxFCewGhUnluysHalq1Z7ZqcZ89Q8vumA/j4/c8OPUPBCx4hLENSQIMKnowBIS8SA1Rj2wjsOn/f
NKcmOZOVnJcmWe/Gljbg6Q0w1r5sLeOcp8AD9aH7CfhWLTxEGuTSQeKByhevlAFhmsQ8I7ZrnMlb
9E2QckMey+ZXVlrmIYbE0xFMUvyragWFRcEMLTlExNDrGkgqISRE1mFyoTu6cAGS1Gy5b9usMQ52
9x1lBW3woic/mo7aCCK1oELXh2SIINcepV0OGjQuxqjFyq6vEbAf8Tvid1ZduL+yzMyPQANXCH2y
PD8KIKL81Ak1nwYJN/PWrG0Z9laFo5hn1EsHa10OYACqiK9OTahGDRcvDtvYR2G62WqpHb+NKA1w
BgHvBafO8lObJ+NKK1n40raAI2ldObyENbNWXiOKl9BB6c+yjDxUURDKSrHA2W0NMJqQNvAOGipE
zzxtM0nCuamR1APUat41Fyvx6v7p2CyLmO9IHMmbif1ptIDHGJxp2Ct4ztme1E6QPgOKfUDO8Cij
ek19PSCXYzCbpyF5V2prPs1ggtC19jSdr12uVDvIp7jrFLTdz3qafBSgGNzUrtYvMq+zFfUXeWcG
uQoYuTeBekF/xtZM+xSOdXPAGyBQqSRPP4PdJlYi8sIHYAHHx0ppbtQf6Xm9yULTQmAMizDRbFoT
cKIGOpsv7IsRJ/0POUYoV4DH2q2rmnGH6if1TjXz6BHHQWDo7cL+wb7oDfRPyBPyZsPNTiAL87qz
ht4kmE+oqxpAwiIDBypD1IhPHD7qBNUgWw+Dk52BxnMuRa0ovhJZ+DV7u4sKhEqpj73dLdb5LunL
c1tAHItF9i3G7nWPz6LxQBeQ2M0HKwlRORXVO1d3BmoOSXirqtzdk+/iAZ13RMIsYE67LHqEuF/x
pPEsWYcqYP+lAHEsUarKtzon+970iT+aQ/8lQoW/9cjT9x5iSpH8rQfpRGUJ83MWo7J1pIDwUUBq
cwt1mxzfIkWNLyHVOo89J7BQC8ufC5nHdDhxlrrnEfgNCrOOHjRD28CbDGT1MhdfmoyfB6XiIIVM
Z5p3w6a5kQPuj4Kfm6k2st4h4GvUXvU4AJi4l66ib/qxUj4igjV7GCD9rPIBwkN2AkpUgfywNumt
oxTdV6SetSOUdZtH6CgOD9A+3xkFXravlkO5Qe06GZAvXQw1+woJO+1IrbplIziV3Q567uKKw6Xf
jRxpyRAFFamycSMQhysNREdG0QwfHL0IiAINeVQch1FOJSCWs6s72sq1bfUMgqKfxVqnPLFwGNZQ
3S9tMGUgi0uX2FbVg2JNF2DNczxFcAtsramDUtB+y/FsRKZgspD7xGn/3W0RoRArBx0WvNd66G9s
el5D7MtCDiezcKwHcaH4OYZNsVnK6o7A3aLCZo16nYOzo/77yrvkUiRGf8yG2FyNUOEIyJEMy1R0
F6Vim7xNdeeWuhfF03LBtpBc0ZOgya2gaezialUZDppmmmy53mSB0BlOmmoG4nyrotavyb/JKvc2
eqeOKEWA+oBUbJz6Gq8b/aVw4G/71GksGH6gpi4+NFfGhfRb1G8LKPG4CETPact3ecwY1Ys2oZQf
KGs5m2ft6P+8n9ObpoGykLPmdFu29qYr2w8uCyB+ubL0PjvLoevidaqA6onCg/fNdGIZFxIROtTm
21LrzbWZnmP0MHvrpxmpRf3k8eZP/eZUIOnNn5YkV++LXUOAqZpUq+lSVqG9Fh0fV0sf3U36mWe9
9CBjSz6WC11C8PVfxzWuBCmIPGVao5SWTJ11WafvfZYZGwivbZGN+oF6Cfahrq2H+f2gJlSvQIvG
G7D8RciyzW7U5RYOnudvQ+cmWe76EPH9Gka8Xmm6VNeiwZON1AUqYfwAoL67RIAWA8OKgoqTWLmI
6vxkmtAJJS8a5EQd1Bcm638OakR6fk2VaExDaXazAN2tSgfUkIpQrjWt7P5M7QjlcTbdgFQi9SmT
z3tHsK7XeFo582gyIyasIbOI+Buw1waEh5KfJjJve6UYjCtdxqZzAkeKaL30cdDrkEJUo1VeqCaO
xV0UyKlwGF0QrYbeKkfMu+hDKDhOhcNiOzUeeP+FHN51t522gZxt7lPfMgdicsA9CceZ5yCDXWje
WY+w1ZyWat/WAwoo24yjiXqZfzZgz/Edqdduv0xee/gaVGaLD5+n76CgBEmYqXAyRA35zdBL8Kwd
8yIKk99QoJXfJgfqIge6JM77LnKdBgKsbM0D/zzXMv2f5xrK5pPHEu3g6vHKsS3xSJdEK81tpIXt
a12bpoQokj565r5Vs+ax63Lv2uXxFKNCLRkZSXMbqvCe2whcIRdfaK/eDug41xJHmXvvZT0aoU7z
U99g9t61x/zUaivtheXxS58y59ZLbPfq1Ij31CTqjjc6R7DQxJk4PHniRbdEO1KDnGIo04PLaD6z
ifdD/fAOt2kH1BS3QAbzW5TOCzSBbw6NIB8wkF+XWqaalnIQxD2Tm9aU8S3k4PlNc6hgXp0klsm9
KbOlhsUmUmOALIDTv8Z598DHbDhSF10qqDptUZheh5gj3BB5hJZ8Aj/VAnggVZz6UPdm4qCad9nZ
OzpKpPQTR7d0gYZjGDSapq3omEJ9dCyhu6VvGXHXRxOYyPqtVLds1zEIoIAMQS/snWgYyKLOnqvZ
cZYTA931VTCsHPjasnRIZHYoLrhRwJ/c8ClBOqZVvgHNIN3UUzZ1sQ6R/r3XgKBBSo/54Ck56zuY
PDXJWiHlOFsXmDzB6ZGljeexd4Z5qsmajvgko7YholtgEaGm0cexglJXqEHR3+0062PY6l9QkKm4
kLFt9BVE8vTnOkdl1kGPt9Qd5yjEZ0jwcHud2R/7UhX7Qq3SgKxWJJR15CXIo00LhKg/Pi8wT9k7
dwsgmfhuAeYKdwMpU6BeQXNpTlac+mgi7ELN3AKgb9B0P0u7AwQ83VMbDiwQFmPfahA5Rh36pygE
Z26kXtoQtSjTD73Cb+QAAKUDsYvIuCwjUR4w/lZrOAR7ofkpG3Nrg+Iu+FhZUK3P+hz6MBNmpZvA
LsuF+goUXoG8bbFd+j3G5aYGUBJxLhQHuxtKTYXAlNNY8HRRL+pt4uExYfgwWW3Eq1U71aegi122
CFTRLU8AwWqmy2KmvmGM4mCUCASR4X6KeZ6KI1GMKHRg6Nw+LRfZduLQVYAuvfVHQCOdjB5Ce8Ef
t6AcdqN451M2rN+mjfeNKg9DK1k/c2WuUjwXHranytDUX+dbcqIeuqOK0CgUrZ+xt1m6IxSUhKYd
kqx/mvTdfEv/nyaNUBCrKwRzHV8Hc2o6U9ABxApde9v36RfqWi535w8QhT+h6BfwtNNI4Mv0DUt6
RIun5uLrTLPVMfsyn4DIOp9nuloGADS5x8TIa4R0Cv4kMhD4VGUEGSWvHegI187zYIOZDsGaXyhh
537Q8PxEDE8LT2PC+VE3AIRE/SLjCe+5XMVKo/5QmgvV+ZrGWLX+OibUlPAkov9j7cua48aVZn8R
I0hwf+19b+2y9cKwZzwE9wUkQfDX30RRVssen3PiRnwvDKKqgJblFglUZWUm7XHKKrW2pFqqosKp
GBnttw7P58UAEpdrKwbQeZgxTl+8mN6ED+4H8EWqZS7A5ehLVa1QUUmvgB6Pey9Qxpb5oroPrLDB
yQd9WHYIumVNHqYSeTcOgn35bZLVtQbYVp3qvmvBexAo5u8dGaoCqhPYQKI/qPU3mVvaL1k7XnIV
5H9ldoZOSuzeHsCv2aLHFBHcMO2XVg4Xyp/9KeJjjf8YgSa2YFmiC3gV9NkzeCmKOwI69GsT1a0X
V4kWDWD8iQAVFTe9wwiOrRnmUNQ2oJ5Qw9jYI9irevDtbmu7HJZV5UDxXiMh0jKZF6X53YoWVUBL
0qKEoUBjpz8v2luqh8b5EAFajG2K6cu72GzKE7QNcAKBONk8RA+9uCfeWAsm5E7AsKJNZNemNjXL
Ey3xsQ6ZIOi59FPDwq8Z9P0eQI9ovALJR3yaPJZdhRbS6zkv/+o5EFNdGL6pyYxWOQ5ac4TbmcOC
A6QTAmm38USKBqqPfCroAMS1qnMLDsjIKcqf3owueLAhc2ng6EKzUbRpFgycD/qFHHurapyQXlNF
cS1qcIm2mu+tb9IRgKp/O1rPwFlCO2Jk1OYZ2RDiW6wdcVo7J2aDh/g8IlVVVMIUj+/5HWn7xWZE
gZr07lbRoMxvXfYKpdDiL2T6zGUSquliAd90QgM7KMLeA8ohWbe5ATyfkQZb1fUb1+z8o6ci118h
XZJtShApAmVkJbM7MZh/TPDvAf0Q9CpztN7tc4YmdvqXAWa9toH+f+1HMH3c7ODGWTt5xl//EO9p
O0vCCshGAS6yCvQeedbir1TnJGlsBnG7QNnYhaAdchdhbY0Lxys6SMY29qtA5aXtkIREcuDC275e
EMsmeFZAaWWA75CGjuf890mN5QCcV6ozklQV6G/1xQBPJeCF0M/opp827UghUwZFGAnYkwkddLAb
11bQnFKh1D3Xl3J016KuwO6uR3QB4N9JBDad2hIWvXntUSumESgdwccBZB8kkePjzZSObXGUg/mV
THTx+rDaBybr5pkiafm+bN0fkOjpj+D+hIxRP2YDxEGrfgkidBc1Jlkj366N5KFIupvDaezExY8y
N03gZbLxhCOTtW6mQS4Ia2lJdN9gXw4PjSmG7ugCljTwFmSnmxn0vWm/qPv+fUIrILHdTOY1Yz6k
jIwu9PFMNhh+c30brVUTB6s0s9WTGDjyqG54z0xgufhYgz3Us4wjOSdpmmiohNA6eYPAbXYQrY6W
5A3wqjl7yv+GzmL15IIL+hFyAFXbtv2yao1rI8EtRpGVi+7sRpXmntZhLf50hCvVmrxM9PJgod8V
bJj4iYDjSO9SVh9oWYoAEhKEfUbzQKOkBBEljpzNiVZDzqoHiX2jQKPlQW/UgR6eaw04hk2cPUdo
ZkXBIwFNFJRIdxJf5L0NGt0zurLxaG7j+qkBOcbClFBmq/BLi5DwiSEXJFZmnI67Pi4BuNA5VRyn
rWWS8AaseBgWrOL2AmiG7IyXEvhaagfNNobjr9IutZZ5VPwSyH2IAERNsTHLBirALqpvhi7BRZM7
Au4tl+EwdhcykdMTILAxQ0duKIIcXg8iJ5pPttsiltsDo1v0F7KbwpCQpIFmFvr1rVPbN+Wu5tF9
NBkOqL+I0iouGIisLHCkTlH6V4F3OchVtIeLELfQgsk2HrSDF2QEdzPC6XYOBXVlue57lKUgT70K
w1dedep6SwEow0FbQJQYO0ockCMRzgghbNGu8IC178iRM4Gad2W9giAjP/hVVeLBF7KtU/Thpe6g
a1C4CQQVomlamq2fvnYyqBb+VETfmqC5SImE/GKc3moc+PBbrTp0kAzNj8wpXlyZlW+9gf9a9C+r
Z5wHihUvc3HfDxUSAo5rnQM+TjsV+/2hMUMJVV72r0+uRufzJ7v6kw1eX2pVIc9S5W8o2n/+5KHP
XtK6MJdp6QzXKSk3IDEDG/fkGFunUsY3W+J7HvYZAxl2G6xB8R+e0PM/HFBHt7a2TM27DIRmS180
9RdX9K8atI35/4DaCJXOKftmWIb5Gg9+tmL4o7+L88jYon87PSRZKs5jl05rN5yqJ59HIIzmjvUd
QhrvP4aFH8OI4vh7byMJ+NuPoabwXz9G4gTVLz9Gi43N2cY+edmP+HtuJOQrUIQonkAFW93bHR4r
euSEJi7A8pW+Ki9kwm5LrEJh91sa0nQ+AatEw84e5+no6/bFUk9FYwB6zEGK7E9Oshps7j5GlVXc
46gFYELnPkJPwH0cYp2EgQjSkWxtHGvUr+a6AsnxIxBGxb0XvU+HJBjqiYmLbILTm6e+c94vQt9l
gL97xgB0qR55yTAht5LbSJxqD8h5oNpjmXsTLJUr0nVwLGQXUAKZTmCDhaae+ReZoS4KqRgdRTo1
FFVOSp3qxrzHviVaJnUNPkwlnfY0aAYVurBuGLA/Bhl0AvrH/c0BaQREmx/RamzXVRftINfZL23k
z/ZUvMszcF+BYSIAGSpw1uQF53W4p8JfwSbI8Qagl/WiaD0DBybJ+SKKZLCtEqu1V6T3bmkjNBWC
LQm7k1g83ZGXgcVt0Wlv0wE708sOqusgCbtO3H5ixFKrR8ozn4jClnx6dPPpSPMj8td5EBieI2u7
tdFIBlhYJF21zjpwKNEWcN4NknFMauiE6M0ilcrpMkc7nY0uX5Tmb5dQGWqtaux+Jfd2qWPYACkk
6g3ArlWdh9mrStoarX6wEzdtloRgsmjy2R4ozTAWROpN22/xFnN+YPsm8QxD7mXUjO106TKGbhHZ
J0i3wXbzxjqu8LsJYAc6LZZ5wS+xhRdX10l0Wih//BKGUbwa7YIdqLrjV3fTpMTrb1HST3Vt8ZDj
BH9v4D+ttz0ULoLEd1ZByVHg1MKs0hbjfaPwX0pljYHhzEbltdE2/PvcMe1HsOysDbxvoJni9icj
x3mNlGpYbmE7xziaiLSODWRfSkDTuTiSt8vdgwJtxUMcc4fWIPMAadETL7AGLWkjDwY8UlYsCl5l
ULDq+WOtmgb0OwAqNXbCHysQ94OsJVhOI9hnl409QNMwivxN43jv3gzHappKpj/N1xHk9NFgt3ah
SRO2y9bvav1PETOBuV85zQn/FDFzlpsub0/knXRlnLyojiOYg9/85qW/Jhpyn32e+6dg+lvDUy07
yWOZ+OOy9ELjyYjVv+7UyN5t8uPutzgjhZb7KNpxK8rMPvIxAOmO/tICB/Gg6lE9ukNnH+te5VA1
xJezBd23jdPLJzt9maOf8TIFF+g0VNIz17XnI0EEEpPjJDg7KtZ5K0jC2wuy3Rx/GiKXwJoFzbu5
7XLyVh2HQvZvDkuvn+ONu+oCGxJfhsWvdCmq/An9qz4Qjz9NdAdet3AJTvl8XZFeJhnrVIA2xQtA
gfZrdMIBds+97zezreLk9gmFX71/gu8Cu6VZ48Ili3m+phm3YM8oHmNZ7A0DLJvoXkoXTTGmmw4q
n9CSC9i+m8zmYupKr8GL8Gj2gBjoSi/etOJBhKB4s90Guq06ghyFcPYWesjmSWgv7lcC4mbKmqIL
5Ei7hZGH9deuRjnSZQU/FtFQv0KPbLa3CipFECRy1k3WNl9r7FUtq6oe7DICW1GhgDTW9kFPRwdU
fJveQHL1Mfb6F4hcVCto72WP0kS6he7IJrVNaRvd/d/EGRXSC6UJrulx5NYytCfQ7esnmrudBtV9
cRhXR2UCs0zWLC+s5SjxRKm5Df2KdT+BBDuECI8BgrxNK1JrS0IXk29fXKsyH7JizO4Swf4mM0UF
SWBuS8dRX3SUGfpbuwAepjKcR+w1y6Pl4iGAerz7SLaK89WIJsd727XdxxRCzSsfqOstRdAERyHd
qQVgH8mmJwwe2FvnPEDA4gQgvmwN1m7+Crh0u4+Glq25Tn35sLud+9le4Vj0puP/ZJdTDvXZJlrw
kfeXrJTBJmNDta5KXjyDxtDeQZcyXPKoK54lb9G07Mf+wggxTKcISYka9JgUbNng8xkKeSFnVqfT
QwYSshhbJwmdrVURV+yJ9TK5l34nd0PmBSbScF53qPGyzBfSiqO9Y28tV4jhb3IYFeiujgUbu8Mc
Dtk+6M1AhAroqQYsLFM9Xpyk6l+7lTc68tU0RAfBqTGHmgmGcd1rhkkDMrB6CFXSGuIKaGWhYTFC
wSx25SMq0+F90HtnMuO3C4aiGCD3OmuxZAAVtAJCMDvy+pZ6ixzVbbIc57vb6xbZkVwtEmRIoAXw
6TVMb9vbyzca17qp91MA+TgpsMA5QeZlflfTRIYcdAIypJMDdnecIS25GXSVrejH7iGZok3X8/hK
pt4MoHfM27/JR6bbpJvt10ndODVHq5d/U/z/76SkB1oMbA/40XoRIE/qj9cwjQH1qIW0m++qjY9G
it3mYxl11VOZRf9YetfV+G2yCLCZPINO0J6H3q9D8t6CkbES59tQZug4s/K4WYXGPnJ0Z/FoB9Md
RjH1GQ9/HNl+WS5k7jUPgISwpVtwdh8wS20gK92eQAQ3HKSAWE7oB+KK/LK9MgCYeJ4aCGmoqmm/
Bw3fCwt420UFODf4CSAUWtjfobzDv3jMZ8sM5bZ5ycHQtI9++b6knABY6qX7viRayk8xvrtJJ+QX
o2IDqBlxp9CDt4DOgfxSCnwm3Ult+2NcZU+giQ1BWLocu4JvSBssQlrl7PmguGhAnLymYdu3EAqH
IicphZFmWF0w//xhJ2kxDwkMvIyzFHvBc1BCNniBGyfC+2cBqY755rPrv8SYAPwchimxN3Fv9ys+
+dE+CUP1xYecdS+r+kVYVXrOwRC9GKHr8YXCkiQz9uAIhs6m4y9qNoS7NGPRlqNZcYXGZGedyBr/
13U+9Su7yqH7QWPVOT1oRRxnPUJUCLqg3rS2TX8LLNPfkaviPfHWA3TVXenuw34zkX1yrTmeKO7J
5GrAyAg73qrxnuxkIuf/tP+2Pr7jn36eX9ennzMkRMfH2pK5mxBdbRvL8Bx8IX9eBhDZKtZf+zID
73sjA5QuyvR7a/tRtga2HfmftgfJiJ4wx9hTCqGX1IcqTIqn9L+Xulk+lpunp6D09cYCCuFaDcGp
XP0tEvUytIJ8QzbSTujBfHqRubmwBwZebLxKbSe29iiNmjNuTAa5s3BF0J99sMw/J439/gJO6/ew
GUamw8Ku6s9gDfGes59hUzf+a7Vfw2h6FcX4L/bw7bcnHIyhwHTtahea9Hbj3ycice6B9pToH8YX
vTJPeQdmC4oUjt3tPM8OwJXIcCjR8e2UgOqQt+C6pRhluN6iFUDTMdRY5hj9CWBfdj99grmaw3MZ
TSfQRtxRNC07hnhu2XNxyBTjYfSBWnEio9jl0MF8MWuUJCI/is80BNXfti265NGAIt1joeyV0j2u
WW4zdD2JakHDabLsHciYzdmbjxxAmLEsd+SlJTkEN8401EuqHJx8tGQJep28j7uzG0egRTFCJCv4
klHeRF9EWwAmDjm4E+VS+rieoImXxBsaWhmXR2ZCs2hoePkUo2706ORzKoUC2gaUz7fpQjTmMvT7
tdXZUCmM0/B+bNCqxrRaaC0H0E74HYDG/QD2h39HyKA7tiNe9b9FADmFtLguefxhDR/n99WY2NCH
x56lYGsgcZBS8WwH10nT7g+psSEi/dk2+0GqD5L9pgULrFsa1tZtHFQlGFhNUQdrTj4NUTKZh4Sw
IUwNl+5sumFqPiYRWoeiPkw0otCPiQztCCceo5U6ZdW1z7Mj5Af9R0CD/UefsRe0cbVnkMT6kCxv
gjXy2+OanJ1vhGeFlFWnnWQqy/xS+TkDKy1mZ4mbrtFS325oemAKCyfR9vs8W0+ClMYW8P7kjkxm
MGBTBeLnLf0E4xD0Rw494AV5aQ2GGlxpsuGeTLI20EEk/WxHPwLUtZuDyzwTAJCfPxFIf6D6ZTyQ
pTMLqD5N36M0GfaUgBMgyN1OTV/PCTyZ2N0FL9p7ctKXDNVYiL6n/J6+YDzr0Pbx63RR1PWKewz0
zWUW7BO8B4DdDfZd2BRPLkvLpwL7JHvMxmvc2PiOu8xZuoyLHTmBkJ52NogSljThYzqeVwVIXJW/
Drwqvdj2I4EmGF5CK0B6J7DvgO8+a1BUbuWYfAcN7jevh74PiEbCfcGhxujnufWGieSniao2gpWb
AjRTrgwzZXtXQ/Ato1E7lMUtDb0Q96gLu4uobvNNANYCCRmkL32W2GA7zVHB0JXFTku5aDuQteyT
/dd41AzPLGx5v0fr8ggIawakgs78/ZYDrP2kXtoJCho3x6dkYUuZQF+CVbNM8AwfhgpcGjK6h4pX
dO9ZqLJgexxuB8jY3oMjADl/D61fMghPFMGi1Lob+2+Tct10mYfc0/ThPyJfeunS1ezArV6SYmkN
WtJtWmj26U9oBobkbQ/17mhA05s+2eG55EHGL+72NGyZueJghX1OcPLAtuXfYfSqGFwoaIdF98ew
Rq9GQOaPMH2OmVcjO32o0Tvi9qG0Wj+AUXnIJIATECbbdlOWHaELlh8Ly3C2CiiEK5cVYOyVFTz2
EVLXDXOrryzhXxMu6x9NCr27zB/5wh4BgW559aMPm6/K4OXXoilTSONk/qNi+GOuDZ5fIVDx/imN
NX7+FM9J0jXqYC3oj98a23xnjYHStDwCs0UcMZ/M0IacaWX+ZKNJmoIjiC1IbITBOkfu7REiMdXB
RckGwjyu80i2WHzppDM8SAuvg9CF7HA7gQvrFg/pK0AahYldamu19/PldegmiJZWzp2rRu9g682q
B+zGxspUijL2JK4oto9Au/5qnMXjyWjryHTtHEYRBH9XmXkywXJyu/E9a7aEP29+ianSUL0kXfNG
e2TaLdNGWQ0QmxeRuSe7DIMrtwNgH/Lpax9DduCW3qU0sLY7DGLnjhdvqPNAyZc6hlIFpCKsVYI6
IyTn0uliR8JcUoAbvmRd4yx5iWb1VsT5UkxmvJkS17kYQNzOFytk/BQKZz0UEdJb5KAQCbmlZYk/
sg3ZBvT/rUw3iSFM14vrIEEX0rnZuKlKgd9fUxlIQAp1wKZRfQF7rg+JStc49HrI2KYJR/+1BnnN
0Q2g3se1drRVTP6yF6Dwn3yjBBNW/aNWtvGmb4Ksfr+xwI+bCQiCuBaqi6WVWy9N0HUr3gvnKi1o
C2RtUhxQMACjQzSF65pBFSG1onKZ1yDfibU8Xanv+gBobwB5MDYtFP3S0bTW/zmGAumSpmA74Tr6
thjd8eJbWXYhjlv2iY6cQ8WnO2ZMJ5Ihy1Km7rSPTpjkaxm+Lfpw+uH7b/PAhwKW+9F5ayHLsADx
EX/kdhRsVACMjQSN4ZmlYbLuG2G9VEb/rahGqJkn4MHDru4v0D3bi1FPMtjPSQDfjmc09KRg1jTM
l2kc50mQVZ0ntRUSWoCbGNGQHZPGNZb5JNMlck7ZMY5GkLSTp4tS9X5LrikzkUBxi+lgjyiglbqt
sjLQCJ5YEF6HFlhyCiMwaBiFaB8MJ62XVS34myrk1XfR67UY5LdBBN0PtEz9wwM3ePFzGzzMwehc
M9/MoPsk+AG/2fqcKZuthRP4jywVr0kUbyddP6KLrFQIbA1H3ziNcxvl4swdDxZVoD7FfLh5wNWB
Rp0JxflOhdOWIEHVCJ3yoUVGb0YIafgQKFn+bBMeGChIlJqCKW78mEuoI1qP4v7jem6LPXqQdSfw
b6A9xfSN1S3DMjjmE1jSgbnRSZrSASiwcj1QlWl0tL7QpAjaTuubbUrDi2W8NTh2H5IgrHFKNo0R
v8N4NQ9HWXhXJYsUnbtJiHQBiJMSfSEHmOyihe2WfPspGrvlVavy4XwLdn1N7J3Vj5/CIOSerEe3
aMEF/gqCmPAsqtq1Fx3yAfvQjl5rxqKLEji3rAC/33g2GMjmEPRcTYs0iQw8XVSxAp4Ioga359PI
8hpk1mt6MHVkd1TvXMq8K1ZSB5MnylGBW5gCAMFUzMG/Pfxo9YLZFsgW0Zau2Q49TY8YsxJ9mXRr
EvHhzUVGaaUOUH3AZugppIH3KY4PVsVXFOgmFtqD7Nq398yRs21ewVb1roVMm8MXRV1AbsKynLsk
m5qdm3T5vrRddZ0gBAmNuLT5OkLu0Tdi40cgm51XMf+t84txSZMKL212MrfAPBL26mpjyXlSYXpn
eiI4ZbdDjsibJ0XAtd2FqVozKPQtCt2p4OlOBbrUY7NE0io82460gKvRR3twbXDQX6H1AISM73E4
NYG5RNQN8OZI+Sw+JptVIrfQR4O8Mco5V2CGx2uRyebMPCjUC1Z4EN8BBYqZtOpQheY9jTxtojvw
luS73tPtCXoqLUKO0oizjVkDfudHbfm+Spjn3Yr1yKQmVhAl69LBQXPMGAgJbx+F2hJ+GiBodrTa
qNJdlKbiIkCqsA4CmazpL6rSf1ZmUj5CyY2daNRGYXcumx68f/DRJWxMufaAuFinVfhuQ+fqfVQZ
wfy3iK7a8lxP9pXi6U8R5PFiHXPZrG8LyUjc2ZAtPtM6SA6DfkP5KZJMoFSpNf+VlSX/CJn6d+4A
8W4RgbWe7MJz/aXVWuzYxuX4zFK+7VRgfc2lBSXrslVbCstQQs8tHOzbaWCH/7TsxIx64UnQcNGy
RSTLg02wwNbo7R26BqN14U7dhljIaJgit/5pyPWQKMvMtonWN28kkZQwy39ivBaeB2gKHUSGfyUN
HY5seeUFaETQ3tTVHJG8Bi5RD80U2EOhafppiJJBcs7qLpuHsZLmOa6NH/NKqHhc0rj8RqNYuO5l
6MwXf5qm564U3dWAjhj5uGXzuzYPL+QbgVy8a5UNzgB8Ihg1mntssHYRCFaeE2MygClSG/IVA7Me
PBAG0rze7dtH1SVL8tVTnDx5xT81vnlbmQLr3kfl8CiLMgMtVz4cPU3uBNiwvUuZU0NLB3xRcwi6
aRrbde9plJY5AwYwsTY0HKyxupRZeKERTSqxQV8gQTAcaUhL+kF/72fpk9K0J/nQZg+GztqWNXe2
2GAMkLvh9X5E7/6FQlCU4RdoUOxvE7pCmFs0AgBBoRehS18kYl4kLpphbwO6vADDRIhSdu0t0iYE
mrl2HGPBDJdDZEuEK6efors6r6I7dEvmuwTyRguTYhqGNruy7i/kpQsFq0MZxt7dHJS1eLi0+A7M
62YhmJJMN4t3t0m3zyr1x1gpKGzDrHRXaLgChiSMTXZ08cv52AsUMgFam8af3v5jovJ17yMJXnfm
Nu3zYeehW+gx5u7fPJ2Kv0ozROXAr54L0KX9KSBr/edQVfUcgBfvsKsVDl16hRyHpQcfPDKLxIOm
fWnF9dnPDfuVic0UFclr3YzNZUxi4LS1uS8l32YAjm9QjLJfb5Peh9itp8hkTVN1nN+MIwvxN5Lw
Cu19kEf6dOkjAN74oKDyC0er3610B5l3/4IDT2KP4YosIWPY52RVtY3yEmp4rhNC1jUXa1ew9FkU
2AomXdz9XSFXZTDH+UegjFX7Kv3qdkhq5MBn46Td43iI7ffBqls02+npEcRu5ulTYLbPKHkM6zTH
br/VWAhP4yNE6+B16fcXGvkm2BSmLhNLS1nAd2hvH8h3bxyjXb5xKyCm9NSP+WEwlhszBINpAgpr
5ALQCD/oHpXcBq0K/kAeUbcPwBWFs8DgM/Otl0/kj8DttmJ2OB1pYq4ndtTcMo1PTZ6og6/bKpou
KC+uvqNh7EX4O42GkzVBaxssHOBnbCp5ojCKmIy42nY9yGL3AB/1y8AtGlQ8lTH3BkR5Wi0Sy5R3
1hDUF2BfDKBZUTr1ZF3h+1lrcdKfM+w4C+9BCAgO89z5yxeBONLLqW+T8AIZtG3H8aZftiweNmDS
a1e3rZ6e4Mm8O5JJgqZvYwY2QNJIj4rUG9+ivN6DeMf4YbnWCcKl01cBZoGlj37/K3izjJ3bm8MO
7aVAbepJvou+xdRs9tPIq+sUOeUiUyU/57orNUsAj5aQBJpHH3ZXuKVYFbI4lDa4FG8kM4CFQtfH
6H2wq5rlgRw5vl7rKndQ42cRlFx7U50bMKS99v/U0upfYzbG4MgFK1rYhParAP/XJrXkuKEgsLa+
z2Fe47xafzlxvpNNmdz3jc0fWWEDGJ+boK9q0+QxF1V7whPnKzknzuszKKrP5ejlJ1tl+QrKuBBY
1MOwxxtwQbd0iYwUjzDtUWMGjw/hTi3U463JOLjfAYnL7x3lN5cc+NFFN4TmF96OxqpqWLmnYYaK
BdQx5XNm6SMYcLYLDmaYL1HajMBWmMHe50F6RNept8R2aNFnQrxMRczPpqFCEOgCBgAh2W5lVEF8
qPRQhwkdZsYNPyNfCU20uEUxDCisFahs+IGGH2GWXg1gMXCjEahgar+jswMMW3X1LfSQU9cZ89Rs
JZBWfXAZw7I6oSPOW31EoCSBFoBUyqWnI6IOlPIUAU2i6lvcvK9BEQYU58BFBI5kPJDMhw7FtPXU
oAdkrBrrAa301kMuwk2LLOWVIooktYE4CMcFslPg2fVTb1rgaaP2FOzYaMwWqgXmClNpRqvXRDqy
XTuVnIpl7RmbcXC/Mmhq7TPQMS06zQzjTlF9pCFEauxntxfvw3hUySZBq/JqbIS3q0sIhtFZ3cO/
eicqmazoIE9eGtJp/RbsdDI6IqmTLqiq1TkdqILTctgkbWAApFz0B+HYwdEEamuujmURKLlGVFhp
AtmpdNaqMdkqYIDmlW4Tfl8TmSKoEq4yjm0PywF048WQ3YUZ3mjj5N83UQkTMATHkQVvN9OQepBE
cAq5jLu8T5c+L8QqNbpsM4/reNKc5Ym9n8dWhJdvU5UXWqIqvOxOjT3Oh3oy8Hbz+jlabEFSNx7y
5FjEMjtht/N+mYIUYJ/fx7yqh2PRHslOM7ootEGjahLVjH3xNdh8GiIIBvvopbQjgy3I5moH/vur
ZQlQ1PpGA0J3SKOjjAqkHU+Kx8lV7tMoAJNRybUXhvtEFtuY9qCP6O+ENg222SzSuvePFFGiIrFq
BZTQWqP1sKNCq6RowCFFUzmkZA9oxgoXNERLrHX5H5/k201/lwDi0qIKH/a5i07pqSmOnb4ko41x
r3gBzNBUHOmO3JXTjyAntkfwNn7MiSmc/BRZTzX4fH6/Jb/RDs0aUlrJ1snjbEW64ftCd4fV+J6s
WGvKcw8A/tnN82yVm8w+jl71Q0RZf7Jk/36JU6c/kc0LwK/nOvmRnJOO6MHWgDzaRwh5RnTQgdIZ
vGqFcX8rU02Dz4+mar6Kj85yB2UGMlGZii5GB4pKHUUjCqWJE+/miXNF6+dat+V/XYvsH594W4v9
/ERamZWlfUQvNh6feBg1GTpvCcEbfAxx3GHPaYfHys2L7cTnIXlREOc5a8+Oa8jzyES0x6vt0LEU
iB2yzbcBACr71LIOZKNL6dXoZ9YXtBmApPSVdzhBgLdL+OrZAPw+SI3Xumuq76UdvAb4InwHFfR8
AzzpfPOLy4xG/wVSGQftLvXM/7HE/3kMJMDQ5QX+7rXbu+6pGT1nQUQPBc/5poVO7cwOYftQdqlr
0710+Ce/sOApmZj9+qdJUcDamR3i35PGtLZfY9tJTrJE82VfGOMdXbrEz6GVubxZJiTi7rxEb8gz
rkVfTc1mWdbW1kpwRvWkpT5NzfulETVVNC85WODqMEedlNCfoHN6d03ErW0WgQiWbA4qlIu280tQ
g5b1ekBP/T7yRf6ijGlbNgygVm037Sy82WVcvdt9MLbtG+DrXtwKZ8gP+y3+V3vVoH+Nqldz4UtX
r0B5CU1mNRfLGtDWnvqwfbrVz/KBNdvBDcblrX4mUcJEFjYJNreiWO/EX/PYGY9kmu18WUXoKKOa
22RE2Ynb9dPto3s8cLZNw9XytkwbDZ+XJoey8nlpWsgElfNd77HlZKFDUHgTEoM5ICmXvPa8pdGK
An0AY3SZPXhCqT36Wp4LbaO4lkVQUASCZEsrzHNpgY9VJNh90NCkF/24YHs6r3Qz3dZskmyL941/
JCdwYA+pm/enAW38q7HwsePWG5l554EXX60clGa1KQDP9K7KFai69JC2K24Zo9Ymo+xINi8AwQFA
4VdyzmF6XQ+l8M3NVrJ/bssaKvi8LE0KDSSzUikynKOwDaJlBzBak5Mu3ceykcBRQdXYVY2d4e7r
Djs72s8EMXAQNKT9DA29YJBoREJp4jYkL3rZ8PeSnYIYp54BHcTbaJy+hR2ORLFvDicQimOPR2Nf
G+mOLklUQiI2a7c0NQLLOl4begqNbytEFQj+7aF9+M0+r/zpQ1QeJgs/KOUGKY5hP/rxI3MG882H
EGsYuclfRZ8Oy3ZMgwsEf7sTaDzQTqiq8JvVnCnAhSrxsvLBKd+MdX0uoSOyIoe3taEx9R3Kzs3K
a2RyDnlcXPgE7AFKW8lfHnsaamv6ZqMpfQUd21Jvm6MtSsTIPQgId+Kdq94K0xGLJLPju7L0nAs5
cARAb4V2GGixmx21Af7liKGPYmwOvsVBrehqCNQo5APZZOcCZacG9dAgM7ixY0Neo5yzq9Wa90Jv
alOUkmgkO4NvDDDmQxEYIo+x77MDsip7amq5NbrQEOrO7gHk57OT4slOF4XS0sFNvN3vdr0s2KGN
Q2V1u0/x2k4fkE0GP6IhZ3b+Nh3du6gfm3L+8W79NhT2/yj7suW4dSXbXzlxni/jggMAsuN2P9Q8
S6XBkvzCsCybMziC09ffxSxtlzycvaMdDgaRSKAGFUkgM9daKIlU+7FI19dpLdTUH2O3m5dG3R+F
QEKnR03+TevjcQ2gWXRXJx7KfnMoNvSVp+amYxZPsq4A4+uq9LProgqg69RXLwF5khL6u3bUIkky
Cf3QOySDYuxS0npeeLb/HakzlHGnyWsfvQGjVz46Wg/LELfGQ8lUvjeRXV2NroNFJcgHZkHmNl9t
K5gbY5p9Bwf3J80H58kzegT3EXk/CYOxbe4Aui+xJzvHym3nXcPMz4PTbjthpt+ZHHd68MrPKNqE
QBfYD6WuZ2HXjvfMUvHad8pkV8o6uXHcMFiYXtt9RiX9eiiS9BsbwmedxsOntusH7D5NdfBM7Rxw
ZedL2cr8SWqEAydXuxm3kXTDfVlFfF4EsQYFNq/3kWuO901t3oOng3+GRjPUnHynOUA/rLgDTdsr
2fFhEJVpy+6oQFt3ruoQhdSRuzA8gOtAgBmcjExFx9IMsdm37fa14ksRR+orimsgkzU5WLUY1sBQ
hsvYStQtwC/qNvcB8ELAoUC8nme3JrTX3FmR4R2P6Q2ZgOEykJnuPDuc9Ua+CYwmXnVT0Qf+1MbZ
ctNohrBxt7On596lwwdaYPTzW2qFws+PmRUer4PSHE/9IYxA4vljIoWE8QIXU7wyqEQEC+r3iclH
hmY9y9zqK5G9jRMfZ5HoYd9kM8UnyrcL8dvlSD50+NAu+mDc16h11aa7g4TNjAuweOSpfbrULIyQ
xkBwIF5RjUOgrPoIgMYn6iSTCM2jZbfv/jUq3JEmC/jeqFw+JzoKJ6+e88gx7ywEzQ5/sLel+miP
reaZp/W7f4kCoDmxV+B38+z5sXXXB0BTXSJZym/rd35XJEEOUoAblGoSCKqWgX+hqRpwT/jOLb6Y
/LGFJNOmAYR71Qy2+TzixhtoGb7iEQb6lDoxDoPm4w1Uql0QZQCQPI1ETjd/7KeRdY7AUCCKy0hy
4D5AYDTSRkXFjY4hOi7/GkmvySRKFGkkD132XKP4iByw0gP2IlhmQeXcoUI8XuGP4R26JALfMMSr
N3ZtF8gLhDbUwjWDHrUNelXbSr5Cumg1FHIMgEkMl+DoMr/GDpCFqJiNP/GRdQvP6qybvAuMdTu2
zU6UzXBAnh3i4zIv70rc5gHPa9ULlhEPfoLi3ll4N+oKjGGFLCZVEeelNpia/+m9jdr+7b0FBfvw
3iLDgMjuhP0i6FbY19m8tsNmdwFnTU1UzTc7gn3VlnEHHEm9Lbok6WaIrIJCjsJ1biXLpR2BMeBi
FEjbLt0+NGZIYyvsWhu56iFmNg97H986Ges8wjM64IdxUvHqp4PSTK7qAGLnsujXdi/VzkBJyLET
uj/SGR10nIOhzBdice0oS/81qpk/yyrZr+w4sLeuLMI7d5ggbQOoflF5cgDEs3gij8GxLeQ37Ueg
f7o59NiDXY9biX1N63+I8V9OyWmEE6UAZBzxVdeH2PaDjW5AcJdLFxgUP12WU1lxbdfNzGxQGdii
LOhBcJRIO8n4TG4+A80pLwpE4FrsNaKoaU7N5NYGwPJNw//k1uPKXyuUIkLGSurHKsvWgHIjr4cr
b2XxcFxnU7NLi3kM3ZCnRJVsl1gCsuPGyF4Y778NsefeItHc34BNG4j1yd82PTGvtUTmapo202pN
/kMs36fNETfejBmQ7aDWBsPuykXN2BzZxWhLW1tqFiyOt5eN79QLxEb0oYlYZrSNS4ZMdAl0qUuF
q0HE25lptnzpKY8dOFW74iHRihXgGbfvrwh1mn3QIE6TjlZzAMgE9BIZiKoPEOj0rVVQAFSey75b
UT8dDBl9iUVhrXtlaWBYcIhU0B7zuswB5U85GGRc0c/IGOX1u48ttJ4XdY3s7+RNHVoGPfgvobSQ
FEjeQmtdH3Xno5gQ+lLzJodEY5egmh+pe5xi5dWswPjWzFyEJvsZGauph85cVMps81LeXO2FaYH6
49Kr7YVZoNCwx8qA4zG+r+lCwyUUHpvEwTVHp6F7X9hpDIUzxM3pgBxV2iGk+1e7Ab+QAq8/WT6M
pPaYRCY0y+c013UMhIQQip8OVibtpdOnIj2BHqxZMXCBnwrTt49MP5pTuRcdyExnY9jZcxEPahlh
pSKxB/Hdwxhkc3JJyDZ4qoJ+T+gsrzNUEXvE7iQETZ+r1cyAKtnOmw50FiS8UWBSEDBiP+ctydqM
lYPy3cmLSwdK5/WwIR8yOTz/azRNeW2TDzXzPOPO/NojTJkvTAFByapDwqhT0fshRjSyAl4e7bR3
SxAOBd8utpR6yJ1XMl+1mfGdIpAfgpRJFEHlJwR5eoNq9gP2jh+jmb8EN2mwy4NHIzI+oQraPloG
+AE7OxygFD/Ex3JIFbiXtHEGCM2al01oIcaTBjMwRqq3PkiWKFJUqP2IIFzD/fCbjsvXPBDNczUg
b2+IkN1hweOCe7Jm+DvmyRYPrRYsOBXQ/DJZCjxccT1whe8i7obD5dSwtbEzK6ypVFICSTT10EF0
qMwaQIvXYzfYRBZAe6DDeEHh5RlindW9OxbeAWDBak52Q4N8Ma/C8ibx7fHW4z3WL9OAEFwByBjl
fO8AX/zg5pDT7Zh6DPKxmvVg5DvQYeiM7MCmw9VGTd3pes5Ta5WPKAjvVH2sRZA/eqiCvatdf86s
KkRdy6ISKn3kfZM/IvKK8sZC35FjkKcnVEm5N9Sq4uqtV+VwmQR6daBVTUNch9Oc+bShxY2o21Iz
Hfm4QC2Qs6Zm4xZIDyLAvaLmEPk1dmOVu7CnFwVXaLRFdsOeUy8y8cauzEFvQb2uaKNj02CFSr2s
t6obhAzO1ImlazQr+MA2mWHYI9iWkwqAjGrXYHGAUFKW+Ef8tvwjnRld8Qy+7G5jmTkfZ1bptwjA
D2CCNzNsDDMoM09ndAigCrDzIxyuzT/5XYfRCHKhYdfm/36q60v+MtUv7+D6Gr/4UYesO71tzXs/
hMiyAZWQfEan1wOIP/git4t+BqGEdH/tkBEo6cs8+2sIta/d7jTjtUlnv75A2iAjaUqwHP79NGH5
443Rq9A7uRivr0pGUZVOPhOOeR51hL3b9CauQ6h5caFTGlIU8ROUN8utYUf5bQNpSI5U0EFNjJ10
KAaOKhDDL+aDZb/bOjqLk5UBUaPjMF0BqI3W9arSCbASP8bSiDxGtVwvrePVPjJgt8cUdyJ61WvH
AHqdTnTJSbkhVuY6bMUyKSJvfnnFHxMjSgXgNji8O3rtVCvskkszXlymosGhfkllF95cpkq1WSzD
yCgvLp7hnWyQEK3BMKF3QjO9u5zJtH0/+4ONXHrXkSkubIyjg/pxdrWJaZrrrNRxtZVgCZ3HDq54
0Lt5d0UrwU0Vgkmdmj5PvDttQUK7S6ybcPIoIa+2CRvezqmzdFzvLke8JSs7drwM6jSUAgHiQeQL
JaJK1+rGte0TaFLKt2LkJ0Ow4s3R8hRKnChYXD+uDzJKwc3kMX8rq/6RCtKpDD2YatERCbjYryby
IHtWjjdAmc/YgA1ByuNbEOg55ziK5Qk3pCW16GCMYHNO7eatHYIEmb4GFXmFV9ZzV/hgMZBZsK9S
Z9rPl+Kl+XGWxOa7jc7a1BEvYTikM5Zn8uXSG6yZ6d0nWidnznlyBu+1ONTNuCcTxCGSc4NC/Bsf
9zKo5vXBnNza9hyCjOmWvOjQVPUmsfPuSK0+ipNzpfKnXCowaUwzk6mvwVkhDCvYXm1tbldzN2bJ
mlyoI9UZQBc5QDxkoznDEnKiQeMki+urBlLb66QHA/V1vsBOra00e9RrmS7ecJyP7t4RzZmG0UdC
XUQJpdLiw+xmCRre+PIWrh8hwY6yA/vX6WpSfnXbezI8XN+Zln40M0GTCEwqvjDyrUXlzwxDyA+f
qrR8lJFaoKsiFzp4IzhAarM2L5+KJpWtB9G9LNPz68uyRrkbo0Td+vWTtlVr7JjbPV+/OARIwfuv
0+313fWKezd58EJzXf6GXl9MUdfh5tIcC2cHho1uAtN0W2lBJMHIs/5LXDcPVpolDzEkG3eSMVTo
Tnbo2dlG3pxGrMNR/OnWqwZURls3K5xHDaI7cmLCMueNYNUxsrmxMHiezTQE+O7b3vzUNYM6dlNL
FN64Qq0ImJNLz7yvRF/duiC9atzEvCdTa4LaK8iCaE+2vg2KTRblbH4ZwK3gvjdXvtYmmDhRood1
dRtvaXJw4iY7REXMGTVpgIcfiyHM/kymdkQoMe3bak2TA22SHWJbfaNOertGZO6Rwg1uLq/e2B2q
zSKxpMlcmXQn5hQn8qeDF8df8kSaB2r1WB6ufWm1oBPBBxqNPjijUmVBnWTKIZE5cyq/31EzGQt7
IyME68iF3kIHZBwb78lgSGi8eOXINvQGQOvBdoHusZXEnqqLnlhkt+fRkfq2GLs3v/O8Z0i7D0so
Ag6boEcz1MYCpFuo0Yw971BUGRT4gKB+Bk+hA0rcrNkXbYTSNet8MbdQ4NNlCb4QxGjm7ztuUKht
LnV619r8BKmPfauK2YdCPTuuISZu2ncG3nYR+E+Uvw6YetW1zh8KJNk2uobED6K03sPkQKltrAFf
nfqzgSDna8xRAJl0zvfETm+adLBedNwM0AO11FnYUbt2S6vf+aVIEKdIGFgDnf4hGaCMqyDQ+XUa
Do1S53uE4TJDMBg/UX/l2yl+GikDJGHCkUeuAWYLMwH4LA37T9CoAJcz7Fe3bkKfp55EGhEBtYub
APae3ICOeJ9tmNyus0XxV5+IDiB5PIDmG/AOY5YNb5kMUV3qWU+QHS5RlGhmm7pvkk9l6xxkYYav
wPOk8wLl0SctLXbMzQGpNXuIXn+M7FKIUdDIXAQo27ZttjDiGAmiQKWf6EwFIrmcdX+w/ckvYCbD
fbNIP+TZDGEPezCDbT5k9S45Nj7cG3wUW0qvXXolsmRLbpSAmfzI0ZEzzZKW9YbsfZzO1IjE7qlo
i2ItQD/wZGXFhc9KpK65TGy32qIKCeK8aX7hs8JaGva4AYG25RmfJn8XcTKg1FCmwIc8NGdW0VnL
qXZ+HgoPPNhlmPyHdjeP9cyPtL/3EsiOoFQmyU/ZyJFwMbsFdSBPmJ8iaAjai3jsF6ih8vdXN3/g
4WoIUjnvHaA5OxRq7HXWtg9hZ6klWMr61aU5gojNERXekiXbB92ZIwhc0wN10qGTIAwDqOtMLZqt
T8z32Ryze58tsI1g1WrVIOLlWsmMOLMgP3ToXLM6Uatmab2JvayaU5MOCPKCmDOoT07poWBz8qhB
IDZ3JikRsv1hjovHNODnOf70KnYJ7deiBfdkODjFvZGYe+Jm8KFOukmAtVr200UBjb5oikV3NyVE
u++dbtwziL8ucXOU+7AOwnnjjs6hTnL7EwNd+oW2Tqt8BxbKYhGgau6Z3Py0dA4mC9aulbcA1YtX
umLqGsIVJWIW54axZt8ErbtgQRK96uyYl7b3uU1Auzo2Y7RjWarup4HUXyU5NHQslAvZUSK2SYp5
RG2JtwABnzBsuldkS7t563jhbeKaJsRcR7CM2vkIEeXk3ZdDkUVDjlEtTCRPWzD0gvvDYYuezmxs
VTulXYQLcHbpnc7s8Atveqi4u4AJTQeQYupgXaOgd80bB0lZjTtRg2UE+P3luPZwnzmXEqn1iS/t
8scIm2FRCwRd6W+Zhm18hrLcpMF1yz3GP6fg2oWYYvfZGns210ncQUsv6DaNaI0NQ6bzpgMkfI68
3PhS9v2BOLQ9BfbOKO8+szKFHCTwF0YXZw8K0HtAt3EWVAVkQ3FLfjBi/W679tKZYqxedqoCM5CD
GyUgGtmO3rIv0vQgyurL5R1PH0UUIPsijyzUGygWxI9eVhzy3PAeYhA+7XBHma7Cbvg82VOGp4UV
hs5OSFCl/GwfkciY5WZdbnD7649Y8PfHkYsO+tBOvk6sIpqVrI+HGfXIMBpnTcnDdd4N0DUzoIPg
elNQa2pebTJJhw1q26pzOx1qEOsjewEbNanjastrWa9K32rnVOVG9W7YA5+lI/wt1bdd7YaMxzVD
7fAsJZrWq7KVZ1dn5NbqpdK4ewSGad2ohBvLaDoLxPB+RrY/9aKwFPQ5qJVcx/j17FykDlb1KIvH
qlJvNqKMb1FZrxCI6z6bmZ8sUD81nLTrIrJn5vVKpVLMLTUaM9/NzINLjAgUKKY2R0QO65xgRyY6
yCmKTGdIU0DLtRghRIvi1VUsNdDKE+COirjIBgIA6N/Y4ohATn7yptuv0taLNTZsEzsct+TC6JOt
www8JcoEGuhtHTgQ0zHjNx9XhWsJ/qXwwnhhcp6dvIS5+3DM62WvlQbWG3hxqHm+OXX2fcjb5sEN
o2bt+3m2DTIOpbRpMvIYbSiuRzX/gtB+vPDlqBaSucMGFIJUo04HT6ly6UtuLanZAbx3J94dHJuv
RZahXHxo7kflA9qfRNkWOQ0ADKHwcIYyyLutlEfDj7cqFMs/aVb4Nh61U+c4peKlCtkCJYudcY/o
Gr6FLgqKBWH/E6SuNsj1WniEQeUJRIrVOUQw5mKjJnWgur3Z2HNDggChdVrrETDwdudYxcRN7SJ8
WEEa4toUIFDE92ofYztAhbQrvHkyMYxDqvWTqKvgXvImPbRD4s+J0Vv8Zde5nR5ye5JnQgR+CS7f
FKKExQyXrfkKvg2Nmn8rvZVaDOB6wR8i5VF7z9wKhEPTrXYI333bEIzGtqXDu9AEebX2kcjC3nD8
7DAo8/R6eIJczLudCjHAkXmxk/+oYn8ZGCMwBk2TbJwuCldIciCv5464LyJXDnYbgEKSNN2YSdY8
k0fYRM46hjjfDIutbH6hnm8M1q//2CbieeTLgJLhrrexBKjhQlFD/Yy+Ul19bFIvIv7dlr7/Mup+
6/1l7NW5naYqXUOvx2DcdQOSrpBCL/c9IgArVZn2vUJJGGSO1fiW+zdF3/nf7LH8bnPXfdSpiZ1l
0PsHVIFXlzE6K4ylGoBUouuNDU61jo0wR+xpWgPpacHTTYfUG+05Y1+umOkrrroAmcQ2KyHu4wB5
3YmshkDxoN+R2Fc/aDJgbd5mjw6rGX6nXQVumsxepRzFxVFSFkeA4NUSZU/lp0qaXwnaaIivuG0l
b9cxLBrDheHzFy3wxyTUGiqMy9W16dV9uYI8crhKZRAc+ADoFe+fqPo9z1tI04X+cHIdtztYGhuZ
qPTNL3VycbD7e9abM2QLSlSI4JLIscJEWNgpDiRDk01NPjWp126B7aRe7BWtR+r909hEhMhcZAoE
qoY6YZmAdSUEaK2yd/elZlhqTvauEiAMGJqXUru5/V0n0r2DHu0CDLdBdg6DCcCgowOYurnzVQFD
vACthnNjFFD9GwyZPAZpXi2hJDUeAflKd6JIxHoscvvWjgs+b7kIX1pL3WVp7nwHsB/1jZ5+C8u/
hstQo3yjTSwQ+eNZAX4ED6EYLzvwpvVRPdB/osuf7JajxFoW1UV9yBus7BbY7r1SEEa6ChJlRdis
uQ5BhjtCkOjaYRYOBD+MWzDYgImqQNU+giuzkkfdnprNkL83CXqIp8PH3uHnJvXGDPCw/zg2H1Gj
U6psAWrbA6+l2nrTAgvViFBkc8ssPFKbDpOLn49qGycyOphYfBKfQay7bz7Pw1vR9c4dG5MTkSHY
qrPXKBuNV+Q1ZOM3oPSCW6xtL15ktgYbXn0Kr2nl+mMu8FdcvFRdiJV2a3uJCCUKhPuKPUU2uOFw
XftnFdbg48bN/wiMDHJQfhsi6NLZxxGl4hBHrO27Jq+beW6q/jn27C+tJ5NvVtlg+JSH4mmJrRJL
3oQHodU+4AyCbAGu6aAGN0o3IE3SmtHRN40vqeE7lwVlm5jZIY/DL7RMow2CC5TrzLXbZEeLNc/B
bxBg+GJJbF7E66V7Pz0aFR4VE/MX2ZteA9ox2Z3OnV9dyQ6ZzhQPBq+cgbB3XAM0kz1JyIsr0w1f
Mx8waAkutlOcht3JBYAapQZN+BpDGoAzcG9YMvLXP49MzGi8VZn9pLCyOYKCSR2x6lVH7EDiDe+N
T64dRXs7jlaBlZX3aRq3tyKRKGjpoAzaI+Yyr3zGNtRrtLw5BIH7+dLLBvFWA/yxx+IIuxbhGJC8
RISMfOkA4roV75RxQ62o9MTi3//6v//z/772/xV8y29RRhrk6l9KZ7d5pJr6v/8t2L//VVzM27f/
/rfjubbLuQMOC+6BfUQIF/1fv9whCQ5v8/+EDfjGoEZk3Tt1Xt831gICBNlbrPwA2LSgROjWcza2
N7EqAEl/1yQDYLhayzekzpE+V19bY3HZxwZdmOyBWFkntMLqOG83KDXj6UmMYbZ2iVcOcqnOLBzK
aH1RGUyi5qc2cMSnEIUw12VGnPB4gWxMBoEQMBPRIUj8jzZyLrN0wfAb30GeGNWz04GrrD/a06GP
m2qV46YHRqa/etNKP4NMP9vwlmHFzjNRoR7JbS8uNJacaQKoKbDZ33/1jvX7Vy+EI/DL4hw5aOH8
/NWDHi83ulqK+6aLhg2SwAGqpsxxmTlG+VIlSJpMy4luBA66dJ3qljwEME+AajOUif3Zq1K+sctC
98M8HZtoNuxeQ6zY2HFehy9pVFmL2E66o4Qk5r4swJMxIDf1aQTpM75e8Ta5gn8aNd6TK/OhNBKk
w4EuM7MabnQY2zvHsXDPBaRB/sPv0rN//XIchqgvvh0HpSGCC/7zl9O5SemidF7dXxbpouDA5efO
J2Qo8jMUZdszoPqPdDuMamWs6JZHzckL5VrqPBTQKrZC7wtiwHopeKbAmoYbU6hqiDVw3jxbujrK
aY2Ih+Kdiln+xI0CkkFFB9chd/a1vA2NvLpFof0KCXt+n09s+iW4bUF3kPh7soEyLFk3BfgfqZcG
VFG/4hMvP6JmUK2tIge4PTubIzgVb0epwNrvK0Aeex+cGXaXVPPaB4owbO6hXc/vf/F1zNtaWFsX
yh2/LO1JYc7S3NtNnSQ/N7YB0Ekdgh5Y/rKD6UTfqs7LHprpgEhhUfEYBGBoZJFoZy2gh7vMK9SD
pc1qZZhjvqReGt116WV0DvLem0u80SkstrScJvlALt82crorm82KOkqLhf/wi3C8n34RnDHXxH8O
xWwJGLK0p8vpw50KdxZrAJVMcM/xiIJ8HOtPnQl6ZcIZRuUn06utL7QIc4y2PwTc709G6GGJZlSQ
goyTI6nKXlRiSTz2Ig9Lp5VXFMWsmdTeIhQBQnunjCEuk5R7GkQd1PyPtstkAUv8dV27qLIZbDfd
yG4098xxzT2dOX1ilzMVDai2QqKIbRw33l67f/O5GJxKr//h3vPzbX/6MkEAJRwmXM8CEZ0nfv4y
k7BiZpox/0729YBUbObNTOAXbq3I8FD0nZnLNvXUS874kta65FFVIVB6ndOB4RbEs0gjFi6wx22x
qZFnmO6z1XR3/XAAyOjYaoi3wYHM0PhA0MkMEU4LRjWvEhP0rhbLzqaXRDMKtlAHy4z3DmRnIkQJ
QOtuOFrN46IAl43vpWeBOpe//1Y8+dtPzHYk49K0QLnLHPuXbwUrKidQTSruGORyj/YkmAFqkwQl
bJPKLXGiBiKOF31xjsSYLj5QL+cQNCC6ZLKBPw/AWBdU8kSt7MsBdXC9aBZ1FRvg4s7qOZUC5hz0
HJBCDvZ8qhiMg7XUhXy6etUC1WmSQbqxm0JDhR+DFCMygg019WTrXCCUwsH+zUZ+xRRqujhPfmQb
ahdLbcd4qSZ675kMRucet2HoilhBDKYuUW6pJyqhseVXkOGi3g/enlPXEMh1vEOoreknMHzGz6lY
xVY9bhRHocpkZ3kvcI9AUBGsKdjxg7DfRTE+d2dt7fX31gQgKQBERuoWO6WpNfV1AxSU0gZhOUiE
hYECvXNn+luIexcn3USgmR8bf+9m8jlVurkjU45H1yJFDmNFTeowU0ComPnl738jFv/t0vGgt+GZ
EBfwuINd+NT/4T40eAyPu8Eu78LQnKLO6imuq+hVdSg69HvBbpH5iVCehwJg8OuFrwUYMZDf918K
pJVW0E0FS4YU0cPPI72qZdjADAcvMyJgXMHFIrq4QkwKdLXUdKNxGRZ6vG9DCVaRQK2iSRGvyI38
CJpYlJpOTewwmo0rJ5abqZlVIB8tXd5vqAmg0fuU1IQU8jJCqdnStfErJ0RQ5Fv1MhpF8wF6DbQ4
VkZVdQEOIVA1blMHULcL9JpnIJKAEph5gV5DbS6/8W3+AXpdBH291F2mLy9BrzMAmIO6byuRL5Yl
9VlYXnCTtMC/9gDxvNjaglI4Y9kBFQrywQzKrR8W5gtYRZoV7qn+mtziGPznBXJdXeOi3qnFDoLs
wmm+XKe1gxER4Gk4TVvoPEAovjjU2hlRNwrpxqFswwdwrjuoz0G0rpL1dqiREQCsQM7BfhG9Yfmk
ZtlY+o9JO1oL3+jTG4Xa0I3OW2tLM/EGGcDrTB3Lgjuv6AFOhk5W6/dzC6JxCE4Dm+xOB7LzqhmW
Nbf13BTju406yK/HKJsx+zKHG60hYlXfuAEiKMrR2WcQwO9IGbKJmz3vR+8FRYxiHsshBH4C8qmy
qcxNHyFgb1q2jXfgZp/dqN7VvnoEmCG5YbgdngdsjKB5AYFrnrcPyHMFkLML8oc8G2vIBBTtmpqi
TPW2blE4Tk2IMNu3dc1WsbbzMyLs5iJnqbyzyjy9YaVcm0Mv78jUR36z8C1/XNmTzXLKGsodF3e/
S9XJKtSWgrUQDQK7YSq2FDAKKUM22Zpeoja6ZQCEY7HkgrrtxVDmOao4gnp5vbX9qvzeWskXOx5d
YF5rf45tunNbmna9dtLaQD3QCLoGoDhXRaTzuz/NkybbPivKNQIW7bJsIYmnouKumNAoKIOESvIE
RFFGDtHGOlW4pGCjA4dwAPmKEXcpNyqRk++HZzfPF+OQD49xAoCGWwoTuRbs2LG6dQDQyPEgncgN
eVosACzqd13VVMjAdW2XHOs4L+e1ybwz+EnDte0WERRn8uGQWIjOoyRR3gsLiQKRh+4rMFXLNAuc
74H29m2DjAwNRzmAd3aCMFqjoGlc/f2d0P71aYlVg8NshgeDME0T95Sfb4QIQ5WN1RstBONNhFg7
H+klggyAburWC7W5AVUYIiJka6EdFTbtw9iIEoI3YMkXsjDPcauwHujK7GuOXyWKy5ynqwdq+AMk
qv1oIyeKFeJZ0SBZxf6n9ZZEqqIDkB/RGSQcIYw7D+o6u6wjbFQfz7UzJCcdNtYtdTBkQG7//msw
f12XTl8DZ1g3TP+EoB32h+eB7HvUebtMn95r2qU3IUlxyTMoH4PEC2EA2xrBl3m96NPAXji9Xf56
M6ARRYoif7r6wwJ8dsiUxfO/f8uO+cs6R5qu6br4y7m4eTi/7TyBNDUhNBjFp8uCfvRlBSb0IPqM
mHA6BeXBtpOsS89n67/M9IyvTJRS/W4OwNt4MTNbR58htXH1ruNGLnhUKnA0LSnMmUkverQ4uFzy
dDmENYiDkfJYqMQM74ygfD+DEIKz6DRgHiowncUwnV39FCTy/mE7TvuHaySE45mObbCDjYUtPIeh
/fPPuRvGPqpGnmwGH1AvPrchytKOkNqWWGgigCTvurGDoO4EOOl0couit+rT1cM3nBH5IaufdYEP
1UYLUIao7yHlFIJgOsUzByjQPLznLCt33dRLTToESAQPog8OocOgVfVjvOp4Apywab6ybv/3vwFr
ii78/HFx8boSLCGOJSUwWT9/XEAtsgGZrGBzwXDZxfwSkUFs3ztagULiEhwq1XRIxqAGDzjs7aCA
aQNB9SwRYHEMdAtiPiYRtg4sez2AyznEfgHQ3Q/taz9hwtzqH37N+CPZUzTgw4fhzMIn8TzbQoTH
cd1fo1gMqr65jMJ6nerE2WnIhc9RKYQKto4Hz1HmgQIPheeurICUdPpoRnZUAMkVuBiRgI5U+Oyx
PIXYERcnEzmHxwx5UXJTOVf7IETYhZo5By11HXcMpI4RVst9U+yQMXtFsVX8PStOWDTiiaQCGxkp
332ZqIbniAzqO8dPm1XGyvLQpK3cIYncrZvKGW+BzQ4WuJVbT9M8beNH38fxfR7LANOjQDKxKE5m
EOIBAgbJ9oRC+6MbJPnOwtVtTuEhDQaqQB9H47EC78aJvMhMzUGX4wbo5y9kJxN10mFoS39hYtk/
v7wCGetpytrs25lWKliT7cOLubJZ6yGu9x9sWauyQ8PKBe9K6E3SEHopDvDX2kqr7KONfAxe5ZMG
WouAxe/vGlLU2BO6zFtjpVVuAwYWxBTIMag4msBnuqlaAO1n8UNcWAjXJ6YPmjxttHtq524ezJvA
jLC6HZapXwuoqo3JMAeBMp4oosnupQ7lcXT8G+GEaE0mnfrmrG4Yh1YIz5C/CZy94WTfrx4dZ99B
gi1xa3cSrBcxEok4uW0kZJZpDm+aCMTpIC3Q/EgeTlomG8TGEYCeOslmJ84Soavw9vJKmff/KTuv
JbeRLV0/ESLgzS0J2iJZ3ukGIXVLSHhvn/58SNZu6mg6dszcIJAWKLKITKz1m2mbTdPsX+eI2PHG
c3zv1LuoSVCKW8bpjZtvNE9zNtcZiqB6NPC3vE3qaHPkQ/Qsd3JWcy6DS5SGR9dSrWINHRBHijKY
9ql6vU4bBuYJ65Z32V3OM5LWX7UIaR5lMRCuubB2wHUutyAPVYieRmrrJzkqdENlX5d8J/KuZJ2h
Q0cg132R/SMzQpwj0IQvP5tpDL4ZRROdXLTheMb0W12Y5hNCj+aTMSOFhZ+Et2ltS+TrUUlWOLZk
j7ILGAMDChtupJGuFxs9Ntud16Mm3KTf0yFNt+NsRgdT0cu3dA7YgDjpdxCQjW+3hX6H6+j4pPT9
D60Kku/gothK5K12cUMvuWd3aq9kQ26Pv/rKUR6joEhOc9OmvrwAkfE7d4EzFv10QaoPGfuRr0Je
JA1eitIzUF8d011aDt6uMZXyA+vt9aTWwVZPG6ilHmkcpb0b4orcQ0cwcM3TJT5oiaPCseYjI/Ko
rsoxUqt1wEMs0ML8UbZqdtT7Nm/+O1kUigeeCePV61Q1/8MVMZqL63XqM4YY0TbQCeTJYpXX6j2U
xv21bzvCz8YqoNgGjfGXnM0pHWWHya615i1ce9aV0XzKjDvZdq3JYUJkIN6ut+oqbX7knQWrleXO
jZT3K0REoA01LJrEY7/ueYmJxiTrdvI+ukI1T4aZf93zYLv3wInz6z0v/w5btA2KjbxqaoFgnx2H
TPpygeUg75t483C9r/92z3LQ2Cj/457DpEawn7zbfZuP20FJrF1Xe4eS3BwctK4E2KH0bC3k6ZR2
NbBVciJl5Fh7T7a4SgFbMU+xdbv2bCF1xJYb4tq24EKWOQYQ1dsgct8TQ2AkLetU5EXFSZ5ea8te
V1dA7YJcSXwRsQAYyXPcVPA5alTe2IKkz/Au0+cqw5Fy8B5lB0ADxkaFSrWRxVJN9CcGy45yCA5g
rj+IId/KusYlWdxFa6xQp0PRp+uvYczbiBZcTlehu6336bMaWu39pNm7W4+smjr+zK7Yy7m6ufXO
fCJ5v67K8k72k0PrcMSOTR2bg6zLR3U4TWb8OVdzd3CNKvWJ7MY7sx2to5rk2Tkca3bqox/k5cFN
Cuyt1DxbpaKcfop5m+ZO82tK5794g9bf3ILkQlwHOZhwhO/mxuTFUm/DxzFARybv9eybrrnkihkE
YJY3nVb/HlsGQvztnD3JK49TYR3jeLQPSAPuStdGXkifnbs2Fj+NQa9IkyqIW9qudY5YNbZmGWqw
6bDMnpLKW6sBmAel2VQmwhwpKIvvbqhekNBe0p9EbdyRDzkGKCAivfhb6cK/KpxdP+xRTdbmMAXP
DfqUPjYMKrSP+evasPjL4x/XjbrQfYQPAW1OiOENlDAEZw1Ewf93PSy64fMVTbn1phIFc9TPtzUa
IH6QYqGT9xob7qnXvkPMWwW93nx6DVR7gWrcXiWW8eaZ9rHKlllrT1u7M0ZHxthr93mUkMuRI4lF
BqKangNPK48OZtIbOSDLd7Meu9+glqQY5AzNAZi++zJ79oNsn+2YmK5WDRdREp6H3Yjf+XKlzAsR
+jKdF3527WFURbKt9Dr4FtTb60DD7Td6NxdHTSXChcnfx/VGQM2ulJwPLuGF4KyTv1kXy4QAl45F
1OVvsyumvQ4VfJu1XfeZlNNKdlAM+Hl492V3iC9VT56L+ZS8VGNB3m7YNTyEYCBONgqYvmxQrGbr
8dR871zD3LlIle5EMirvhck3v1wTibvKn4WbksIF8YNHcnX9uAqM1VfgXcInW8GhJlhMhOWIOgbx
QyDps53tcDfOZb3HhWR6mwt8VpYPOsnQVUAAMzvbs+IBwYv11cyS9Eqy6rWacPCIwBPsizDBNuya
+Cb7baGdQDzLJnW5CMHIBi10npURc85lNa2V2Hoql4ObsrerjFjZyOUz8noa3L+EPTbXBbXMonlX
oPuzloNkrx707sR28ixL9th5uG4MLMNFoe/Y5mpHGFQrB1TMa2oqymMSlnda0Ifvo1Pw4UD2vMYi
61oD5qRm40a22lmY+gqpu4MMPoIk/ZWWrnqRpWVGHRTFa77MiDwdwurEL62K6/6HLJ4K/CYhhZzA
nrqnzurZnfbVqO8Hp7vXlwa4bpDIfmtWxnLPQ98+zGWMhx24LPcUWPp/Tidh47Izj3+H2rfBDBH7
7vqMIJhnJGvhiHbtskbuKkM1kzV2jDu9d41LA9/kaa5VcTYy9f6rc66Q8Bu7zL+WdeKFMDSrFqeb
ZbImx4dUjR/TyEufSI0T8Bfez85OadM7N9vobcO/mbxQYxZ/dWWrbUCiqxvwzgZKXHb8noaKvckU
r8DYhmI1IMkeiKQ8yeJo6HswaOyiisB6zudyU0x58h6KmkzGYurFRjp5xy3B3dVq8NUap2Pio9g0
HWRrrzrfzULU93KoEm5mQ4WxkFblA8GXV3mdLDero7ypbJkfyvi/35RszYg+yptSUPhks5BUu2Ca
1ZNEeV7xnksxJwG+CniTuYoFyC5XGYHfkKGhEhBgXzo5UkzgNtG1k5wzWjpZWTb7VRtueKVfA0uK
n8GBzK8GaPekhR0sS+pQsEVDjV2WXM04GLOaXEtpOZ2MsBgeZFvQevfodbn3sqSH6nOFtOS1BKry
vRsd7SLb8jD7oQkruqqGqzjMkxsxh/P1EmqdrvhtBCepDY7Aar3KvQlAyHJzQVegWaCl7p1szVnn
V1pmkqeRrfi/85tKQdp2ofpqO166ztRza9fJgdRY8TLbTrxLFFXzZTFM1fbs1sGHo9oR/8X4lIYT
amOyUW25VGE03jFvlOJlTPpim8eE6GXrEBjZqZl4ol3HtuikuOmL7JrlSJUTqGfjvlxUdEO/wfEh
JfvORB4KDEfQ/2k9NJfUwFogTTLNJ7/eXKwKn19AOZzGAozFhGPD9lpZCY+mqtEe4qw3D4QeJizh
ljlUgCCZkX3UgziMMxh1xBHzZ80bsksViYuqaEoBWHTmhU0zsBNaWq2oae+CCcRZkFXFs6zD6Oqb
lekAsZaqyBswjV9ehCY5waTBWtCLhqcv40cN6FQgMHeURTlCL7ci6dUnWaMJ9nqTlSZb2SamZHgg
DHLtLnsMI4bXXUkkSRZdwp4I9/dPszN+QyqnPcnqVgHWyD9of5TFsKlMmEbQBWRRHoZafzHaND3L
K3kz9IqI1QvKEjcqD6rl473h84+SPgzmqG4Mtes3PGmqbd4Wji8H9oWmPA0/r39tU3mzP0E2B5bH
LHNs6PdJGu90MeXPsruVk5jV1Vn/un03NHkHst69BL+pNXxR+PjhGmcnlL0dw3hInAWZrbjHW5U8
S0ZnC5JvPMvStQrDDdKG47iDUPs1HJ1/A+j41K9ROjiIcnQ2qQnPYQIF+9DHbnY9BI27GC4ER68r
kJnJGuTuxjH/6md43bDtHIz9PFFG/pCE2pl8dnsGCZj5yZiKv4KDDDPf2lWz/6/tcjxLc8bLX1ps
yXI5fkWK6K5r4eZLd/RbUYro3IpQh5CfWTpDU6Qz2+/XW6sc2wDL9GtPHQ8uGaz7xtB+yZSw7Qok
2ura3smUMLu284QRwVPLLlT2CmLndRrQKw6zwdtePZR07bXvovbRM73qMTXSN4mEKePQ3Tpl6W07
lk5SsqvJhlYJybjY3XS2UqXOToLXliSJRAkK6D9dpMZWMorKRwpn3ExDkUwrx8sf0D2MDxIgda2T
MCl7bBv/au6G5zcAkXJEAd1WXT40hJTFbALZzSHOoPtnvMpWLMYwOMbXIU2GcDuGxOlKZUBNU9ML
9SwSb6ORHXswlsOE+sVDmJU/Jr1OjrIk691O/xoq6+RBtZXRn3hpu7cMtI4jxKnvJqfpX6ykazZt
JZrtsBRNRXMOdhxGa9lamLF3X9XmUTbKqrLvfc9QtUdZwi8Hed4pK+7wYP99NlXbRmFtP+KU3T4p
ybnT8+FRW+zPh4wUuhe06kq2yTo7VLCxigYCQkt/Wecl57bu9FMfZ5fbQHsa1ZUs/jHQyC3S4gyC
DzYQppi/riQHxFke7AvdddNLzj4B0QWNEFbo7BUl1+/yYLD/xxk7/K3mBKC/WqJHRNKIUiwsBOAB
Q9VbJ1nqRsW6wxjjuyzJA5D/aR3jdL4zsgGh7t4Nn3riqctgOU0Qtcry6478vklQ3V5mbIVlnYZB
EU+2ACSV5nhAzm+6/JNiZK19U9guEqh8fPIQ1/VdahjKWZamAR7tOGhvslQ7Q3+qC3fepWTOTlEo
cJRcDsk/Z1bkdbs2qT5lj1SrvnrI4pSma8ssY2wJzRYJWkhAM5a1Kw+17MtQpd69ujRkS0NhAmZF
EBaafjF495CNv0bAdv01lzp0HSs99AtEwdBm89FE/XLWm6dsgSk4PNr3TUkYRXaQdcMiBqSAhb0O
agrFfHS8be6cbWtc24keAZbOzYs8DN6IDRseutseQyVe6GkQ7gJ0npYWE/7iaBBSk/1kK+DClx5X
tr1U1so9G0sU272Twlqehsb+SjbI8tKqBOFfYD7h3wu8hHJv0J9vZ6EyCb9c6pSQVjPxfm+99RsL
64TZzQ8xDNUnwVnSIXz9F/Ku+lNFNlLW13jQEzZryr06RtWn4DUpG0v7re/Y8CDBySv3Un8bnuNS
c1cDzX5odRRrZnyc3nmRQAB9OauXOnkm62Sr7Df0tfiz1fWGr7FFHdRrbxD6TpkNSHKtQCQJJf4j
AJSNrLrVy7PCbsNz55rNzrOS+cVMg7OCScffywmQyUGeYAp/rXFqnHyvVuQB30QXd+Ko1NpDGvAO
EclvTp423oxZjzsNBEj4Tu3lIBuMWRdH7z8jXP7Sy5UK5GDcAsbDmH29GNvd4FbaC1+lshvSMPdl
MW1AGluEbVay2IwJr2nsFMI60ru1oejbYYhjsEMM9UA4rip+eXdKa2gvcuI6rgisLkVhM7GXE2sP
iPCiEzy5DwiMbUqhjxdvIQclIxahqhX6PawnUtlBaxrvKIYhaZhk5VrzUvNdsXOitUpewXOrjPe6
bD4ny0gfQuKfL/8ySNEm1c8L3T7n2GorSpywV/LDENQlvxg/kifD7LNi2XvbsK1tpuj5bgLjTXyc
xVcWjcbkzWpZfGWxxU91PWeiepym1DzqqaeskYGaPlREk9Z9Z2UnQi79O5i03MQzQfYSpalAN/PG
D89FtBfBp+xk9IrsJQf/Wy9DgQuSa7YgGpL076ZyljOUbfd1WVn847L0atKh2FbKoPnkD7PL7RAb
6MGV6vlWk2ms4yswWeu6tsqTbMBdJL9Afu9OKsK+H3nGb5l15hWXMHufTZW1Tch8fvR146cLZil2
MDEIy9Y9xSjB3o89ludXMBMjgzpOXtOq/RqpBdl1pOyQ/jOy0jPjOlKinbCYfJyKdh/hVfG9yXcj
glW/apwoV1XZ268WKh2boh+ic10pyV2tjPrWs+zimUgLuS2nN//q5m4lRyXF9NmJOXpvCcb7oMrE
RZikVjWL+B0k2OQpbgKxDrO0+hENLioPZM6SgBVVKZuPOfIqNFsacY9cZH9w6+KTTX/mV6NJLArj
JfSeJvcbG04wtV30azE6SWC9feaZ5qyDwooetDbQ966b2PvC0EgSgb/HpncYP027wMaGtVVTgs+O
BaHTLO8SVFrx0kMhWJd4hOw1ryheVFJV0D29eV2aonwZpkG9b3FL5HdXvMge1ujuw3lKH2SVXXvN
OnZdcZD957C3dlWmpb5sJYjfXpBHe5SXklWuGH2sdrpHWWqF4cE3wsdEzh1FtbK18VRGGpabsUOj
AARbfpN9xyKrL1lkwfiOFAMznSh7IXR16dO8+GZEYKRNJH2OteuCrZ0hdTRa8W0KJtQ8O5N/Crw8
Pkr1h+yuaGCTRpeNvSyiy+AU7fBZGF21x1mv2cpqfEz91owzuBSZfih0UW3kpL1iHQt+jC923kLJ
M8wDGLLkKSlMfHtMwN2N0+NPVfQBS2HFWk00+alsQRmJqYfklQ/J2g7rbo+Kl0KCdCn/Lwdfp1qu
9q8TaCEuoHFboL6yKDa0MPvRs3iNNcTIOq20VrI+18bZL8PBuHar8/G3bq2b/t7NZrN0UNknn6dI
WoKTRPw7Slpv1TgafgntbL6rOO/m6EG/qaon7m27Eqt5eYiyP+h3HtyMjSzalUUenkDBSRYD47UP
7fZNGLV5GbMwIY3JZL1tQSbukDiM+5VNzv8v2Oy+qucEJwA23cWa530zDdzksE5UnxBr6bdj0ip3
gVd1d5C73a0RlcpjPCH4JuB4f7P67qLL8XOCDNQQ1X+XORYVo9MOKLTiPVwGXn5xyqk7IGM97eOg
ae+zSUFVGCuSNxJEP7O4F79CdW/pBvdRafqrm7ojbjT89pSFZBbHlbaDGdAdWzHj1trn1iZC+/NF
XR4UvL2PPxS7QcuamBh+kf0+MdRgPyl16LeNbrzmUevuy4oghCxOQMr2iZLE1yImp8Ze95rkWhxC
fqUZ1me+WsTma6qOZMuNPGd9pdha8UjRLq6dHdLV+wojxWurXYft3iEidB0rCod9XiqwGlzGljbZ
k2bSsH9c7gp6T4ZtnNJfWzMLImnnqqhQLq2eV0b7UFOma2vqBcou7DX12jqncbAjxQ4ZY5m5dkiE
YAluXFstDadnS0dwXE4lItXYqS06qrLI2qbt5q5BtmAZm4/DvNOtANOU5bpar4877Nugak3NoXHL
dh9M+SveQ+O4gmXZnOWBr/frLDbunWYeT3/2kN0ElNcVibx0J4tNiclwLixMkxb7yMzU3bM3t+CM
yuCexddwEEexo20VIn4qK2U/eQiL+IcTgSyVJdloK+hPdtmwjZfxt65xSiwqjcmF3erkWaurL3qO
pelt7gZn1jtXWMcmCljxZLcghnNboZXjy4m1jIfPKoI9nsGyvrtdLCiwH6mU4iHhhfy360PhaBA5
yuON7Hu7mKMnB8ttytOtvguV7Ih29Zu88m3uKNfdNYEx7TqH8xw4GlTRxW5FHpQIpxXh4ZI9Layy
/1SnqbDalSzrWGX8c2qRSkO/BckBQ8l8FYDF6Xoqu7ZlqqxEix+fbPkv07VptNODkNTCcslpmccO
O96KZNmcFBeJEU/faLHL3gwdXG/QvEMV8l8ui7aVOLw3ieKsWl74VuPhJuu10TUOVa2yjQV89aE1
UMHsBrgzKGfzNSMaIOuTzBsPsxghB8rJseUhRwKukBgIG1qNVIA8lG3snerlIItta1VbNYAoLuuG
qiJJTY6/XKm6ahKZip1z7LTOOUkbv/OM+Y5F2CQ2tjTYgdNvCHyxriQ5+2zZUbZoEbaNS2+xjL3V
yzMv0L6GyeJ1bB1aR7NAc/VHlTa7adKVE5CG1DWzszxMZoRg1XKQZ7IuImHkg4Ou1380IDUOAXEZ
KzvHSr+b1LI4/lEve8ihpMmDbc12+XrFf7uYHKvV3g8CiEtkjtBvOgTTVl3sEaflAK7r61BKA8UU
WsnBDtVNLYu3PoMRqmvVU4ad3jjxytKsCEPpOjw4ZZbuBhGmb1GQPEpKydwEMf8W7e89PMDo/71H
oFStP80t8rAeCqJe1xK8asP8pKvOxjTw2r1VOWmMOMKtfBtR60m3N4rqDD0mO8n6a2dnUh2/z3C0
s7qufUBrHmaLiWPHSOzEI91XO3tsqYpVNVntw7WyzJsdgL5FyJW6Yjk0dRpteMdWfTnNtUFz8I9J
UNOe1cXGafF2GpVJXadp0K1vdbErHOdaLqR3061J05BTXcmRsvK3dlluGrQw/pjuXzuOyx3IFnmQ
M9qa+1V3K/KrY2GXfdy8whFmm0BA8z0yLuOqDKfyPOLGSGanqNS7Cm6KagiKsqULGr3zw7aGW8m3
vJWVdm0vpiCTEftJjfapMTRPVaTyLNEj5+B6CeGSoU4edfdDtskaEKfx3iHyuL7V2RY+HlEOm05L
rPpJgBV4Kp5kd3lIDY9tu+o612vIOlOoMaIhotnrhTvstUwFA5Nl6ZlgXHpuiH3sBSoQVVBoA/+7
LkfZIvuA5WzBY/foOC+9ZQPcSW1b9AaSYVmqHwsr6ZuXIMPw16qwwvPc8DmzovFTy8Cs11bWkoeu
MKVLQwASeTMdpwpSPRvH8AEhTQwaFRiYCa/OqyEzp78h2q8hoQzhKu0GsEaGB2bJRFAgjboXJSCJ
1xs10h0O0ttqmsQHZdl3wV0qNsY4jS9lA5g8slHW19zkcJ0Jo1OCKwGCjx0/vzTLL8GcIaLalneG
pZPHdaa0JDv0n7I8k4cmaoq92RiIPYXh2f7nQGgN7vvIYy2LXH2nus2nbLzV/9F3HiuxYNv+dY7b
UJG4/RFPvo2c+1Yvz251c+lGpwjZ7OUO/rjSrU7eTDIjveziQvhPVzc3o11l5whthVZzRhgWo3on
NLajmzWbOp7B72ePngORUyla96XM9YcS+6V7lUTqS9Np82p22vSuHzLvZQ66xifu4vAZ0Go2g701
2P5v9KXoLV66swIER84U97WGb4z4LhstpIKeAn4u7LlPdWKV2LCF/NTxXucYLHK2ZKDAMsiyPEUm
fTiCaF14H6P3mgX4fKfjcJElqJzPWa4O99eSMAlsuePDtWQ7+2wu1EdZ8hIiJDa6AbnhvIM/hzY8
tPO9POgAYTd5YKhAFKjLK/OroQZRieWK625a1epsGP5LC6Iqq5An1P42Q4VOwH0cil2eRpjR/zMz
5HhvkxugLz1MOKE7ZeYG7TH7oQV082AWTryfTAdmWV8CLVkOBlGRc4b1vB7wNsKulLrOCHdGPY9s
TynJvnFk6qvajqCrY+/z0GGaFCvjSY2mwc+IbP1AhafS7B81Snu+mmT6yVBK5zL1pNVkQwXbHN9O
9bMfLDicc/sTQpa7m5q2OGaYNSACeDuNgWcfSes28zoO9eLYajbeXaMSHLB0IOYModK26vJF9MDA
WeHrA8G98iVjg7OrscL2ZWsGufBcD9kbwei0XXfDvHK7qHkql6QqKjPzynJwcexDD1MAGFLYinS5
emy0YL4eknz4vfhDme0MoV8lvCMqBC9lOQvmQvxWlA1/1KVLv9LNsaCVQ7S53fBssfY1cKBRCDIe
UyY2jlBrWLFR/KhZNUyYqql+NL394o2q8ZJ0o7lPHDPYpmUfvCvQCEagND+qGcnRvJ/aS6xmxnkk
27mu6jG/HyOhNrswhImWg/JCD2MIDlqT4BXZ6MGDvhx4a6ouw0Jkiwn3b8DAsklvBlxjaJTdWKJ/
Er6Oj3IOeRB2BAg83EJLBZcmzBlvc6QMTWP6ZpQlSpsk0nGF6uJd1IMID3pLXGJ0HC5FJdB8bQKb
SATFW4NYipnZAn0yMGG6NSi2VZ0VgJtOlaOcmzfOhxEGaC2L2rmzIRa/D90Pe6kO8IA6dEtwkCxB
tQLBHO41uK4oYA0K7qi2coI8bG6GMCPxszTIOtlqabzmItZOH+Cw1RoNwpWSzc6914IQdx0z+qFO
6VNTVcpLCbRr38ymvk2rXPnILWUtO0w4bPtdlZgnOTLIgepI6xVsRp4yTSW/+2UF0Vopq11i3Me2
pd8TkRy2YabgIPJPnTyrY1Gtl3DGdvKmHg4hb0b9NLr8YzJWHqw61S9e8SILRsEDYpUB+juMhfO3
U09dsmHfnW5MGHz+bVS1jA+Nsl81U+DsZIO8lQDsAxY+ISLziyu2AxVf6RrxNuH5ft+XWrgioU/A
uZ6nnVM1zkZ2cwNSBLbpse4urf/nUVYfVa8d5kuKofcPiBP1D7ARkPow8Ekmk3S61XdRTqJ4nl1e
B+kmG5JUVU+EWA9ykKzn70X0oR2WEJdj3JPtJsI+uPa7aqkfUlQn9nboDjg/lbBBvl9zyzenUWy/
98DXGaFoDw2OUXuQWca9VTZfo/lEP0AP/zLC7ifTheerzp9UAHQWaRph4eIUBRh63qQBZUPbj/d5
mqi+nmqAgRv3PGmoqklFqrjXd6EauWdZkvVLlezlzSLYXRO/el4A+DNt8VxOevCoZE+AhKG8LIcZ
SyY/rsZoK4vARRcb5WraVfGMsKXbnRqtne6tOUPIkqz7GkrVfJCNkTNOW1yY841sxe92vMtyfHhk
a52h6DWB45KNsgqmBVBbc7qXJSsgxhA0p4DXm1z3F7/pdLHT6AGU+imA9LUs3vyqr0Y3sjwufZpK
adfS01p13BFutDY9uy6ynbqCkSlb3vlZgdXDy8T4Oi0lWaXq+hsyselZ9m/4l91hE8+qs/RwgRE9
9sIkgM9kHmQKRDZAiunY6OjRBXsstoAjT58yfZxUm92jGZ3JS6k+NzQ8Imuns7Fd8dx8HOu+BFyp
J+spm/DbU3pcArqPsLW8h+Ro87B5dOB2p9NEtjXNnJ1JdH3rOp69NYv0o4xLBZC+rawF6ck96dgD
QsDRoxfwcNfgKH5zCXSbLQrNmm4aaFyY40WeKRZwo6pEwFG3+VpjZciwby8X0WNvTfyJVZpQLJEz
luRBDXA7bgLTdwudKG6yIMn3zvg4ecuOyEPaN+T6SGBMxdHQ63n9qkewvJHPOPL7H1fA2P4qkNh7
KlUjPIRu9un14XcRh94uiDRvnwQKsS1eh1klI/6L5lcrmtKdvaAZ3GY8xHXJ34p+jhthU2xaqwk5
qYcSJuJWIHuQBKDPK+2lM7Rvnqa7KxVEmG92AdFOxVnVBgkidQL4M4Tduh/49RAlyPGcarHtQjNE
ffA8Fflz8oQrfRYQgEhEbAA9OxBPy7HxyXRshqFjXVbT+G4EtrgSRXvuCMeHROz/TqwcidnKaDdh
oVXbslWy1WACMNXTfo2uJECn6FOzu/l7W3U7/AsPzWzdG2Wt3nkN2FYWp37jRXW+0qLpV9B9r3PU
l3n3/YkUNp9F84nK4C728vc+A0yilx1U3OJJB622GmrM5XXlPcyTtVVXLCtVi/2YML+n+Qe6X1uD
Tyb3MM0bneanyjbBt8w32ADVEcgxbyeYvazMuCdkoCjDWp/zFICV9U2P9BnAN3tKLyrEmg6fkEk3
Zc4CO2WYTVVlcolskNVzSN7OSvAoGItuB1r0uzLk+UsX/KqQ0N1BQntViI6yT5gv5UgAKYsWwakx
ZfGYHV/V9At4TP6SuUKVifACEMnhZxqH9UWbDMzQ0peu77VXwzn2ICjXSiBeNHghfoGygT/yDCDi
aR6wF7+Y83gshIoTV5JdhhbPJw2KzGZO+DJI9Pa7CDzpMQoPXtVuHB3zxKCoscgxh8dOi2o2n221
i2xEB/u+ewD64Zv1NIBCNo9a4SorNYoykHbdszMXJCynYva7IK+PIh4OdQc2F6klUrPA15VO3Q8D
HLPCzAG+gutCtp5sf+RgoVKSJmo73OJ6XBmiwL64DjBnXHNEV9m7tovQzozUtQ0CUiC9sJ9neAwm
FkArLci1I6/l7nroFLbuQX0ghr0yq3YCxaEeY0/AD6+qSN9UU9UcuwTh9Ht5WsF7S1e/tc26SkVe
2P2uUbtDURLoAh3JKDmLJpuvE4R4BMWBvsrGedhB9shhO5v1Cqv3ER2NuTkKL9K3Vqfeq3pZHQGS
z/zCIhe7FN6P/WYCZNLp00/WKhuazOw9NmJRk2dnsGL1C4+2jrhCHq6D0sGDKnX/fsLP6TN2eYGb
nCpa5foP3XaeRdCtdHJ6hxCu6saJ+7/Khq9HePNDadoI+JZoN5OBL/JFJLv37us0idAPxnjVFi95
NFebtAOIXHc/MwfNEoC6DrKpZbmZlci97+vgkM2u8hwg8BtM0Z1mdK+51RZblEs+2zxVNk7Q8OUh
7Ij6T39WbdGTwidRrTXFcxP138LabFEyjOxdYpNQKYduG/R1vuZ+k7ssG3dexAeSlWi26JnVn6uC
D0tLxUs2kNfXK15dArFL4mw7E1De26I5ZVmBtE9SvA6luhaLNww+ldhE4ZlGRjPZtkVwqktUJRJ+
jKrWP5SB9hHpDqGapr5Ted9Yd3Pfb2AuWkdFVwQx+8Q8pAKRi7qtfgmtKFZ4Uhtq/QuVnng1mjHW
5E2KYWr42OaGtkehtw47y0cBuXCaZzUVb5WpRivPGHn1dbNL5NjhtjYG9IVDsKm1lx10jU1C4iYf
be3Nqy5xp7XTnMo2Xbn2ZK+El2P4npXutiDdc+mALNZh015yqyOaixwJYmrwsFqhoknZdK/E9OOV
6K0PowhhZBFyuheqtx9SNE/c5lgo00/PQf/K8j6tIcP+0xgOOZmnVSRIF7M4j+vJAs5X6J67Jgw9
7nnzSsmuoWaTZtVdPLQ8g93R3GKeoa+6xenTSLU3CN0j2NX6/7F1XsttK10WfiJUIYdbgGAWJYqS
bJ8blNNBI6dGfPr5AP0zmpqamy52A6Rpiuyw9gpXc3a9XVoPZGdkiFPFmF62ZhBWeqE6esmL1kY6
bBfQeIeHmyGwAFnyC1vxe9n+mxrWhzXOv1tdUgNLzCtk7EuNCtGZwRFN2212+CB86wgbDZ0yf8NW
3LpNLPe+bPP2WMdd8VLM8PCUpL+LfvHNvsjDgk3dTkeYhSlWSsKXNsKlLeyg10hWbnRhYAjkZse2
cOMrsTQRbj9Gclm8wjpF7NTOIsm0czoaKDSTcrlUaTYeS0yQr1DDjYMmxPw0JEXMZhZZK/SYZj+M
BCNSa9LCOs2cl0LGSRi3T02PrMcUNsVUAiDxzmBLXDbkHCaY/wYrCzKQmUrd3IQSbwlhvdmGR1zg
Ipr3rjsOik3eQJm675KifdA6Vo/bfoLHcA8NyJiJZMIiX/22NJyctGaovisNNVEvk9Optkxrh+S1
8yXT5ffJQumToGv5jqxYQk6G+wBPldS/XhjfWcBIVkSq9X2y+54MX6GSrWmRnwEu8j3GEMVnWh+/
g6dzYMua4bvmRYNfwJL67llYIVmL236PK6YIfAyb70jIJky1sXiLFeNM4KB+w3/SA5Bwot3WTcWi
30oFFdGUfF9kVgfokkw43bHcN+bEImua58TmTBzF5nCTmLjeOv6vl8lt9xDOOCuzAO1qr0BqmTvW
E3ttECXvRVla5U1mfGSjGQw27xKLoQwr72nEIxlTmD42VhQUNx+oUdB+YxL07MnUAhvK+F5VlY7g
lO6nO+SUmPEGQeNfPajpzPsBP5EdTCE7IA3L8AfNyJ8ba3T8WWRGmAEB+4Y1HPQq88gkT8f9Ut+G
rJmPfZdGt4X/i5LaVziL73kSiReA1N7Hk4olq1XUZ6zQcfQrlxfbnFmwq3YOABJg1+HcTWGKk6w6
pH2AmEHujTUEtS/TAEV89myPfXXyFpJWsXYkg6Ve/qn6ipyRajk0pPKFc+19QA7e9e2YInzh9x8t
MH7nxhX8V2y4IQQOywW2tmOHUZbEfpQDtHYtPjiCh/s0RTIkIjy+tDF/sZXspq9Td5wDXNlF3+56
vEMVfNhYuAXCBwABvFgjK+i9wvHVoqIQyfIg08h+HWsPUN0q9l1v1P5YAWpUXuzuMgLg/I7Kctgl
tb2b3XY4Y9RhP6VCS/nSLfAWOuAyzWRCLdlCPztVei2NBpKucZ2xpgsHa04vaDuaAxt/i3f2jG9a
c9RwzBBKF10kP1XMoerfprP0BLEJ6zhgRZMkKRDy7GihlFF1qGKRB2b63tla8xLPk+6DqP3D7E2F
eRTzubT8YR5qP+li5dmuu/422ZPil5TrnzoxigDPZv7jqndOiN4oK2CeTLYvoN2QG3qIP1WLA2Vp
EaDtaBrO9Hhe+pjSuqqW3ZA37vlKTDfZUW0kRtE7x5FLYmrhPmHkfhhiJfcHV302AXRCw55nX5PK
WXrVuxC2cy2l8red+ENNlmY8mXVTht2c/ekM+DstpuIk57xUfZte82GcfCWdHX8iZUCy7uMKwbKi
2sWZIO8onCPSg8SAUrqPIkLXsO4QjvLXnMzxYkbQt6Y6CZJ+soJO8D3pa704K2JAAmoAjM5TdXLn
gWQQt2queI7d1JYjlQFVxCASUSdyA7IsOzJR2Jd28kh0mdg8ae3QHRDZhsmkIFlrxHIsrLyDWlm/
ya66KyqENwy2u4PTdT80keuB0Womv7CcH59nPi/9hEpuiU9uTGrRion2Q5KF2EGzg4+1eady+qi9
RJzRKKlUr5Z/us6AK8e2YMePAg0FOevBMk2kD/XejzwqTV86A1gHNk1Tjjd0Zz9TKp1uEyRDPIu6
fe7GHw5mNeHk6aSZijxcptjmMDzwAQ2D2NtxpIbCyT8IBJp2DZBZiOWqGuYJbMJKiTFa0etrOeGH
1UUsUYVtGr6DJdxeSQcnkEUqAxElBzC4/JxhvWurun1hj38l7FJiY56+GJqmHGp+SH40v+QQOMYi
FfeO82xsUWg2XOomAl2JbDpOrGqrs9PnZFcb8XQoalvbpRBsfOFiJ5s+x2Ky2N50Q1DAkNxZTnZP
PHGxLbcNJRa51K0LdT8gxzsujuqh+MXkhDkcKc2QFfse4/eltyvsvFKyGPBT30ezGnaO2/rIlfN9
5FnMJJGIQ1yefmj47oRN340PrQAWKlDfNLpO1JfnkVlqYPzVROm0I/zxwZ/KBWNxfwJ/5nuhkHQx
GzsnhyMTA8rB1ndaEk1aDO30qIDmM4mPBHwGnWugwA2E1C7bYGBLsW8sHMwbnCBgh1fytcmRcBkU
Aj1q/u0Egz6fzNlX2UmbPdFgzD+/sFkYLyLN70rULMGgatGT6Iwftkkdfhnqc9pn4lTOTNemAp2r
oppROxeHUybS0wvZuzuNFLqgaTQckaoI6VwETynrzlIvIXlNOZ6OceNHGKweVIUzy9BY7WdjLbAg
zKogGsm27pGXLXs0moRhZAhS+0XhpD4VKUQArzkRedmfp1EM5+3RVxPbZn8uUqhTaGpYqR3gdvjt
h7nM3QN/3Pps5Gp9tsG79nKpbjNmv2cskZZzWnBo89AlBduruZJiQJ9Ph4YCIzY0F9AL1wfqvwnN
a89ZU360bgGAUppje1ySgiOyh6rZzWdsifv5PBo9XuZORxaurRWFb1m4s+ileRqUNRCvPkzzUp5Z
RUoOQVMUWn31YSewAuQQV7w+UEtHzm5hVoGSVAlnKTc6bw3bV/ahSXazgN33kaK256Vv8csarUPL
dHhu1QzuYsK21G/a6i3N5O9Olv3nZ7U92j6mZLHwPp+jxcX5pReHaE2j3M4Z2yN37a7RfPy9d21d
TrxpGnuKxrMdvyNqqpnoQg2rf04XVGU9J/0wyrjUgk5tspOUCwX3ZaeN2V1TvJQ0e/5jFN8sbChx
gmAH33VRFDBJrW+geR6q7pYpTBdY6AZJNkeFn6hRdFjy5jh2DcYKJamIaXIaJbpEhc0aNNjJOG/v
ADMP6sLO8k7ZriavwnCXYHvYaUnN8Tcy/ERCosQqBPn3W1V6HK1GE7yGQKozRAf9LNCYB7WDjq35
5S75L3AXl082wkNu0C2X0zF9MrCIQU3Eaftb1fpUndu12bpbY2Lmwdd8/VP+f5cjguj/192j43X7
eRSAi+VBq8eAsOUfHE76oDNxhQttxcRgpMyOQ1N4FHW4Ia7J/67cFLP02W+9Fn6mcBoodzQDjL/9
/EeQKUEFcNIUeY3yPjnlSoGd+3NPTOC+T4Z7GdXXjHngjEs2CWl18RM7uRigvEOm1ZMxu+jPHd7w
wOGKGzpZq/gQoyknxOnyGjVFydy9FHttjO8OVbGoeJC7/t6qrnEYVphAtaziPMXYRLatfpk1om0O
CBGcR9/yG/YGF75kUb15mwyS+IEyRkg5jCelsjN+Ou58EzOGbJajdOyawBk9zBuaIT9HqsCXWyps
qxBjXfhoTnjBKJa/UHX2lQmSlmvofubF5gPHo7Kus7NXLX/4Y5NPA2n1ZI4l2Zp6KncJJTJ9lN5t
FItxAFSuUY0FKUeIndV21bNaIGocOEYFIq9Tv8/j6tlKqThjZIVpf3lAaL/sqMJ43IXhszHhbEvG
je4u2XdY/+0lKlMzIBK53HXK0lwzjDMMrVI+aqbZvTO17iknl+hOdiY1aWuRv6dMHJxFkj0vzYfj
iOrAT6A8RuDoH1UZ4ZiQKj/7yKwD7GkHGKMivykq557OG8I6T8TPuE7eQZICErjNH0Ms7hiiOn8L
AZ7GuqCXiv2cR2xfyjht/FYlts3s7F8g8y5YAHOUo8r+CFjySmkQjUvfILQCLdlVcZeddBznd05h
LkdcTJfDQulgB0vT2C2K7EK2j7uqHtOD2qx4hwciVYK0StHbN4j+xBWK4bVET2KkVfIjUmobJTjF
BP2R1Wq1ileSUDXs5bUb1R+y076Xo2xwJ0cwSbWfOgxZLambevgAjeUOz+XsLtKsQNyazUxSoZyL
/NIU9XixVvRuhuo7Gm1z9IZWeSf6OhSeAaSKYm8X9Xk4xWn8DlPwlyBo6slsdeXNUC2F+Ax1DN2+
gNloVck+byf3Rwt+3Xou3Poumi8An/EuN7FTGqggH3Hk37k4uf/svNEInMzRnjkBGKe2TrpDh/bs
kZgS1TuV8L8t9sGWl/5pCSRmP60Zd6/K6zV7xDx6xiDuRhMBbSii/J3Xf7EVSKiRJrW/tLb3gG0c
7ePEQTDcLGRsLdnyDMTwZ9blaZmFfIyddO89xhZJCZ+ZoOn2gBM409FW/855s+et5p1RS8v9r/7n
5e3ObXDrb812+9ezv8b+35fYLttLtM3zmJUppxjkE/XHGmr8+bAaiTve+tujbb0ZEpWbtv7/evh1
/ev2bWxr/s/Y9jrb2KzJcmeo9eRztsvxfivLmkV1fag6bGGAU/971BhMNgTr9VyBshuSx/af/udT
P1sxUwZULGUfZ6I5b029LrOjWWE+tvXNbv7vPu7V7CKH9FrNevxqaSo/B7cwAkhE8es2Vhc2s3tq
jodtbGtUtOlqMkbXz6HCzl5iprGvJ0mSG08mbv6fY9uFslta6jur1/H64p9jqdL5mjaop68xTpwB
ZvbGc2XmWpi4dXywaqzGK6Wxbmptqreo8BKWvkn+bF3to4CI/NBVZTovkShCmwCiezUvHJ/i2cfi
rfqRwLg4pARAHimMoFpGnUjI3k7TvWE3tDlYSlQ+2dXQXc00P7issReSPNkiLVl+Qjl2yDjyX0os
Ww+Yu7yXbe7ckB+qocKxi2kltp9GOaXs8NWnbJJnzFCKC+m9gkgdiNywqJbQ8DSb0JMC/7hq+Skc
bCf5oL0HgP5TKVv1B35r5U6Mdhmqi/ZCubnniNlj01hlU9Dhbngw24pKj4ohk6YjlGPrvcuGQX1v
nBHCqMxWNQVIUk4+FBFUsfE9rf8YXd9xUobQ2MfWxzKa9a5AO/eaJ5gU1FP1Cyx/vmxDbaz3Ny8v
TltvaxAKx/sO6fduu38bk73+7llDe916Q1ItVJimJylnD56aFLuqyMbXUkQlMthkDJV4HF+3saRi
sws56rb1PFI5L0lT/MWG5j83LBNW1aCScFDW19iaQv83GS1x317Gq5fkpBJd6H/dMPTEPZhKm5+2
sYbf7VUq0c3rqOHP1Q6/xPhFWwqVEM9s3jtuvMITTNvbWGwl96KkgroNWdUA6zavfm/z+jaUjMsc
qLWmH7ZuOnfV6wwq/vkKJRHYOkSljfO6kVyhg76kdeoc0475FcuW/ybdft7SLezPtejb1/j/vQ+I
v4QOaej77fW+bhy05DFRjeNkU4wBDk7VE5aB5smYVv+cJpn8bWxrhkqtnuTaxKkCnVOfl9XzCWnO
/1z4ulnLFudY6+rL19D2aM6j6ulrzE2Lv6rXsvtpE8932y59qnRKxoKw3s9HX2O2IiERtN55u0Oh
wvR5Wxk3+VHRIcNIHdfxtDYJQ1EL+R4DBIURe4b91tVEVZCG0KO7dqzuXUTRSvJZscL15mQUxTEV
AlL12h1FX5MYDM8EqybOXsJ+N7wcfltlgjCvXZOi+lHvYO7Lsbffp7Idj0Jhx7ZdzacuO8q2nnex
iVZ+kLZzjlo2JXYGOqcqmsAkLbffnKHkCOaJj61nFVr2WOsEWy9xI/vNMC1ckmRx34aqPmY3UdTL
devCmDIDMhx/NPg87PSp8d6sZFCwBEuU0PI8901ja3RUSzZ1W7fC6gX/NTY5280G08ULCobLdjGC
0fH2TedrPQTjbPC7qusXdX3RTLLdlZ5XXrcbiSVmTzf3JCMRXOhvYyMrTyg6XKg8zvdeUg+IaFjy
pm1h29YmV3ci4M61jCMH5CKBYevL0cm7vXCGHO5nnBxK3ELe4vFe122x9xSCofNx9b0c7QcggUXx
V+vDClbWu5INoFO5+q2PM1b3uSzeLW2a2eczyxEak7MXN5zLkiB3xkc0fx+UiWKLF31gB00Ex4T5
s9ebh63X1GP75hgnZscktMmydGAFnR1d95BvZVhRl5F47yaQrLyhJIWMRj9qZewEgprAivI5wQDT
JUxys98DY63YmMt2vnjMvVEGpl7ER0/fYT7qvthrHszW6PnRMJVno2y/9bpCFI/bzM+8aWw4qgm8
OufsohjIIlOKx0Fs10gNdTwEcc2qfspyeImiRn0jyXBj3Pit6UWPAlwra9irq0rD5zNrsIvWZnsk
1j2GXZlPcRnnn0PaFCVnxRhe0y7/XduuceyIsbgJC3+4mS3upWiK7+y9u9+uKW7DVGh/idnYZ15n
cVh67ubFZ0NeUsOWErqElfke5srf4pV/LcrWj8nGeDfT7pRA5P2tFRjDKS85MSavul1dcOYt95UG
TlsqaRm6Y1pT9E6+selrDoOLkEFIT+BPn8kXc6hagAA7+d2Kn2q82Aev01Z2funuZhWMsExFRXC2
C2irwoy1F/2+pGP5Nvbpqi7MxXnr5g1+o5Amrijv7Zeon6lD9WODVsOYXpLWXPVlabeHFZweuwaP
EEspj8Q9EeKQ2+0R0K8NzVVWzsnceGXrzz+/UIOkQLGDBBWmCoV+ilq5n+oyAbyxfVO/kzr4Gi/M
QAZT7T6O9Iq07xLWl6LV77oj8awtyrvFae19WFztLjt9v13D+tS79GRo+5P9p2dyfjeF4z2KGnt+
IjLeB8uYSdEmhHm9NmEEB9ZMqunaU/FbfG0GkPu1N1Asfi1J4t16+AHXr52X7UVUW++yagjbLYvD
dq33LPXuRO3xs1ebzV2Oy8lUMxVbC/2YNflyK9ZGquNlSaUOXEOv7rthP7iKjZeRbt8mXXM4886F
D6KDZ8A2aKxXUos1Zp6LS6G39k0dNa5Gs1xCM0kGDGvX/nZpayhgEvM03LbO50sVTWdRVK2AUYtR
HMehAJbsBIFprtUKBEM4h23dav0HKALYPHulPVO1gE5Ed5I6dy+uupx6Mb99drcrWlsP58TKbkU+
fDertDoVIF63YWj+0+CA6YTkyjXB/7kwqt70pPNWvu6VhqMZfjdpjQ+BHGuR9VUSCRg06SmGAWYU
PxuZO+3FgJhSy9X4mV8SIgF7WObrmmG0jW33uUQDPW9dtzFfUNyBMqzP/xpfmg77otZW8GWMW7Zy
kbYTcyRQnNKUqSwhGCOxHPOaIvI6lpjMnhgBxdA5bPlWWOV7HTXitvU8b45WaiWJ5OvFUabKQRnt
lIN02b+pdqk/2eR+wBiRkF64o4GWyuH4sXVES40Jv/rlunU1CZUDMV5+2Lr1XKanaPRgDq/PxMaz
eF7G5PMf3oZsaw6SNo9ft55VjECsI54oWzch+z20zRWIXp8ubKs+o8Ww/a2b64710iLB3Xrb+5Ox
fszton3Z3nux8rwmK1XI01zf90osmnWtDrduTbg8X82StJvtvdkFNkgpRlBrb3u1JBpe8hqIl8Iy
pTVLK9VAabr2bFMsAEieG+Zqs+qOqk1lKCb8892ZqtlP49j5CYH40vKITDp+T521/Atu8TGDhP6o
e+QiFOXFg5xvlnq2hj4ZnfUNBkd+rCs7OktjEZcoUpIjdcjyWGHi+awX6UeOPdsfOTuv5kxeu+PW
f8qisolczqazVhNq7Kawb8B+kj8nCvEdCD4HAy1201s+lSlMnDi+UCI9pNPyZi+l4WPHCX2jzu0n
ufTV4heNxtebX+qQF89bo9h2/gwaikV29NPB4TEYMhTo7thQT4ubAcIV1HM0dCoemz0qFk9OF8jy
y6ntml/EZionSyvmN6tv+NpNLxp58B/krv0uFzegQI9zdx3thS3+Nn2RPSdpgm9t7ih7ZPrqR22l
GptWuddc3X4X9oGSWP7NWJZxbyhJGrpKfokV7zfbdfVstslfM6l+9ZMwKe80zlGDMUqVzSU4C6Ox
qU1zHJgQP3jCyP4ZKRLls+VCRWooVjr8sLNm8na6oLzUQAR4raoDiHxKyY/Qc1mmhL/gTkyVQPvW
LLF3tDwqnxDf87AR2GOaDmSlES581w3R1frHRfV9G0vt1VC7M0L0xqcKFe/VCkTMwu4S4GUC71XZ
m7eO8TxN/+gknhj3StrucS567A8nCMptAM6oHDWFuhqapmaPdl7HHiQyzr+heqi3HARsh7+SvSvt
cs2RXU4sj1hs2vGPpnDbx6KzaDOkPzsU7iF3OwLElEYxJ3GdvPT3XBK6OI145xK1+O+CDKaWukca
YNwF1iDkneKtdrAaS5xjqwSVT2p3F5eq8QHz89dopfW/Ji6Y1IL+Jn3fIP4WgPVVjTnEKHtfxaTu
RHLf+KpWWvLSwFLZelvTWFLbI5wHHFvv2Jqo1mG6TN4lQqzyio2KBu0vPcKNCFOyGJ4HzVQfM6XV
0NOpdW9dCyPFW5HiBb9eHGAXPkYDMfZkD9dtyEB9cHASu9l1bqY9vMGQsDwhEK29bUgzLAzfZJ6d
tyesq8/JYGVm75IcKy1a3T7r/jFHUFrNpL5vPTKp4jB3IyJ01osTJxvq1fK89Txd6x+JksMQcLCk
38Z0MkJOg1faqGh4wtawKdnz0yBedH1C7CpzmDWZChuBO9hVpy+9TvVhvaiszTQC/CmIBk7bHUDd
4zmqcIH6esnYzc+Yr2af77lIxipIvPkxp8Ads6Xpjy4iGq1sxTkvBCtdJdN/bWnjK83e6dUR9ms+
/qnJxH0D0wxmw5qIJimNt3qqf4sMo4ntGhCtGmBO6R1hjJpvtkaeoTJ4Y7jdWxp6fG6IqQm2q6NK
pYf4desQmS+s9zVkmHYuzp5gB4EULXndGsxRqrDJoirM/mdMn5PCjxsP825bT17neILlFXl4f5uH
XCTGw61645EtCpM+nJbT1k0Vrz9pC/SQ7RZttI0HC9jsFMnn/WVHGXnCpfVor09v4nYP3T3CEB1t
W6P0zuvWZGnHbNeN08mJU+dV4o1+m1IFmbkOAa0yY9TRJNIctptBBMUdLznONJEsA1i/XcgHNIUQ
m//zem3/b1UoUYiyH2IUsSmvaOl0Iu66/rO7jUmz3bUa69nWI8S0OiwNBLvPrh7xrKU4RBA3nreh
yVgo5/WpSqxHEz+2sXmJzlrJD2PrtVIZjtJqK+7gH92awZ6fa8ghT59DqCBJtBo933DK5MVx+ZlL
vLPsWTd9artUio0xft0aTxUHtTKW29abIre7Ja17qPQ8yYKlW1HgtnH87WqVsMrnlg501mXp/mvM
8LK/nqqy6A11d9cSVGV/HbJFp0593Rq+Rzh4DFSrv8Yic3xvE3W64uijvg5xlF5bzf7+dUPGOQXn
ja47fI25xJXJ6fNFu2HEsAIbocCa7PmqJ+mLnLzixhpY3CihnwdEEOetR1CmrfrbQy8Xr5o05el/
jW1Ps7rqVyujeKfVTQHJp3TuW+O2oIQOggAU6ozVqgJJl1pMO+4yNKqPNo3qR5TVwGtemhy2sSIp
wSpTKOairOpgbiLV57sfnbabTYOM1gqXYsOE/lOrxGHlTLNh3Cfto13qVwlQ+ITfa/uoMkxuTaFE
gYoclKyH8eL05sAHwEUBfWpHIRWmlGa3D3Vu0+cudU/bxW2InDEN8L7zTto81rfZnC52Kwb+nqPx
3pljffamtocVNMfFUxvXYVmHijrWu65z2p1mxQvEo6jbm4rhPA0ZEo10iLI1fiwkx+1bZ0QVevjh
GtXDkzXEOLYLalLoEn5Ffbq3BIYHmcVJp2IH4NVac5wS+8/iljDY2pM6xCgnFAGnWx30nWQPEnTs
PkqPfCG98BdYwsGUKAhJI1bzrdoHPwZ1vQkHXVXGM4yJd611kkPMggDArUJJh6Q8DPpFXfCak5pi
UFxAneQqh3zSPzh3MdnAXtjVhnor+vxEGLVybfoaeewwuqdiQABnGO9pN6Yc/1zOybA9i0G4j6Ww
tPNMRRu8QwImGpVflLNEM+WrE0m6uBNTvp1JA/DqIfPlwhrJYfhJHe6a6LyX1YRvRsRgz42J7jE2
rmaXqnuFYBS/Sj6WZXmjIrRLpFbvK1u6l6EgDQYggIdfzTziAG8bzQXTsm8wLCZS6OSwrx1Bjquu
R7eh/MPLiDN2K4aP7/MYOKZB5bZStGvBXrWwJvVu5Lzy2BTLxcJwNhaQRAqFyMVMR5M3Z8dOG9tz
20dtSHzkuOscJ77mbrvsVKl/iyfyA2BM9WG8INFQl/puQf+4N7r5rqRJcyxwa7xikwivhDUlzDtH
XuuqAiXRR/RbSxTEzTxcIRIc+xZDRtlmQdnWB6+YvFNpzM0uZ9/A0coUvkGaVtAO/dFqVkZg3Guh
OdrZHoLwL6yafq5hokeTKnnApzUE0OH6AHc2EDy+N3anQNfLpLxotPgkQNfCS4ITe2+w2hs2ahv1
V5PpM7o6s72MEA1Oygp4GN1921Fr67aaLQpfo546SC4wZikzLCOSUarvevFzsJVbnqPzxRwlyNM7
7OV/F9doztTfVFbCrMVzTT3PVaO9mig8TL72lHvtdszg3zhNYJQiufZlE5/jiR1GofH7nQW5PHlf
Y7c3rt/eugCycgY8KZzknaBeNpgZGKrdtO1B2PMv11Td6+RmMgAKlAIo9JPsQLYatSXbOcWDIBEi
RkyjlYSWVe2KlHxDCFAGY5r86YqalOzEPLKWDxmMFeyt2j0f6L9tTkTMBAxP9YFQDtlYLwAjup/C
LttFaffw3A6NmduR/qYa1Um0zIOpYgbLOHRB3YMJtOULnqbqdUgS7SrXxjEJrHQQYealL/Q4Cs0e
pp7QdE4oitMz91pdGGeZG0DK2idV/Eeh8oATQ4KjEFDG78Ea6w+JrTmL9rEvibFzXDRNekwNRJ2Q
p3psj5/iDiLPcudEIgPqnk1t3og1L3zSAN7zVBX88461Uqh3M+Li58kDYG/1fqYqHL9irMLyKRsY
SpHaw8M30+sE89InNotdBYfCPlPR8JgS8HrJ473tre6zzfAndqMCgzIDeqOr55AYzBLiYXQQC1GN
OoJ5v9eQMsm/I6LBBNpv2HnQ+VrbAXV2fLOUaoDRdBWqVQ9DuVcIYNFUBftI/GLiOKKwULuPuZlf
J2F3V6DGIlj6GVO0Qj6jXn4Fae58Cz/5kzfrsED1yDo5tntWosE7K1nknq2Vp9Ok/c/O9a51wjRr
dgrTWN40xwWHJSJU/xkhoh6avv+H7AMDTbAdh0qdzU8jWUVXB/C4WgXEca4/cse9wH+Y2WVPEZ/g
+M/EqR10I4a+lKahbvSR31WIKIq0AaiQsUnVrbaOjdtUvpXZ8gB1vYIU51mQblgM9oiZz05JUUqv
8NzCOvZRW70LylNpuyxND/UszcPQNt733HtDy9SrMvq92O0OzTtrqbdSZJTfiTEEpVXEZ32KyUds
1G7HSd07DhDPDhY8UHgnlKSUiMNbj+DesSpAD9XcsWd88iZrfMlHPIocepjJZKE047eyUOzLV9OM
lfPZtdn5n+wWiRgxXzcrYu/ojRY8RreA6Nl43j6KIy8QHu5rGlNfwJHZ19WYn2JkGpelTSmbsvv4
k5d6WMbZfFYX7JswirprafzXWhOikOpc8S3evoyczliI12Y1zzHLSbuqZivv4yDnm0zXmZueV8fy
3iZsdZs2P9Sxo4ogd/gzwgk7KZLzRz/k7Dys5CPLdXwOzerFMiZ7P5UJ5++1idynxevRoUktDbv+
njtddhYcD8555CQ7o0IAgBo7uVi2eddjA/WGN/GNIu5xhHEFvpeGo9LeFwIqAfY4nPWrwZlWHDcO
mL1WpJEKQ0s0rTXrCgbm/zRKT71owNu08ojLMASWWlENU2MqPAnMQl6Dg+35WghQFj3UI2JdCdxC
I0EYqIfGOh5gY83xOHPijHgu0MgVQ+kTX9Tq0pnziyqWCWlHZO8mXGmCee1iUzAHg8kfy8xdiGaO
yNGV9FhPLhrsIs+sLjAyjuOMIgW60q03+7siyX8qzTTb6YRoLsHGmROrgN+CfxY641yiKVjc25Rr
GlvBvnj2KM2d0675WKAbvZO1Aduw+inGJH9XS1JiPPnHrSK+3BtK4KxQQbvonHRyvlCO52pPWzOz
hEGw8pRdtN2NBzjxavXW/hdj57UcubGl6ydCBLy5LV8s2ibb3iBaLTW893j6+bCgvcHhkU7MTUY6
mAISWWl+owD29EEKTHVu3slpcK18i+ogv2ZxSZc9ds4Bw27gIWwpAIIr5n2BYlrkFDbfhb036fIe
Bg1Kbw1QAP+14ZQ0XA/JEf8hZoH1kszhlxApOMRHTxPWcgfHGSG4L3gjANqHROPtov+bKvu0r38z
r2lv7ZCd67HmbxJUYOJgaa0mkIRaeJx1fXXC70VeGl+RkEeRc/ykJ4F1SQfl08wiwEJvVc+VuRgP
xD/UzrjE3hiyW3/w4tm7hpH1GLOVtk91ZJVaNUf4zwAxbt9cU5/utTR+G1VmqWEVIKMYQhleTJoq
H12bpOF6QIG+rAoQQVZ3J5sNb7Bcpb0KR6TT725wtFdguy7S2MrERMCkn9YWXH2e9s2hSG3vGRaA
86RObzMIvmcDMIKdB82pipOvJQMD5CsjoJUlm6mSnFM9Y8xXZgA0FeWcdG7I+MlIgb9YhzzojH1V
Fv0FdkTx1pl1cxlhi+wlqSdOA964tvALVZoHhsv8nrazD3oZ/DnZynQu4nS+Ifzx3M+AvU3XTp4C
pFyegkar2RlGCtPpnfRo1XZ1LqGBGwHsDCVBYi7j9hamhjsgFeyEbDIWwc6Zx+zILPrJYJ2DXvyQ
ZU9dCFjsZ26/YVrWXrMFM1MuuLoQhMXVdJ6iBTdaG5N6BRgRLkhSCSY9+qIohn+M/5sl+VI9Wz67
+q4MeK5eC51ulxUpoQA9Gx3ktFZXwcE/TThCXqzwLW5ACvivYxOkpwA6r90acIuG8RWhctQN8bxb
dTUEIyS4ocxkwuDGDkrei+CGFHR+Ckly/GNym+AOXJY1HxmscicSlS/aquCSXSSazKwgwcLi5w11
AdrXbXUUhErlPC2QQsay2V3RA7cOGrwe/F2iaMs6ArkBWKwjuyrfHSU/JGqAQ+6fZj+AYl4eXLOc
UWIbPtHWEnU+ClRRMsc5m7KL1IyclieDLGLw9/HtchKppYXqtLOdLD3IXSZoTbMBi/DZ4up3Dhr1
LAojjreH5D5cwXD+6pb3N5qRc8lRo5Y9YAkSef4SjZkis6WF8Z0ks6w6h6Wi4z+z3FMO7jPAO+Mi
l5TbwHk5jKoBcZK+Onpl+accl44BHPPlNa5vWDIFL5X77LpYC2l0yxtLvTsjtYInE6CPFfsrrQHa
LTvU45SOR1WvfwoeWIIBGHVXw69jPRXJkawabMyIKielj3ebo2x6rzivUA1+9DAXj14T8kZtJERP
bdK8yru3E/dpYN3nNNcG3bo1ROjtMXRne6u4Sx2mf22IZtv20sAO60Com+Agr0vehsRKPD6TnUSl
FVih7rOv3O28os/v8HX0QJ9JdAkgItA2lHOF1zt9y5DMABGAOWM1jBHou6gc7eBIARLZNfK7NTqn
PWgoO7rI9camYY26OcRt8nUe9Tt5cutTglq6K6x0OsizlqeStAXz/1ZDfGXBAMg7kSMkJnlrc5C0
BEaKY0jThUA0EX0cuk/y4temKY9maw1SUrPyuavAsB/kUchN6n3N82mDQt+zgs4o16r+aBfbEOQu
1+dr5k4/A7wyThmjAVrdq1blLUzb8JTPEJ1bffqkL12H/G1nse2c52AGCYwd306FzokSboOekJXk
xf9z4Xf3IFFsryC766G+1lzfHmoyOJT2hn6QLkD+3zvkxi82gKzxUwqXd324K5zi3VfzDlTx8Qka
bOMVEazJuTkZYa7Nx9gNfyhdph63J0wneKc7LpTurXNR++cME8uT3EvvV0+pPasnNBr7ed9k4X07
6Aowj6UfWj5rOVJi/5rndeWMcECYHKQl9HF6YgjD1GVpCPqItJMJx3prPksFu5qpYOr7AQm2i7Tg
sbOGy5RbTEuqY+4MGB+5C7jyX69rF+nVD8EKe7kBXGEBpGxtb44fXH0BMBqFXS/yNnRvS7csLUmS
W17B6s/SI1n67Bx9pxrArKTPTqDQR0p9Cbav9V0TXaNSPlfecPEacy8tYT0EW4Gz8qVt2CCQvpAJ
e3NGofu6feFbW5Y8SQZLK1T7/tQA0juHTnSSMlMau9TYjv/YBCUtb01i6zGSXqMfyiX5IW9ttmVl
2393PdjKscGfmtcArtwuBR5TpIDcehuE8/LHoXsQTQOdieqkn/ChYJ+ecYG88cHWMQZ1nvK5fXEY
GzA/vNdZsZjVAo/t5CUHlDLU3c1asKrzWL7kg9udTHNmKNHo6kENCtZuegRmdmzwnoR3MOWLXaQ5
D/UhiMonB/Pi7cXLVSW5fk5bWjK3ZvLhkGJI20uP/aA0RgnqpbuWmJ5AXzJjOE/y9OUkBXjGCcwK
za73odXv5SuB1U6uRN/lDq7xLbcQUZJ5y4Rr8BFS3XdbuBQhD6yLlfTKOjjUkHjBN4yJ/jnqgbsj
Y3KUZyyBvPZ4GZ4glMsceUr/yCf9zouN7KTO4y0xSwTKvO4inYxGr93C2S1Rzz2ERbD+Axjtn5Dy
s6ucUN68xOjp24UNY0fDn/PgPWMW566YZT+xX308z065tIitM1A11bly3HZ/ejtqh36CeL89xTJz
6EmT5W8mczPr4FvQhYRUAi/gG7hkg5G4h/yoVGFvDcqJgS7KqFnHVcdMBlvgdavz5DrXCWAO+7ln
6JFoFEf2PsMxbB1drbOoSAsK9tx0be2E4VI/1kZinOT8cl++HY3XVn+ajbw9qabxIm91e7USy7vu
V2xM0W4sCpT+oZD/PUHbOg5F/vslvQ7smJ6WONIwfQDjf9QyO4ed3+bDA4Ls5gVoWnUnrJ0h6qo7
2sLvMsyy9f3Km9j6mO3F8Af9Vwo905y8+mBBkEYWwzFwOCn4CFx68AMKgceSRyZvRpp1oLL2aAEP
9gt8Q/7bmUuFrUff3uTaoJf+fnsIW6nEpMr//1SM1UbYSw9bVy83I8l1LL6lJbZmzhG2HwxoEWaQ
ga7S2RcVj0WpIpddh1wSxWGTT22Nsq/9N6x+/aOU+3w3yliPLXN3Dyzgng1B7DH4o5fxK5sjLF3L
ZzIXyMHsg8n8gdYK68lhn1yKJgzVo1Rfo/7yDxoBBumCdB3HSUuVEd0WbHnTnLHloKEUqQETWwZh
8nO2YEVJSvrdWHa9+3IeYeI8jAW6bj3xBnj6yWaXat6j11uwCfWHKzdi1ne6q6tXGZbJoE5iEqyn
XoaFkmQjCM3rAALIVlmqbEmJbcH2Gre87Rofjo3yzx1CHfRh9JnScXYAAfKLpOXL44knTOOX8vXm
51IrdpEyqO+GkfIK15Y3/wwg2l+luUYo6QKaXt5B2HVIbkhL+eeoHL12VYBymotbpoePVJAApsg2
hfvACRGCh5RuBdscUAok2OpJcvB/DVqdX9e7X1rySvbYvpl1PLM2Zsn19Lxj/+S/353E1loS/ZiW
g9azvqv18QIfj1I0NjZa+02bkZqVfmUbPcix/5S3VZHSdZwt0S2Q97ElJSbH/etZ301npLZU/HCp
f8r7cNYPVwqWDh+juboLYfQtnzgezuxVVPM6V5UPXgKWUiBnQiNi8r4ss23BljdneIJCv6NO1RpE
10rS3crJt6rvSiTqmwEIIbbg1xYtH4t8J9vHsn1U/5q3HSbfndT7p7z/66n8OV/I/UUM2m88uDi0
MaxdxsLyx7UF60x2S79bq/in6h/y1vnEctr1CnKeD3XWKwyJd68pw2+188K9dA0yB5XY9h8tfciW
lNg2INsqf8j7kJR6fo9gQP9Lq5FESAobIh8fJ3vvDG+lCa9RyZX0zFI20+qsyk66V7xu3TtgKmjj
W1qZFxq5pKXnZywUsKJkZZa7Lh35gdXOe+keWP1HkrVBGfhvutraadgqawjSuxTlDAkT8bfDP3W3
W1NwZNK/1dmawZb3oblIUkrHoElZsnBheg3qbB46R0/nvcx/EwAGLBcl41vQDtFp/eLloWzB2q1u
aXlc/5qUgu3TlWTAQsrf3bekP5xB8uYsATuhJXxGW2e/DqzXcnk/25ENXiVM3rKrxcKIsayQvJs5
btXkWAlkYLAlJfahnnSiW967Hy4lHw4ZvEo5zsYDqMDnGioFrgFSg5VyQwPJsfxxlTjita/SdflZ
kmUXeTJl0ufZZVadXZM51kU+9u2Nrt/+u8XMd0OFrarE5PVGRc+K3lppXeTKHURPjDhCJkVHK3uY
vZLtGNRctOlRPtF1nVJawDjrcfNNPuS/V7VqNThinc3WScPmYJ5n1wSJYFjikNYkqBt2K3db2rcC
Bf2z0NqVi+6wM1sYkNEhbysflq4FZ1P3b8LZttgAiFS0a+SpynupM6hMelW8lTE8E+GT68sLnltE
d9p1PfPD45eH+u4VrVPX9anLnEWi62cesTk5e+Z0lKcsl90CuYEtKQ/2Q946q5OSj2TOraYUbz9J
D0N9b2Ott8PGEKu4IPe/dEU8ng2EAI86jFmSUM8QIC2u+ExSaunsnRkOMj1LqecB89STBO+mOniN
tOysLedQkzp7KIO63UmtucvGizKX5kHtM0B6w1DsmohPXQIvc8297QHw1MAU3aeJe1Kj0MqPSAZh
uMzM/siqJKjhybk2etA8wclirxnRWIjnmYN7Uazep/74tiDaPwXIwH6Cf1MfUI0bUeUgKXkZgkdZ
wvZEPaICEdtV+in2HJQFze5hitFCcIAtnHT29s+e5c/PadX8gu946U2t/DLmJq5aqf8jLxmS1/jA
3/mBClI8a956b7Z+eqzWs7PrB2w4aC3qOMOwC5q6/lrPYHqZkpefdTW19yjqAK+KkO1Si8UWwGQp
ec6tCv0mVT1USASjDFWC48aIsXoclxKWkjATGHAUCBPt3BR2+ThPSfUoMQmyonDQPctzhIVZhLeK
ODiUFfJD/jR8N9k8O7fqIuWXqZWBHQlKHIdlAXjn+szc4iJG9VqF8Gn4GImqKBge2qwAE+S1A/Ph
pnDvQGqwveax2N6i+jX1U/Q8LAFEl+jZV5MfyGoqV8kqM0y60V1ElatA+Myw2K1xgucGNexnlZ3Q
51TRtP00jgEzCApi2wNaldo8yxxLUTxkd9MwdI9a0nlP8xLUGbA9m7YFu5oaW0GoZ+leKx1c0QZ2
Z8wJs7lx1NGF8f+akmh+XFOgOVD+dWhz2/FVZHlPqMxE+ypsd+ieGkdHs8zDNDU5Gm+A6QtDM+9s
B6gzsFbtoNt60u6wgkcGAwfw0gvL+wqq3X2zBFuS9nlOCtZQB6SNbLhppX6Xz2Zq7DXT0O4kKKbg
P5lFXyn7yYPl7oUpi82IGrz1PoBR1x7778mQfzPYSgcXDt2fb8uEzwwyEbRCUaES089/sd35NcwT
/fvUJKAVEMR5C8YM2DU6WE+zxl6yNSXWrXLz/k7v4/aSpnHxyCvQoPy36qdmVGhcWWo+qEb/VqMa
9OBGydNgVw3UV6X+FPdsHDmIPR4lKQVshX5Gfj0/1uOux7hjNy3VYy3FlC8Gy7Ucxw42WY4C7ZY+
4/DuYCv/4aSzeZNT1Y2pPTpeeIEchlNnhizaiT+c6rDdQRskv8NwTtbz1sbcPjVde8xVZG32PhbL
fZC9YlQ4s2hfNMyVbfMG0aL5BPe8f2Tp+CopjHbbT5jWQYbKRsSalhqS5xjlx4MS90110ePCNRCg
NrQfViyWqAKD7h79tP6+HlhWLlPUTqTAQcniigxmApqNR6GbSntGbFPbS1IeT5aqy1+VAyZseT72
OAJ0qZaBXny2x9/rz0mT3D/bRQ3nbHl+qE6DyMsmD3962sw4mCinSFSCKphhuG9paW1ji4Tku0wp
lpIOcsdheAI4AwIvGHbgurBUKCs6Jb3+VtdBeOntIUDjPax+lOVJyuMhrE+pjmpTNSsOC9aKi1s4
64HXJoiC+24JhgTdE9fwz+8K+j7FTuZL4NvxEQpDfCvHDA/DJZCY5JnMsrFssFFUi7WowW/wXyrK
IWvt7ehuxBzw/3JI6g7gK1Tt/PE0bVcgcvsyPpYqq4H7D3cnteUiU1HqzX3aLjwKth1Nq4UBiyLl
Q7QEOQITD5KcfB/FwsgfIK+rMYvrS3Gpoly+2ypJDAe9G398HfvIHBy7rKqEZeXhiTEpyp3zxQKK
j7KUlH44VJJy4RbV0YuDEPh6qFzt3RGZbh67EoDGx4LlrqYyhuz4Mhf2txR7UpBLs5ve2qlKb+4Y
ATjRUN7sMvYZVXYrjkkRaq9qGQ73rl7/kYea+jrYhfqqh/VjRwf7yN40TBdEB/n36w30v5y61W82
0JIvbsap2MwpH1LUDL5ElfIVPnLwJIVmGTz4RWw/SxlI4WMKoe5TvtQc6y/JoJlvmh8Vn7XkKlX4
z8le1aaBfvkY1ul03wda+jAuAeJ++rAzk5qo3cw7+mzQeEtS6kA0ZSPHd/9SkwH3Upe1S5hL6ZfM
q9HR1ox2L0mjb4aLgWvqoTQtFPF3ttX1n7CxQrrIGvVjBKHyS9Nji6DC1zsv/MovQMHKg5355mXE
MvO5tMc3IDTdd6v8ObuN+9VS3PYuKyOkk2y9+97MAClUx8qfEdFBSzfsfweO3X4HsqUf5hgXcbvx
3zTAZ2jYtgN4T2Jx2B5nrGHhC/8nC1rk34Uf8nTLARWbzffl4NVH/NpKFOac4i1TLPuuSbsJze2+
eNNhTH/C+n0nhQowtjcQGF9h8qoPkmX7DfsL7lCeJTmiJnHVvCnZS7KOXfN5ZpdOUnLGblAfVLTe
dBjRt2CawSUUVmjcarRioEXXPipsdv7AonvcHcDiIeuJtOyx8gfnTkr61veOpjZYtDvcTmafngfB
mOhLr1b9Ho5PdCdJJ1JtYApRf5OkjRERPpC6fy/JWZl+uvznP0pq6rNn+uv82YjB9/hjcAmjQXlJ
s1Z9iHxoxKGPXdWQV88AfY7ITvQvpdd+TuJWvQFWGF50veVTiVGVrxL3XipIPrqIp1Kps0fJksBE
5SiyITDUnY7haoF7bGYHL1I9ho72nJsvTVOc3M6tMCysj8iYlzd7copb1EGWW8SCy5uiEjRd5SIz
q06H2OsRHbej5inUHKzAJ+sNhbD0u2pV3hHdzPIiSTg6QOr14ktpjkhSGj1YgqWa1k/+Dk0/UDX5
iLuy2gIUr9LvoKizM3R856Sz9/Hdtoxb7irWqxlmzkOZWAAslmrtpP41gZa88temPTCs03AjIuYu
wayl/p4VvAb87n/ytioSs5T2r6rXtfM/Ha+3AGA6O36qx7l5HJUKuHThIn0Hqsvkn+ivXPU/m+Ng
f2mcEX2gXC/us9CwUTauUhBxw/y1r9wXqToa6X0dGd63usnVg1vH1kNaehiw1DVqKejCfoaO9EtB
/OoYF3sX2NC9WvJRuWP8s9MAiFmG2zx5ZhfcKbaTnKM0VF9RVal3cnpn/qaWXvOrY98IGJEZo8M4
GRfWbEtUd0vrxbPRHOdzdxC21PJdktUFyrhoVN2X9Kn3dhkeel+P72rEyf8uWOtIcbnlwiMB/IyM
/0GdAzU+SHkI7vFezhY7Lpl2BZ2wcszrmpRi3dOS8cSnHa01A01/sczEOqv2AHd7O4XlmDcbePmd
E1rKMdUKHVuqwblY4H2veN0095phOic7yabnCR+XQ9+qzWe+RhXoj+v8YOz8gjaP8rvx3twhYUg6
Ftbp5dVuC/MXnETEIk36eVofH22WOJBUgvlYV1X9GOttfTGNariL3NbC3dcvsSXoHPSxAKvS8cHM
1Etksfze/x4H4+ckMpW/FJCW64WyXEMqrrD+nNLhZ6gozjfNbjLUjrX5NbTRBmeIEjxBoXbP2SIq
rip+euvT2DqzHJA+uVCBwDg3FutndGS2P4ff6YB/QD5U/tQDfJBBJzHCZhCeBK75V4Yyst71bwHW
HE37qe/ALKNT3Lx5LXPCrq+0J3AbHfAcHJbgXTkHFtd8/6LrBh5Uo7NIGqgpbnFal90k5jg1W4BI
IDx0CbIu+Nd80pzBe8tT75s2xcqD2XsezwD53jpM6ztJdgbKc7kTd1c97hGm0hiXXbsSqFvRuN7n
AEL6rhpC9aGvSv9zVM/fdSvQHyU1LwhwR7eepKqnObdIs/xnSYV9cG7TMv1kFrr/2Z/ZSyys5rU0
HOezfx79zPke81d5bke1PTvtEPwo9HM91PaPEkQWljlVfRmCofiGzd2+tyL3E/PIe0weisfaVxDP
DyBvdH2o7da8pSAq2HHGWXdhsoxnxI4mPiKE14zI+EvsDi3E1EIn6D5vFRqjNg6V3VmnAUvBx24J
aBjTocEb+SBJKWDDtnhsZty2sKy+AXbiykFXgW7AcHTH2l3xaCyBjRTvzVWMh9yp5k+sAnzrymj6
MUUL0KOFz4EOFJJ7qf4tnofpx1hH1n5c8qMl/3/Xd5Fc2ur7rs95gKftm8BF8O0/59/y/+38/7u+
XFevBpjbnnk0cyveD0zYX8phql90x9TP9pKHXEb9IgU5k981T6ogFNm8lEveh2P550TOSvHOsc5/
ogTWwrb0qkY90TKyv/NU7KO93Dxt1aRwjD1vV9fwDYLySclaC8IknK9Rq4fg6PCtH3p0bA7ZqBVP
Eowm76vov+g7ramOepio90EFEY9OShIotKv37RJI0jYUSPdrOqsOPdM1tB7/Uyr5W1KOkDy07W55
BKBty1rPtKVTOr15dJ9KHtfPHvsPFMm87wl8JhpVmV89Hy6pPjqfJrv3fhoI0LFa6A1PlutiOJqg
t1KkasTuK2xiiMfXplROhu7NX1FkGM4dZxXB0y/Qsq5yjTADztdXrfWAE7b36HcaG13LuTGveNJ5
ap/BjVi4DhjGSW/a8U6vQzS7F8MdcdRZzXWssICcy+RLCiTo0eo+uoCsYKL3ztVMzRJxndZ/yZxE
eUEgujvoFw8bsWSe0XQx0I5BhNwxdwxB4MXEY31Wqqw/M/lDFt/4XZntDyRGhq9RjBN80rX9U9T0
2kWN2+zqj6n5GAY6nhhKOX9Jw/Q3oMPsNweH2MHfKaaJOhbWvy/4yZyNsQseq6JpXoolMFSGh2GB
XOJSwdAXKlIDZMNqy0cthRePZLJ6HLyie5T6Ug2DpyOmkRMGaIjTJIsnO5B5vGT75CVArANftSZ9
RnQIgwgLYzSjU8cTPmj1oxV0ybmCWvOQZJAqjNGc7x0XZDHsePvmZEN0LZAyvnlmZF1Z9ijuvGke
7rJqHK+KGpW3zCgw9vH76D5pfCSeBse9T8oJr9eaRZKoS/xT3LYqDgxqfXK9YoToiugyAlD9M/sT
5TGNne7FR+0J3WCwg/Q4oIGqvn+dO6x+MHce3yILeeTO3PVdyKJUUKifG/ag9+GoGl9G10XLG93T
r3jP9LsqmsYHHx8qJKjz9FBNYYQSFvpx/DdB+PDT+Y+kcY8+fmTf2L1u0LWJFq79HL2CJf0d2er8
h5IYf7DwC73cClgoD1z9lLX8OfuDee6XM7gx/h3gwEosHkYmVPaESCcQkz8KcIl6Z/70wBowBcyG
G9qo43ONkfqixj8julY/eNbUIYXMF8DMqLxkjYaQDOJ942OMWguD8vGSm0r05iue8+hosGnFCD40
eyh3lj9c+nSYvpk2cydNC97cgi9Fm/IC2QB1/BYBADwG5dBf5Cg9Tq61MWh3uaMNB9YSizsYQTFT
1QUZbHkYcvjtbs0yJwQRpYrE3mXaS4lkfizZqo+Z6BNyge08kldVLjw0NvD2GY6Bj1bZYuXYKt2X
DgPLu9FXM+QreCQZetusWw4wPZYkinbecWoLfC6XpG5OkJZMq7hK0k9rbQc7Md5h8gBJznaYFCyB
nof4PZXmVN5GL6lwsCAmwVZHYpKH0zi1Gx2I0pCDxvo/HDcjGFVCUP9f55bku0s7+AhcGQnt3uVt
h8j1x6ic77L0WzOF4Rt9rr8rYse66j7cij43XlXP8c/GECr7Oec1O14RP9tVcZGUHGQa3mvbZd6D
ZSkXpIvmR69roBS2efu1H51qZwxO8LMNlDcIRd6fpqadcpfuAB3wfaDlekQFRHm7LP7NYsYT6iDx
H1VUx/ztNO23xe5+n1hd+cA6901FxP0BokD1kGtVeELOdN4lplo9bAVSygDr73omljxF6+zV7gsQ
GZyblzPIIVJxS/b26OycoWbP8r8X+XBqZUzgC+n+lxSMKoKZy0W2E0gyHdQLm1/x3cEdFOe+GwMM
iLAOxfFF6UMoJLrzbKLk+JzaS++rFSAMzNBd82D6YqmUuheHpYIHR8W4JFaR+l+TSx5O3cNDtASS
BwRTO+KLxi7IUroVSD3Jq2o1O5kDrgCSbG0jP0bIwhy6eGJ5v6r/iCAueIVaf9eCCfpbX05fnJJJ
ez01/ms+5/0BqFj/oncxapjOmD25BqIqMSJuD5PVD5cCVC0KjhGYfWyrrlbqoQmy9OKDo0aPeapW
p4y57rOK1i4rBqxep1atsLBeZJ+5u3DPmrf7NbFRQLFm0/yBp+g3v0ntX6Xl36ksZAYo4cBrSuqE
ofTnomxt5PtYZGBDo/s9Tt69n+fFL6OJfyomq9T0lgDoQQ1ZVo8blonUgoWkZzZnw2e/Hho0zZlA
SOnohOUtzKACSmmOhee938/NTkrjNMzwvERTTkqn1k4fa8X8kSxnYscjf0rr6lXKYtNlzQmhJcbk
0VPZqspjjJMQ8cCaoyeJSaBmwfdZV6vrliUx3FDDQ4yPz3rUVqo6mXOO2YjaSZ7ThMhNug28U8RB
91u97TrqkD00ZmHf+bNO3TnGlQom0uuYeCVbRD6bJ1qq3Ty3024qPCo465F2TmekYqRAgtFFNWiv
LHVqRZmq03aM5iu/yrlE2e6/p3lXxXJiOGRy8u1sPTYd+96ZysN6Xin205hLvKs524qyxw7LPBi2
BxFsOb0y1FAEYbC+O1AK1kvKDYaZ6p880/yy5hlyB9vFJy+hCfpOp16bsD3842/aav99Xu3PLEC3
Yb2H5SlI7N3NLje33pOUrBftyuwpRtgVqvjZal31VizVpIJv1izzSFRKJJjk8UvUdDukG4Y/PHaE
HpRuODHawE5tbB6aJKr2NQYWQQTVLGjyn1bRTGjogWns1asd+vPZ8bq/gOVOhxRhRTX61esJ1pGm
jR+Fhz6YN3TXMG3/rDPfOzFmurlImEaVHh00e1qkbL1ftoJFdtztlJqOHKFZEzl812ONscHdyq2T
L8wzL5DwPptN7+16Pjt0Paa32q8AF3eftWDkZND8UMROHnu1uXdi+JcVqCcWdI4pq1uFqf8Mi+Fe
YddzKrBEnJBgKJcNv0Jh0yGB73uBR8w01UtukaK91G2iPKsxU94SP6Pnyr+ZjEWwl1uyhrGHJpUm
D2uehonLbi6G7LodFbCSd8hqJJfwTVWepQAO2s92hnFVtT1Uzvm1qV6b1ByeBwZCrVOjhZ4zJR9m
ICOIl8XcSPBZKTFZwSEH24Oqc1B2aMfdCNXU9MAbWuljr404gC3BlPov9QCPPytuTjBYoP4JClaL
93DMxpNeoDUmeTkKDOcZlzUWTP+T180MJJA01c8VLnqFa/lP2RIgR+GVTvXc2sg1pS26OCNjmOd5
CaLUKC/u5Ew7SdKDGM8xahQQhpo1a8tvbPNrZLXGnWS5SqWjSzbO2IU2xVHyJDB0X2ebCM1GqfKu
AMU8Y2rWC0u2pRfs705FfpULS54fDjvba41DO9XsWC83KYVRouY3y0aAcMmyWFZ/dBzlMARh/FKU
xwJC8HOradELe+a/x6jyr4NmPCBEnt6PmFU9S+DOaP0ja2Wdtrx06nNM3FDmT1QlVqA0+gae191d
YiXWM4v91npsF9nHufBxPwrbBhctl0mbn+IxNFule17TOCRVp7pIzT04X8rD0tJvy+A5btyn2WN0
0M8Ve0VVZz57XqI8WdEtWBJGFP8djFb9vWPV8m4y02VaCN8H9z+AGVu9MUHlKJ3peuVEjlrYeFdE
zxjedY9lMR3WFjWXUQDWuN2hitw8FXUWvJgskr3ocfFa+sF4k2oSMCTTd9gClRdJSl0NlfWDVYEc
l6MkD0ZFCiUheWAON+49NfCe09zwntHlnu8Mo/sR+DUqIUu+7mQ9TlLxzo9dmP9SDQXMKzv34YPU
YOT3rEaacYtm2l8xRe1FCTz7GbKo84yDWHXUQhcvg3F2nqVAaxH3VEs2ZyQpBQimmI9VyoAR5w0F
5diwZSvZMPZ9RP+b9Nb9Vjdk7RQzs8Y5p3oVn9wJxARyluFLCRvigD1LcjQclNH2Tlv5J8MzUA5H
v+UFqefoxWwbuKFGwvrByHqoa6SYCi1eJhIwdplxy8LNU59HRhtlgB2eglmIvyj1+QgP/x1bkujr
fc1bvPzw1vDA3y3WKj7m0HcSw645Y//6rl1YQt0CYZSYBIMAJZeASS3ASclEurY7ezo73mOM4Esx
vYUr8GrBeasMu+tvqj6zzNIyi12ID1vAGBmqg6QzYT30ZvbVXIhH3cKkqZdbwJsI5pEt/COrQtgN
NUgWBdDdvZNAr9pxxuCoXvQ3/hvVU+9XlOhoYDQ5so9S3PczDFGJxsjOIPmfxGxzIJzPph0qe+sT
cycsSBJ0RmLXZgtRnuJajNjLbVmVOaN9gt0BDDPoC+ZRmQwFil3319SZf/qoRaRFdR6x/zpY2muA
r+Nd0fXfHB7rLcIO7NRq5o9wMr3juKBqE05TeDd6nOwov3d72hKTN8AeVng0A56VgkvaTe30Q50E
5qXFqO3ONoryajNJSKq43ilqdx5M+3PKr7asEYY+pA6VN0wT0GrG5C6C9LNiHeIaEvNCSssXxLWz
vCyJZYg2HCtkQfjf7bW7BmWLoLLZ6DJKlPiSdLx/92CgKPPcbK9BQtHR9oqS+az3s+BWhdYvMwuV
o2HdF0M93jWhPayBYUbjna8vTy6bfmSaXt1B+a3uvLxCdFyiuev12lGiYr0qMQkSx69AO3moYSzY
+WKxYymNCoIOg45/bFil5+TXKEMIYOGILj9TAvnBW7LLDJRlNHwz/YXDNC8YRXkchXBOJdrOLHjl
mTMdtjcj7XRLSszTBuytIPDSeRfoBBIYC+xvC6zODM+dad2SBXsv7UCCaEkObHGc5qi5l6zStzB3
CFxGI2Jr0Iujga30vN++KD6lWlPjPmrkcMAW1tgadTp9uCaIfEGS55ku+hCViY2BBJKMI1SItUj5
XTOkHG4YQ7a7uXF6XFGUeLw5bnEwsOlqi3HaBRnWuiH+1AfVrZjF6Or/cHVmy40CWxb9IiIYkgRe
BZpsyfP8QnhknhNI+PpeqtsdN6JfKqpUsmxLkHlyn33WjvdoPz9BqZ+s9gLWpR4hN7YhcI5R+oXW
+dauJuZGi3PVdOkGRhmN0rVNTxIvzDmJx5B++7CZl+qmstgi6qBzowDK6rXZqZAlo6WFjrLYduMR
3MDlaLua90zf24d1JkFI+mTSeq+qV/VO0ITBxT5OZLEMyS5TBFGKemNMFf0RbIIRGy6LRn4rbEuG
i7UY29hQxMJM9g72P3i69dkR5bFuW/Q7IomyQbx3c0dm4VLuwC9lW5dBv0aNpzTpzQ2bI5PJadNE
AwMZ6XgC/IqfJKela5i0XpMcUYVZqhAoW7abu0tGtHJw4SJR0JwO19aeyTf2h6gFUTH4aI2T/hs8
3hh/CohK4evXKTglS5GHGQFbcZ2bcE2JKM0s5OrJBHzr5NDxCc3spr88ZiLbxEkV6tX19zGsG6NV
B2WnvAlw6DIheadFyqz4MAt8MfNL4F+kS4IgqceGH4+t+7K2WBbsGE8e62LvGAuDwAZ+/3E29lQU
a0j/8YPiOd36C/P7rSEL2ETYdPyV2lMwm+ODR8O+yS+e1MFyKPx7DQLpQMfTPGGmJT3DJ4HBrPmg
W6Z0mZkfE4DBfuKbZG2NAuYUU0+p8adismV6fb5cQXYu1blM11+X/wzrgY2y45BtePFNY4/fXQUd
yeYWDa15Iqxpmek3ph6JOWYuIgTRU1MMJOBK5sSY4I5K5ARHMBS+FmYZSnVBisBa3mhbvcbsFxGU
1w25zOSDVrRwfL6X7IIMJsQ6hbhyFohe7nnsjF2VDPH9AnF97fyvtiRVLzGTz2UydsrnIDhbU3Qp
ACfppNd45XZukP4YcFg3jSab2NLrW9AhWCBAWsavR0QiXCMnOzoWSl6Qm/cQF/zQWcooTqenxfJ3
BOFiH0mxYhnCpNvKCckovovOGndrp8doSct2Z/gvqVHXGzev4m1f1ugzU71zpdGc1pQXnBXKYGZZ
t4nOFWjK5Tian5z80zBYvGk79o9DQVRrT14Xev5WBu27pSbwLACSfIfQYzW94Mh1gB3laUiKZ7Wh
GrTCFf7qJiAwdaMWXW1yLz24wjA3E8gumYsXQGKdwCQJ5qukPurMqM5JX/EhhprWeLCcxOX/ltck
mD7jpOuBOjU/+fq22gXwtTL9xpxbRYP9TITi84Rfkq4LtNT5OgCZeultKD36EVqbXkYPyQwTsIzt
P+QbECbyPZ/dm0bTtC+Dk7B5WmXNZ8ek+mdNz7cTqcOqHU7xOhIgWy974nkl6bJ1eli+SM5Gr34q
6vHDGgmUN9VyJ3Iq/3G94HobhECi0Wn0CVboGsjkiGcYsGHCNRH2zQgQLP+ceJM2fUsosOEYx1ZT
ZKXC6kK15703o9JD8CdS4Nppd33lxvdkG6otrZ081J33LHUVOfXIQmCAoS3LNzLuy8gKaHgPvco2
w1C94hdlyFFxhtZFRl4S7k3ZEyR8yYnFGa23g1G+APO/B53mb4bXSUKg67KCufv56Gf2T2MUP1Vm
fw+dQ1hgD5nf5AyFwr2v53HZ+RXNgszCy+6X+IjSJXmzUEF1BexvXppHM+9uuotQVS+XRuyvM3hE
L8z8wClW2WESG7h3/VYb8jLu3N5Oab7JGolacjHqdok+NhabQoVHSALvg/XCqimTMLeOfZXdehgx
Nm3Z3FRF81c53rHr5OeQcfDS4i71yyoSZnnAqIIeFCvyWuaYuXp/vlKkmSWgqqMOB/p2dHKIPPNU
RNIgjd421LIx3FpHsWN8+5CN0njCiJ45W0GolK08uV90/0TMG23oSuxRAfbuipKZ1s+1NneCVO+d
n0r8w3hWMpfLzGjeArPJr6YwSf0LQ+xhclJo4+XLsqoygj/zlPbrd6Plq90s95MM7Up2O5no8wqa
s5CQ5wbyJy0pzw0Ya78Z4Aw2Nh01MRyLOMamLfdzZkR+Rtb9+5K1H0FSPsl2PGmJp9GcX1JVHgY8
OIXmmsjVsAPJBppmOqWAAzG0AUbrSzcqWk7gRh85PfcnVHm3PHRDMyPiLjDj4EMDDSC7InE/FqU/
yKauNl5pPA8+IBuV2e9DVXzP4PScTr8zX/aLbRdfrLNfp+w4iuppYYw8LM3moR2Bl2dwmKYCRzXv
x6MgRGzf0AbA8+egHQ3rngYkMLXhmIzjPZlGZAj66OOz8n4HMYCmYIclY5uo91qA/AWgvDHETOSl
WYNtKk+2qu8L0Dwba53drQiCvZbB8b0aAPRBGzo22lXw9gvM8gv2iJQcTdLYrwnFaG6YG8bC54FN
t7kj2xhlB1VYud9mpU6FOb+N/FAc/V4zTBiQPsuXoDeuWfkeMZe1m3H0eOuTG4tk+sa19yqfD7qJ
d8NhmOvdwNvCIsHJn96h3tDby6j/Z1DAXnuToVIdFHlq5kCwmA5ORQPrc3QK+in1bs64e2c//i1L
IpQL/Gm17l/lqE52oO5GvwzJc7hvVfLhVpwbGSEjumEu3z1m6uGTNlNIa4aUB0H058q1QUcAbHxN
2dBbMxWN3vqOicF43AvOGceA03JT3RA92lMHZCZaFbfL+CoVovJa+noDh+e2zPWw6TyIgKbAcORU
yVMjy99W6X5TqXKOumAkMZKhwz41j5MZPHgOReSSQs6uk+naGaiy2zH+GBX33TraOwnM2xums4N6
BzmliEDcSaOkG9rFoETxToHcfYVBiNEpQUJz0A77yeFN9ngbiTxZWdCtKhptL2Dg3/c3Uz5XUfU4
VDCipsIwd7YDs2HoswcC4FUM254NjkryPvgx9TieLEBknMbcgx+rJ0MsYDeD8UMoSOOLkeF7GT/6
IdglE0jRISOjOCiCqEQi6GlwlBjjo9o0uHkowjqRh12CIjCaZoViXRyqdfKPhEy+ehnwHnbwcWp/
LEVtvMzcng18nTw7CaMhYW6GoZhzuXTZg8XyEzGdhKuJ/J41605J1vwRMppuhDXSVnKe48EnqKT+
siDX+WvPlIRFIlic+eRz1ucx6a4lxWKi6pspoGlIvgioqzMDRC/U2i8+TYvQTS5ZEbb+XlxOAIU/
6Rs/YKuRS1T44yVhkN1cEiCVD3BUu9fC7rg75lD2q3nrTpWmGC+LjfCpwWSJbyPJ/ib0bHXtNhdC
lqvhven52W3mrWW7msKK0IzMg+0gxztj1u0xM4o7J6EgJ5O2tt1676BMdd06U9Cm054hbWeQVYQg
9CzT5Au+FezUAs9eanXcAVw0xh+i32fWFMdYOppkYEW38qZqwZiBuBebErftYXWTPhogYgZzHuar
e+7HAG/q+OsaV0QtnzKCWWtEaICPeO+Kdsso410+CbEz6+4dyMLVWK8Qn5sLovmjEwRX68BiWL9J
n1vhUQnhgfIRCTadmVB3NhmYSSzotb/HtOQSDenNYS4Z7pELUyHuZz6CgJzmhcx2ae+EszzZpjx1
OXdgyjtcCEIl6Er+ul48RaWCOFxtU0vuM6k/Vn2Fc+a5xJG6IRek21YW7xNR4jdMYmAbWTmvS2aV
1HKR4N1XAzLfxdsWQg95s4drw9pJAo82gWs8ikbsJgC3l0Wq2cBBZRRqwUC9v9DlSP8oWNgM5xp0
4PuUOl+2NJZdbE/AkhkhhWjI8bQswdtREboBV39jMDtAYUJsYsr8CjW+ylIYSYXz50hVb6RG7neh
JrFuIiG64AVt8z7zTRuqnBcVpJxujICrxHPtTwSXXzKU2+upoGtt07hfiCoqbOsBYF8VYZVhgNKx
IrNo3MsXbDM04si2aez7xV64cGktrQ+eNfnUAXkbgpoboKeot9zqwFGrayPjamt6sRnK9jkva8aR
5BVgzGhtqJ9nFZDqi0ixkWW6n0kch9q53kgs7K34Wazgu63WPMLI1nKZjvdePb97w/wNSfSwLkso
beuj0ZkLLXkG0cvwRax7Fz7JXIf0QcxWPE6Fdz8OPmMZeXWe/JEGSmfSyA7ec1eRaF85T7F6GIUJ
qhuGKAliJO6YXhzptD6XrjgJS3LrJoo8J/oYvendtpw6pqaeozQz7wgcebYnUjGDsd4l6fKQxu6E
F9C7p6FCgEsew2xe3/zgwZcGJhH7wuKrlA6VyimwKTDB1yVRbjfRAsWWmPPN1I/0G9K90dbnunwG
mxfQ7IwPXJNh36bOVucWJ7HJ4ql2Vm8NWzqhfzUkADsR/fAukA0ejHhOam87d+abUZa0WkZ7H2uY
ezomDK8Eg9Z5Y5hM6jvtsN67zpH6YqhLCozZ27hUlZy+5luzOFJJu1CHS1KqsiC0mknybchDKAMj
jPHm1p1jhb6f/yxe+pbSp1yWsQqNCTZgHtjL0VteG5GV29jel4KGdM0cKjOoyVaSA9OI8a2ok4tC
zck/zvnUAtmHbAj0SnoLpZW8OmOfM0S6yOJZa3Zvl1TvXTtTckxS0SYcaA+nhEQHXgBD+aeNycgo
0vZGJenOIUhkFyz6ui3sr9JgYDfNIb9feEOd+saR9ExDvNkZeFQ2HXf8NjA8zoYBt9I8Dzf1sgug
AC8Lcjt+ri6KiwQ6W8NYYMckQklXKx+Y/StjtJAs+2ni8mR6BlDzvCVZKHZpPWXDIQWwscG05G36
xv6ZHbBT5bMlvXqfNNaHZxkHb9XoJwFuHqf9aRpQp/C6f+DNfFJRz7vOTm9WkMOQfYsiJA0WCsF6
26dEuN5pdlNuRQYO608sMVi/pz/yLW/igIjljDXKIui8mryXwNLXSw+MBM4cWfJOfzv14rPmwwKJ
cp8Vgb03LpHLabucSteE+p7V4y7LOKeZ1P5tO79wj2IDwVR/WQ7ltk+WPV9HF3xMAN+mR2KFngvL
NiISsPYvDJLGm7mLcQ/9BPq1851XtO0nrxqpNjGmuiuOM6KrGZ24LouAYypLVOxQ8HJvYrJF6+16
7DXvprQ/OgsvVYVnAsH2oeHN29Szc2+UBZKhcN4m+pZWMk8R6T8XnkqQnFJXPCWrPFglBbpICOVj
daICgLTHGda3Ybd2o4PRGJIwgtVdkCb37S8Lb0znZ2ayUqfTfSk4qcmeeZp8JhZFmG9pT1DDYjfk
Qc1PAEjLHR6uu9ybTrQVGPQzyhtRJiriEHiaL+TWxXm0PpPa//TG4WUwuTAL94Xsi0db1pFIyCkk
AhgKOEGyy9XQc7cw1oVD/DA45tuo3C/Dm9CVcboNDtl1uYkYk7P/e2vmMDExHbvxpujggLMAYIO7
wJut9/hyePWN5LRCKgSpfSpsuSLcDd9tp3edZ7yURBJvvNSZw7mh8DZd3AwxVwtVzFg3AaPiwty4
orxqYvVVC0Yo0nEFSon9qR8fvVJcO5UcQtsYqalq7PcmgGqdG0YkLvm8Y2BtGQUnij5vvtMqPQCu
uOqzdGcW7k/q9+hUPV1AklSJUsz29tLeFJJA0b4rj+1EZOpotltc4Z+FNWAXtUnodrNtXtB4zhX+
t7gGHOxu+RGux/TWy2pMwvOpNiz4TtJKNww9xrPzECtGKOL4b62NJ5soIS2b9MkoPmAm1u5qh0Zi
4saa7ZsF9ljkKOvbG9XRDrLHZqazzgTgj4ovb3ZafizW9FrUzFWTtgD9quF3zuabpZjPTY49L04+
KSE+CVZNN14z7dx2+Rjby1yeyUZuVAGOwLWBPW7jtqM2vyiVek8XL42cBWnWzGwC4G3UhPQjcEmk
KIb6VJXEKTXuQ+XPgg668b4m88nsQEgH9dlmCReev1dN44fVDOSuVttszt6yshfhX+e2365TfsVt
i9fSbu4raI3Kq1hcZE/akqvA412v9byNyY/H5cSsttVeM2f0aBsT5nQmf5myOCwzWMKUbNA8NxH1
xnriasRzvgonMumpwuBKmAWp59AM1apzkhKzYrcm3jUTlJ9SdB/lut5OcL5oq8kzd8irLKC1GWMU
1A0eTD/Z230eevOI4dggLSpfbxheuoJau+4719m64A3YfyzyKMvQt7m7ptWcDmQ6QNHHBq79Ecg6
v1TrBA/aQ7zx0FM2DhUdV3F9dsqXURQRAap3fare0okW+OUSXBcipjCWmLtEcqEwP3GzlvEeRfwt
9tQNyu1tDCifUwJzaGVnbUkhui5F9ahS+73SUnDQSylrmafyAyhPQrEx1tnjP6tAYiLKIB63B05j
j4Rqv7Uq/+b0+8QUqDqCzSdTeY0j5l7e3PbUt/E75QF+jJQSJUaoPxk0cnqLsJVxcYutX9kHXEbI
evniUDJ0CfmQxqnxWuOGs+arrtB219HbkZddR40rZ870OthVKyiaVZTFoe7PdWPQIOAFtn5hfHPu
3SzMQogs9g96NZibrEBWEpKVaD+5mrKZQyPkBHr7RtjmLrHFi7tfhsq6Mko6WB2TCHQiPA5qfmoy
nmHtlyXojozHZZt+IYNJW071YCwD0HivGPb//vmfx8DQ59yXQxlHHiMcgPhbm71KETbuVQ1ZBpf0
J/3miwwYNwEW0tNL2AXLsfEYSWfI6UOiI1sC/6nnjMaB32e3WhSqo4hR+oDYc7R5Wct+2E9U6P3M
Hjb1CJCZeiRf+HNU5WWyi91nNeajsKZg78V/Hpmd4VJan/jI2GsG7G65KRJyjst3YwSo2jiU9nK2
fuPa56ahwq7i+MvJxRgiEfkR2AAROECczZrfSbIs+d1VNl9KttS4Tj08fLH3nQb29zRg315YhOMx
PkJiBpCOYqUC+zUogH67u3Yxzt3l22WXDowjsU/NkO8D/wV+HtjDmmSJtQ6nJT+tpnyo2ts2F9Mm
L+fHOqH7XPr+sW8FkqZ3W9hMk3v+T69dIP5Jd7e45X1+aR0ERoVsqPtrYSZzOPQOd0RACjxTZVfk
Y9RRl3SaHr6KKK5nbmvnWE+CQB2X09vBSVIBbAJnhykhElheCxO1cDwIjUm/zd32ts+nN11dghZ1
Pu1jp/qbs3U4K0gbCfK26XJSdpKADXZx6A84zjZIzbds8c5B8mcPDj3Znjw0nwNnm/k1y2P+WM0v
sZNBF/I5o6WJk2wYsd5oBctBNzr0g5yzs+fOG3qq+zwzrdciYLWGHcvpFolFV+RDWdm1GFFf5CRu
OGM/SbN6HSq/3Bq9yDBaJG8wRhhh9+0900xmiNGDZfBiOvSIHUI5RKQaw4vsuZ1shtVtPmP70m1d
DYIh3aLYE2TKV9nXDr2wnenLz5VJ/mpGqownmisgVBhxp+M+K80ZziB3ya9LPyyktJhomp6sEiCg
6YB8mZoWWxWCldv+FHkH+6WeD+WCzmyVbnC0xVFVatwsCY2pYUV88rzic0TkY7dpjE2N6WEom/SY
5NOlgLbfXUZcNqiVCbgT3d+ZVUVjxXa/mkvrKf7oUFhCqzCoXdVpQLPEJttfJYwGjhQj97Hkqqwb
xM7RZO5kupmYrwvxqLTboHahpC+0PeQlsWbsUPyydZzpl3HBQEYo9n0KpYLybqP7YrzvyEyPBuKN
LkD+a3T5c+J2YTmi22iIGtaMrEkt1R7zqYP4wY6QdiIOuzEzz2o2dxU15WbxmJzOVhLLhXkbtMLZ
C3PsdhAij2uXextZ1NvUJrBlTdgckkQM1zN6e+FjcM8L/SJrTKameqZrxudfr1h/UGTjbMivygZZ
nXMrnNpcEr0y7WAxQJHo6uykPPqnXY9o3zraYCgWHmQZVNtVOWzG8/AGomdbu5f6s2E0bp2ObsFK
WmbNSy1X5+DZDW5m0SxXYrj0hHrsNMRv4OHzip66tiRPnNmNrUi5LIxZMIA9IARyo3HMku5LVfZV
6Fl1HIJcqfFyMvXa5iGRbTUAqMsteVtqvkWxcAs7Ze+GQohLnkJ3ckX+qiTvbWwpecizAgMTtz1j
Pi+95DfuXL4l80QoMYlkWaMlI/3p1Q1cjMVFdQL1qa+T5t5EQuGKqjcxn8o2LQZw30PPcY/vbbXL
jqCRia4zVZZHr2cr/bYJ82Q6CA7uxAtXRKyOot7TLHZgxOyC6dykhLcwK/tpSqEeKjveTvny6sxM
XU7e9DzEzHpiA+r3NUE0LNHqVmcrTzL+BClByDrJV+vIMfL88Sqhh4pwGNiAUZIF2Vy2P/CbeYuW
/G4yR4PwaZ8JmMkndqNmMKFr8dPaKHQ2YSMjCZs1V7Ibg1vjRmLqvz2LRbHc6No+AippVsoKl2tO
tNaPTtxP0/6b9PoDeoZwC0Dhbne3DtKEjBOjQ8efwLf4amHLnVkyQUHLEHrNwJAJuocxTzczPWZJ
ik+eTtshNd6DXvjb0eoJXMuK5kznz9uWq086nqCnQ9srNC0qHc45DPdSsXKu3QP2ESFMjCJi2z7m
Trxcydikt8HRR9RYcryk0TsDFjw+5EdllOau9+9gXFAYmsvLpK3DOpiowrp/VhMdETmr0E7qIdRz
YFEolis/fXJOB/VeSlpkzp89ZXc+p30OweyK06SxGnEcGDUN6DQwqNkPPXPjtwl5JEZDmDXhTtE8
GD99M707CbleZXwuRryVYvyZfQT9NkeCx135pBAFyHsL4P7WEvHDeZ5ijoc59IYtAzqfxmV6LfWW
a+0RXVDl+b0hWuj57sIlt7bNpsGKElkTZz7vwsQf2vrXdOYvNZlULHI+WKw9+wt0e27KL7wbpFdC
P6Xfy8nY9voHfqOcqyrNkV/ccp+CwMVsGBVGfqhMAp372LnrhiC/agaubaeLEt7kzdIG2ANpgltd
4G5TNc83rb91cM9GvhakbYyfy9LcssPmVMHORrSMz/VNjQ+k3S35ZWBXce4gtA2D/Nr+5AxZcVTI
H20ziMO0Q3pNGzfjbwgnZdKMt7VkMtf4RmufP4zkQPfVBO0kbqaBNtuq62/Pu7BZBEejfsBYN/Gp
WOa6T4J1uM0uf7iobxVO2qt/D8myI8oI5aEtJL/tcImgifWhwv6IJ9dmLSVY3TcCKP79tERtxzoc
t9ZTPmY514H5OoCXiCzb9sLEOfhSupFYg9ckSwVTbmjazVDN2z7mIFPNzEHkm1433bHTw9Pkteve
zp1sO/XljcYyRu+Y7pzTl92em4dgY38s4AhrerV04ijhWGOZ0gdTgTq8dfphvJla/6GseUPrtdxU
rdXfqEC1ZHjvfDZ9v4XJomhvQB277eMFkR+ZUaX6ax4tKOIebfl8tF4cibOwHT7aDpILE12UQtU2
6L3bio5Y1K5iCClatzGjgxMtVpg5l6CN+TfvlyiWkyK+8KroR70D/I1zMb4J1uScSM4qHMt2hd2m
4WwU6DHWfGWRP0CRo39ZcoFHef6d5fT33Vggw8jkpVzofwr2pQSCdG8sf5r84Dx2rJvMdaZI1VWy
M0qSETrL//NcPJqVetFqijcCDHLoLWboDQvrs7P+CO0feoeY7PzPk1yga1V+d5rZWtNT1H4GIUb1
klzPTvvcF5gpFBeXPTwxx3Ed9Dh8kjjdxlkPxWO0N14gvi8TJxTi0EmGwHbC2PZONs7rkv7Ldkrk
McDyc8Wg4rN1iRlPWoNue8Mb4ImfoWTYkjmiBvF1p2MfqE1ePgWSPrXtkVEEC+RKNsvt5NA9cEX8
nt7hQGFVCeN53Y421v2pPy9jUe6xZRyXKb4lLoTRF7SIwtJYdTxeM1mW16p2f/tVn4UYb6lSwRan
10XMM7g6DQxBw64QI1f3pTqjj3Ir81RQzg4Vyolz6Fx1tDQ56JV+NJbVOo94gWx8wLsmO1Q9Ja4K
nF+7cMZNLYdXo1ErOlfBZsD7ZjOZ2WF66v30WtFLQ3P7tIVSJ4uw2Dz1l52hVBANaxMGIuVqye5L
yAxhwlrf9HuwSkc8k2zlhWkz399+lJI4sVg7JE4bv4k7fhai+FJ9unL12/u543MRGeGF5K3v5Dp8
JA4iZJ5fxulzOmgOGU924yehAFGGwkDH1uVtnvpph/GJFfYqV/kzn/+D99W3fRAl6AXItIj+Q2Bu
jJljlZv86kE/DLb325bq1V+GR7oQcWjnBpx8j+CsAKJUF3McENbFvUMf1SA1WAos2UQe+JuxWjuO
/CZdZy92rgGlfVnx7IddjU/s0s2qFeP5nNTKiNid46Ql8IerxVn2HndQnTT7ioU7lsabM2Z/wM1q
lOdO7xsTWxvj72n/W3vDKzlTqNF1c9uJnRWzc7KmQ1cODpWYoB/XX3bh403X29HPsNSZoiWXgbnT
9hI/YywY7GLrx7N/aWj623QNzhpLWlRboBGwXmediac3SK+0u1qbPEvPbWOQWulUJ8m0WlF31V4t
rrnFNudSXczhWMu9NesE2ljbEcHSPdi8MIQ1bv9CXPUcShMmOkl3TBm8DjrFCr9f2vw3bboLdEod
ndrg9yaVU0hUHMpbDmGXDLRlfrHWNLhG2Qj1QPa472bWVnv1U9r2d85IEASYan6MLJorvK4+ajnz
3u5ZFhyFOtrlYbaYBFc5xQmm3j32b6B/uqVjpWliaMKdcE7tO2W027m9VatpXdfVtJtrI4m6gqKs
HQ5NbVG3oglndcanp+utn67nrGIBitOu3pqtukp8gtsTk9gFHEdWYAzboDQYV57eSt1v+2mgBFDJ
nWFR9M9185PQ0OtywiiDxMgiY7E/pepuhakOVVAuW2VR75aqkOhBDsNCJUSWeL5TifPViuvEYdUk
J9CjHfYX4HFohMuY+xT8kpHyifglOv+FDspeEwPHTMu1w6E0TSgjdGLfMrBym87mbTaPuD2sY5uU
1c5CHpCVvNN2cLHyUI62HUGKC17XtrdfB5094bCkHIVD5aqJQY1a3tSr8xg7+YNgTdn53rgv+nUf
tNZVzE7OsGg4NjTIiKbc5jlqJImdedZv7E47ETZK/uUnFDstvpihQjVnljtr0v0yWTtPKaoSxMaA
zIJNa5QnofufOJ9+ioFeRb5urO6h7MaRm4aRv7h5s1P5k2n3d5waeP125Jhluwd+T79sAazQcWqX
6ReSLA37tu4Rz4xbp1mfUtd7yT19MG3n2KWUqoayT+B3GPcQeHRGNkR38MfN6c8SxrYzWzYM0BBT
IHZuxw5rzl99DTaw+BKOIIetOCLq3ksPJa5UzesaB1G/rGKfKus5IIe164L3dLw44rP0ZMwYKTDa
kQJR6ZNbkXva2Ajclf9sQnEb4+YW4NGE82p67Ca0GJUwDNt48szgGIF2cftQMciwCdblVI9BlK0u
KUo8hY7JyYGTQpvV37l+/+C41Wc/kFVmmB6sfQxp5vQUCORlJ2CswPUfZ2VRsLkRSy4daBgJ2HDF
c0FAJ+Mm4MVcp/+szTEycKl2pIbqzL6VlkdmKNzAHM19bOPDZcujL/C61oW7EWnNbDqjPnHn3nfO
cOP22g/pNXLsJrRuY3TOXTnKYVvj6Zl9nI9aXdsj3eCEdkpvfENyIOoRbXUz9xAk8aXaHh/tTL+8
LC3Opd4RCZ61MbNa9rV1P1rjS2UigUFFukyk7w0Gu4dAUpRQKM5Mq1zagPCkMrATZrIgDlD9xsNH
51u7sRen0fPgobQkQxas2QAtvAZBc1TnuRXqbDXZeEaAWGnrzcYB+8i8GYxWH6tBtA+5MIoHjtWX
v/97oBmYf4RTxLYpY1iQcZpYYe+aw/5//5snGnraEmvY3f57CDsAfQhXvP/3RfI5yVnHfb1116F9
QIfpHrCLPbYm8I5/DznEu950gXn4zxMuzyoJMN3x06bRf18IIZ0p/dk2jv+eh9la3+uO+PrLq/77
g9mSQ8pAJW1rfrJ/jw1yUCEOOxeMy/89VmZ+aAH1uf33DNhdC26XHEHbLeZboaf//YOz3b0v6vnq
/z0uqA1A6cw0tP7v+VYnoViIE31S++a/D5dEq90kOIz+vei/x8tmIXoqde84i+xau4vvcjI9n7oY
41TTzurq3z9l0BSXDLh1m+l8fAr6pLy2O7TEOplHdg7l35OBEJaM36iw9vR5Nll8/33p0gdDmGDW
O/77Z14G+Z7BBhH954WTeD6RVYhodvm2fQl1rrD+89R/38oP2le6LuL87zvNGZGNa+wnCBI8fR67
6sBx2gj//TNj8vQ8B/Zz1Rn8HKZ563TW8PjvdSy+Eimj707/XsitMfV1dRDv/v2vyt1wwdPLVE35
P8yd147cSJumb6Wh42UPfZCL6R/Y9La8kXRClEoleu959fswSq2UND0zu8AeLCAFGIaRWZlMMuL7
XpPfysJKymoTV/y0kMoKgmVr52hd9Gm9lN0gmvNbXjDcVXgwcxefx6ThFIC6Iql1mSeux4H9QLYl
SKFvmsYIrwmxB5u8H5IbUvAzcqAobpGoE6vcD7u7GEnNVY2qwv1YlfbSg33zwNqrWvq9nTw1RN/4
3Vn9czChZycSS3zMBitbJEqbfzar4g1TWeiSVfbsdFH6OhQZtMHI+JpNANkTJ//WDKwoUnIqZDjy
ZacW3Dgm9cYbWNEsqhPRKiC5KSo0ph0BP8CamOVOx+gp3wbkQt5IRByNZiq/JpW4FSD8v4R99MnJ
gupFZU/A6q12P+nkbhdxlIybsPCxRnG18hYzeXQ1E8EtaDZclm1+XECpnBQWP11Z3soOzdcENwmv
WMuq7KhCgkORnygsd5jqfVzhD2sbiNlKVpt5glzozrobHBT1frwGXs858GnyaFZf5sFyqoS6UQwN
FeJ5jJzfJSe4HUqre3+rsiOrvXab1eS05BA5/6Co4Py7gHx/XoJng5G+m7oYu0hSoNe4BaW7trQi
LEGL4MzPTFk3yhDdI2IQLivNaj6niXKlW0XvkyO+nRwv+Fam1gsAb/e5t3UHC+QG2mwvEqIqbnlU
stw4Cr13NmxeO37/qU5e3Og+9l730cqRcgmsNewBvqApnm4zUdifBlvPl77fT3euFuYb106R20nr
7gC639ni2uxdY2tar4wyVp9AFEYIJgU3pRrfZZOuXxlFitCCYfekJsgFtnFQXnHhkCjy8/gqZuu0
NdBaOMexmWzbEpWUJCPBlcb9eI4to9kaGaiCzCT535paetbaUd+ibOOfNVe3t/xQxCmOIQLk3HD5
lR0yQCfbAmr/zrCi4JbVCEs6TdivfnJAV8L+2rAPX9SNP97JoaE1KURl/h46dPVvQw1ozncqHt/b
rrG4+7bxPeip6IT32bb30DZFbZlwhmwj4LntyqIP1j12oauiUsn6ef1tqtc4K0fetNbDqb+VBfay
YmkgJ7GRVW0ep3UwcX2jsLYFtzaMuyNi2aj6+Hs9LIf384KIoLKje9WBJPjXCTc/hKqI9IP1v2kK
F9kbeErsBp1djosKGMseMjC8hFsDVeEVoJ1hLdv63PFuWd2D0Udxk5wQ42Sb6I1VPyLPJGt94KVX
SJTtZE1OBD/N3UW45wFnZg5ZWKblYdzMb+jSBp6zIpVr6/v2xzjyHysdabtr2VS4ToakW7XLKyzU
hyRpVqreg64ggNJslMjku8MOMljDRoSPqUwxsSy9vhY8FgACzI3EJuPle70uKwT4iOO+j5RVhPMJ
Nc3FZQrZkVt+c22TUkdz2kEGpq+vNW9UdzJwnykJb4IL8z9p9C1b3SkaIX55ohwoC9kBD5V08Hzy
NBXAx2PX3vvzBrQMKuOqI/5z7aclsBZUAz8TNaxJ8lj5jV4gVGFN8HHyloSjIbK3TM/d29CHeOOW
xNNleyrce+Q+1Ht3Xu6WJbQYJWgZn+XHvEAVyhpxm/bGrFzL9jZgR9S3xTNZHIE40YC9akTqMrWw
nNWCXjnWgqtpIQ+bEefSbOiQMreUo2yqopheWX8/lK2X/s6FuJakyrff2mX1tzZLd7R9Wsbr3iGG
iu/VeAz08XuhqvVt2PK3TiZ48TQQ1kctgnygFnHxmaTdV8ss7BdFZE+NpjV70zbMraNFwdpNDVQ/
0IB/MnON9BkMj0x3uJ/6GrpMVRI+43iJqTE3TFAZyro2xqODypY3RsYKVDj3v2y4GssyfRsLRD3b
Wv/oW7UKgjR32LH3yqF/3ulah6yoSup+ofaGv/PSjK11A7XL0dOXwtU+4U+u3CGYnR8zHZnBUEwA
EoZ2U6ZF8typJNFGJdE2ChSuz7a3ZIJ03T53lV8ctLJKNioEsX3e+umTM457gpHZi9YbOawnzzum
QRfdeab/Tb7cpDt8g+WQX4s87a48nyzDMJ8wvw8QlOS0IrCBme2bW+Qkv0RIkp5lYWRDey7NFnit
5SBxoLBLLwFIng09NIeFHAOXcz4Epg0Hzjx+r/6YQg5Pi+I5TZN8d5k6MYAFm0rXrNsSasAwTHt0
W9wrWctiCGiiQ/ZeVqMKFAvw1H3v1FeChGCzr4mAgA5Tw2VeKtXz2JFXjTKz/CQm8tbhkNQveZI+
A/PoX7FoPresR9/qzoaSlfk42OfTInegCSwUNvJzONr14bekAwgZxzdnun0KT7yBpzyLy+WiRGFO
14pFiLX0VlYvHXGipPggg7PsCHdfh09Kh424gSD1ybGD0t3UBRDffrDrfWC0B1mThRxizeNktZzZ
RWbvEy9rxG04qMo+c+B1pbDU2aV3iCjokK9W4dwtx1SKpy6ThJhoZVmM4bH6ypZeObyfomvJstJ9
6/p9MN/TlYazhFVZ4hbCEJP8eI3383svrbiyeI0aSMFxKJp+s2zAYd/5cZrdefOWI1QrsDo/2py6
bVYxITCgO0jCwVzRbyrVcU6lHlUnuCzP7ImtBxVaFXpj9k1RCyRlI/DkggvxJDstVO1X4ECKnVqA
E2w6o9hmArxr0hj+Y+jlYl10iCPo0QCPCnon5jkdVLchtR+mBJSNm/vK24b8mveWdSxJjaqxHlLm
WgOQjU+DZQSrIkogEIEUuCeauR6Y68awDOt+qjwCp0JnhwnJjr05ou6G2UQL2SsMMp1jI7wT6XkE
RsMwuSpqu7oSINZIoVfhl1KkhyqLrKfKKAScCh85kCkNnwuFAMI8QPx6JrnUmqC6E3wBL/J+ps0d
a1mMtX5DbomIuyiThz6BoYSAZ3gbeR66UVqTkyJJxLYfbf0Y8YwADpO2ZLSj/MT9rdmOqSquTD6f
tYhj4zZPsL8LVUU8DLNkEXq8i7I0nW3detO4SGcPhlaM2plUZ0LgEtWtuSkDwX8u5uJ9XFOZOd4W
yvczZE8zjjgk96aHBSHkdnLcaxCJ7Z1ttMF9YaNZESL0tpZVWTDAFHZ7x8p+ZgEhPHQZINsYoJmE
A4mA9HvPbU2caTv/aGdJde6DPl3HadI86WH0Kr9qzfgWWn3wNeJaJZg+YnQxn+MgVXQ053MSQUyh
isz6aTLm9EHvvZnZ+zmZm2gL3Um/n1Pa4FLiJDtCqXKPWjO6R1Ke5Ld6nYREGWX+JubZUOGGTVcm
u34/ZBFsrJQ23CRDmbaYFJjw+HDVXdT89ag846M++ogwLCzVoczmhkvRJCEGwKBeHyaItOt2wHG9
DgfjlGd6vA6tSHmGJH/dcxV+tcLuxqx74xneQkZavP4PQ720vZZLVzMYbgo3/D70t1nNScVjPS9j
wogvepUZj6pXFQ9+91Ml7F60ztbfezT3p57fzyncot/WlQcIZSo7nMVrdeAZC+OfhKhqruVhrCEI
EM5F4UYoTDrXKrpdxyqe92vyMEODVsFT9ddWWUcZvjpMBiFrd1QOmeUfoYyY24RU8YGsvHKQ7RDf
CZ7KRi0dHHSR59Ek/dxsIUe1ttZaOzmglq3yUBalY5ErE220KFDO+D5e9oya/7l1q+A4cp+/8flp
7JKBwJyWltmNl2nZjTxiFfrUkEw9XNoHz9d2jkHiXp7661jQpt/HNmj3LtA4aJEddvyzLCyEPrmO
UnMtyhTtkqaF+y0PL2PqkXTH72Nkt61aiLV0GMuEwAz9BwXx92OWNSrx6flQV0B8ySNZ1D7PLuBJ
weLS1unOWJ4v9die4k2UomMmT4biiFLTb/MQriRJU9c2tyuHHNlPc7BwEstsHFTwNQVcLeT6Oje8
Qcggu/HVILspk1HAEfeMlTvq6c8du6ZDwO/SWhiGWJFpNVbyRFkgrZzd1LtqHikb6h58mM2SYwtP
I8Vp5nki3XjGDKFcyCpUpnxbGygtyapuQhlV4GqeZDW0wxUPSP2hcHX9Jk7NB9nch2i3NiYectGY
jc+1RqqXLYTYy17FUq9x0pxuMco27+tsep/aTcz22EdtgZ4SJ5HxGNfoCrEfnd+WlqAmmFuKcdXj
q/SseziT/Md3a87vlmVYsCGTNDxf3q2cMubdpjUCzSUs/a1UQk95XGya3AcXPYulv6ujz3rql2pZ
BzDRXCA0sld2TEPCnV3WEzX7lGhJtpO1MS2P3Cqh+CTa2o1Y60ILDMMbtN2GVU08ez3UYgTKFKRL
D6GCq5ylENZJnkX6oUI+S45+P1EYAdjp0pl9PcIbS6nDG/BmPluL/jbG/+KEgPyxVQbnWdV5+dEd
YB257k3ZxY/13Jy58GyqmHR608bO89AY0ZJAfHiSvY0d4Ykxxk++Bnq6MbHYGXrFea4gjW2yKho2
8ixd7wlHtlF05SqJ+zRFJ/mSjtKpJ5ReyQDOL+VFEYncKlO2sjrG46cJ31k0rOriofa9tXxJtyE3
pk04X7ddoj+ZsMbi0Dk3iUHGQ1UhF2NkdcYpW5z70iL3Emm2By7UvB/HxERu6Ef3oIBhuJwyTdPI
TRSJfYtHq2HBOgm6ez9ou3uMlggdJoBDPZ8qkjcYyPTjy2WE1nqPfWQkZzke15N6a3QQLWW1miec
s7jzXPKcvkqtJZoi7tY1rG3TjtX1kMG3ZwEA1L5S+LWqiGS2hu1/DW7boMu/4uGUghP0Z68BE7bt
1DgQ/fvo0bLrL66hZF9jTwf+YpcfDd0q1w3KhCeikfa5mLQSDyRXfI6UciWHlg55Pr1XnbspwRtu
VEOeJFbV302F2y3k69mQFJPOLl+8AqiiUg4sxpTYOtaQKtd5aDvPAAfOcmgT6Z86R4WDqNsab4qI
jvwbcq8vl4J91N9/Q8we6v1vyFPWVPJvqGANPYZZ+QX4brfxytjcJGo87QAHpCsdYY9HWe2qOFvp
gao/mk39vXdyfeOnqhrr5Y6kUbqB7UyexFCiJxWf9JU6qtUVYPh+X2pxvUM2GR1RJUxWAt28j+PY
PQOBNr859bFOlOmtKblNIEIeQSjn7Mn1qquaeGbeIrjQG9lLn5bBFr2sFPm7pC9OROawjJqPfqu2
iDxjM2w2S/YBjC7LfoQdgQ2016T2VaIZa29QwhNpI2eZEHddy/bS0cECQXTOToaVr/OmxzLCbznD
cEOMX9zBeZ+g3xvCxFVLm+31hFBPpgkWdK6VkQ+KJ6/G986uCrR1VXUoEswdcojsdTs9P5JAQEU/
IkGFEtgmqXzrbBLfPNtzIatB0tvHCXNJWZPtcoSWkj8i6SNQps4iqO/zuX2Ox1FgpZsA15ulFGCH
6fpYIPR/H/oAJmsNnIUUQhdT/Wi7TnxPOj14by8SsWw1vf6M2gZs8+4rauM8w4C/3PqF6e18pIO2
TpBk93FPkqNR1O6r0atLBKDbFxXVphUyjtoV0qk4oLVJuBlKpX6qVO3Rr+IeSR2MssbMfbYiPFQi
TcSntih7PECMEdX+0b9hjwEZO/NvoZX3J0Nv7FtrLkwd3KKV345RaM+KYu0ZCOYR/h9Yy8qMq70+
say4jG/rOtyoDVs22SZP6wJQ+GPYpltZlR1qWL0hW28dLsMESCpR5+k15E37Nim9+trplOVlAMoy
LM2i8fUyTW2IcttMkPrkSbKjbcNhFSeBB+WCiWSb1mQDZtdhupfVLvfsTRYWoCFUvHFc33p22NId
excQgKzW4xisUapRd7Iq4vyxId11A5nKu4ehvqmb1nouRh8Cm3unDZF5JnWBBL+vfgOGpW6jqmBL
I9tkEYZZfYJzBW2ZseqUGxtvqop902WfwAJDPXc9faWpTnTXj5l1Y+pfWmILEGewq9gjYwblde7M
qzy+U81QXalkh9ay7b3DKz4Zo64dZQ0pRevGzb7I4bIltDR1z6L153miJFdBRTTKuhJdB5G0qT/5
cKje52BzAVy7nD5BfnGWlUtmOiL1r803oBC91/tLzfPea/JeNaBycenrfqn9OE/e5H6MlOeRc+rv
9Z5c9XwD/DHy/fXmvllw5x/Ocwcf9KPf7/1+jM8wG+OzFXt3bTp2O+RY4vOlXR69t5UDCbMeZAPD
L81ZxZ1+Iev11L0mPsB8/BnOXmrlZ3kki7oc0VTRkxYDsb87PE0Nh5/qpgh3ueqnh6jHh/J9mssM
Xa2May2atfvm+WUh52JR0C0+/PFv//r31+F/+m/5TZ6Mfp79AVvxJkdPq/7rg619+KN4b95//euD
AN3o2q7p6IaqQiK1NJv+15e7MPMZrf2PTG0CLxoK91WNdMv+PHgDfIV569WtqrJRHy1w3Y8jBDSO
5WaNuJg7XOt2DFMc6MUnb14yB/MyOp0X1NDMHlxCf4dYrrUzvet4wACvlUNk4aSls8wq8L7lQgl7
l4UKJgHJxo9i86qaLOO9SCftyuTWeiA3zGeNWpJ5BSq/2Cqa3y4u42QHOTcMNPMQyeQiJChqZbsy
c/qzlaXDWR4ZP47mESinZCzjwJ0GbE3Onq7tm7DNb4sQKK1njj/V3EzdW4E7buQn/2+/fPS1/Cpe
82KsQj9ofqv+a/uWX72kb/W/z2f9GPXrOf96yFP+/ZdDzuFrlddkMX8f9cu8vPr3d7d6aV5+qayz
JmzG2/atGu/e6jZp/r6E5pH/p51/vMlZHsbi7a8PL2j3EOLBGDJ8bT5875ovOa4i3fjpIp1f4Xv3
/Fn89eHmLctqFo8vWfjyDye+vdTNXx8UYf5pkzgzXcfUDNWB5//hj/5Ndjnqn5bmanNeTQelaWi8
XIYCU/DXB1P/kybbUcHhaK5hWO6HP2rIAnQZ7p9CY0EmNEczSL445oe/P4Tvv6P3b++ff1earopf
flmWCRjWZDuoqbopNM1mvl9+WUlq1BOKEONuSIr7PgKU6aXRvQm+GQjHkkAe8h6Kdo1kFKpjKrw0
RzfrTeqoUJkTa+eWIrkrdLQxkaGZmt7culNTre0QrhteW+1CDEBU7KQbILvVtyAA6jXRaTSjA9CY
DnDi4JR2trOoPGBeact/w/fXvjHcDf1AglR7zjw4tV44IZ6LTj9zxWCoDDK1SdAcTMDQs33OF5BD
4R7FuQ49E/Sxe2wsw8C3oRMDiGG3Ga3qMoazGrfOdhQmKgOx/+waRLoSxWoPrZvAekMc+NjWzWMU
3IU8/7ZIpINlirqdr4tPuLZWW43n61j73/raZm+swZoArJcAGD+RLCH4oqPrMZP2kykYYTX24RbD
PXVZ2ka9AVcGmCbzZm3uDM3fCJIuNiTjagpirP0QooeWUH0xxvAbomTlKjeUR1t05Zr9FMv7MUSV
IHEQJQjMVWjrZ0GmF1I0YLzQrLGMPfcDahgArnG17MIl+5QewZJpWLUQTffAWIMlktLlftJVsNtu
HF6NAWZkAI8Oud2dQx91Es3+Qvo5PhmdeZZ7Llsk6XKIMP6tigL+T8ITXbVLfdUNIt4YtQ6K0euW
YoQFOxYJcmczYK7DPmGB1Y0y20rDJ7Bc9FkRk8nxy1iEBQnunOfvchL1AxALcKH9tHMLEDkdvB4L
4pTSvHpa/gLlDTGtyb5uXZGCmtELPlTCIMh5doTdm/NEbH+f5P61he/uToSBfgWEGQMs8xMBzuba
84sTzw1c3Lp05bpC2ykqi4J+crYGghwPHijNRT2gfBL37nGcYNj1LAoTH4w73L7Hwe3TpZ0Lsa5x
YluPibHYZE0GiHbmzcHLxh+CwOUqts1uB91s2LXo3mCm1FtYn3ytEvJNIVpIKTn+rSbSjZUpb+yW
6mU8TBCjgVmnvm/csS0kdyj20cQTTY/aU1b7SNagA4OQW6KdOAVTIDCSxA744ITStMRV/JsWItq6
H/R2T24UalYnPjdBEO/UoRgXSQGstC4bfzk16kdijMWy08ExmEN5VkX5tc8I7AMyuHftnK1K7X1O
lf6Uqtn9FGhccVl4Nsn1LPpZ+SKObdBIGCNrnfERLZL7esJoTke6cdXWFZIhgFqrpKi3+YhC10s4
IefSDeCzR/1+DNUUV9n+1mWnomqwc2wcbPAh9rdJ6D34vfLmhIQUUWXDWcIa91qkb0UZ349kh9ZY
A7Ko1bJvKErOYpwNXGzP4HohtK2KDWp51clykH1AdcJADJH71pjVR96sQf5mwguhP+QZO3nydwSb
dUFCIt/mYHOvDcy9Kqzn6opgmS0snNyInByb+NGNKyQA1K1ZTGIBxiG9jT9rA5BMlluLaWB/MNoO
njuwvnrs79bcv8mvtYA1iUhEH71Ss5a+BQJwGaDwuWkzZKI6iJwpyRPPwUIQJRENGmLcr8bS/IJa
EErFuF+QLS63vSAW6HmsNiwdLzJ7lu8SobXJYk1sWDv36yFftHHJb6nU1FUb+ogMJN1Gza1brM+6
q2II0h2yQix2TfIhU7ir0RsF9TEsdDd7TPSafXxabgnox22Jn84AVpL7g+VuWYXBVdanVegBOE+d
8qPl9PWqTwzszVCvKFXjOU8KDQ0d4vltNwa73phgJmrAbdohfurCzoMfBHrYzqJ+3dX7scwEhl0W
uQaTG13fPAD9GJHkAiymTdwuphRdllKDk2uk16Nu3gpESPscDaDCLwSaL+NjkRgodCN6fPdxSgxn
EXstahgOjAFSkKnAEEyNV4Kc3XI0VJJs6sGIEvWUYSZpGoe+jyOcuhsPcR0/PxMOtFfomJXz7dol
ZeuOacyWX7wqrrXTs9TbKjpUvq4CsF83pgdCG2673R8U21tNAsP6VAPFAi259aJ586EhkUnOqMzD
LxAI0cgIs+dmjRrcQiHpvlIRWl0ZGKEjsuXsvR2+BV/ULiTeY6AWAxFlVRTazseLbeF67V4JwAhY
7LUBCqwMH08odKnAViJeUbkzlSZEWrKJNpoDsaYFZAlRKzl7U3yHMh2XQoMWkFcZ9yShz5AuZhm+
st0piPQuWIhsO9h5C9bWqwKKLrTzcWONS3U0MAsoYdkA4WBfDs08aq4ICd+WlbcB24SYN6CARWFv
YWV9KnHDI6I5BkjnkBJQ0LIAHoxNs641a8tGhSNx7lGja5ap0KeNBdQK4ZNuPzlYHpEGnOUj4F17
K4dj/Mb5jH0735YxCw8bd4JKm/aZjrxzUNxCWtvnEZfcSGgADeHwc6da1tkHmRa1MX8KugbLKhHJ
okRl03eNq9TNdkodT0tILTCMZoMBtwHA6vb9q9OVbP0dOEreiz+KRxeu+8IoK6iVuJuxsSUyMr7i
rOivSK6GfD39VnPNFd7Xr72L7TLQ8WVpPYej82oFqbZqq6faUbZ93NxoZv/sdxPy2eSjlOjETQFH
TuEeCbleI0i7aLJIWZpoGZkmotS2cUYVxt6HCQ9ZQaY/416Ai1xA+hgqT+MBuma1AdfP24cQUKsS
DIHSY+Iw1l+GhZPCeFBiO8CrzDlpBbo2gelvWj1CXqAxrvOue4rHFCmZwTn7DRdXYxjnHGjuNhpA
/LKZ2vt5/ly1Anghd7elyAVquvWj6+IOa4zxV30onc2gGNdF1j1OUQXVe7bSdq1m1Q9CP/rNCLZY
gySAmQIETL73lvVKmWDIndxlYfCYleVXBVgB6fFh5Xo2nDX2WYnzYLoWoAKMUDx1BE2IJr0RcPUR
kwH4CWQJjS0DZnhqkeBvbWylQMQfcM55RBm3RzjYL/w14pWAkOeibywU5JI0X8coJBeLHgJK6yFI
4vk9nnVF9nMh2+zB6987uABYctrQq6M2KQ/Jj8KxnOJQqfxk8U4fYecdUELB5UpYAQLxc50fZ7Lv
0GtJy7Q+eLO2/NTZybotglkzOx/3UXGfxsj4diH5E1wvm1nu6XsR1/b3I9kB9NCGUM4fAi4fdXdP
ynLPAt1YhqWHscGRwdTqrWx35k55JAs5AubtqxWxxL40ySN3nuN9TnkoB2sIOtbHYoyhZ5dfpsg2
DjlR8lB197bQ4y1xY5zmMgtvLS80D3KAmEZ1CwFnLywTWL8yz+tMGYfvLzHXvTaa9RQQEo5nWftq
FiSvUnSSF/JQNl6K39rkjL+1QeUmeWNUJK+Y6p9OdbwQhcdoAjWQcyMn3TktChNh72ou4MGUh8Lu
BTj7uW4K6ykpEGPr52/w8rVGs8w4upx8t/JrhsxSEfebB9moQ6cxPiwITdKmwsJFSdSFpPv3NSGP
fpuwigP2KyII10aGgdmlUEVXHPS5kG1hbaWrSiQjnki8BTlVLK8xOeH7ISCYZz3OodFKt4HZA0Ae
xUAiY3Ag6fwwab+iw4iUO1ht1JTwc49wGhyXo4Vuu50ne1+rkVEUsDPBDM9fm++XnP1+LD/7yOZu
nluNB/dy4JNA7Q8p+VlPXh7hkcinMRd9c46LVCV+aqK5rhLywGRhPvRLfJoSdGEsUNv8WZDL5p+R
LISI+BYA+zh7XAdHtFrZ1GiFay0nl58O0Y8aHg6a/LIqj0hsVQezixDUl3W3i2J2oqSiM2HvjCL/
pODgc8xDYLbkUXZjXEOWgs0LWaF6gBeXVdxK9Gb8XJfeNh6n4U6rT+ZYxXcOShJW5X0E35IchNIT
lmEpDZoBeHkhvAhPrUOfmcUDQF9rEzvpLVIDPtqQWbQN8pHHJYqk8/2SzZwdjut8mlceOlh1Ezni
RYBDxaJ0kmhXT/arrmnRrgNaasQxQdRJGAcrUq/KNsGANjQc5DvcCI4iqwg/VvaghsIljIT42LeE
nrQO3Kiu5zwh7Ym1C4as6BbY8cHDpGOwgJeq1rCyLVU/osf9qdOzcGNC7FuhzV6vo0QHluaP8cHu
AXmo7gOeEMUeWSZ3AWsk2CEZkWzStkUnGXE8YnQ3TY2PsGfbPvbUo3l2oYa7PBVQ7OjCK91gRahV
VYioCdj7Xaw3JZ5UbDWL+fJL5Q15vubGruLR0s+Hl8bfxshed7YXuIzLa/tTVTnFsjLcs+xLSphy
C3mIbmi7yQf9xsu50iYHywttLmT1vWBbsnTxsVhWLeL/OI1rJEGm0t6jdGMXA9e9C4OIdG1xUDr3
BkW2biMnqnuuY3lUxWoB+3ca9hjFXPqwJcMHVYFyI9sgcwAgGO2jPLGdz75McalmNfo7+hgCGwt1
HmWxFyS7ET26eHZAKGAi0jYfXgr85uptb/f7CINlLqgM+t/8U+Bi5zeSQA9kC6q9t1065JEs7Mrt
kwV0rWLbZoJ7BefKwo/HF72OVG4kfzcVdWFCdueZX8yfl/xcokKE28gzj0Wo8h2atnnCkNHZiPmb
kt+D7aALtJDfq5/mCE7KQ31+LqmG9awZxrBEFUPnCUoxtrlx0NFgWXbV5MApQ6mxTfnTKsvXD31U
6DuHhZM131tYl+cHeeQWfMW/tWFYgLxFr7sQS01v5Wv8GfA064Pbyz85ro4lOr0ROiy3eRqGewVN
kCJkEQkKXp/vxHrHXymPujQdAcn0OyyGeTLYxbi1Oh3iyuDjO4LGLZscdPXkO8CwnRui9NaQb7Dq
TX2RZ0jJylcfyFhs8sK4MjAsOUSQyfdO93mM+vaAUvi2KFRkHOcHJObx1QbVmltj/lulYQdQYL85
yvqA6seEtJ4braPBJ4sOyQU1BJ80t4n++N6J36SdhiwAlZqwGuYngpoqVX30ozHfumpykJ40sqgb
LPYqwccNx+S7bY3saAFO8eSQz49Ilm0M8z1Iubbk7O+j5skvryhfS3b8p21OHfBMucwgj+R5l7ZL
9TLN5e1d2qKSH6vnEzOrRfTkXWaWg5GP4Rn2/t4v5yC4EuwwUITewUNSFu9DFJ2Mp201DfQ9oztM
yGcdoM/YmwLTFz3h956P6Ei2PHrZ4vNTVuarj+BVkO9MoicH2ZhPw2MPY2VjRpGN7wbGRBMWprmf
hyuzMrSFKi8ZeeXK6+RSDMLBiTvUN9UUFTjt3kZGBPFAJB3+6zz++wkK3pSlKLcg9gVbcn4OF5Hg
YQJ5/buzj1p19z36gxvHGdd+aGBsqoj6ILJCrMBhp2wLtPDAn0CwuTkYaRnuA7OKBCI0XrTHGaI5
hKN2oyWNGy55ZC8aLW4Ocg6e4ugt9JPVbCst4b6EznDYpN+IWpfvKZ3/J4mF/w/zAZqq/pfpgP+V
vHx5SX/JBLyf8j0R4Jh/OiQBVNLi+nx/EtYlEeD8SehdJwbvALSgdH4kAgzrT1UVlnAd1TBtW7hE
7/9OBKh/6jpeXC57aR7rhqv9XyUCfk2wsVi3wHjPb4OUA3Gx+T38nGCLtIKwvmEqO7So3I3uEBE1
JhcR4D7fFf5GS4uMEJKvLvx6pmMjt7qcOi9e/ZRC+Yc8n/ZPb0O4hiD5QbqEWOSvb2PCtWfspg7N
8CKfMYG6cyRd/0XUuOrge+aXkY6iWqGsQTWJZYMz3CrQB2P337wNvoyf0o3y0yAzYximbrjCNi2+
+p8/DZI5Ue12hrdT2TCsPNw5ZhMkfa94SwOLbxbWH2Pbu7FD92OCLCtqLg0ByhRpyAwcVG10iAEB
jln/N2/LNOc85yUPOr8xQdZHs1TNJP8j1Pnz+ykPioSHVWqiIoDUQfRO1TbfmlF5reWBcyII5i6G
wRxWEslZEeZfiHFgiRDpODSVdQvesLNzojOmvfVaNAKL3D1pQ1KdhNjGqHecUNefdpab3uCsYJ7G
H0VSCFjkVh+vipG7TtbnFgnWYLiGSzAeQmV89qBlHAePQKIRKvnZH3m02Ln6ppSOfTBvLf+uxA98
6Q79dpzVromqKGxHsm+u5wyoXqEyCLmMYFu9EyWxLC2p17ZqBKwW4uaspvXXbiCWN/XFkj87O6vR
dO/Ac9oo46vnNwgGRvlmaNYCsk7XN1tuqvkqHrujH+81B+hTR8LATo1NqZRXIvrqjv+buzPbbhvJ
tu2vnB9ADvTN4yEJ9qIay5bsFwxLttD3Pb7+zghlJpWuzBq3zmM9GEYPkAIREXvvNVeKX8kYQa/N
qOfCMo4YUDajNRkfQUbhQ9f3tt96JxXpQqJT1JOppr3VvKRfWQ5IHHc8l3GaHJqIMsoBi650ds0t
0lVAwgc3ogQ24bbS/G2uVdxOK5vIduT9JOpLwUKEDDd+yi2biGzX55slHODaYHyXYoq5HluTbp6B
8Xfn7nAbCyhbjH9SDy1HOD6B6zenWO7wTr+r8dRLzEBfETa+Tz4VWf0CgrFZtwMGsUmJHp+84i1C
1xW+gyN7gSkJifZZBvgpB9k9JlY7qKUAEXpGHoSlYLviQhk0e6dIQfd41ifNsO2driUHPNITwH/N
uKogZ1r5+NnVweTjJNv7ykT9WDXVL7am4st6xwDnW+gsyrayoBIS0HxCBU9USMOHTzHU+27qLk6a
/dTMmRYop3C5yRdnTb0pOMJxoE/lfNUq6u9A6cM2i28T9SUcKgPbaOhg5NGinL6nOqlg8cefE+w7
i4o3gFYedgrILFYJAagtHDGiF8V0088a1IawN+7MvAD63AA8dmdkpQ1WCBTtvs4hAfsZDcG6nMe3
zNbNdYqIcJX1irvSbMK+BFfynQYeeGvEobNJzMq6IYGC7GEMNnENQqbS0N55GXGU3rA2kW32R8Vi
AvhLuCOKWayPP07yLrI2dRIDsBMbFKt+memo+rKVJoh/a4ettSVL1B3lqiGkZkNkjbqjnHR98ZkM
M2iaP3eRc+Qhfz/iukGuuy7Kucaall2iWHtp2EYZRLysx8l8AhFkv5sNyo6a3GoKA0Jzzp5w0NKW
987VGJtlS8qUQZ/cUYP+Q7/DYYT6Z9+LaHG0oMymL8YjQ3+Nr7RZQ/tF8CUOfF/5PpV7xV5KXexo
YH0lDqI3/bEDuti9SypAHvrhTmZVjfbBrPkMXMF41lryfofXe3NRa5OmkLcg187y5uXp3zuScraW
t8srhIgSLBfTJqdJ1dnPHooHAAQeTyXUXsYUXpVO9fkuJI6xbvCU6KLQ3UKNv4M6uxtHFRcAnBWa
qYEKMA2P5Gh/oDwYkMl9sW39XOQ2VnrFcO/UyxfT6BF/j/S4SnyuLDwUgiqC4j33+d5YWhS2xqQe
FF7skLJDl7LIZh+o4YOp2LpvxZgGDU7yAC6OgI9xG6Sqtyche6+HLoRHBHyQDX2nj4yVTaZrQ7IA
L6yQSL7mmpeomINzUXzTVNR5lQuaizHEivc3SDCv+tkNhK0Lu9kXBkiiQG/AK1kJYXhV+0TRSbwr
h+qiTEF0XKLsYA7z8qgb5S5Q2tfWmf0lpgKvKcZpTZ1Ryuu5vi8ogl1NAb5jVWT26GXhY8JKszaq
MyureK7CzbxQ5km1S9DFCa8DtQWo56k+gjXg+BMwfYLvvhPnOq/f5Rb60c+a3+/Xur+1o77cxIqx
bLsfqRPaZ1I9FZq/IqEOder9vhONFkTR3jYXfEqgDLY9okKwgGq3zfH7op4pxuWjnD7PtkZzVujN
dgDnC4fs1E7gGJwl3KN9CTY6JJpt3P9oxvynuSwvg9p8tpSmeFAGp97rirf3Upq6kKJ4UUABMzhs
hWl9Up7MN/p73irAaKkEV7saojlDnDZ8byeKs52m19aGE5e+Ddd4pTb6KUqpePLUI5JwXgDASYcu
LFcD0CJlgaWbAx5c1QPY+KDftNmdq4J11DUAH1UVvcXlcMxr7UQC4YfmVuMW50S/qm+hhj3H5Ms3
ugMB3qn7IxBjH/cYAzed78UQ6yfNJRwdZ/W0R/z1SeuB5QwmtAUtBvBEtYCe1z/tadJhn9W1Tx0v
FCccpjdlRS3BdJO55rIGdXtZFKJYiwUBSVcA9DOaIf1A+YLKE6DXxrZ1DLK+1n629HOazTu6GHsV
jvmGB/vW1qN5q4b0N007rPZ6udV0/VT3w+SHc4QdTIcVdElv5jBMPxeShARYwmWLQnwbduO3uFQX
aO0MsMLoPovzV37ih4HSyjh1ct+pLEjr+QYU8uegKxJ6c82jDQ5neHBNy3cnQJbEtIGg6t+bodob
EUJTpaIKPXajZ8bsa1t1KYooFmAS1W2yQD6tB0zLdBoo0j+pRyHZgN35OW7COzVCg2stD4NtPJCa
gRVA6M9xse+mwm2rDKGz1u07en6H1ApbbFnLPQG6DKfX6aHRqJK2BZlIWYw3CnB5tigeLwHIFU7u
+UMFyzpXv0011LPIq17NAqMR4MkdlTVAJeqYViyNP1GFE668AUkWDAXnxjaqWyo8TFoo8nv95PmU
rimr6QBQ+qjn7p3r1HetjWnFpJCfnNOvZE5uVNP50qS8mryc51A51i6OCss4301xyBc9u/cBkUdL
Gx5Ldwh5PKj1gU0C4VfxHpyAZFwQRYBUSMlPDmYLSTO36Cz0feUMTxS8WBRWJKtEpICGKAPsVm+7
Aoeq2ojPNkRXB3KOPcQYNMxnu5vwhFFI92ZEyZahPzXLg75Euu/q0BzCoPpWGVhU9ab2JQErhDLP
eHSWkxvD34yD6Ibw5+Oc2D/dSf0+T+tUCT4rkX1MzUZwfCi8LT+FXt6QgprPFHv9KMb8iVAPce94
T9lIj1kR2k5g8LCbLwzXqexBypNfiFoaflzMjKbEFrnufbOW2fSlbIQuZfVY08igRtKf5V5BlTd+
1U8U1ND8XxQ6MTsKu4oVSaGODwOOLSGbdiGAP5/1iWqnKJ8vwOz8TldyP8N3GY6+J4ji2DbGTcWv
UYc06dQepgOUJYsc2zpw1TdnP5T1fDYwFPGjuHhoTDxP0J/eGJ2OEEOjp1fiYQjlCKxBlelre6FJ
C9RqutGUx9hx+ITiTky1W3y7DXLeqg5f36Cmvofdxwj9eVP1FrTY+C3sluJ2MkomuAZhyzp8H6Nm
AFRLIM8q5wpnpSkQikv8Ifl7L/xPUQ+fusspL9V/6t4Y4aU7fVMqY5NRS8EQKTgn3URNFIKTNgZ3
WhTgaCyssvSlv7h5GvtA3N8Uxb5NHQNngi68HXXDoNHrjIsGGpYiquzmRQWnwiHlQS3tg14OhOys
5sYE/Y1xkHpvZbp6oMA8P1dE/SNXaTnWIesu/ohVnuPvTLk2hg6U/sytNvtujadQZQ2HuXF8TMDL
lQL+rjdr79DVFZ4POKBdJizpiyC94BlZ77W5fonL8GiYeO94yZgevWl5CPpxvsB7RDvjkMjK07fI
5h49rEjbgcvkPFnpYpWX0UpvNJxw6YJbT5RblJTBqXtNp4qsc766Fn8VgocVYz/4SXqDAVmq7mmX
SNi7xS3eAQGcgqZZE2emwGGpLdp+CGAa5rZ5W9Ynb44OBRn0SyYmnj7+RGlubnOVB91evmQUUKys
PfwmBkMdPRfTSSkpoIQFvH384oXTuIdTn56dptzkRNoOgb7gPTzdWd4L2iwei/EoJ4OYU0pkt2s5
2/baoq3lJiPsXRopRnQin/dnZi8hBZG9p/vkFjkxqwaHXzkbye3XTODfrhTJvNQg91/05bjuIr5t
W9gDyzlC9s0/L8pdoNj+vvP1WHnYdfGXU7kmTgCTiO3LC8kT8P628OA9yDyyohLXlnPXyT+ucwuh
4vq742pe/LFdppsAAs77HnI3B+kITD/phi4m+Z8J7PdzXS8VSzdruacZnfJgMA815lWqA0pHHPlh
e2gK7xC5NpU+4dfzy/P1PY5x7qxjL9J0qD/ENdMaoIgvZzOKhbJQ/5wtKr2CILnFtTWj42ngOmEB
YixD7RbvTG/VpTP2JQzxDknYgrVKcblFDx9sSKd1SNqp9U6AO07YCTULT3VPoTt2lFSomSU+YL2D
sK3L220NS/IGykGzVaKW2iaxOIRadhMrGNIpkTVtx2o0z1prfElUy9wtBkNpKk4pe8xGq6Lqp9/H
ZBgPrusaZwdpy6I2n8jJjZGZ7HuoE+ckirNzFTXRGhz8ttMie72M7XBwG/U2cTyi0Ys1N+eZ28Ms
V4+2M9ZA3VKesZ7/zEB8OQ+FspzlnEttoHA8oqUVGzQxKQwcpOg8QHyIf98tXLTlbNgzlCxNC/E8
AYfJnSzW1zi3i5sES7jVMjMmaFMVdyCDKpxu0XyVSsHGsPXjkAXhuRMTjdhFm4QWJQK1topwDtrg
kaMoNzojlWOIgdRJBwhIw8Z3xAkZztO8LOV05m0K5S/MH2vdcngvs0cTUl6YKiPMdxy+EUpiW6/g
pcEwPSPCMMVfqH+t8PsErIekn3SfWbxGHpDWoKdK02vrPRXDp3xRLeo5u31QMzJcMvKCpZfkO3uK
vwdAPLZdEj83nh3vsFZWz2rmqmc5JyfGOMN/sdRlrWcF4yVMpoj9KAZ/gmFJMfOSe1EeUKCCzAm8
u551qvPCPlE6hQ2H62xmzXn1GM6fIdySesJhTBFLvXhSGF8QpzTtgZbqj3URZRMr4ALtMD5UCK7I
WOTmWT5Ycs4dxnCbWBgVIaGa6Th2537s7b2VL8bZGztjlybJ0+JR/rrByze1tLMjNsnt9lgZZxe1
Z5TR6dP5KPE4+qFaLgfqSY7VXOLlRmB/5Vjwx8lABGedXNFZzlHnipGGgRWZl1dQPs9OF7f7uLeQ
HBqWUvhZVj/hd3NsbCrD9XpE+poO6dnWM2qEne5rY+w8c9K2ci0MhGZDCR8RntJNzs6fe8rd5cRx
T1QYiNqfdNvP5B2MIfc25kxLDDhEPUdCdueK77ATD72caH1cUu+mVbStFQNBKzktlAu9T5Q4pJhS
Lr/PgsidxaidoiFl+SI39OKQMun7v+woN8mzye1yEVwKrKHU0N4vc91wvapcd130utrYgLQAZfDX
G5P7VUZLErx/MhK3I9MZxemHWwe+xhDA9LZy1/f7u17xenu1vHNK6CnJJxewlltGHi5cBdXddT85
98vt/bIod/nlNq5fAXVMr1hL3TRUG+1Ck7r1CXsOxarSTyleru4YYUlLUgmXqLi4Kwk4U39hPJeZ
qVySRi/WIZEfJKxmTOlPZN14oNhHBzB5UHonQ51e1Uap1gvMgRWUkX5TWJl2LDNdPxN8hBuA4Re9
+mjultsweWoddZcRs/D1Jn3V6ef6ru15vKQY6ZoQsLBYzVb4bVEIoRqqGFtG39xiF5eZQ0FL6/rj
OC1HM9ZBxXeUcdm6tjN7pEDFrCKSzJ4jxjU7ohsMR40JGrvrUA5nLbDmW7qDFpX1W0VDeD2HN0tQ
fMvV2X0aou8Vqb+qmTSMq1Z5MzR7pRnuCzxHVh3inDUwBCow3aHx0yL9Gik0y8uIvZVZE0iiluMV
yupr2mfmQUQ68EegeKybEmTYw9c2cO9yS7W3ionsGF53oj0xTrNO2Zz5C39Ln/c5JmelRkjVxXKj
dnGi6iPvU0Dlx5o6Wd5EuUsCYMLvDgY4/X5RV4lbUtAydPLMF0gyQC7V8VDwE6RcNLWIoCNJ79BZ
kjiGiVrB7poaVhVIWIkGT2vNhJKw9KC09FZ9Gev2W6da2hY3Bcr4TQOM4POSWOGnvE13OAnYWx6S
m3EcCAWayd2AMHfrNNMtRJrLMBPQ4adsHrP9MpkpQzBsMzq7uVe9zm9SrKv7QSn2SBvGk7VgdBzf
gnpvd4BMjqVn2ufJpeIcmz2IgXiWXLpvCSW153GYq0cSmseO8OWhHBKT8vWgXRP8srYRAKO1VpX2
rdkzXCpzs1iZ7bIdhsp60JIQzXtnr4bSvhmVUbsJ1GCXVLlxhEA/4Q8Yuac6Hn/q0Hd3TAyffjZ6
mY5KR2JnKQj1ZdkFua6sgBK2K9DayoEOCWjeSPFThsS+mqvdOnFwF43MASujeVHuqzm69JDEDnaR
E+XobWHPVen7ck7ezMhNb1WzxNiXJ4pIGzZa8bhDR9dvPQVTQTAglt9n4wujPgBM9uIjm9APsHQP
qWZ372m5/9ZcrYfU6kNm7V+kW3/ovf6nfPufdZn1+ctfJVzvx/+h4LJ/85AckrvF9xeemn5N3DrO
b5rmuJ6jGobtaSR3r4lb9zfPw0zb9QzyuZB72PRH4tb9zVU9Q2ejbTm6zqb/QMElLv/XjKCqWqpp
aBbBRsM2xCf/mBGcNTQBEdSQveLpxPpQk7xZy6kPw61KEEjD10FF+5S47ibQfvKKpBPyqae0S11+
iEBcS5g6JngS5sl+HO9GAFPxbVc/a4CPu/juw9f8N+ldqGl/c7dki0it8vXonvZLfhdjMxu2Scjd
TiBPI8wc2hyPDCrEV4H5PHto8YfUDxcGk8D1cvXBIWRfLZfZRZ+pdEQb+X2Z+n7JVT8cUzrhwU1c
utvRsA+ziVJlJFhZEsQqopV36xg/W2QwKUXhEb4Cy6VGv4BV/DosqjtxOvrca4pg5R5pM27NunwV
+wwkILqKiDGXKwHFjNh2qAjQxKU6WXl3dvGPEqvELuKUdYV/GncgoqviVAwOjqC04aW/mlz/j5uq
zWIj7kncoLzhetyWquXbTr4W+8ScLqyBfFMJHFTsWyqMxOHIxPpazNfMt4Bvg87k0um2DQEgueqt
2CfKsfUUsiMOZbOJVys4hlUtdg1Zl+AoXBd09W/NdDroWKTUA/+a3hdHm7G3V/Pgm93WmS/OEWNo
UkeU1ZF2JO+OgzeMyJmRRAF+3rsRp9ORyw3t3sRYSeyRxuN9zd5lN6drcdmxU990t2Ec3q8NE4+S
E6gsWCj7tOAEXEPeFxcnqb3946OK65Fn4bWq7ToVJ/thLzaZRiT/n/aW+tJSYqyTdZQfgPPA9GJo
G+/E1yM+u7i4+Aymkvh1AR9ZXIuvMBDzbEOlT8XyJkkfVW5tNoovJu4gehPB18hMHNBCOg30fXrc
S0J9WoEfo324S/THAMttNeZxoIrGQ+ICE0ksip1bsgVl68LlaFYqKZyaon4zGbZ9QlwMPyKxHsk8
SfhgkyzfYq4hztumwzaGEpJyOnEKnXkPIV9BAai4K/ot6z8OdXVBqDZX6UhxamwSj8Q6iNPW4rR+
ZfLJOBsW2d0q1rpPgBi2QPnW4g7EYWO2tb2vmkGzBF1lqOctvlG4twzl9zzRVp5trE3MwHJkBl2F
B0jIkDXafB8mjEn79GFSgkcQ/t0qM6pvaUuoUbOJBxt3AL+/jJWNdYxlrArX2pHnOLXYwNWNtl7o
D3VgY51Iv+mnmG6f2yPlQOUkfFN13NvS4llv8cdQ4qBep4k785nGVyi1mzwiHk/In8y0FoE8MnzK
5XjOet8Yu3viSOsKpHoP4j1ODTCgSbiWr6z/1qbPoVTowzv5X5o+gPPFz1e68X33UbT8ftgfLZ72
G42aqlHkT4NCk0f1y++aZcf4zWG0Ti2UQw0MVToIk6+aZTQ31KTACdUdxzAREv/e4pnqbzSEtuUa
lkWFkfuflSq5olTqL02e69B8UKhECYxjoZH+pcnDMBnxNAUd+4aoedRh6NyH9dmEIo4wECY2BX7P
nfKWNsaDqw7gyiDW+AV5DZ4tPNgKN0MyhCfSenCLp6o0b9XOfXQHNyWeAT97qN+mPjsPrtlCzrMv
DChoRONDptJeOsngrecenqcXIljEF20ClWniZ+bG6AuRbRXL59gjXTRrEFsi+nkeeOnKcMjspZ8d
T7/nKUa3GI43ptLkK+dO9a1gxJu9otqidqZVqHGTYGrO47jFIOh7ohWMfAngqdNnrLaTNWTRe29+
wMX7scGETFmKx2aJ3qLGvthW8tKP3i2AsZuxCc5TR0kxGJ0Umd266gDBUtWirpGKPi9R9RgF5cMQ
1F/brNnN6uS3gE82eeCQj47uEAW9DQ03b1vVM342b2XYCWUtX7Nj6/d2ZZ0aIhHAtWkBQ+45dJpn
s/TJ9GyNnFrXgMJzwtwdxBbqmXauhZ+VlzxnQ7AT4CkC10Bhw+KHUSc+xd5wM/naGKcgBBKQl4Ck
0OAFGIXlWENlqU9A60ZPaRlsm7+qme5d3ndphDeTWnMPOHqT3kiyvUobG2L6OkU2WU7VPZiT/Q1P
2Neg4bh4IAyaocIqx/wUFxCdokCn+EY+KUqLQejyTcMXPAHYvk0jBm3pFB7s2o7XQ2reL06GgMEg
TcWJqbwhfCL+2gF+aGb1FM58D0gVO78GjZX0gnCYTGhry+y+DTEgqBFZ5UBuCaesUnA0B7Dnm3GY
Vq1Jdy1ux0tfeFQKLWAO4S9vjMrmD7+En9PWg83h9O7GK4u3luI8P0uKfRmHl9jh0eHfrnNba9U7
rbbuSucJq6fh5GXha0Dd9qprvMfEAfIeY2FllCCQcJWK4GG3agIbLE8Aq3YEgzRnvlMG7VVvXrU0
Vh70VtQNe4hH+0rd0BrUHrBdKzgCSEy3lBWTAJuOo9sYeAdyr6PlHIbAOURDsZY/lsDzJgyDBqzL
obov6hv5PUTEs3GfD/xmGsQI9RQ+xUt2SWP+vhjH56p1j1yK/oUW3tcdUoZ0DjKiDqCd64KPCWMo
wdtvDrCj0LPXSSRbEKht7EJ/IKBKh+NBHXtsBjznopfopd06Qxzm/Qw68lw5wALD1woKv031zcYQ
c7Xo4odXp4csojOcW9YFC763yUsp8qCFWjV6+WSNe0yI6aem/BLUJ43SYJ5RVL2aghd4czZHHhFn
wAcoz/lbhbBDGPmHzxp9gk2Hwp7HtPXWGKo8j4lN3h7kCwTGIeMnpvCjQ7NK5yo/BwaPQ0x+0iNL
Bo1sH2rLcUlfUvx60aDQ7+G7xhL5TdXCN7NBf0jHdYkf42Xaos27c6OoQoDOj4ZsNblL0pZpmR9q
E61rlANKM5zUzyK2227yYmjksXg3uivc3p8BTM77nj+hYzqPeoMbj2v2PluKVeUh1QGbnm4ym/ep
UQQxMYqxXllj5ntO++ykXNd2SA3wrt1FgDdd3p6p7STrsborKt5AeYv1CF5zzapK8xeFF9k66WpS
jrxYRAZ7jQMA2mTLr8JaXVGnSmgnsrdNpj1Q9JNhPomMFdREtdYr9IIjxaJriBL8ZqFBrebYuYDp
gg7bNN/10nvTpyxdK20GW6qeAAFRa5ECni9N5eTSw9zhMHSXRsuxiQzdN2o+kBd9aVteR6lT0lke
Dcxx4FqQE2o31E8ypujMLajlgsYgxZka9L2VI60MTpCQY9QpxicFsunUEb9xF7rgWlpu1CR9M8oc
4z8MA7ZDZF1Ghb/gYFrtugix6xyKwllFMzY4oDdLV4vW8MRrah5F+pVikZWa9+3Gc0peb/mIfIuU
eYhHMbz8ziQcPPiDVqgbBi0lfHfvThCMTeNWyflTYMV91qvgFV+ZdahpaOOqBFOz7JMx8tdKreex
Y8i0OOmCdKHxKDSsXirYiysUK4+4LJLyNSJ+ehmdMkUP6cXzuIh3Sdjq92io8Gbzugcniz6pTf9j
6qfPjZ1hwdd1vCzs8M5Jf8infPL2XUr1EpiOVWfvRpNUbt6C86gceNAGvn75yOu2MBtyS0jlZYNl
IfVdLwo3Wiot1pQthTKBhycoQfsXQH23ICW+O33xFlGRkiz917LmMdC07Ieq8FvMMW5Yh3q+ywFQ
+DFpq6BV4TUQugd/GJ3g7tenqQ121sSoibf9LKTXYczoS7cvy0gGHEJZkCAsVzH9XdcQuXp86+kc
8cJf1J/Qy79g3AQWO5vvFwPB+FLUX+N+wXUwpDHC0J5X+aRRhyvMxJaBqi3VzC5ksPhcBaNfJ8m/
q2P61FQMh8E0xxPtJGUdlar+tExsK91g+tYFlGtg6BCu7fA7ngjDeqjO1vg16sps0zTU1AQa/Ptm
IqM22rxsPCTF2I/hyt51xRbe0Z4UtLppxnatZCEvqRCNdl/x8hkd5bEdFl4VroAX9fr90Df4804T
fty8IG18pFZDS0tMiDWDLHiqJ8TwIZiDYOBDjD3GyUk04nDGqCnTLobD3zUTlVROZjBcpDnkxwMW
jx5HJnpfotZxUtCgxyJFEiqPqPKfp3RJj1OJSpb8CtVN5r2KdDDW1Gjr9bSUkXFjdaXov9FtIB79
iRxSu468G6PVAt5umbrBeL0ARYe1gUJcja5LjCW507bKijqyy7yoz/LJ8QxB5/AaqlBIfReK7TuT
IvIumbc1CzslXocwu1GgCQ8Blmb5PjMtgC0Xz0Hql5uUN1mTg592FNzpyxhRLEcYOFLJ6WhVBPRv
XjVx8dMdNZzDLQKvtRp8h7SGVdUQ+RG0gBU8g9r5kpd0lVKFbpaNFxRDP9xaGOpUVB5jqfPAV17s
iR3BoqCU831Si1ROMw7UUM1NQZfJt6nnPRoogt2u0vb0wL9GtU0rEXabts1l5xiJM8gAbCSyp0yd
NpHSirM9WJHzPYR3sXWrSsdIuFm0Y9gyeV9WWwrwiiGxV3q1BMeozG6ThMry3lA/uUKAVs1Ge9SE
XLN0hDkgw9EeZMhoNv3R6tX+CKKqP8pFOenFhoC6s7Y/2ubLKCQnjpCt2DXG3jb2t+s+1nF0zN1b
UwippDTacxs80xLNpmS4PXl6Q0Qeyzx3JAKEUGdqzYsGBninxra1gukcbUApJhowl97b5QDLW7Oj
SKcQ9yIV1lOefbYaL9vWckMthNmdEGZrddgdl04LydaA3cN3M6HQkl9SsBxiEs5u36SnqLiQslL9
Qg/1lU2g/+zY3bnqox76ABKlJm/DM9SOs1KSdDAiwz66eH4dPXybqQaeEOp0KPIKovU/7akIQKhQ
yYrS4BV483COHHU4L/dZZF+qmuoZI3OtI1f5bEffKje0j0aAO0o4ZIesS4jRNDwwrgBJA2lQtLWc
TR2dLo6dgcVkAzU7KT1+Bwe5JflEmfN4TARfWs6RJrEKJzw5tlOdEty+thOUI7Ju/abmYV0T8H92
VLvdlroGQSNKjSMF+V6OAu6PZR2LPd8uoh95N+tH6HEO/CY5a6bmenZS+o4B11GaSj9qCrGTVYbB
YQ4dZEM3JxVgggUSi36uywEPbmqqj6GFw7BY0seY4ZQXEhiHKFdtBjdTTnLSis3vi2P1xQC7t7Up
c/EZqEAKzrvxhFus5usjJSCqYw+nHNbGmgoNsIpFPJ7tIMLKTbeInTThRaaTr1leOReYjbMxO8VY
ycyv3AU79CPmbUfNTkxfrjFEatguyCI7TTVRzazeaIZ1E4zJgKmmcqomtfmaNgExN5I6+END4hi8
fjiN9WjfgNk8I5lFPWaOn+KuVS5dbp2KkXBTbYwZGsZee1TawtvopR3u5KK1RBcjjypqNOmbVaOq
P2Zxop3bRRQTDRnlR0h1thlAg00XG+M3LKt3DqSm+9TS03WTTl/z3sm/VD2+sWhIDRwuLbrnMLKM
nm87cuzHD/GFv4n5amI0/lGywmgdtr5L1JeHhXi4/tcAdeYp+mKWTY+yqC12GA6IsWqMWGJjFO5j
39CrMVSGJfi9E4Ok9fq/XN/UXFUHqOYAEPzr9b3Z1Ge8g/t960yfraW+NA6dSQaCmHL/oLOvt3hc
9DA0Am3Z/ftri2j2v3x0x8aSx6Q0FxHXXy9N518x46Xo99nMOFEMGNvee5yyWVuF5rxeTHWvRu1/
ecgKdAoBnj9pkP8SsvrfJl7K4q/KOnnI7+EqTfV+U00CCBYoO9RrIvD0e7hK01DdaaYNiEeEnVSb
SNbv4SrDQVnn8kCqZGcIdX1U1mm/EfUiR+MYrmaJHMV/kJ/RbOOXcBV/d0RbGv6IusoNmYbQdH3Q
bOU1vZAptcczIxjRtnTLUU4mej1HLdYXuAmk9sFHMpiR5VgYIRxB7DORc2LC8Pip6Gjbx45ySezi
o+EYeFQIyTnEnhQnRu9aVynEkMoJObmKeN9FDnKlQsu38/TooE4JxYvl/BiVkMTWnhRvFxC1nlV9
OetE1wDVQ/G4TrC8oiRdLudQXdGUmfmT1IZIUYXUUEROR97Gfhdc1FT5hKjnNqaQ0MqJXnfTQm2z
kLReZzGKf41T6CWQuuFIyM3DQPL8fc8kL2ZU/GkCXYdeKnFxUcAmvzF3zuo94Ds/kUVnct375rHO
Ty2kDHU75gi/rRmlbidk/9fFLIvQ1xZKlBxr+tklotliSS11LWexakNxI2flRPG07uhOtcnIoOjV
9VLSVJZCx3KdkIHl44eoQFNUYcinrYWWiBezs+nRPx0jISt2BiEBdqlaRV4e2lqxl6vlDte9xkb/
YvGu9xd0XFswTg8SgnEFZcg+mFwXU5v/OyPjupk2OdB8w0jyrTJpj4Hou6VdRWpeHiOXdQnX+LDp
eviHc+I6J47qYFpkM9Qjefz16sAo/jipXCnP8X4lOXvdUx6YVztKaQlOKqkoN3O19zlGz/rRsKBS
ruWs3Cwn9ZJ9Q1+LX4044jrJ/1wENzLvi5LBu1h1XX/d12oFLQg7PEUrjwDs+ebbsGH6Pi9XXyeO
eFbet8uVf7v84VRyNq7HZJtaxuP1EDn3fp5fT/Hhuv8ym3g/jHwsD79e4cOZMnu2IYMwtP9w9Ift
/+bmPxzwYfZ60x8O/dvtcs9fb+3XPWOb4IWZGVsHatJaF4yO6+Mt5/5x3fvv4tfNcWYwKvrreRQB
AZE/ndnJeoYR4hd2nVRt2ai+siz8mc1mosyQV9r1mOuOv5xWbrCX+yiurIMrBP4UppbAjpjTBEPi
uvjLOpgUSHRsyQT4dVbuKjfJOTmRJ5KnvC5aysAbUC7n8hxy1hrp96/+/dXljnIiL0MQ4VHpyfvJ
VXpa28OznB2SaACfxpBvp47OziCXdmQAWR3nxaOuSoKw5Eo5cTMdHc/7JrmXXNvFo7XQf61J49fJ
KDrMyXCSmxY1sZdPclalCLS8/XAa3Q7V1VQRjMpTAuOMc7g2fW0SkSeYMsE2jSlDmjPtxlNAzFT2
9BI35tdgqdCx4DNURBhtTk3/kmYmhJdumvwh+zETq8kRyIGXbXNQpBBWRzc+oair/GwqADHRzcuP
hhO+GsswQPGcqC5KNSoAGuQPH+7y/WPMJgqfOW4ivxcCRGp2mEiho1j8x3Xtn1vfdxFHyGP/cdGT
UItfTv3/cRrDtfodphJ7eWbysrQ58krvs3KtPA2hNVSX8gL/eCcYSQMZE+yQD3eDj+620ueHSrZk
pP8Av+RTfpRznfhk13W/7nPdfN3nug5vHKp2r8t/d1p9EOwgefT1FP/ZZeRpr1e5nkau85L0K26V
xRGXoN/ZOKAf23dKjlwnF2nB7zDAm7eSlyPXD1ELW+fDrNyUyHZVHvPLGeViLltIufl9T3nQ8ieE
5337dfn9nJGpbGbFyjaLBujSKZWLRc0XfPtv0aTkp2jJz/+Pu/NablvbsugXoQs5vCIySSItWbL1
gpKDkHPG1/cAdM6V6/S9XdWv/WAUAkmTFAHsvdacY1YTeGCpIN53HqY56KDj2QojUsTfcHbNTCSW
WSEWBLqNk8b1j2ykvWUulO+4P5NxHG+9Dy2zgq3p2FlWdRh7iWh7aqVZZr4qaoTtPzll3asumEcJ
6hcxgw1ywxBiqGp8WUoFw5cowCLsmp8QbJGzMcLwEuXe1COEnXC3uno2oSltuOWkeRINgZD4qvuW
JwSfF6gLF2mw4Gdp99EEqj+VV+CpL521Ra0kiD61yXC0LEa/iXEzFye6JuVo6zAS4Zr+zMIqZEgM
DawTCO0IJzCImV/Uc+eNcz75paEe6qy5ohB5z0hkt5lxiDhl9QtTBChXk6Wjm8jeltyknUH99Uwv
pXJN3TjlsvhSKNl8XyT1RVw6QALNhn41Hkeg+Eet8S1SSClYNBa+fGH21E37Mk7JF11aBVePKMC8
jWWFa2ioYv6SIrrJKklpLKwIZ5M3lP70oqbvYvc4RPUVkY0TNYeqEAuvNrbrnBYHa6sgcl2ol2QJ
xWjNpI5AJZFOwFY+uCF2PjTA60+yTM9M6SuM1Wb1Wk14lU3Sjbkshoq9xMpNVn4Rh6OcijAev+YG
OtksXr4UvX4pk+a7poVU+BDWDsstKqJTKlMXquf3upCgB250KK1Gc6NNde9LfYc3Pl6oA5dxcuwX
jmZLe4ce8jT1XFQbUSl9teucYrA6jEry4OA/+5mCqmDKLZuXDTdq6U3kalYFocYgjCbGMtgWWAUR
PTZqawJF7QNpg/BGmuEpDqJuxv6wmHyItwJmtOk4T+b3MpbTh3Go19vwDeboPIyBkRCCoHXCbwFT
eEP0Yh6Lz5VFRBSsNzuPYvjfq3JVcuz+pR9ptWHPVm05vTYDwkLaNdYxibJlWzr4nRq7ROUal3l3
bFKsiElK2HxjUiKKm9EVksRwwzDyJq1oDorVf0fu9F5jeHCVph/sInsYxR529NJpD5p0jkn2Rutz
Xyu9fjaj0Flgjztz/UvQo9CfKE7mpIGCkhXRzQzSyerq97JRr9oQSj5u3mD1SAbuPHp+dWBl1yYF
baHBBXD0jkgx0JSFoxS1RSM/SRCQcYvWc2Y2qo5P2IxGTp5V+lLjQaE/hXpGDZPBTqfv/TrfdJS4
Xpes3CpluAXbMxZIlm4sLndl1V1hsde4yfJDIq3n3jBQF4kvXVZgClQzWt3pbWC0b9ddbp510mrd
0CzsTCT5wZLVU1Mt0llOSZzh80SeGkk/Z63NvXBSc6h6S32dS3R8s7Ug7bBEtzYVZ57z4VZzVlEf
Lkbu9rQINSkprnASYkRhluoUtM7WaeQe3ooYTYew9w0lkoJGU5/kgZSMJu0fWyU2D+t6KtZk00y1
9eJIlcaEjCF0k0XdnWieiL/WglnJr/PE9I9uP0i/SvuKhruE2LQcximrjrO62uOw9dgj/K212ftr
Or6pJB/Y81Qi5+LEp1/VVj5Mi6KXW08TwmDQotmXM1Cm/FC/CkNH8bVX1EvYgD+2lleFwYiudCXX
0zp3BBOOvd7yAsnYal6EO6JTG3C/54xfIxxYdBza6C4alwStraltDvlLRRisMuFxIKW8dRWQ8M1k
qbY+wuYTY6AIK0l8tijN3/oe3Z+WToeaP64tj/FvWD6/yyq+Qxxx0NP5MSxx/IYEZ5s9aY9CY/i1
hCWEQRq+4Kp/qsi1c1GP7EK3OAAr+zgqkuquiXUkhx47iTAv1ylF0wAOJhhBZNhxnGc+JU4qYRXN
e6rOPp0tSH7FGkS4tppmvg8V/RsoAMlRswp1/VZsrtbv7kJfvzHqZ86+FOsAZqDJomaYs9VboV9N
KvPRDAZotEbnVG7AenSyLS7l6MwF+aicpsGgvEkVXtapn0lbggBOo2Z9nEMLbPQYm87S4wlPe8Mm
RvqSRdIT4WAMUazxImqvVh6WQS3HBxrAG1EkRyjRFo9KiKIG4XzkCGXWINQmGd7qtUcSSsfRBMX4
oDeNcJ44wTjTlADSx2IjKHZosw5IX62zvIwyWlfThD97G1fgMMmmaJvCDqFSA3Jo1q7m0N/Td2/d
xuC3N5FgAIUpO2b9S8soyuHWKIZc7vo+e2WCQAmYDpHVW5ZfhSB/aEJhm8/w7fd0rj1G0sdWTF2k
Kd01MxNvSdX0lkWay9WOHuWyqGeEqKHLiecOkUFLcTMZqEl6p1CqX2mpDuNAsdtQg2UMn8G8V446
W8+LLK7ocQnMhJ/r9Ev41g7aGRAlctEMS1CZ6b+LNhdcY15oHJYRIn9mAkhU5cdyTgjICpPWy42z
rMciAI8QDeJsST7osYzEpwTeoS5/b9AOOlZbIHgx2dVSVD0shkBPsay+U1ErjuvIiGjQE1/Q9K/z
uPi6VHzFmw9lxiwP4FsM/B0oumJrvTQm6eaZ1j2V9KfsQVllh5yXexrpcMsXcggaCW1nZ5J1RzEX
zUP60H4R6cjdY+fxjRTICr08nz7HhJsJ3X0/vo1DQkgrvbIEQpRikC7PBE/jBy2eGmgQeBygHWbJ
gstKzQKcJs8EbuTgdYV7Y1B/qOPsQ6uMIB3H2y/DslVZbP110e+rVsgDCsp2pS+XcPuma2m8r0qD
yVLNlW/qMTn0k1eaNFEVM/lVS0nqLCoDhQ6Cg03QKAZI2vw2FnzBkcc6GNLyCYY4WiM1OumR5ced
NN2VaQJHQpMHT0W/NcSiTiBHjSBCrB47Rg5No0My7/urBTbbjkbFyXu5ftB0+Rlr8Zn851kf6JBB
OqXDXXcuia/ElD8OmXThQfzZlNusEb28FtElkccfNVYKVcRvU4rYhg3NOLXI0i6SHH9R53zkN9r7
Uxr/yuZnHWf0Is/v+SQsTmMIsl1G0rHbACOKmhl2qhYDySNd68zvysIFRGwQ7ciG+tW0YsNRxPg+
HE0Btw+iqAaMll2WqYUeGxVOkpXhEQRsILbVpa7RYOmi2h2q0ckNs0IMqByHGCfpgI+Z/5EOWYuU
C1KVqzaKeES856+Vqhy4xnmFZBGmWaYwJMafA5o5NZPod5l8cTHxZikMHEY+wxllsk6dVz839aHM
l+RoKYjiOugPk0Qba6WHKW7x4xCx0b45FtSBgOmDI6uvU9UoDx0cP6/Jy4xe/ewWw/izJN0joqHD
N46VOzKfmLHVTOuCqiPRBGsiE5fiy6yWpiuUNWIw8Ys8FYNLF+ZRG4ZfUUeQlliLSDNievZ4Tc05
li+C2qB0locDGeBoudC0V3Ean0VDu88oQ5PlZaMZ/dYmsUVYRKN7aVZfuA8y3NqCEkzy1obKQkLE
QKFW0XTA/FKDprFQu3S4O5sJ66X4OvbLq6CNfqQMBH0p1ZfCMpMAvHGIXSwiXQNGqChv9JAQmQXJ
tasnjvJDqrdXzIy9HxPTPGRGelen472W/GpN+b4Fl/iikEGQJ6cadIY3Z9S61/T3siqV048tgyNL
iz1TW/mNYicUiJH2N5koQzTyHUwSJeJKoi86SZx8CbiLJGNkcpPkqYISJN+DGt5k7y2VbgC0dgrZ
3QYF5PUSCuxySmt7ELNz0g9041oCO6LlLmxj0S+j/CUe6NGVLREKA/MffLX11x5AjKxmDqcXowMS
ed18otwx9yv8jviNKJgnMap0twynd7nHDWqN0lFaxnc9+ko5Htddt7xPxaw8a3EzgLOot4HlrHiT
RC84rbrhTndTSbYOEVm3Al3ruh9XzxrEKDCFu8KaflhLl91ROfKRdEMfmLs7yCGNQ/TiMaIqfKBG
/6ZVmKGnftXsUTzqcbgG5Mv8rs0ajDAoejH5OcoZ4nSVINzSQq5uYXeK8/5XW4SW38A8MRc62vjD
XEnnplAb1k+d/EiskLSMrTvN6AK1hXYPUAZvVXQz2+y5ksPDJJlf1W4kD4dJsq0Yy1MbNvxVh69S
NPNiISgSQ8zuR7G7cJVOMCNQumtTwj+qZxK93uJqoklv2Es15s6CEKbOkvW+EnKkrDi0D6OsygER
OedEkG7tRpcRU2KGauhs1yY8q8KWKLDvmubx2KIzQ8277ZMMEl1WpKXHz2dFMsKEoiWatt5eaT+A
5uatX43ZbfoRVeX62DWPXa7iwJGmoDdamcbsREt3zRBV6GnKG4m+CvUYYQdhFJs2g4GipCdTITlr
KmcVJYL7UZqjW78tljy8tcgey6I6G9EEs2hbUJlcnRQCti9Xxl/7yNlr8PbFnPL/2jesCJxknJNB
Y5K6ZGrhQ7EtBn6MNSwYTgqI1+gs/bkg/HfdFpRm64O54HzfN7s+Vq5payQPE5a4fdfn/k5XXxKG
v6d9lyk08jWv59VFF1B5n49V5FAmAVeLuF/xkD8OKLapMHz53IN3GvXsUgHI3/7j/UAYTzajMcVl
clq7+679YIK87QwH43HfBVw3uTcMwZ2iOL1RK6wgV1x7SUpuUzO/z0kTHidJuROXNL/Ms6Ze94W5
cl5Vva75n/vyZSyDsEOnmAGmFGyUM8pFEYZTpmXaNdkW+4MH4t/XKsy8hSw2pyxN6HthHulYWGsT
p/y23VZr47c4a516345rTWZkNF/TznxYLa4h49oQiNIM6tWyMuFBS86II9WrwvTmY8HU6vuQIm9c
1JxXzKO1gzyocHP41+PQDloHYAtbjgzPNaCfnJGKXYu6GO7ranE/flGgA7Gdx71t5UX3QIRqdCNy
NLrJYHHqMJrP+8P2hd5Ush2aZX3YN/fHSiboTq2ZRG9/1r5PXmTiaavsLkdr5lhiZAERUKwrcI71
pCjDKzn31nXfLxvF+KAj9wxTk7Sd/WHhsBxrQyb2e3sms8CrmEgKZRt+f9WS9AchsvQrEFHjWpdE
CGE1I0N4Xo3rfoDslO4o1huUb3vcfiDKRJUwMVJO0qwXGPjHPaG44BVHCJeQubTL52PjpgETlnVG
kMsNGqoFcuMqhPENRbfpzuqCWN0IS8jAfRP6ikX1rWua5DZsC5Jw+yM1pZJIrFn8/43VBYoBwvQ/
N//d3/nb9Nb+/tOs8vGcv80qEHJVi2rmBwR3b/H/bVbR8LEYdCM+vJmbc/Lv5r/1X+hRZAbPiqrh
3twcLp/uTFUl+Vfk9WRzQ+H+X7r/qvHPeD1L1HQJip6IbGhTIPxDApKlY5xKq9UcRqIbXGRMp1Ua
Gx986GlC3npKCo1+t4oQVmEMQoOMqBRvSpryII0T47nGgPhEc4V4pSJyUqGzlxQfHoORihkvMByN
To3tiwbMnbrro/NYxp64lQ/qbJTdqZL7cwcPlNC8y4CNzheiV1NnSA5aWnc68CXnxMTnpQgIdsmf
esMLawadgVpJW4ojIkq8Cqp2zhhsxKIKuYyoFC60v5GUr4HabQpCPqLDhcQby+6bOgNOq/lYEprS
IX/F44LzVB2Ced7qpgtDQYbhz2Q0RV4Wh9CBWsEDip55LYgrj0ERgIBQzOxSw1KtaY9Vmp/FCCW0
MGi9QwD8etYXxktkuQKoh1UgaYAWTRR6BWz0QVwPhtg3VB6zK/61Vz3MpUdM1IT6mJcwLVoKQKCF
xOVpqLDuCCiX7T5ukelyRcetZ9BLZdBlr5H4nXwz2yyRna6y9jhNcu1hWM8ew8j4Tgmyze+UVq+P
U9/FXqtKv9fSmDB51/cE1jNHXSxnXtBtkyMl2m2XvA6VR9VSZlxMjFlVSDORwj3l94nCcV/7RVGI
VLSJexPfswmVqlJjLmgpXe1aYl3ib++Lcv9cyBHdgBmllEa1g+kDPqbol0YagF2GBYDIWL61o3zT
sqEjsyGL3Ym8bypJle0/xBnD4WyaSKTK3pkaurlBYI2IDVECjMNw2i5U/SmkqMssWW8IpVjOqOpW
30qbXxTMNFtryN/LdHoJWgpmh/9Ih025RXPd9UxIKBzKtxIL56IYl3Ac7qQQn1Q8l48jEnknCSnv
t33vzFNNCH1GFR9N6DHb7iYmE/eluGDvbOviWjdIgmmmMaLmVpmm/FGyJXrFfXJcahSSAtIL/BqK
csuW7LXRUHQZVcX4HaKfWebPGaYQjB1FP2PXoYQJFLN1C0Mg6wLXAGnGTh0+REMDkgyigoHUNQv5
5OOAm0DrcdsO1NwLSfKLETCL0KzbGB4r45IflEiovQLmYTvg9thBjEhhAOmM86GaJhVGn3EYkNOj
TpnmIzQ0lxYosv5ZKQOlpDpkNEwVSN08Jmn0pEsI3sueMl0sFu+piYUlPne0WDzQqQ+hKpz6KISS
AFzjbjEfh7abHvS2IKhPD4y1ftSFpf8ihLlvwRYopTZ+Vurcm6fkXZJdYjVxK0zaAeuYaZta32AO
sw7p8rgg4aUzihRczRDixXdGTvE3z0Knmtsk6PMa25u1BakUKZLJDJCZktE2IR+Q90/Eug4ysNsS
N7Mte7P+0W5JnNq9suVyWgrljC2ps96ubULC7LDaczyll2XL9YzE8UuRMOySzXxjl9LQWGRM16eu
VBwI1xSU9YqMMGGiGKY3t2bJ54uyzgmJaBaR7P0SebFSth4h2GpQVFFpS7Bp1jH/YoK5OKB3d6gl
dH6YIbE1hh57Uyw+WONq+VSWpoZGUpjEj1XcrJhhykeGho2dwrrP0xDf8RqV/hJLP43kJBDxe5oe
w474FqCvIoZZSSBARLoajZQTHTdBtaC1kp77rcCqKACeaqarZij+pJCSuIWsPa9y+UhKH1NHclgB
PYT6WVdL45zOzNwYg3ujWUR+VM+DTf7DcK7ltfAn3gAthPacDHKLHjbNYNquv8YMHXe4+MoyP6cS
9VRdou4/akRaRn1/ILHiZszdHFgSWMIqNLlvGK1+lmUtOtYDHMDimcLhcJaleThTD2bMm2N6h+XW
H9YqOatJLjlZmG5Oyia7EGXjSGA2j7k5BlVGsCXYipmLDtdRmojrZkiD5xvCHi2U7l02KPrW4Spg
AKb2SYAFduBRvgqlhrp1BJdJlB71lxxlFsUUZFYp/52ATehQTut9j90Rokp1p8yLeCbkSnP5Khid
I3CNG4vKS6m8WMOaBlhRQC+O1E1Apt9VqQgJA9IizREgVUlPnWN/F+32Vva1Zn2PyR867RuohOcD
P7SPd1nG2XzOhj4JOuxfK2rlcWkAn36sNol+NPtnGlXrKdKVp0pUZBfsymGRdLIcVPk2K2iZKCqO
u0ra6JTTvlZuSmlVAInVp5oILGV8LzRsXBVCLltOv405e0M9D3Kgnk67YdrFRb1GpcrkwFrv8k1L
HZERdYQ7jYfcmINJWO+aGWfUPqz6/+pzhrchM9T6zwPHl4VklzL6c9z413P+JRtV/0uE2AXCVeS1
ECn/IRuVOISTGpuxqSqb//hvkzOjTQk5M8ZnKn+qJSNm/sPkvOXHoipFY2xsrun/g2z0H8ph2s4b
4l+xNEnG0GPtmtI/NKPSKndZazXTvdJ8iwG1a4PdCH4525p6hSP8xzfzbyTauwL1D53y//jf/qFQ
bSgB1jOa9Pvwbnmf6Tw9V4QIgBO8aSV+BVt7qbJzdKcE1RPuHfVb7SW/oyA5wn8k4hw/DSHO07N0
mV3jiLIHFxqoX4Ggc686/+9vVdJFLOZ/iqpFUzJN/m5AOqnJ8cf7x4gajruUa7kqYe6hp1U3a0f4
DwsLiBMSr81TMkZUeuue+4lSPsGfmo9CsaBOHBqtPfXS1J72tRTrmh3NGxBb1iQXNMdqywOIrn0x
YpnwQ1V8bbbsQCEiRVCR1gn3LrfEfR/VN+R3OuBSnGTgI5MucUDSbUlSJPZ8KnA/8nBKgk49VQIo
ga+jPCV7zhxFATIEt+1xS5LbN9FdXEsTLgiMPLLWNJDslUSPj5Fyc/pckGPanhbGLX60VvcApZrT
viha7l81pdLPXa2EEQSTHwVoviTL3bNkxE11NdBt5HsZau4sM7DEZPsvNQN/TdkwStk0bOouRdP3
5b5D3NRvq7o5KnJpQWTVhoGCoKpSaxKUtmQlAaDpx5q1re2bXXupekk+ahtVs1BiAhM6HBmQC1k0
20KahdqdEKzaHyroTQBt7FjLz+1KhTGYz+ELE/VD35CoNG5Oog1Kdlo18Q4bZujvu/pVEFHQgTjw
QjP5buK9PUV99o7yv6Gsz9a+a198bkpN+k3bGPYCFUPkFXx+bVukfYRgef/k+1/FbPH+dEUS7J93
/5T7WjgyvLP3VZjQDOqx3Xx+Qgr4+JD3baOfWswpBPbVWLK8Xehtzpsu9/PD7muSmjPgJMxooWl8
EkSF8K9tLcEjE4zqekSLHPkWkYb7MeKUo2OH93CUGZ3pQic4czI0WN3AAtuW3MM7H6rnj03FRNkN
02r7JWib9m9f238dsibKh4mY6n3/R/jQmJhOb/Gbjyzu2fByEVo24aa5lGIqJmZHaPEcCcapt+DH
qlqfuULcJLSAB9D20wSvHVf00nh4ItAqWQkGpc2NNDEiyiqCR4ztPew/23F7zx9r63ArNFr6f/xe
/0hE6iqQPF3Y3u3vptrf0r8Wnwli+9GtNAeIZ9UYx/GjCU0uFcUm99439wWu7z83//GQXK0JsewW
wSX1oD3tyYQweaGYaGVr0PqtAnwgpBVuR/cEw39sluEi25aF+wkujAannaRgRQllydufgnLA8Op8
gKLw98vva5tajc7H+PEoIDWcdTPk31bl+5o6zvxlW+xr+76lnrl8ly3+6mwETLzvXKUBSHZj5d7H
4T8e2ZPTMgrFMd3Ei7tifV+b1bRuv+2rS7RlPuyr+6IxtbeYW4bX7brDzwP7s5vPnZ+vtj9GIJyK
Ep6Zuvs3v0vq929eB7bMaSd/GeJmOjbcZ8mMmDAIIM7Z4q9g0hwmLNXT/tGwQP/1efcPLeMlC6xI
PH8cVcmUJ35x2a56H8dj2aTzTXD1MtPUS5VLuBgeeTRcpvbH7o/at0Hr/fXK++Z+YN/38XJ/PKcU
hiJYMGpJrYyAVhT8mai+TczPy/7jZT73yROVBkdu+19GxwQHuRAh4sTAmZM2eVJuvO1buGSrk7j9
XvOYuMd937RbB7YD++a/3VdsCXW6piSBwLdRCAK5gvvzSkxXy/bh/+1z96d9Hqn2531u/9v/ansj
n28pGpheWXwNi4xIR5TfK65m3rjdcJVY8oy5zg9CKX5DbKR5e7rqvtjzTRtyro1ckOc6GMksYoDc
Q/+u6O+uCXZxsQcM/+kkxUr3RaGQ43/Gqe5rokFx7R/7ULX97pK69vZIVbGuUuLh0xmOALe5cuqh
iPWTPJDLMLTuLpjdF/J2Q/7c/GPfdtdrswbEeZUjt02NEDcoyQJ2OXWAGBZUkZ22wsFuCl+21CP2
zwocWP/K1zEeBUm8pHqcB4mO5LLk3iIWI9f08VEFyZVlf6mKN2GtsZ9BjQr2BVEDQr3Zonyk8fW0
LXMDjQJDmSQ9uaYou3bI8lhsmtR9Nd4SEfdFS76MHSPCRO9JPNK0hId6/Ll/S5oCjuBQwWU4dvL9
LkLfv6VdNp4Z3UNqMcmKOmgMQAfeh1RpzgMi+mU235ouxolkRORbdMvBKrG1gC5Xo69xysmLhKA9
zdvwxDKGAiFVHX4hgaLx933bz0GR1fzQzilvuBNW6zjJl0niFtLhlWJqm910yXruGesuS5Sdkulc
tVLGEKnQAy2KjyRJbXZSRfpYrOrwQL5Zhmx1OSAcMu83azso3KcGWLWfLsVpnOovCb05CqcEWWnC
ZOPKNG4pjBdH3iKZdmnwvviQBv9L5vxxIKFklNFkd/bk5H3x8QvYVxMde4OZTZSVtiaJbFD7QNDo
4KImACYG9YvE1DFkenn92h1Hc4oe+lmTQGdQUJnBVACwMB50kiOCWtRGbqiF9N7NaEDlmUvgvpD2
u/RWIt43S2WUgpVabVmpv+pZuhJ9MBKOLIynfa1Ji5lSYExsV8VJWPAJsDGt/GX+2LZELnbU1bbd
mRV3H8fg851HdHnB5679ER+vgcSAinOn9xbmGWLAuu0m1GyLPDeVFeEmq4NKCzdMxt41VGgTRLhs
poL9odAl/nr8vjZvd6597fPA/riPp1Dx+ZVvidb7vq3sFJgtBba6HLCqsxDXklyefZsfu4TRuSwo
jIYkGm6HERpzuIbtvEjacd+1H4wj4pb2tUpAvjU2vL18oIlvmKLXTiH5xAPtulCH9xGW3NLxyuVt
OJHISqPI+djXt78jM2o9uWZkvu/SCklwMUmjS9ue9Xngc3N6qBnhUkPKESfb4+SZgssPgOqVEUjm
eJ8HEQgA5SyheoZh+wJMQCruUFJShJSDztWf8numHV8EqH1ybLtjAUSYAmvQpx4rcnhudIbn7tJ+
6aZLm9xvsyQIkDjbx+dBfgNMilU+yE0vk704e1bTBykNCoS6AozkByMNeplzJjCks4mQTAg5vy9l
igLtMswXlKHhpiw990QUW6Chbng5JsuNkiPaqwwtWDv7FNZHn3Sji+lsgrXa6X8SP9F4xXsTU/wN
htgxhFfwOAgHpsfeOGogiMTlYSHtPXuRWxvhIxzgr6jDmh/U2nB5jDIVSi8ukKw6gz3j3pVJh/Ix
EahKYIi+XhyHmjRMwpvRGzyYhZ1+bdMruNr8TvRr+6Kd6jfTTu/R0XCKOvA3TgQwO+nrcunc9J1q
2huE3NGrXOGqcSUq7fnVCkgrOcq/pFvpTcfsG4rU58alwXewYFI8KIfx0NtAO65YzwlQuzLpRBB5
NN3iTjrUPxImlj1BEbD0vExF+O6HwrGjKX0hsKUefIkRNgRdmr/uj85WHsqj5q9POnk5XnYT7qPf
y6/4uX6vLg2NZ1tzWq/4Vmq2zjT7a1+6aEWeaLi4v6nanY/Da3jkXcHpDRKHN8w45FRdT8p8MHDa
wZr06LhUFbcsF72GQkaapzff+vSQxF+QthEU0bbUrQ+hjyPWzoGmgAxHqag/QoKAyS3+UqtbDHPp
e1T5gujpiosSZwaj2EIBOWCkVlJnRn9FcQAiQWSnhNdIXi31tti+tueLcbP4WOVRd8pHfT6Zo2d5
yVGaXCF8UdZDFQUrYSgjKG/H+Dr4a3hBbXmT3fIu8mGgWE73S76QCFN0boZuJXHr2V0e88zVLb+f
Dz1x7uExhdepfyElpnxT6rO4+t/7wk1pSGSHmpAMX/xJdmS9el7MnXT7l5T28sP4RbjKODkVfS7U
geI5ZCg8OcqDZNnZc7M4Z1g4gi2c0V+7gKB+QfRH7Ox0/JIu4ZdIdI3v4K6W0Mlfrd6FGsBB9ayq
h/F1eQJqKqsHsmk8wodepd+ggKlMiD+s0slP45vIrxKpW+Uw+glKnBaOFR2Bc6W6E9Migi8mMWW0
5RfAV6OLusR41n+Mt+JqfmuO8x1NI+r0dXnh9BcIFQjd6XHU7QIV/y9o/r8tTh/JK3UnrFw47Xnl
q2rAO+Tl84lJvyPdKSflVi7omYDAH+izJ7/Fu+lN+JlfVa9ymKQ9yd+iX9lTQ0YKqJTB0e3eCe+z
l+alOou3LfLdxyVFn8hGpHjIE3v9RhLY/fPyRXsUDuhAfpMobNBkxF3hiu8JGSGn2a+8pre50LRf
+2C8yQf1LB6zxG6fQTuPb8yOsyOCBVv1hG9i5Rh+6JLb6w5PCclBlS05zAogvY+520ho6iCOH/nR
C7fxFe0NwFSLjwhQwIb973JNfVGxmNrRYwV7U3cqDxLDaMvMfidbtmXfPJQ363vmWs+zp7vrIXst
Ao2UJycxH5TOJoAM+kyQuxEICGdyddUJ7erC6Zb6FOkOETrbF36HFyhQkL08ShKTzZkvp8F6n8aO
Ofsoy28/wwO5CqfwUB5WTlToVOa1P4jHiSsPkdCWDcYT66to2bLbPPKdHvszLKQMAoSDdHyJDgmf
YXTh3aSc1lfrGw7oBepo5BChFeo2YLdStgm4PITkJ/E7DELKOwG9VqcJ0u/TXdV+Ze4F/S7iFS2f
lO7RoddYYxm4gKk7NpfQL076MwJtM0DOdJgz5wE2rYE+0afSzj3FUbmrOxHlyBCwqPd7ecgu1pt6
zb5ClgviH6XkgE/Loa593v7MsqHgs98iFS4bxZj3B4pHJ1E12iBWwvs9wB3pUnXaA9zVbW40TBiZ
kk7HNC+b3/TUZGx9UPVJtpW6Rq9IBeyEyoQC2rYWbROSfW3SlL48fKxaYoLLEW5RpnZpkGyPyffZ
zX9+NkFRjGI6mUlJr6UuWmJ8UqQcmsZ7jNiWCVVsDSeg638t0hbcjaCQ4byv7Qe6rn4VKlGnjoSl
yJpa9RStqx9nGYomKlfmBLBlXVWulPvqTHqYDfOncYmj7VSvixlwgl2rnMgcZ+ytBuEORRmnXHep
QZDNznZocMhQcoQA2XL4yHsXNwPbHhG/r/W7Ue1zu6222UcsnvVRJYwzb0ml3y3/22JPdhe3tc99
kjVOQdEO11AcATLx49cX/sBMT5jpNqVUu0sqCUEYPUS6KG5R1oxB9FI6pnHbBTsRYF/0mXbfLADQ
dxzB5wLfGdPIzVu5L+Qp5lsaxYe9yjZvNdF9ra03s/bnTlXvEtvYzJl7iruOu0hUV1xeWyV4z7Pe
1/ZQa5AC4qGI0Znq0mMuKqFvWpSm6hmZ61JzmyBcpDm3Iq1eVeF6PDzPzTIdp2RCQj5jQNvc+nsB
STRL+r+Zvp2MyYDgbGM5oCcg3atvuarTAs5jmZHnQNdv1gblY1OcEqhjDJWsMXwyok48IaGFuhav
0lPdmo1PD2A+0QeYT5Y0K4GSmIcIzmRB3UZ7KZbaxN+6hcLv0AWk/FtqlVm7qDxKnsHf63PxuW8c
aS/LJDtOmN6l3UuJe25xFxX/XdfdG8x6ECnpBzhelLa3Et3WBXE0qPhOspWTVfyfnLR78fizmCz/
N3fnsSQpsm7rJ6INLYY3IHRGZlZmVqWYYCW60Frz9Pdzj+6O6rJ9jtmZ7gmGAyEBx339S+jjBz6v
dKxKRWRcNRuncunPzH1jelbyS6VBxTSQklB1xuuI5R8zNxZqkW7gJg/brrW1rYRV5QmWi1sTZn1y
EmIiRWVMLk+vJqb2yuIgrNEaj5zVZXLxL3CBdxoBOl8XAkO2ahn7FGlB4cUMSZo+9BWUk0yMhYtG
qhPkdG276lxs/6traET3/q/cq//XZl/L7mv3aw3t+pq/Smiu9wfUHzhPIBnevzPNPfMPbG88ckxN
B4TY8qiu/U2+sv+wKOJg3gttyyLrm/La3+Qrg/KaxtHYBFF+c4n//j/U0HRNF3HYvxS2NI23w5jO
cmB0USuy+Ra/Wq80UIvNWh/Mo5W7LqI4Qr6iojvHifUFl+/kOOgJsj3bRBG+c+jaoJkdba99d+ZG
JYeiSw4RPFHXLt47L48De8XLvBIkFw02rgcrFG/R5Gisw7zVjcQGmMsDN7rAMJm3qV6MQRoy0xsH
B2PYlII8buSx2QV1lLkMkdFkWs56IU8unXdKQc4wj0Rrp+sGnu6h4deZ9o1sbAwIuzu1pA+JyTve
9A56jkKjE2gq52c2GvZzRzDrpJuBDt3zARLGIe966PIDRJMa/yMCIlQLOzRsGTVzJq3SVrfOEj+a
padjZIkipfg4tnX8GckDisTGXYKhQR04ruZ94VbrY4rFVEDUoxp0n2J76u8UFwNA1UGFU1UMxqv8
tIgo7KRKk8fVUvxk8vBs1NP5waoemE+ISCaGCp5aaAgXyD01i3D2o6H6s7ScP0OeYfumrd68BSu6
YirL87Sel3XFmrcq4XHgGLy518ZuOlYDUoaQNNQWPjpsF0xemP6ly5ep0J8LWPdBWcSv3oqF59xn
5m4plJLTClN5nX6G+fzQt+FjniKMaNQMXekIMTYZa9tH+kzBLDHPwpjXalTCAzyqHyvKhGnQMSI2
tdewIk6wL1WyE7NwFzLZhEbR7ELUCkWjMLD2RnVfTdbF0tyd20T71HNPY0XoVy2ymWaYJRujnaO9
ho0rPJIGQuASLyidvZfaYmbXtG27T4QOwq7TwzqVH5WaPVELODqMJ1oX+khTeMTpKEh3u55QU5jA
yXHxuns9ak7o2U3fBl8MVrX8aJSD19TRZ4Y9hIXjtF9+T5veH+L5icixEs7qYSjJ0E6t+SMmesnP
bc2fCkbMharB2o6Oi42pYG+7byphPbu8JZmh97QfSpN8RtJLNvBLm7sY2eRMNgzN+WrO6bvpwuO3
B85uY1VfnRGFHjkNJTpQBdm1ojiHItIvRYVIGqAR39Q0wJI12+qZjZS5R682N+a7Wid/rjqZrDo2
34z2zN2ExAuz0yLPa7zz+5Ghv4KvbBF9HXXSybLwUUkjMYFZ3lLMmXWQwkXvg6mxSNfpIu8JEvHB
UP7EQE196mbr+5jk5j4ro0Nadj9IIp0CUmdj/lD9E9Sr5zweje2XKsVquORbbwYXI0w1n/x5sB/b
zPARfmjYeAaK0+BXl6Xn0UR/ZaRVFYQo0rVu2AhvBs4kjv268YEKK92OKF39yiNGvm59R5jDthYZ
06LWOJVPlT2Ne3sd7T0asi/xkAalbaJ35IaO9fxLrZrvZBv5cdufo4QA15psYRVnx+nCb6qm7KIl
7lPKHYeP852V6Pdh68Djt5ialp5Ibx0ZNOdTu9czI1Bc5TjmDkRuDyHuRDLEkB5mswFc6bSNvmK8
ARvtuz4yIVyK4hEiqrtd8uQlUmKmofp0iTzcXYoSjhm1GbDGkSSFqZx+kr0MsTJHT07OiMAADKVN
T65ifnR5HN+bbXsM3xt7hiSAQ/cJpJDhU0KMHsW3jdZbP1EtusQwzOE5enJrJjBZ2CjPpn5ydOdH
XiITKzCj3CZFzq3TF34VmXBecW+GRz4eEWeedAJ9trMXvWWiwskzgMvcxMYZF1LLhyT+PpXL0zzj
w85NOR1r2GMpQbyX1MXKuZC+21ygxjhfIr23GCXilUCeXXhw4oqs5VW4iYxkCqGRmDdFMn9MxGWD
ITNpVZxvZnJprfYHCq7Ij5DArQ6RGVWXF7s2JoOKszZ7aw53In1grpHvlgyPYZJeoSeGqXJwM8iY
neodUxDEmFsFySces+2sJHf9uvhQ8cJDlsOMzH9UWPv5EdPHKnIfdWIeN2uuqoGX6a7f5A6e78O4
VUi3OQ9T9KT3lYKASAETD0GnLWwalMuikqdk4ELlJwhlolqzTw6GzBusW/P9bHFlkONXhN0ldjF7
XNWYgWfeJrvZSJV9vyxbDN5MLuhYoQxcJaAK1Ab6pvgSWqXKw2z2mYQkWyOcEHOPNlOiNdWDioSK
JW7znV7oytcZyuwBBSePWMgqW68vH8a5fkdY74r8u/sZfwXcPuc30rTU4zy8KT0zEXL9qqASXDJm
Tz4ydRdleGZvkuyhjSLzTGdAp0x6pJ/o097CWwDCMz2eR0L9nO3TpYWz3BI1lxvWF7eKvjTMF4gU
aZUgtYoo0KwSnCSs6h1p49BDh/vc1o39lGdRMNkKg9Mo+1on0+e0akmacw8d0cBYpCKW0LPtaEyH
knSyg45NPdHFyFjsEYXMAKQxNw/luOZby4Pd1TVIb0lhrpiUo1ulLm0c2pJFVicHZiFMJaiGjHZM
roCLVwFzYtvbq6aBCqYe7xD18lWHiDO7WigdDQsbR7pdJ+SpOlpElIzIT3kCjfh4f0HLWwV26IVB
vXJgvSoOQndqsqF+KrPlOSv1B7vnOyp0JHCmE+WAcXIwKn17scFroIcun5bC/sDUQ1gOT8c10byz
FU3BTCztpkWEHrbcyBVaaK2GVRqm9l2yFP1dZ41+r1aHGufwAIr7V6J0i1Q/l6EDUlKbPz0DH3tt
2WHi032Om/ZUR3hf50CL80RYy5BgCTAo8YMOy/OiYesWcfNZs3EJV+OgJQMkPUZNbsUfmgyE2azh
n17/WqQWwdMWRF2Mlg9xb/gh4AQ2JlO4VZzl0XoYFi68TGs+bBW/ZgUzYw1x6cahMwvStl43PaWU
bMgSUpirYAqHlr7F/NZyI4LEDG+jUnXQgus9oXJgR5im9h9LZRZ3KnFu8BK7c17ARCWYLDpjs/Kh
pWApDY7z3LnZS6oo1IbEU3uIwuboqqp3SvkDndAct8wWw8AourdVMdR9bNYXR5sRb0cvKFLinVr8
qTcZpsqLta/ITg2n/KuJ2Droap6kZQY2rzh0Vl0CedVRIYuYQKo6hvwwqGY/MZfXJTEAHTqUZCXi
NtSyOCaXKlggdxiuLr1+TFuUsuGgETpELFmgx1rke818XCcr2aZ97JLGFx5dZ038al0ZM2GFeWQU
iLG5e5wNznq2KFyiBn5KY2EEHuSOu7pbk6C3tIL6WKYHUegdBs/z/MKo8bIx4q9whyeqrO0uX917
nkvzFv/zJYhw3OWK5AIlvPNVh+KyDi8jNsh+2E3qJUdCEKfObizTisR3/c1ymhr009q4bjdfx1yZ
kgRMIPmr046rNjx1SloHNZCilQ+HwrXvSOtIj5PNI3BRG3CamJFFG8Mw1kycMqiuB+qQmeQzbdH8
PHgTkTRGDwyXN+rTmteHPmyf4sSIfGsFS8djK2g4CS2yn0EzXruhX4i6r+tdWob5VjXAE7TJCZSx
caDqe+Mh7629RewpMCNZQMVse9vFiPKjbar4UxOgkXBnpymZIXM7XpzV+YAe8W0II0D8MvqWrMNW
H8Nuo6XkIc7CdCLN5/MyRESXMOXwC338qXWRAxsHwZ1j0CkvE8mNJuUZhm0mw02GmmjY38dqMu6n
n5NRf10w4m8q41LoGGklOQrBeDDeGjT1Q9abEFr6U50neIrM7o4hoovbB34q+qZr03rXTbVz1KkL
Mxka1ACU58lB/xnkRZvuDIdKeDe/ZCOo3gzvH2sME6H87BrMOhAItyq1S9vJnrqK7t1S0ufVgT6T
9rhtez1D8EJPvyaq+oDSluEmMbqZQ4kn93B1sUFIy6Pzw3WiraUOGtrdkvukJWx8Uo82yGBV/Fhj
YHJrxAXGdl1Ix576AgIEfQh2Y9nukqr7zljpg5FeOYPnVRWhCOhkAitDs9Ki8gBIJ31CjzTMkaMQ
h/sKNwgMCDa63WxHe8RHC0V9gSxVZdoSYE9zFy3qMdUG+zKAePrTFH5f7anaYaZEhEdpbEtMmv2u
2xG4rQgX5WpjEEcyOjuop/ibxTGDr7x/MAlqg/aOqMICe84q5ZxxAx5bQ3+IsR33o7R/JRECF5Yx
/YAigCBfqbFywAanaOxxY1nkZnTDdIZC7n0alvSigGweZwefhMjFl2iYBPVwPbS18TM38uexoSu1
tYsbI5YdvdH20wpOXqY+RN1ORQayN8PurrRrpjGtQQVTt4/j0t6FSXhUMjXZu43xJXJqHG6Gqdrb
OQkrPENXZmHE6Zxt/QH6Jo9CFSPIcrb9qFUxqUD5HFnKd6Paqz1D2bIbAUmzAuo6F/LODMMAz/Y9
gSXf0kkjHMaidhhS+N5YBmMSJjt4HDhxvNNVeArbnsl8v8S4cwNhocwbiXrmEtM1CsgxAzE/w/LK
7ZoCiJMIELNwU5/H6U/Xde7jztmlWuxBhcfzmZzg98TUXzU17J8RAD+pJaT7tMY2HmeaNPrslJy5
LMEgImLKXi7MTZons2Y2760U+h3iRyjqAMOq9Vctw1DLTjJvZ3eMstK1JIUGh/K8yl48Z7zDCqs9
4JL/oniIFep2QaKwMQf1JU2B+ue55C/FdybW4rMKj3VTFOvge27zBamHMPykDhkl1jelsz7Xacpp
1988q0iDOEUAJYZRhhZYsUaxc0qTgMDMZdcg/Bpz+5RleMoMHfqH2DJ3RqZN/li9952CWiRRx50+
fUxJXJ0ruoKkdN19GuvPLtLOXDXrF+IZRlXHfMRGF9+qj2pHivK49jzz4LdAFNx6UYeNavq9jOLX
1G2sO3Cey6pQ/uJ5OWs/cQL8iIbw5PbqzmzXZo+pHVqQbtrqBaXgUBvIdLYXwgG4h4mp5hmSaWiR
XGxvcM8BggiPEf5FwiJlye/0qUNnNqX3jjoRh/FTnyDwVsS0blTqW6GV4ag0TdYWAZI/I9TAQW0a
g7V3dqU9a9siSnHkqe4dewo/hbBJsFCDQaEbIsmOQuHgwkSlkGSmCnaEGF5YrvuUh214AAz3i55Z
pduoTE+XYUKvYUO2pnRkWlSVBzCqLi6JxFZf9KlxjnAqXgtnB02BlLmUzqUKtUuGsdChZ8Rjp1oa
jBOi+TbCuat16/tQjEsQTQljxfKiWVit9e6i0Z+qX+rR+9ySKYTQ7IvduOsOmeT3qYrYkHItm83d
5DJyGFDDEJE7by09uiAGJgmELirxQC3GgXuzSJ9naHo4MQLL+GkePefC5bYvlkvfAA31ILRcTqr+
VK7JG/h796TFBTX5cvq6WvupS+sjIV9vKMf8C3qe52SNX1boqJxROrDEhDIwUtPpBs71dVW20+IH
7jfVUUkoXDfKuq0F8VcuNKgwNvfcXrYknanRyn7vmgQ1UHJdCkc9hnHpQXJdFQLF1YcxUTEYLIZj
V5jaMRRAukWM18rVxOqUu/se7G0fawk9WTYc5GQS9om3y6PZ8GO7Gz/BgSTKbvpZGjjyxBoCqkiP
HztH/zJ0bYSD1UgliumdNuI00tMjf5+URzu2hm9TXh+b3CN3trPKM9nptq8OdgvEMc2YJmEYXgxw
8amz8H9G7XcoY0dbWQEsLIIBXc3a8k+XW62Ah6bp2YO4XTexlxEB/Iwc1Nyo6vRohM5FmWzGkEs2
EP1UH0n4AgTSEqZ0Kn55/fIUguEzONmOao6MzGq+0xWhujPsi+kWp2zKP+xpuq8iZYKrAPUli+51
5wy39PNkuNl+TXB3wTBog5DeL2q32MYe9n2q+oEzCr4vw6hyhZB1srj6E8b0etA79TuPBzwM+1OT
UrInfGolHsy6I/FSkJYzc9/Wmhc4uXuf9fa7V+tvNZ4lTV3Dk4DANsyUWog/TvDJ801bG/ZpIxK4
R6Jn8HQDAKuxyLMDzJES9XHw2gvmGHB7KkcDnw2pKmg10gGKIItqHKy8fEauwJDs04iMcg8lGP23
M75BU/cdI4w2U1Fga4d5BWb7cFKMXVtScHawWtu4zUqcWZ6dgRPuTUO/Wxal2VmCBj95Ro8lI6HZ
kpuoiyqGXEj+nSEOkU10wASzGHNJZhBc82kuxq3uKt/rItdP9ho9dFxKe9kKm+JzV7jfkhHUhJJq
F6x5OWzkzWGL4qapujqdTOfDPLRPVUJoQ38i/b0+lR4a2nzCdn9u3qTl6iSdXiWbbBS2Kp1p01NJ
Av+8Tns0ewewEoou8qv2pB7nTIpid59EBpKu7KMy109typDfFcRtubg6ut7aGicKK9j4KL+iXCyl
IKle72eq/sDpx4qZUW+k3g47wFbQt1PJMB9n24F+1V6iTk9XSvGAOcw2m2Pvvsqb0XBAtPAJPZji
t8u3JLXj73cXn21kCQBp5BY47fAhuVIWe/mLLXKD/rKevfLpYq/dOTqUBWP45o14d8XAJ1PH2bWG
dh9KIjvx0dNpXk2GU8zHID7xjZiMRdPJ9Hoqhlm/V0RRTn5T2YvIZtXCi3PFvKkVvZr86q2RvzU8
rXjEwOb3KGAO1GQP1Fv6QxlWW9eh+yWfjWGjPnzCbdHczVaK3fpcFPBNZ1EyVTyv3DWl90SlQrjM
mliIowpgDEafUHhefYjT9UptXIpZ2Rt2hylIkqrEVYUmvGUSrcY5nrYekuCTStAe0U6OHVDSxPos
FqVZ+Tlr1DKXyVeoV//ktliKIVKZdDJNMOD3AReX+iBGGLL/zUQZ1Cu7+x6rTE5hDeQvKnfYOzSn
UIhC5JpcyCtOTZSfqyjJLaVwY9fxNwxdFeWDEJvcFrpwvGac7viSqzrIsrBk83q8GHfDzglk8kyV
GCFc3xIvnsFgoJcgcq2OtShSzrX1ZxEN+qnIrXsXpGCnLsMIm5+F4bTV1iJScuM4FPSNunG55o3Z
8VOvBTcKuwi8m95GmPgjVcWlpRSOpOE+m9OEMClmklrPrEfejHJRi+tZrsWJ0h56snmUVvjbW4LL
GTUUl+ViFZfG98EeeMqi7jdOUU1pdbA/q2XaH+V5kLzk6xkBzXF15bsyWkwF7eQbVn/LHVO99Y7I
GwKCorTdR+r6ecYFIbCS4mFRXExMxKIhn3FQ9GXXdfEX1WJKN7vLX/u0Vtlbqe0enbmy7nKh6URH
s3VrJkwFiMSd7YJ05QnCY3EArlsdriTYMot9WjHddXb4czJ7+oxGwbtnWvZqNvYbfYpGk5DpdiQW
h4zeti6L+xGrLEIsuwNhQzsq1BUdVGjFlwbjzo01Ywg7ZeJXQQUBvXoGWwDBbRkk6eJLqy01Ltyc
RFygql/imWmpMtJUzBX3IrKBU2O46x3zPBKAla2o2z3YYnT95SVcflaDFt/ZegeGBOAG62zJjkmb
Hlx4DLu0Z/Y8TYtJ6Fmnw5CaG/0ytoODXJmCgpnldzEskcPQKBk+ajkJSDGCeVd5byKH2RTMI6Uq
zm5YYhs24E0E28D6pHokjWhz8UH0ex5Yav42QH3fWjUXgza535O2eCyE7+HSjel+aBhjq3eJC10t
tpM7EsDr8+BBMNaX2gpsrUM03cQRdc2lTXySMYrzbeHMOmwgd9XwiLrTR8fexa73CeBWhWq0NPm5
QLpVDWvPGCQa/SHhUUflPbAWXT8RjqczFGLNTPWtoun2QVXz4mysbn5dYL4HCIQPJT6Af86LkwSx
VWwTr4J/twhytgk5W641oinXbjviDoHtHOLQnVEx9eUONTYZ/dUW7k//vIF8F3mwqSVfOvB14rQU
+0QCuH3SqxSSplxFlqkcFjMOcsUi7wrGuTjgtminyrk2yxbGaGUVma+NBkO02TkhvFdxWhdPEnDy
U4RBAXEROh5aBGi1IVZWjAiXjotzaqDSji0p5GMoXGK1zC+mvTeF8bleuGO82iCU/MR56U5WZCgn
lQfnsaZXnYSsqFBwOW3yyYY9k01nbUEoluLx0eHT5WvhdDSRqUJqzaqdRS+wMSztuxWr3N7da9Ln
JAoBsNn9m1HBTzKwOiNY7SXJmONmrvc6ZS70Q6Pe8D8egFuH+zKMf+S1GW5mTC58Y6opvcFVhkQv
McyTkcFGnC7pMoFjgKSNNlYdiojTVJtma/CX5W333XOoebv91puNl9R7MxeA8cSCkduby2ce2frG
8XBLWCaQrqp9dlwKX66N4VnbM88uCIQiHbeJk5dYJTgVMMPymR5t56p4zTsElgZxR6Ux8JClx7NQ
K0Cd4l+wgNvK9BHp5ClEnk+FLX4Ziw8sYF36tQdjUWDcq8UDRqSwcovwc9iLm73akq+HEVhZH7Vy
Bh1qGCzAKNVSeFutU9b3LrC21hL5GYbjydVzCHaMC8So3zDqnzhJUvxyDnaTPhqLifbc4VG65v03
ngzTztUfcgWWjpI+zhVa7DR+ww0jxRfppadwyoXFHWNv2ql8aZ0QZ+kEbvlacQXQU+4JQrWxYcJ+
1AjTh5U3G0EXy5kU4Eooz+sKxBg/EuJyO/Ps0ClG2G3oaHDXerkvMozP8peOuLJgNLDDogPkDhZ5
StzAegPHRV3VSxOG770GTJlgH9EUx9md+X+SrzWVAKeAk1M293lFNUd5VHTC3amT2F7+qYFdOeDO
DU/9HvHFRkuIcJ29H6NT3jdhSklhTL5C3NjOw3aoURrYyafQdTM/64wtBgCRX+O/pEAGVvAhL/A4
nrDLE6oaTAM0IL8qhYjq1VvL1O8AAnFfdWGZhviyTvVpNNQtVYg74HMTc838p6KPh6TjrFrt97le
Lxh6BNkUnTs9+gJ76Fmz70LH+tEa91kBJxX873meANcoIB+b2UvPiwJN2rINc7NiTHvmbtfOck0u
BiPSz4tLX1rEKRlZ2DYsDoPLzFzjHSSEV92CYpriNw3SH8dU1mN4x3QB1Bwa7vFB3bsdXsfNQVLr
pFO75NtdSXiy3XXOGiQVo+4Jy4pNRjamD29vM0xmwxyOnneKMuM9ZtixkTp/pnOBIeaZYBWcTKlT
boWURo+xHYzrJeXu7FpMZJz7QSFr3UC8IVXAmsc8NrExdLwx6RzH+dQVa4vnHNDxRiqLF9eoV7+b
v9mrmvo5fMKrxBfG18ENnWUf16GgE1SbXIZOSP3r/ICLL/6kYvYiiVizHKERqdb7BVAzPpMp1BP8
VNKUewUz7gVWlsbjsOQezoTAU7FVTjwFOnSSlj+Wa0Fsaub5ZKGS5+itSbKZYEBS0SWgLhKLginP
Sf2QrDSUvM9uyS8pFfHIkwcJA8FDTDJcLBhdUlH7i6Z4TuvwOLdbLcOGsHOjV30SwRlFIrJebkyz
gb/GNwdYGUruGMN5jhjs6UMBFC9GqEaHUnk0Kzhwt3aJikSdon7vSQHv7eMltYzCHpVu+hahXS4y
0/XtBlbub5Je2VT06g6flYLxkUcgnzE4h9mJt2G+vhtm1zNzLb9Yo5aceRZoQHCATJBPKdJVRkgg
7fCmdgmQ8CiKhUImLjIXgQKHU+QYK7kVFkUgW+NpJBbRyg0bkXhbgg2TbsSCAMitGyrpoZe/sCOD
C5PJaQEJSJFWRAowlpYmu6Q2PsOYrbXtnOMnrzlVG9QtXhvdMOIsL5IVmXsx3UjsaNt19KissjFH
IXSaeu/5v5pj59jCbOF/tqnwq7xqv/6ofuXYXV/zj02FjsEZQYKeZdiaobtQ3P5ONxPBZ5BqHYI+
dMvAXOwfjp2JgYVG2YZXqh4zflzM/uHY2X94Hs6ehBdYloFfhfd/4djxNf5NsVNdvKkdKnMOUnoL
fE04WfziVKESRqiGChYreRtDExfa15uYVq5dt0nZbrpISa5c/8/75hCkv10W4B0hDLu9n2zKhZTW
AuyCqE/eY58N5rpF+viJ2ki/K4V0M5MZJh2xaz7hw4kvNyZixiwX9SKmt9eD2jLNQBbEPnkUGra/
jrptux55a8u124IYDp5mw/Q+ErmLCeXfH/Pbp06AwfTS/+yWa78dc/1mneKAm3kYmd6OKbXuVU0x
WVPyHudD5lGdEJiVQrmnmjaStCkTTw25VS4cu/tXOxMyQLkHChQERsyA5KvlpnwUJOEXuX47UDbl
4nbk9XDxsb98wH/a/du2qBRC/cyGqxRtBh4Ix9s7yTXDcy6O2jBREVjOLFn4NwmyFETfmvocMgg2
Be9fbhwMuPar1znXU3k7i7+dVNks5fmHzbIGoBPwyuwa0dVVDi8uOqhC8QZmDdXtWOQTyYuwKmq0
a1oNAGoCdsltcu36OnlJ64AiO63X7uV1+ovKHhuxc2OgupMHMwVwmXH1DBTFW/1ynD6ZjyhBJzyF
/v4M+VayeX1T8QUNmFOaci810bi02kgSzPavtN1k0sbjkH+VmbdLRCwEIxe6YpmnKzNwZdN0XDBx
BfvjRMNSwqnyuD3I1X7pYRM10RHEvgzwTIf7IIA3uWDGNDDMBA3QwiE5OC6SLbFTAl5yTc3CPfQr
dS9xvFBw569g3q1ttJWxze3yXQJvcmELAFGuSWRSal1lE1zydRUM+CukGFGl8ErzcIXCEDtzS7lJ
PO691jlIqa6EwiKJgP2yaiQYjjPh6pa5CX5R7hZSxo3AEry/QaFtFY+4oFu7xlIv8ufwrOQj5Kpr
DQyk8gJhS+WFKMl1Ry8eFHRNTprah9Qk5Wd7+/oOc45AbzAhucFAEqGUTbmQqKVcYxR7Ya7jkgQN
KARALjCwFZxhI7HbosCnfl26T/JfwPGxuaKt8tPUQVlg7gFRibEWjlwMJ4TBRiysNmbpuiFxyygR
XhyWsOWoSX2FyqM75Jk1qBaTWtksaQdsc/1emkhLi1Ou0EpHAyi/lDwn2Dn6QwjqJzfJM3Q7V+Fu
rQE/c4K64OzlpMwyXN5dm2QC4FKRwnFqQ1FzVXWGCViVROLqYyj/xRM2JhN+JqkwNlkFKCr3yTUT
/xMk4/mBMw6BX0ZjijVPOqYogtrfCBsVDT8VVw7MeqEGMKTfSitWZbvEjUUTtixXkFt6tchViUjK
NVeYuni4u8gKkoxay6T3i5TFS3w+aqFr4kcrELzoTVWQTS9iIdduTXdltsN84qfcNAzRO0oeextX
A5eEjL52Ic7ujGi93FDVGMIN7gAVsiv3tRZmN7cf60ovnFt7FlY5ujDNuf3C68+U7jq2GL7WPZY7
anF3w13lr7zhrvXVtGfczcLGB+O3BSENJge3PDpHOv9Ycil/f4UzkC0sgiTuOgjboEHHmu6X61Ve
HVXWeWAqUJkMKSS5FQW8QdkXsaFR8+G2lwvTLO6bmDtPFy5HUHh/XUQgjnhgMUeXZ6VyMUdqcEm6
WUiY4rEtm6n0VZJtS5gt4bkG8VwOCG6ODqowaFKo++9grMBXHg0vqPW+DhxxzdtzyAzEQdOfFqhC
wSrnk9wWlsuHQ0z7Th+sFJcoFnaeUZ6rVA1OS2EGxmohUhSTNul1INccMncwiMja+dg6z9pETdsp
XTSIQqtUF8XM5QDt6uSJxThDdxNY9jZShWwlk4oVcYFf26ZQtJRC2xIjcrGl3EWe/lacSLlYr8IY
oZHRJeYuazi3wlMvhTUVqIVQ2tw8H+TardkLlU4l9DouhAtnWbWTXESR9mqN8BdIPi1PUi4mF1I9
dtsmm9VaejDZkpDMONHHyt23ptxmpFG81xcbJ0KOMHlCA7iIt76uyq2/vM911QUbtXv6PXsZlV3b
NXcyV01OvHXo3Ue1+1Tp9hgMgwM3SYPwPCrY3FaWR9UG2nsgtYm5MHuR0vxOKyHvmkLIf12V++lU
Hoh4SWEhtjakE6osk0jBa6U7h1yVG+WiFrvlmsKomYeGMNO5vUY2x0/GYCXXN5G75Fb5RsSH8Msz
yI2burPR1cl2Ih15/nmnOEwxDkysktmg9OsSeyo5npFHxnJ4KTZi816eZDOT8X+3tjzw1rzuLuS4
WR4pX5TLO+b2nvL4W/O6+7dPS2+vseCG7/uhvn4D+bpfvuX1wOt7OCJXLApdzFSFMUSFxS6P6YmC
pWyHugnbPKSkIbfJxSD23pqryyNTHizXbq+VzWFt4lNubWTDjBwerHJVtewVLES8lWKKx61cvW69
vc/to3giqn5EVrAv98rPky/5Twf/8o633b99RfniX95f/Aq5bU7oKdzkcJO+SdjlBsD81jSWgkwe
IquYnIsKsyjgSrnibWFaRbsNreXHVcY4wPZGPvC3rFFu/K35v2+rqjiDY4t5iTwOXzzeUK7eXgcD
6e+Nv+8foCX7jd3A0pHfWNT4bt9drl3Vf3L1doz8aa2Rogv87XDZtDSUICOYXD0ZEKcbX/6DciH/
vEnpOeWONpGFnNnPdY3p6ZgPeKTKQV4xjpc4gmrTiUqcJWYh+C4y5JPt2+K6sS21UMDLujBn/NdB
hnjl9S3lm8i2fPl1o2yr+NluNUS/k+soG8JoJr+eVIWJbOud+nyB+KxYBLu0gDxumxKWZlFE3jai
9GkaCsYZQhtrEkY2PRPOEThL0x1GMnSw4mlV+ivuJeknPsixpMzS1uOY3+8SsbpZNLXahoNnnrxV
NU9yLW4K67pmJqOzZ6qP7ORvdO0Kd6XQ+khI0lvozhEOuzgi6HTahRzxzTefOQlNRuIhLjdKGzpp
SAcB40kXlfZcjWYVuxwXckK/7MfBtU6zWAxmVR9x8du0Ud2fUjF1kWsF9GZobtq+VUv11IvF5ITr
qWsNbYsPzTcJfo1iHnRbyG02JlMBHvDoKEgVRn6AaxnKVOWkd1QGcsW2UJWmb2tLCBcm3DyOb86A
UOrHY1W9qnIkKXFGS4yr5B8j1+RC7shFgHs/hqUvIcrrQs9jypvuLpR9o/SETGV1XSK111W5FYHf
PX7c3k4Guntg8Mw1En5v1C6H3w/WRG8tXyb3yDUy4GvhQouGl1SqfxbSGvHWlGtyW9JoOMp4sxWU
ZfNXmLydmqVIwJp8ue22Q67N4q/yZjJ8pBpYnt+bLliuSd8+ec5vTfiaYj4gJgBy93VtHT7F6zLs
sutsQeyVO+SL5XEC5+5tU9ut4pErVeSMDRlE/NNU5CMylpO9Tjx9G008eG+Hxgl8ohCfPv+Xg3Lc
0YR1VjwyVSUSMuwOs6j9o10fIWI4gMD4bTLrtRP8J2ri3SfHqai51MOdXCCOFFI1F0b93PFQEG5b
cjFICy7TdINRHeprB95I2sytDys0dd7WCLyInHKXUw77fjKq6SShbk3wS27NQTJNbm25Jo+RR8tm
HcKS+K/GWIniMTCB/Z9B1oc4+RfA+tcL/lYxq38wEfDgCBBVhb5ZBFL8hbC65h/u/+fuPJYcZ86s
fSsTs4cCSJgE/ojZ0Lsiy3d1bRDlGibhPXD184AtqVsthRSz/RcfP1bTgSCQyHzfc55jSMGj1B8o
os45EX8jARt/gakpHA9jo8P/7N8qrO5fqFXpkIVN4RgSXO3/pcJq8Ua/e5iBWGOQFTjqMUgYwnL/
8DD7vRZ0IezsPW2XlXSt8eJ7AxcuG91cGtjvZjsCBnh3O+O+8GYbp2epFYb7l9Jzs41tWQxKfUCb
0Or2s0iuqHjcM+Npo9zuNslThr8eF0Qu5bSDO7uyvequMLCSFZ2LcBFnLYkMQmFDofVFutd+is95
I4AnJAZKE/27Unq4ZknjLgjSy7fJOIW71BB0PmuUAHUrfvrsP4b/F3zltz/92/+VteltHmVN/T//
Lf7FLhE6+5y9Ar/VMaAw/15z9lrWqgbZlnvcS6CARGQyM9POSRGNW9iFWyfD64xuwF8Pkwn/KtyJ
Sb1qhoNnoEApO/JNm8JTy9bL+DbByYO5u6yJgROkdBBogbeLXJiXUZLv8NuR9y+23eDn++MHBStt
Y7R2bAdMtENt/x+33sfLWThtVO79wH9Jy9nobaZ3uDwo+jYgRFlpYWT4liHjwnlYeotSAtWzKvcb
PdR+a1QYx4cgmT0DpNXIXBAhMe5aRNTOEBsAnuhaE+GKvP+9KwqJQE4rCXFi8ROEA5ARJBwJGa2I
LreGmO4ig/j2TKu+UhsnUeE3xzKJknWR4xjpwOaI6Ub1VgdhzH0RHYL2Ah9uHhl7fSI8tHNwUqF8
ctzbIMzpChVtu4k89TSdcG1PO60T+1QDGRa5k7OkRMPsFC6DN4BLDpf6hI0qnAg+cLqPEeYigYzL
lNdBkL4Q0EcWbaBVC8Mh6stpPpnABLj+KPnF/rgPEkRioUiR2jvfSO3jeTX21VzFSEifi5J8kw6J
FC1hJliysS8h9h4spFQ4OjRWjY+KL2j1U9lztPQhbnJbl/vRch4zQSWsGlJUyLyJRjUUIIZ1Z6XZ
R4C9CDVTh+k8Swj5MN7U+AhJxKLBa7254d5wqc76ZUPek3u09IIGdNWSjQx2QKXY95L4+zQ5a29u
9OeVRSnMGkeamvVNaU3mRg9NanSTwLOdvU1qpINoo3GdpnLVdtVLYaPUz/uoWJbkJq0JW8Jm7K6a
KjxiDJ+QlhO3iYALMycwvovwW7JOxcr0DfwmZXunaKUi2t0llVh7MRLjyRCLBIxMKpt3v2oWNlNE
IIUWVfjsTXNSOigN3iToLxnZhtNd4GaKSODxe9o9VQiJlvhQnxGOv1ZN/S6Tco1h4UW6g7vomuyT
dMs7EVYFcoLoUqmGGV/bfXPK4jvefs3ykUTLkRhIlNyB265swugKvOuLQbdeZBShEhE3pT5Vyzym
LDb69JMrokUKgxi9gpBpfWoV+CJ37jiPez0sN3i1FqrpLmPXbtEgnsKc3FOc4i5ORZDqH1LcmV53
QGT3VGOqocoyvGmzlrolpsuM11PFz+JiTc6nEXMwQssgLxfkmr2GoySxKmypEWcFFiCiz3Xrm6vk
Y6IiKNnTKS5CfR0OMVnfcaDvMstZtumIzDy/j536LRf1d3RshFknG5sziVZ5+9q4SBzBe+VYCTDl
72oD7YbyfIP5f7ySns/A6jzOaWEgUt9r1/0Bufa1SsYDkdRvWk1cjmgY0OWMIxu826izX2J+TwMS
BIGqR1XC86vKp4FJa9kFtzQFPzDmFiRav1kjXnBc6Cs/8+/duLiJPVQ1eoCtW7PvE6taNxbMFpqJ
ISt0EiWntNumgfGVceYtXOQhCyhCT60iY1WnzxA7kohwHeMJXmkgfgOO/xq9WS3ze9kg8VOK92jw
pnbOSEZEYl7yDO9Dqy1457tRurfRoO5iZzwTH7IrJKTygtnYyAJrzeSM4ZqM+L4+A5swMUzn1tLM
4Sn5LR7FsF4k/ruw05OWhQ/e2FSQioanAssu5g1EUn6v3/78XEWLkXSRDdV4ODsxVkPJYta6Q+QV
LypOpSqN9j7SATPW1wZQwskKvmN7ItquG76SNCgXpQ9FUTOLdWPc+oVxNz8Qe/JFQY9wBu9dNGDh
nGTFcg67LvJu03Vf3cE8Be7RV/jrvGBD9PPLtMd+7WMaQapc+Ns8mQZUdPoyLFsEiJpO5alwtkQe
1gtJ5AsLJhLnWyd89Hvb2MVRuxfYi5dh48DHM4KNYfUXquP7rDG+mfbaiit0M1KeHZl/C7wKa4X9
gvkpRvBmlSvnTccduiojuI5RBp3HI0+lDYCchu5KZrAvita1Fm0jH+sK75ptMBceJ7yRtJeXksvb
0s4JyC3MZzMKd0li9OshE/3GtMxLUlTPfjjcOhIseJDJZzzti1jVwPMkSKzW/CTuGuETKmx0urDB
aE50aQd0kIdGr7wvLO+UeQQzF+6s0zFfBaVRWguYonBWhFjoGUJYNw8pETQj8ZmOmqAwkrExmO2d
E5G/FKTvjj7oh6Ei7BrzEWZyahJBNFSb3OyKjRjtS0BSCODMdJ8n7eOgIfIJdAKmJNeeEZeArYwP
iABQKADoSdVRvDXt72qoTeAu4q2AXliF7Y3JEhodG2HyQ6BvTYuQUF+/SSXLd0FbENngqC3bMYP+
PVo3RLluqQM/wN4AxCBfUpcYyxZk0eo1LiKM0dO6heL8ZjMRwWG7qTTRzH7MllYNEcKqkmfLhZUy
EVZUFo1zS2Bjv9PNwCGgkZFlNjpHTXVrRQ4UB+Rn1Fz7hVuYzSUUxPe4qVfcOFmkH2FjfE5YjWh+
TZh8PTgOHPAa8hsKJZg1MTzrtpeseif/ivSCMFcj18l2qtfpCB3Y8PZNgC08bQhRcu3HBjDFqfMR
QybdokrlrW5hkPGs/nOKMEOUYqTUK57At2RbSwuIxRYlElL52DtcQQP3IJruTJoU+bAHJ8fq7sNv
cRm3/Kl5Sxxn2tocEjcbO4kRj7XfJteSjMUpelsQwo31kLCelY1qvs+7DvsO3nF+DwqsL6Qefk4a
J3Ea6i+97Be2RhXVsWDzGOlDigObA91Y17nxIitRbCSCvsZKPrusQ2HIbLtBUwO5oTx6iXbbt92r
xQVxOSFb7f3syclGMnESoKZlmT+7EJd7MzmHTrknGPpeE/0Fljp8TvXI9POgtcOjD4aIPI+WoWny
9mjuUCpNuNXsp+u34/K4tKgDpcmY7OePNWHRCuU9uLHzVZMbBIlZPpOBdtfxDR2LnCRlIeM6O2N5
QYjHhls9wuml9BMPXb8LssHzktu2eyciu8Aj29ZbGG3oSsy1U/S0+QDsYOGS+2ZwiD3s0zszp0bI
UG+MYl1mxRPeue80DNtD20MG1LCQmwlEe2HDfc36CN1mFR0glZGkFiEt0gDBwAfF/OpY1cadEOEX
aXNEE3ebSIGyOI+Bn2QCIpIwDwRXResqRRnddsVJWcmj0bigKqgAL5VlfrhEAx0JtcVvhTtlitIn
obXMFTSgS6HlPsYqpEY/1fyMWJyI+3owWuoYUUblEzk1JreTZ/R75iUtSFvvKwoqf51NBGe7MTue
ULToNIpJ4Dkmbo7zMCPovTpTG9Dvs2zgQhhEd2WqNLjIqKOwKpUMWGSsFRhOk3o/BESykSC7JI7A
xPnlGKtBAM3XCTrD1DXnQ6OSsWxi8DptIrbaWjmJn97IFNRjKNWqQme66sLw2CZC29Yw4+lRpcSx
TDjEEz9Mdk0kaDuaY4RKuraZPc3l626+0efy8a8/r/cMmiqV00fb64O9ptDXU8hZXR/8+QLzNqmI
R6nn0vuvt7jeG/Wp28hOuy1bCsp5r3urEWjSAgJGGEzOXmtna1AXoZTDdRIvNRFgv5wPmOuNmDfo
+kbXP4tB3GZ4TjflXKcZuoo6zfWu0n3WF34B6ND9PsylnQwe5DKz+2ItY6HtC2Hs00oLF6aU5TYa
MuzpFVQtFnDBgcvHg6TL18aj/2jZ0Fmvbz+/zfXe9SOCa1Xo+t7JXEByLQPVtc/AFGiqTHeQTqB2
Qj1aDWV/ijDG7zvZr0vk0ouCOKq9V+kwYT3iExJyRM+xN6+YTLvYmlq9cyNrOnLIhBc4CeFlwOez
gVUnGQfqbJ0USHwDtPrn0A/mUDaBfC4AdEDt8oEQB+I5/Ebcy4BMvypuMSijjMT4VnbITEd7Zc0p
aIZm2Xe2MKKDSJWxCiyqziOV86VMDRM4JuLUfNRuiPoqmbf32bJWMQjFUFvjPH9lPpLvrcCLTlFY
PTepNjBLzMgMF5sRbsCN3pjTrUb6mOGmMGqn0dtoRmFvFDCyVW0PwanvbJrXxsdESPU+TZml1pUP
rH6T1JgYibAkFEgrrPvQiA84L9qFbU/RiXi4YZkVXCqaFLpCHdrJ68QFyY1NSGdFVx3LeZy1XEhL
ZVDdpZZFyJlRyTX90wda/sNNP7GY0md4RtNmxtGh1BE6VXAxhoi1emaTdOJb+7rz4ztcpASTcMow
1cjeu+Y0Kc075BYXsFpLsyO5eMBcyqB+CkbYMyHeqZUhNQYKnN8vUgZ3uW9KCgCw2IBOBY/9lP0w
aVLsZ6swASjNHqW/CUS7/16qdNjKHnYbh4i7ckWTsRgPgp0jOuaY0j32kGSOENo8O77HFEXxJMle
qMKw3IPIdrGc7lap2NuqNni3c3gQRW69JwhAj8oHszU4MEyKJorPjd9EZ83E0EzOLmpqfA3jVI6P
mqOBZMug39qJuLc9zwXMVGd7rWsBIgk4KmXt3A5jBRBFFfQUu5gZK+wkcSrmm04Hrt/D5gg9QwFj
bMRTJJ1bVfTpLmqHG0JOwMt6/rmPjWTnmk19DIb+KZEJXRFvRQa1vHWpHLfxfWWY3ilKnF0Y4D5g
aXI/jpRd48o2Dn1hvUQOvVM9Vd0GMKuLqpx4ByjqYp15XFX18sVnNrLiImbuiRP19kmXr620Ks5F
SUCvlQYWmAZgJbZ5Cy9F32k1tjXlzQTZGpNL/2jUFB4mywGhEwYXIWS9CAj63g5dcIisLNuEqf/Z
dKq4NwbAuRnNjTGEMDkB+CGTYfregQPaRXj3Bj3ft5k6mp2eH22O3Kp2gF2bT2nUHcLQNvcSx9NG
htk3fzLUvcxahFBVTe4IS1A9BUotOSC6ySSuMQ2OAVUZgoINBbaPtKizDQBp7zrDXTQa3ia3sU6W
lrJB1bCON2xsPU0tsMFooXbEoNeQsbduqwKMVNt+xUkTXtrB/e6n5nPnMZMZpmpb9GN1V3HkhmWA
hC/IV1M7mYi36g2la9TZ48TkyPIFdYjo1Yzy7r4MgrXWqEOVZsFdPOIYN3GcUovLWICkyxDgt5mR
meeOfDszJbUKz5eeeBsvTrNtFCcHqqWUXho5UFBYBDn4T6tX7XFBQa+6w212GzGlMZa+aw1bZ6zL
pduaxZYQUP0YauOF+XS8yWEc7X1tO6nWu+h60XGtTrR1IMezryZxqBILu3kqvG3UeM7ZdtD3W1WG
oUz3UTo72RMxDi9NZ+g31bey0qLHdmhXiirHrT+bpAYmjKlu3+sB/OYpSCyCOow1/cmFkszOmyqv
mGT3apWatVgDWUtX9eB+Bmk6bqe+LY9DMq2kPW1E0djQQrpNEbiU1hzrafTSZtfZNOppWyxBiHm7
Qm/JPWmyU6WeKhHfyM4P1kHT+wiyMFYVxzRHnzEl2OXyWr+jZkleEgfnAqe8yaqg9LyDnG+u96Lo
VJRckrUSfM+imu8O1YklsM/VMdQOQRfTE+rSXewV45oOQLjQqgF/Jf5WCLV0B6D5F9ohCcsfmWaM
61rH0RVTL14gCIanrEb80VeX4c+70ew1ZEKTHFK4OFmv+xeRJCDeXdSA5FI01BchXQ9qoqvIAr5J
43Sd2HI8hDWUe9kifPV7d3n9p+vNWHvPA41RgPx5D7Y/EtOhk6L7612Vl9Feh8Crp7Z+GOeb6z1h
D7gDuqb/69/AGqDtxEkKno+el4X26nC9l7EOZ4aPqxNtTmCy3slI6OApbRS4JJjONpx54gLjhJ54
7HgrPSd39/pv/nXq8uthh2v/OqjVK8O8swTRJH977fUNrje/XvDHn7o+t6T7CuF8FbAG/fWSUjKf
DTIdVNbfN+b6qIF5iZb5vHE/75LwBniS/vPq16t/e9L1H13N6bCilcnyz29wffiPj/Bco2AJHFbE
1LIjwtmJ0AisrL8+4I9X/Kt3+fUUY+DMjeBvXIM6GAiDBcjiZO3jtZ2W9AZDkBgQqn/leEDV4EvG
1T2tPFg7mNdY1HEj/ag9UDwd/vq3O//jUOO6VXBu1qigWbw5KfxUp8MdAzf6gcioR8dL86WYjwDO
qw+Pks/azsecBB7NyNE+cSgASmCB71ckzLoiefBmPrM/lADv03A8JjWRvNCUbEoA9Ohjwv2GbNpX
Xf8JZ6/fzPSVwL9pBW75VM6Nf58L5GgLhgwT2gjHVISFtLK7J8BMEJ1U8QCjDix4QQBNuQrIoc+N
4M3JFSazTp2pxP6o2lXdRbfl0EIbbCP8yU60Z9n90kUF0Wi2S9iL+e7U2jAXfOa0BO2tJQrLmVCW
xlOx08rhQ6UpHtUCYlKoAYSRqNoXVTPemLn2g4wSJGPGQ9ZbT7HqH8NyLNatcG+vHQRga1R4k/7D
7O1VkLMyckTxrbK+3IFKru12F5w8O5HuO50KkF714GDC5suasXrmcJShOqZasBVG8Crm74ztu6jN
JTjgo7RjnwliyKf1q4b5X9wOm6ElEyYIsgdNgXEdQEDB/VClJNDbugi7fY4ohoUU05PyuRvtezuv
cWSSSdBE2mdNkPqKeLSLKIcH15ieSBcmpdUijbry8lNT1btCqw7JnLaofIW80Q92qTfeF4HTnTv/
h8xHpkWlIpsQ5/zo1+iGHPOGhMtkFdEtZk9gCZPAjyqkmURjsRrwkqfBdME69NPGPVZMtiDvut7K
ow7hlZOJwIPsPzCVAeuF8r4pn0Y19j8ES1MaaUiDX0cNPeLg743WP5d2v/M676bJCG1vzHl6ftbd
+NECKgWAwnuQwyoe8Thby6zpbkrX3jnRuPKa164H/J732kfvlSeFu3QL2PK5iJ8LEX8b/LCiCNua
W7eIj6hj07UHpYfZa3TvCkHasFO85yZpEF4N1ZCBZGvGJjZ5cISbvnRIFiHiEytaafA23kicDCEA
tLyWbUETIjVzSEKFPRA1yFnourDQcybywbyQcXJCE8r0syLMmiz0jkTonQnfiEk03MVU1f5iitmB
RU/MhDeyFmSlTsAHtLF7T0MmUkzup2yTiyUJEkG6r4jJTDkY/TsBGgCGKC5JSoqPLmrRtbT9pyiX
20yvn1mU7VlLEGfR8dtZugfay7JvkZdg/UYDzpk+HUHaf+UEv4TqIU+8H2C9QG6RQe8pkijMCTkZ
QTmvNZy1BUTz1aQKwjmoqC5Fki0nCfMi1i0yVajfi295Qt5pnkoKQUlER4L0ASTYJXbWIVc7VcDx
pf80WK0LO7E89pL95gXqBe33voWfSaGoQL6ITD3T7NWQvSZc5DZiPtcKJ2XRcihs4zz/52OGWSZM
XWcI/Vo1XF81u3rkgGekcdBXeRWYW9W6qyqnZFcmVBmqiYtjDkvOqoZwOeiYtqM5zSKc8Fwm+Srq
C2AgEyjdSgTnlFYBVzMJE08PTsRgjw5RXfpIBn0ScOVO+oxC8XfYf84RslpIbikiGQTnhL+i3aV9
268rV70gP5rWZgo61azKBz+RGR6I5AIQmnKT9pIOkgZVz3nlSAp2zqtAHs/2siONGNf/ZKdnViuz
8e6hs8bX2vY+Kuoh/BrGK27eahBrH4RwPA1fDX3ISql7nORr2Wfu0neCp7khTberXEAlAuhDXHLV
l9HamZ2fUo1QOsoZk+0zpTfUNCwkTCsMyfEe4mAEEDq1kLrOX7/Bp+6WzNQr06aSJ7dJ6bNitlgP
DuSEStYny9rWbxtN69edAwmnDOttLMgaL/V9TSOtSvD6BMKi52f96FxWw6V9tDvtMswF+2Y+I7OW
HJI8WBEiS9QNJmDYch8ijE8qyT+quZ4uYPfR/ajy443rAdboPB/pjhZtpbPzhqbY+2L8KDmDKsrO
mmE8dxGlm2aMvvvDj0EbSdDOzFWdV+feoL2rUfpWHHQ6pVPd+aEoGWyKgtYBFZllk2S70J6yHSsn
2EIsZqBRuDnRemGqiIKhm9ZG9ney0eiNqw8zEVBJk4mKIF5Vkmj6O3RRH4oxtNDsJ6mMYzpxNghD
XLS0G9atYb01NWoWzu9q2dRsU5Kz0zWTLNzMucQqJS8mq72FC2iVs52972DJYkYbl9efwnqksVYs
fa8i8LwcOSB8vdqknnbvclpCFWoMVFUdh71PHpPpqVWj7RLtqyJrkboBnZ3W1oixSQPOgaF8Vskl
yT2sPVMvEJHNtm5x07blsBgKuQbiqkPeXhftuMZ2fuPpM0KNsIplOTE5EEnw/7eYxqZU8JuiYfXW
vP3XV9ZEzXh+S7/+57+Xb0n0g6VZ9Pa7ZfHnq/5mWTSsv8xaFWl7qBvg7hPU/TfLorD+YhFt7UkE
bBboEbQPfxPU4HNE54LYRUdiZf6DZVH8xTZNKvmu7rqmdD3j/yKoEX/oL2hXoBgBB8ZopJuWsGZH
42+OxWYyWYq17XDOetNb087AIj1YVESKYRsUYfeUW0O2b63IpTNmU9IF5gyXOiq2kd8+dH6ePqZ6
8hGk+anDHQ7CIDtHTria8y9skTGf8rSDz0AXaS6L3irpKN9bu9qjfu66wyWLx+HiNa6z+e2H+BfS
EntWAv2WdjB/MS6BQCIknWcX7dE/fjErGwsS+9ruHMAC2fYefOrG+pisyt6FTZCdUPiEKwPs9Dar
4Pa1be2eqn7gchRaX004FUdv6C65Uww3wmDcMFutYRrdOTdMdNd6X7W3MgqtJe0ctTMGsHqV6yc3
vut/dqqPdvoAw1y2xqNM8wrZQd2t/bjojpELh83Rsx9NHvZUpF1BHFmz1jJkLUGXxUez7eOjYhhZ
DrKmODOqAC2L4R9RIt76muZSre3MJ6hf4AClFR7DtZ1p+BdHV3sgv9Wk185lIGDy/x/2qcOx+k/7
1JGO6wnPlrOT9o99GsnQdegmn4NpbDY4PKON10H/DBoZPFKzWtrFNBIpgnLBjBjCsyJ+ZcH76VpB
vY28UhzrpsADBR6z61pz1+RNC4+2I6Qp3lZDZT8g1lD3BqVmdrR4opBX0gulXZU03QHyYg/uqMso
vunrwHKnbNHD16Nz1z8Cx8UF4kA+AJABWAJI+DYJ4VdgS8vP1mCE2xLoNeVJj0iq3E0uyK4h13ZN
TGQWrp1R9MajSQ5u5k23buikz2MAE1ymzOZx698oI591FAdZRGr2VTboge17hZJnF4dN+iwaZrtt
eTKhgv4meZ39+93sQhvHOFr++2Pc+OeTV+JplhzlDuewKf5Qw0lIwkQBJPU5s98VwedHV1HX5Yqq
7WjDMonwRXTswH/eDJ0VbRUJQY5PsVuEx4aqE2R4+9w2Flwd+qhmqOHjX6Hi1p///XZivf6Hw0Ya
EuGfND2kifPNfFj9NsbY+hBYRR1kZ11o9SFW9k3mpPbaDqF50w/0/sPHEYzyz59HWKcuLdpKeLH/
OPXpRVEVrsL8TLGbJoRmfJWNAl6kCXttVIZ1JpUHvoI5eQ8lJ9RCJ4XE8dr86LHiDFpLv5f35ugF
z42pp3u9NxnO5HuMnCphXfbMFBsOGVfvbe7Daai9Ud7kExm8hZDkVum+c/Mf9t+8wb+PZew9oQtb
WLTK8b3/+YUk6+0wyNLobFvmK/yakJUoB//gGhXDFYKswFGkmEi7W9dQ7E8mI9GxmlqiK53yPopE
gAY3RJ7BizBIgJwsjNvrjbK8L8CQcm9GnIKjMSlC56fgOExZs6zDaiNgqJ46g29Hbka/6Vtq2X7Z
H0p3FmCknXEAxk2cUVRam7qSyVmXfkkPN5bfKFCES3gho+FDxowpMy2aBGFT2iwDb6oZAop6ExQ4
s0CMDpAZk6XR4BolRAHJjixMFHLtj6bWw7NWAa30EYTCPY+Mk+siCSpGNZEoQRHRz+ldF1aTnf/9
frf/+UBy5Xx5hHVEdI+05vPvtwNXd1oQHbZPLABZ7/4gZqN4j+20eulDjYG3o8bVV24PBnz8VIYb
f5mpsRJx3r+VShqYeCznEmoxUX691m0bIf37eKS2Ec3P7erlYGrjZ9uqMzlWeyBV8Ws867dQQCBY
CsfxtkxSynR2wkhE/MWbZfhU0It7i5XyCiARKOxukktRjrdoOXvaPNMsHPO0fZAZD72YQ19ECQlv
crGolXq202y93GRYJXZR5qw1uv67YYKOYzlZciZAYtH51fdODcUFfFL1bMm7CgvZN7e2mxvqgv9+
B2OP/adDG/ULI4IDNAFlsS1ndetvuxjKUqRXcOhvmtSPlqWRGEcoMsZRrwEvUZkytsnkuLvrA9eb
wfV9banNz6k0bSw3v15j+GAipwIu1t/f5ren2DI2UF/ML/z1bqQoE6cqx2L1832vD/tk02iggv/+
zMnRtGUWuVga0UAjUGIrtb5K9wCi8IrOG/Tr2T8/8rqBYaqTIGpZzz//DZA6W/Drw0dP8WP4smU5
FQLC+1ff6dez//q+xicUhxFx/7wNf9/EXx9/feDnNl3v/vzQtkgvxBYZFUpAu3H1Yz6//voEHzGt
9nPPXx+53ozX3X+9a3HKqvJMg4MogI4WPti/k2b6xwgt3M6G6lO3N53B0Nd5g7kGqO0jJgMczAKS
1ow9/aBirjZj80Rl6EeXQ5dtlXmKrekHbheAymP02CgY9wNKtFAN7wWNilXcdiTawJtaDgOgN714
osp7jmuhUBc4xKNW2TcRMV2lb3STtTqB9uggyfA5csEvcJ0mVKQybU1xBEozUPFF0bAGD0qmCcoX
ZyHIrBmHu17jch5UM8RdsGR1WnBgEXm4ja9R54TS51rEcvgoWVx9eOgzhlGkp8EiciXqwPiL2Rn5
iBprxBTdYyYx0QnnG+SXsxN9ljF1OCXjm8jU9vxszUY51a3RiQv0eWABcS+hNGXFMnWacSVnIzCn
wQpRT7QVZn4fmi0XJKejFoHAJnl102qG0kELj2Cc05IDJoY4aBmz2O9yz2OrKOekABUoDEJCU8Up
V6WzrhGqozsyXqaBgrxrIu6U5wDI9FFr9HSR5CNyJa/dVRB766wSJ7tE1gdo+0X5JMPWdCaMZPiM
7eJBWJRwc0fcx0F145WNS0hQej8FFju4LrYl5uItzhEt8x/JRPJXAWUgfLMo6boPScW2Ijd82xgJ
iTR5aV5M61U1rHfzwiQ+pbiWWekFVUvsNdkW/KBxzMk4EQZQ6DEil4sCMDqO0HEOXLGPqtVoA4eE
CccuSebKYD9Ifr14+IjK5D6VmXYjXEbJHA5cIYdNYGj6fpRlvdIGDrDMBQHqN6e0zdtF1tn7YW7b
WjBQqqDZGbHN5T0sT6U90rlDydVC6GVUz9jThM+AL4zFQhD/TpsxZnaTMhQr+WSUUM4nMqZQSVGJ
GsCAibpdyyknut7UqUehA6+khuufaA2KiMMP2atDMjxbdvzp5O0GFlK3hit3nwV5dXJteSD7CkQh
tZ1NiQk5Ft27KcMTiD90f9F9w3V+0SnjlJXqoYPgFxf1ioYaNaAeSRL58r5mHJvEfh6AOV1oRJOB
0iLoqLvbqnQqImO7p0nPH0LqA8s2d5x1QM9Zs0W7RpbUIV0FjicDb9MBjj2gyF13cfaIanCW0wSU
XxDDtbqVr5oogQE9QFSY5bKU7JPPyUInSN8QOWSznAokRkVGgaU0unObNmRW96TSgmkqKi3Z6iPd
TUHNw5Fw19xQLCgqB4eeJJQslu/4li8MWAlURvU8tvCJCVcbdxmKqdEfs7Wt9AOZWvbSkgknqRPc
EcdBOZO8tdB/Sx0N8xuTjU1ALgOrdWjAI/RxJxjP3aOMk4vZE57EgEgEBIGu00R5s3ZbsJRDfG5r
SyxTINyL2K4fS1JgNsZknDSJSnJAALEYsmI3Mb9cOF7+xGRrE8feE839GBBPfjL0Ot03ovzOMQSK
F4fIzlQpOvsUDwDldqI1Svu75rL/BhvZQ1EoQd05giVNzs9iUCfXoUtLwJixAHv/IJihLrhsZ7sO
mvwSXwNJPZ771dclXn27zlZaJOnbhu82fex83tMRNt+15WrPWgTrZHSCb520tizFQPdPhEpbKAqj
+GYoXYD2dKkYIJNVDM6aOuloHe2McTJhVTTFVnyXgJHtxFjf1vgs48rat4Tv8AOY1dZxEHkUJFct
/MbzNhPJ6UMTg4Zt1Kvqun7BjqwdR0FA/BaCCh8o7AIkJB4d7UG18trmPNq3eamJ/TB3LeLCQdA3
kdEZOnfNJNy1ObJobFLvWI0UeQEyLUc9mTXqurm1EI3LstSO3aXvXHHEuQCV0X6ICOEJGA/JDKPE
bmFlX4gqfSB2hBloY4GQFuEOpXO2NexXkkdOop3JSJn5aAv3JH1+4akJ925HtNLoU3rDV/IgSokO
sgFjKHJj2HTmGydYt03a6EkxcC7HqqZhJsotVenjpOjL/i9l57Vkq5Jl2S+iGnCkWVk+xNY6tHrB
Is45iZbuyK/vAedW3czb2VndL9jWEhz3teYcs+ottFVpuMtpHQ++XhBO31JST7jauGSqp/rjXVVO
HwW+DKjD5Dv4iQES23lv6uEaMXRW+bRrISFvXZfsnJJ44ja3ycaOMkCd6MdoMGu7AVIditFhxFnk
FRs99g+9MJhBC/FkaFlEAQddeoW8Yj2W6rnVkGnUhlavc612t77yTyqo7B2FiXs3GZ6SjljyMrro
XfALVcgvo0Wob9CQsinDrwxjeNeByd4ZM9EonnWucQW/MhnaS00fcm31LbXiFn69Xbw5DXR0zKSM
1jZtTZSg6KHqQ5SfJW5YBhg4a9YPEPt7zPzGO5Jh8tF1qz91oa9diWnBOjE/YtksV1MYLzfdiYZT
YE/dZnna/HyDH+aHF/Le3TRpjwru4L4ivWQXpmHyTP/278tryH68AKdu32rOp1srJ26j910NTvDc
FZlfo/AeOhJGvp0kjdcl2u/roEp5zloBTt5vtI8OU/nyWu6UE5fEOfzB1IaSFCbi49scPnsSFTrx
Z9mXq1XNTzNHwhVL9a5ZZEx4plaeKbv0F02PhrWvt/mn5oTb5aH89ORWpyHlkagjo1v20PWnCaUL
ZI+736/WgS6V2Q/TRQNO6Jl+0wtPHb2IeDODUstLUPnv9vy+hPVcusCN3lFyys2AH+zct8q+hCmn
DFTm4yfykE1vOPXPwaWnMLZ1+8SU5zSwat6MQefvu84wHvQW/dbyMIwfwqqs7xGb+kogermN4WAc
banqba838atreq/LI20yNJM8Mt/a0EPa7w4W7VQZXgmc0oiVIF5Z+ywIbCprEuO8MG7ukOMmT34D
iNkcR3PvKkd7sGqT/sn8XSy0+zig5TdpW8RaTR6SILqKRwek2bbTG8UK3ntefiAjq+85XdVvmQ2j
k+OgP9Vp3Vxtlx5vqZvNV1mSuTi/Ki1pfERlaT9WdOD3Tml1+wKL2mMmiNhZHuIz2/UiL/jSbJT1
HpJETBpOetI0RDu1V9qvgR89LQ8N2/CRABHKBrXubZrKLk+zbuDaiBxioNPSMUCR/PuHxPiOZrfo
Ho1gQksZRtXe6JX+GJSU/JdX67t8hQ0BfXzIa9gSfG1rjNVZ6rUFXnxAEqjn5Y/eetOmzPzqgkhf
112jn0HvqatJdfD3A1A0NcLKvpNYtWtNa4Jzp2nRFU0rXaZRFD+IGMua3vjOHSLuLKsvL6PVi0tX
GtF6eYuc/Dp2ON0hciPz1HQJHFde+tZBs5GM7rfXI7afPwqGLwZ+17946KEvpKDJdV56nJOlyM5B
t18exZTPXine61oOmjgvD9DxZH2N2uPyeZwAc3Exxvo1zSx19qUt1j0Q7K8Ohf/vDxSBuy7ptl3H
ykjOeo0yr1C294mV8/cjqEM0K8/L6xuDp32KRjPZKPRan3KQv7+17ff5ikWngWEj70/Kd6tNxIj3
gSLi99cmfCBGU1RE9+if8lM+D03z4v7DiUseyheeFH+P6QfyPg2Fh8pJNzejlUUfBQbv5bsEMAzv
zNLZx4kWszaoEQPFBXQjOx7fk8HaLa+jNNvA7eikD/bYgIjnnLt1HC1570Iym+b/KBooJURJMzxI
UwuPI/iqrU3UzBvTg+PyiDRU7V3MIfFAn8o6mETmbhMCllrTLV8RZ6xo5g9fsZf6a1sf4xN5V+gn
a/0H+ujhi4NHpx7gBDcvYravR5Q03PkJ+JvO1CXtl8wUwV53WNhg5Ow/DbR/8xNNOyEyjbrGkfN5
thE6+jvHK16WO6vSo1E7Vs61tz3SDCsbUuL8qrAHH/teb58ThIYHu0akRsbs+OX0TG6c8EsNNMVI
0SwPfqbXLyYFvuXj647qwX7n4lKEwXAzMpwEywt23fCpbDd9aqUQx7j0ks1yexFVLCJV/1GNJbMT
iPL7frDN18m19stHJFuNUMNwNM6JisW9HSKhW57pkAHIXC/zHug0m6duZKz+fQemTjNro3cae8YO
A+m0030nfddja728JMkC4xrRP4t2vQke1Ejf2ndYpGme9O+rwsAPImvjHm6OOE+q11bLdx+q6ECZ
Z3otC5v1mTEQtzT400eF9txox+meNkeLb4PQ2KFqzGOcWPlTC3r996cC0A52ucQGBaX64mn0BZY7
ZDRd09AtXroJU69CHEBXvk2/gH8vn7adiPtBLm4fIrq3cM8CasRm+fj715EtPe+wkozlgXu1I8KK
lldtjPalpzD6BFUkA1qYgZaY/8BMO5mc6D89XCdbIQp2maF0XrwmZnnK/ZqhGSRCsIu1YR/clt0O
Oq/1aSY73Yx+4MbRHkN0o0ffMhvCM413FXhYXaqMBn+L6rpJHBzNCVBvYdcXhK9MTQpBfqxVupcq
RfDhuQR71l3HWbV99AH9HxIXD05PnDJ8dmPX69Ysq2kzfHWdd0vUhFS5sS4l4b66V/k71L1oGqdv
EF7avYnMfSN6CBCd7C3EMc64pv3y6XoV7RkjJha198qX0vMPcdLTtw1qgc7fI8qSNSBeZuiOglV1
aLUgf2MabyhJnrTM+qSMsc8Sz35tTey9ptl1+9ZR5hZLBFFIdkUMRgfVY1JpfQpqt/q9CWE+Q6Xy
0/lPK46uF/+Xo2AR+rckeDRDHe28GT61PGS5/a+PW25cNmLGT/2+2lrRLiym0/K05QWW26fFtbBc
/PNGhnF/Vbo2NrkF8ClnGVraoU20aKB3Gp6QyZMIfsD1oj3Tsk2XFq+FS7BvHLMCioDS7EpPvcbR
O4E/PhNiJIPNLAwk/Qj94rxJW525boWRbixI6jDIOjz2KubH1bW17U3EG/ITbTPny1X6eNB8Y0aA
ZApVdFltujZrOQkMyQa1l4t09vcDuhlKnxJ2c8znzXIpPekUp/ZiMJ9Swo5tGUlYK78w1fOFolk0
t2yw5yHrwBZKN8bcktBKUkk+buK6e8c+UZ5ckuhMAqiki4TEsutb7oqzG+I2Wn4ejjJJ4jNhfWUK
/Qk8jIk0v3tZvhzV0eqIZizXq7nkWE5HZX3D4CtPGiuVbeHGL0YHUERK9awn0YDZgScsnpba0PVp
lSjjHBultl1uW+4tJFN0R5Aj0Y7pmvwZeCAYqYvCXTNRCCs40MsHi0RCDFjFKg4hNN94SrSQPw0g
YPMsSQCFZKfdoybvNqXZXS1C0vKWpaXrC1g+UP89D2xhhTvuiNce13IBViDABHUMUCetqV5hkJ/3
j9+vbs9SxuV6TqrNKhnsFnq/OhhBspe0DPeT0RabkKGKFouOTZqu9dqxKTkkcaahp3G1ldMlctUp
BDJW0e70iEYqeMhhZ0r37GgjaPk4xZVLF5qGSOVr26npX2Mr3rpl7e1LnChHFouWAkoW6cB+UKk1
x6YbKEJ26Fdsb4AoMHf0qhnybKCF2RiRcI7aEPzopfyZuEGOurtJaa+Jq9UV1a4pnVs2keRjDv3r
wuBcwJxytt4sl5rFj4OarNiqiJBTlTqQJxrxOsW+cwkyQkZa914r6+g0mRnzw6TyDi1Pvci+69BM
+da2qTXW6US7bhI3hoVO/OsucJu9bJ2e5D/TWZldOu5sA2Su6Iz2qsX4VuFgvyq7nU4qEdmpkFb1
OI01KKsxdC62U4ptIrQM0Vxkr2hCutsAU8ixaw1xDAZ1h2KVucUQsDTm1IDUTRM71ATFzWvtbVFT
ICY2sNSrOr7Tx+fQ6oP7tPQToKCoWm3yDx41+PHo6QTAspaabRol8dEY6XAkdj3dZb1h7Ks59Smy
/Au+EXe7YCfTJWmqrctsJ0V6+s05nNN5SI649yXGpbE0zwvFNEoY7v7cpJqBNaUEy6+72o8wjV90
H/ArE7AAm1b76uARkulAs4GCyEIhXGiVbvdpe6mxHXFtRcKEwyxtluBeso8EC51Nzcyf47qD2x6R
MNXh2tlBoznnajSPf25KB43ABPj1DkTyN7wFLLLlCLTd8X7DGiEzgfrtMiIvMSv8Tu5Z4nsoOcEV
d1995HAHyQF6RB93i4vM3mYo+4/LTQvNdrnUAeinq2C/TjM3NBuGEZfvTBZdiLbmKLSN7g7vYUpP
nGrNfW7EOkdiWK2zNoApD4oOYd+yn7uI3BgNNX/sjnPGkQon/dB76Xiy8+GcJqV/p5sBkyPU+Efy
29rfm+WqjoYFsNp8j0753Cn78tDP32TZ5GC7sNoXc7ErCsAYsQEZlW3yogVoBvlhVUzltez05yWP
KQr4CMvG090/LgX/fYkXE3dFTS8/TVR/VDPmfblkzfTKP68ul3QwIHniVPslaWjZiBk0i/vtJbTM
hMhIGEbLJq8ZxxbM6p+3ealGZz0KrdWCWg0EPMuIlJO7yHOx/AjnpQ0d7MMT8kFv5rIu1MpITOXK
zusBm7ZLXDABeK5RVSfD97KKGCuk7nTdKI16jO0mUH0wEW5lbqe+fLW6iUKNpT8EipClPCAtrjdw
OaiR8SKce7CaIjID5jiNUs6Iy8Zhtn5X6pgjlx+inSMGjCUEdt4rlq+TNhxDAct1XdsXwmu3Q5x+
6TPI0+7CdT0a/X6hhC7DFjhvCh/UDGmEBPeU1/BjTgJmRNQPRxvtO0HpKGMnv0cyOjP1kyQPDynh
a79pqbnLoWYWev7HdR+XBBLe7GD2CTpMqmorKxervParY9vgFRQB52KoFUfVmgR2Zm6Idylonxfq
6Z9kzuXSX24LHXZEX9V0XNkvWkUka4Xa4JJM+HdgOxNXV6bFmV6hTy4wqURaBK8H8ytGtlxXdHdZ
jJml9ZwWab3Vh8S7DY65bVnmftGDIanbt2wK0wquTEBWTV9r55qe9AXRa0sJOOR2gQHOndKzQMVz
DGq5jQmJ/PRz8xLTYn3O7WY4YfaDSPAU2f7wWMjJvxZoDEqhdceEaKO1wFrK2QiptBMacjfG4Xjr
64rQe6UV68BzML0jg6o30kRAiiqBrEVkBIQjlbs8daL7vIeywuw9V+soDykpJ/NyxbWvKF76B5MK
74YEX51Ahb5/AIbBMoroVqIkxq05acV93hRUiR1xj5eyWJk+rZsmjpCUatU7Qfc43et5tE4GE2Vt
l54NdGJY5kW5dcwsPbsVxu82IuSwy0P/OeuSn40eVJflGrV4poAlgwqOoXQlfdt6w84Khts1PltL
czbCMlBfmHn8Nlj1ZrndrTq6CGZkHByRNq9N3uzKMrEf/b78aEhKQoEuqCnVytmbIwIYc7KfK91u
3iz6/IeKDEYC6gr5VhoTeuSwoCk03+tBjMdeR9IkPO2tzMPRwtofaQe9ZB7tEtj7RjTtkem8/11b
Bv8H9ME0L1PsVyqilLON8354VNfUSeRt2QhZxYgnBh+EM7HVTBaNL/S8iAdy+5ns1paFARMPAETj
fUu7nbXHa60071WMMt4XfXqhkdJiCo/M+3C+NMYTYZLxUO4bC28Crfr0KFNrfIiyRluZNnGv4zSS
8z12ip8amxlWrBGno47MrZqCozsxAmXt2ICGsc29LLJfeYMNoy2q6tXvUnobsaTYZk3a2hSIzjzP
6rbMG3BhcK787sInP+32YSX018GLj3IAYJI4Yf3smkN2KLAxr1BwUU/Wr1JqNh/C5TRioL/2LTkh
+xvUhTg7kmBJIrnLkpRToa/kQ1PnxI0YZfBLpCrfSOJwmUHK9tA3dfXa0OCAbI9efkoQfZEriW77
kc6U+RxHQj3jXsvAD5EloJJDM7TyVvAtHHfM90pgQVuO9NjxxCkmR3ak1TXyHP41TnXFY1Zk7QWE
42W5ZriI9jS9pnPjkgEsQpKigim67bUhs97AOOyaqcy/e586W9Al4bXLho96qMYzbVFq37ZwD65n
mw/2vCHR+Gwn1NFz3UpZsUCwMmt2Mj/J1D3ap1WLtIL4paZfx4EzPgh7qg5dRLctEGBoSsQixUhD
2wyYewZdId5NipWgp/QVvJ/o2yPDXcO8QV+7/UB35awHKYFW+mH57PuULci0/cR1p7G29qozDaIW
j7TvYFmydVof4/jDy5yNN0XTh+9jgo6zCCOCJ9p1pZdyq1mjelJ5zQhaT/GPIUQvXrnOLy2ph3Sr
df0Sw+kdy0ptGMiiDwSQ4Tb3ovzYt7r/QHw266LhzfBD8VKDwqGByOzdjHTzxQ7qP64u99LhpElq
M1UsZVA/OQOD8zBa75aQ064myn1bzFfrZnjvGgPFndn/HW36dO0ifCidn91GxAAnL4GJIywqwLaT
pzeqlvkKhzS90nikbkJ5V3d++DnteyQe0bOFen9Hl2TchzCKHydDn9swEI4sMfXPxc62Q+vvCMm/
S5rJb0UxdmvEO/ktC+fkHb/Q7vImpo8zpsl7HzdbtInJixUPH3oKO4fjw/sypfdQe2b9C2QIrZkA
BfxU7in+BPGdxA2Ly5VhucwokdopYKwxlEdAa85zMPXhJmFGsNNcKAyhqxkbMXT9DSr5RxaH08Ga
pLpYk7s2UKe/VozseWK9dI7TP+Uc84Ww1C3WwoIMKs84sBPN5gOv3DR6mq9b2aojdC/7VHXqqazB
S9RCbRIxfWIWjsQdASfOkXitR6lJY90Qb7MPp6p74znvaYMUXdUcGA2t4lVNMtJqVNS3Rr9iiQby
8W0qgV5ZckUglvMu6PDnxWGodeMmarnLwkjf1lbQUjCN9oJS0p4yU7yynd7aF12hz+fXcnbl2iDN
qMuIIJM3usIsGDtzWFmEe2xKEgeemhHjjYSbdMxSQU/PJqeNDJTwQPVo2onMviTg+D6ikDz3KdO+
I0OjR5cMrF3DUVuPjMg/5PDTGnp6sL0gCl6zgHc0nXGVSfs6aGZw5wEFPCet/Gwao3nKwoqcsLm+
6XiN/QWloazCnVS28dwbZnbyVW6Q86wVEP1lxsy3EC/Yw7+SyoCXVeIfdRxzA0KQSAmTyCaZJMlO
ThTmvLJWhw5TOB5Bn9WZ8rIdbRFOYno4npHKUFeYrUB0v8qL1foYJC3tkiDSxq/bVY9VI8CKqNJc
/fEPKhPrcmg+OzlGH89P5ZeMky1qZFIt+yg7eOX8q+jiCYeYOOhpVp2qgD6uYci16OzhMZoG7Wqo
brdcs52O9LwskRdZKCQgEz40mltr243Fz3Qqf2Jxt7ZwCzzco8D4M+l+9UhigYkwFVsRgFVf1exd
qOvpRQ4ILwxoER9+91JEyXh2eg9eYSC1i9Ct/DSOcpYS6Sdiu/5r05Q7V2t/0cm475MAYaEmmFrE
03CCZHPOAC68xMAmkEVhY4iKxL+R8+zfOCpHxN8GcYxotn4NNuzqJLKmPW2q5CnLD00jvWMzOu4x
1LUnKUL2QimpkDrmdC2L9FLYZDhJor5gPwIgAs2KETqqiVeeF9Myb9UpyMxD30v/KTM0BDBxfN+S
zneHv1JeGaLc0rtmPcuqav6G6J80sumYYEHfTfqXnLjVC8UL7yqVm7Ou6OzXJop2mPmmuyEwqgNN
42o91bLEmc5zlV37ZHLnL6nev8Usql5NbL9QvYhoCwDKzZ3Hrziqi7WV9ACd5MgMLaeBwLfJLlaF
HVBRXzhq/ah2dlX8oMJ7U1lsPvRwh2BhDsm6kom+az07vLN70kSVI494ouWro1NLD/NoRX6pcSVO
FKhTXGN+H+1vvcqdeQnfPyCxz/HBJwWmvDkyvJQ71VHgTUXwEpIgykk7i34E84xSG/YOAthNGYNS
9B6EwB/ZdF337XFicQj53FAvypAHGfH91M39+0Bb6+bUvmhBsiGJLuZUR8q7PZUYXBj/tlGRJmdb
iifLpcvixNp0M2cwTo8Iex/6Q7DN6H3QwpdfeU8TqG3yv1OjoatmuDmh78yWTCd+rL0qXmdWUu5x
hkIBFgzYk2NnJwvCyB2xee5B07NyLz3D4LcHrn83aT1YI3MQeyuy4B+U2ZuN4fmkqNcXCicmxVz/
W+dkoeNufqrc5Na4Ul9bnePfYlOoXeVG3Wks45BQ0tDZGSX9VLOll+V0H3lZhzRv8+w0uMZO+opz
WBy+26Hb84EDVN/aGlqvvMQJmTI6jpO7WnTFvZnY7YqPQP/JYCnE1+ZDiZdQTQp9Q/hQJamx4aNn
GwpYxiMZdvojB3ADHUDRGbUsFn5Wc16k4uTkNRstlunamToCxP0oIClP73acP5BFtWZzErVqTlXM
Wb5sIFMiwN8x4wjuDB8/lV5gjUq559R4Q3NirXzVHDRZgepfhia71GkrDsxNinVhmZT5kkicmGZx
dgMYqEiiHFq7PumpdskiM716aaY4w1nRhcoX3tpMj/CWZTsrB9JhxNhQ9Vy7D8LJIJSZQ5kUX+et
SelRFu2rCrdxFudX5UGn0urJOBC1eb/cBFoGOS20V7PKxiuIsmcQ3+5zpysDean/1sWN8xDXb92w
IzKzekxivI+aU5u7bijlprLSjVdSJ3GNvYpKDphqAprcFLtQY6qT23iIk+pTOHR8k9L+tJ22fkwq
RnuZ5863DidHlGH4lI6uuQJUluth/IkmklBw2ynm3OThTaFLSgpMxXj6soOmWfIptdlhaX/ssdJJ
8mpsGGhmLiBQBcUTvwZFqUZFJ5QwmFm/VTsvd8XnEGJzTYYg2BOCPhzjOD2PHfOcsvHcFXOZ5ksh
K+70FJpm6pqEgQ8Txg9+iWRshzeMJxMsuzChweQOb8xZEFIGzWNrCYIlwvSBNUSx7ovG32B4b/Y2
BYy5dhBelk08EBtuF0a39kOFlxK+3rJJKe2OZnPXx/nw1hP4ua2TMNnF2DzD0PGx4Gj6MYja7CID
TsdWgQLGGBQ4TxXpxzTozXWey+qTStU9QLZ3zdYIFZQdUyuGgqRl+eq1XnYtPs2R4Q5HM05Sxyu3
ck4mpQamIdvqsh2BArgHafs8q4lGjc9KoKu1O85S2FYrLadib7FWj/NnzU/Lk061NgmRbisWNH6q
jce4lf3Kq5rqZGIDv4tDHQ15b4mDQrQHm9C4jJJlZpm5NXMTLdkhsrXZJ1m3DX320DqWuiSdfw6d
ASJSWyIyy2k4a4haXBdttqpqEkUofPuSAy3txNEi5/0CHRncVi39R0+qlZ+Fn1K4/mtbutUxYzqC
RrQMXqfBLravLPIL3C1ZcUNgsoFM0Z+jHVT88BZGdfpi4xwFLdJfanPuBubSuDWh5R5qr3gHVGbc
0LGc8M3VBzGjSNzCOBZDndCQqcNNPA4VxYok/h7Go0p2vWcGz3U/9s9wiFmGpD/pY6kLEWzygRVw
Tn/PD9ZDoFFeyMsSs09SX9yexqsue4E2q6UFoSuXQHM33qclhD4GD3Bgym+YYLBxZEpxDL8+zqD8
bKcEWTMHMk7DMFA+K23aw71uP0dK3cLCyr980xOIvxCkNOFTJUApdm1afhRVSAPHtX8J2uxO4QP4
FTazeNvf1YWXHHO7NC6UqSAb0mq5IMcj47HRzpjdNwVlqQ+3Q1hbqyg+lWHwpqgJ7+ngUe5j+U7N
+T5usDHVIn8GetU+CM27g6ZKl555aK43+lereejtNHrGraEjbqNrerABsyPHBnqje5jZ41Gj/J/a
5qvpIBcYcI8+9blBqd6TP+Mpe3FhQkEujCeWr7La0tS2ttT1GsMMztLoPFh/1SVK8w1FK0IHyjkC
GcZ+bDPS3VH0YPYGM2ZrUtW5DZ0esiaQb44swRfMN0WR9DZFSWSqXWHzrTlrZrEebDitpisFP4lB
z7Yhydk/LEpaq7LV3vJ6GohWqPv72AqHe0g/4dbHAkjnpkVERDc5ARm9ywY9e2XFd8WqVK8bAjb2
9GPcO4Xwck/3XVD5gGKXmPXNRQKhPDO89Ni1HhX1DByN2ovbkhMmbWuLNS3ZCk24F1DTJwTO1aNj
czAVWrk2NcumtJXRFBkpThYUVfeeEfk7vI0mBLvyxZwyDr4pv69xpmwsgiQQvBgvThzX+zAkqLc3
SrQMY7WnK4YYsYmDTRlM4QUqwB+b2G/8I3n0ec44VX3lueaclo2GixvXetVRcgEsiRybMkJZPyH2
Nx7cFpe9HsPdrcLMye8a1qEIIEDKToNnPYzJzP9SIGLZ1MSfaxYKJLd21oqu6pqUvajX0w+DpKzV
OBrdxgGmfVTMVih1iwQVJyhg5UByAGtU7OlFG5vMq+1VM1TmLW5EtsLtp/adRtlw7LV+R2Ccu2mo
pGLgKbxj0ZPRZsT1UztTvihpeyc/jJK1TKZ6ozklSM5UlucYMMKTBPowj7uhEXu7Lu+bZ6QhLOSl
Mleakj9zB5mJNUbTuuqH6mhniDUc8sf2qNSPfjWrYIovGeThZSQCHDHo2N76mAMz0F9E16pLkCK9
SmsYeZoRPo6T5l6HsnWeR8XxHmMU+72u7ojpWdGRpkaNBk41n37dTR+DwxrUDkSyXa4iEDk75YRG
nBLBnV4W0dEcDOtWibFGXjpBq7CrdyGVuO/7n31vtPeTDLEylKiBWkqwF9aSIOPcEjvVmLE69eu1
h7rEtqLgLbGGbpv2un4w4/aeA41Ovql366BFL+o0gbsz5l0VjsrMbZqOfVfLTdDNDewYDtawbIYr
VR/immitlncRcp49etujk5r6Ne9jzOUk5uZmT7p24YkPp572+SScB6A28IBKUjyE89MKw5nCkgyP
vVufmR34+z7WkdtCDX+hHehf41lO7onmaDfMrT0STx8xnqPUpqaXiugIEDlqiAx2gwQtpKjaHeBP
evxm8TOuQ5Y8sbxmSQ9yIIy6g0FB5ejCsBGW6T+im05WRhpZ++UqYq9u7WLNvZ884zxUBZq1DmBb
CufnJDT9gpq53FApBWQ+Zvql1Dv9kvUAwvKEU6IhQvk0tB+5ZsaPQM/kE+kqOy00PwpH119ih58i
1Io/Li23aR1h7lMudq7SkE9iunoSmX+hjNJ9TCMlrmrsEDYZzYpUch+eXsmQYaBBwoza0kIMx08K
o0+ib4anuJY9ZfQUA4CDYLnt8+ZmS7hWCfgA2BGd/WJ5iDVH4D7vfCUaY3FSfrXKe2nC8CHmUN9B
JqC+qKv7dsJ+QpuFZbsKCOO0o8H7nl2yZuKi0I7C7JDpaJ50AmgOVOOAPUq002bkHN0oG65Cx2wW
xXJ2DpTZAZMtsdm6ERzTLcCX/pxkXbH2VBt8KRusdls5711iu9tSOT97l8qv0WYoX0wEWHWma4+U
kCvo4kX6gXDxLaQ5eSomXqJnNX5wZqRN6WvhA+MncvsUG1+G3IgaJa2CrB6ip2WjjSX2m8l3j2af
1+vJhUrQA2w9L5u4pcFRR+JrqeBG6CwNEsrW8PN/mQyRZDXcK0avfaoNLZyvYaSf3nmbwKHNLDRt
U9JpQ15t4IKMa3gjk5HvUGLNbOqcpm6nOvpZ4NlaUvA2nnLVTk806k+WZhOQILy9Tdl3lTa08Wog
gI85ncm9940HzX9QFLhWMvNIpy5duWFIE6vSpqBsiJM9l4drC7jC4oz7X/8U6yD/9p9c/1FWI2XC
SP3l6t92v8oZMyD/c37Wfz/qb/98lSf98aIzneCfrmwWUsFD+6sZH3/JNlPL25EqMT/y//XOP3gH
z2MF7+DrZx4XayZzTfxD/SPywDB0Qe7E/z11ZEuyc/zz618858/gEV0YHsUD27AdEwzBH5QEz/0P
RzB5mXOawbEJl7v+oCQIgp110qBpdOmOblsO/kwJtCkiJcP6D5sKpe95OoZ1E4rV/xcl4S8wASJP
BNZaiwFKcFH/a8ZGSCD75FVlu7dZbq5ryr43LSmTk6zqmxpYBjuYcndxrqUMo7qBvhIPRomWIqnu
rWqKiEdkfqGIlGAdQF6O3RRnmzNfTSkUxHchD8roLtJGhYKeud75Ueet/+H3vv8/c0L+4hW3ddJS
CMyGJeG5/MCLafofjJZ1zbHXTQM7Pn/VCkjJNtVykwYC7XYSQmZ7qHnX+u5Pt0RM8u/f25jBAP9g
YP795r5nk89N/Q9B6D+7PBuRIBnPbbVr6mjrdeWuzjD8NGO0yUyjv2uD8FY5xK6mtBkDEbf/k1H+
X70/fxsabJd9zBKzQ/0fvvxkDCmxDJba5Z68ZwhM10ZPaKKEFJC7ITGs6aGO+zXdcokTDmnm//D9
/7L/LN9f8O0tdm9T2ITg/NP7D8xs08zmx8dyxPS26R7DhvKpGJmzIzz07oRQ4Ro53o+m8zKw8jQg
c2vnYYbOhaQtSYvv33+kf/2JBH1PDi6Cfv7yi6ghCgJRKTCfJdY9IxkifNdWff7372LM+JB//uMp
yxswTDyLGbnn/uVtJN0k2dVBuxsmg+U8JedNMzhQvIJ+lToqPOphEVwnWa48szP2LbPMe7dhesFi
GDirQHuYDY5zSmLL2/37z/YXczf/CZBgxgdTGCa7pDX/Qv+wT9h1Z4rIoAYi659uQPXU0aIflvDv
MI88/2/Kzmu5bSTaol+EKoRuhFeQBEmRVLCS7ReUk5BTI+Pr7wJ9b81Y47LrPgxLosaMQOP0OXuv
nQhd39gAO/5yJPz3Y2cwaXqmFC6qUlatX580jPF8ulbV71MUXACRvHxTA/L6i6/6d5+6SQ3luY6O
EsFa//6vt6a7rZmSL8Fbw+eG4pK3gQ6NTAjLaP5yHP3uU/z3U737gmGwkI4t837vzlCI+5x8yj79
TkOx9i1HtMDx420Sz38hIlyREe+PK9dxwf6zBeEA5uLz73c4x5ntjiMntOno6AS1rjx4BQD/xClg
u5lseb07pgr9pa7Hpw596W5uhgNLA8WrBl18yKW1G1Ntr422echyB6cquISB8njr9jjUqP+wfQK9
G9AD70IteSNpaNlroXkJ5wk8q4reWgOp3pzdqxUhFWUQ2AzGkGe4elH3YPTaZ9HI5PDno/a6VL17
57SWSNQihcsx/3PYuuwzzKrjxM1NXNWwnx+YcmNxjnhXWjw8dLrCTThoO2fwntpcgJwU8/0I53c7
MSfa2eUj2vfG19HF+iuToXarcWvNabuNEkRUAwcLqmMUYQpyfS6rW5eAqHqKmdvoW3TK1lmaApNg
+y0p4CJGIOYO4Uew4UQBpf1ZM9PXP79l4z3nZD1VLZ1r17pYSf57d6qmXk6ahcy7fQVCdNcjWRyb
9McE7tJvx+eF/QomLUzso4TZx8zc8jX5NjN50bskqNnnnqPqOzMB7azrn0wSpbeqNj7FUIuhgDB4
9KQR2L2s6LTaAXRE58nrw4Onf001N34uJtBzI0gvnwk6DWFWs24oZnqqOtmSHSYQryXnWONvIi0e
qEsfvKp+7vozYVA+ICIic9jPmZ1uHEucqdMpXSIP7qNj+snYMCwfHsBgPLvDKZsQJ1ZFj9JKPOq6
fHZl/qhSKQ+erRE0XfY7MMghWloGnoyjlNCcYHFqa1uZI9dRkbwkG+WS1OF2E67x6NlKmUQ5w52y
8TwkA1kn8/htrs16o9Ul8tWoKfjsmMZkN0AyHYJ2C+0w1P0T5KpuQ0joXTQSnNOKIpjq5ybBS4OZ
xfKrIb8RetMBqsNYOku1JidpH4wK227lfYuV/FY56l6KJxs4P0Ih+RmEDT0AsowKhvZkLR4Lw7b9
0AFF2Lk8CGyCZztiF5hKleyrorZ81ivsj6q7y+P5L0fVfxcuV0qqVpZiyjvHebeCTG0kezlyHtEI
DmoQ5u6QaRsjIYpiglrNiHoT5mX5l/X/t88quepKpi/rheDXdctTHB3eknHZ1V9aa3zoq/ytV/Yt
vvxnmK2vmWd//MvZ89/aB/UEVwLDMzyYWO+hTW2EtEPLe2ovMXQkbxesbSkNpg6g9xfpDAvWypPe
sSWt5XL/5yf/b9FJXrm5lueep1tkcvz6dqNeDuk4VLxdp/qIP4WBAQ0aAY0ezJh5o3cHR/uu0bX7
y8e8ZhG+qzt4Yrr11LkWCXPvv124GxpRXXzOAmqExxm2syDokpg+T8cMnlvBngHWYNcRYrDcEnKA
IqDMv9jDC6My42+v5r9XfV4NQ0DXlLCQqDt+/RgyBpCGjdZwPyFz2uLORFFVZztmNPAB3Jkzc2xR
HDj6ANGzIqoq3OZrA6yIxydYCyhRcn3752/mPfiNNdWV1MMGrVRpGYZ4V4mQy0I/bnBaQBMmqGqa
Z/UaL0qW+UsdzW/4WhiCNBVTO9tEhBLmr2BRP8wOTqAWCUo2MTM6tKK7ibEVQebE9u7YhHvwvW47
PXpCHX/pGJndUooMe2irYRcWF0Qjb7EIJ3ziPPSf39K1rPn10shbAobEjtDy2Ku9q0UioWlaGFvt
Hic5hp1tF/W3BhPNXTn0XJQNMuyHlCTkwQKmnuYTnoKW2JJcrid+wW6t1e0vDCVq3x7KVbtCg6Lu
tozwvR19oq0z5nmgMzrdZlFoAcVzn3SzcnaRTdtyEjNLmHf2Jqc7yIo3DKo/srisTnl+iPiMqiQu
/lJ9iXf4nJ/fomcYluVYguVs/fu/Kj2aU14xu2O7H7J208XxIUZz7cTafFga4zygu4hkLI7xiJC/
J7fFr+I3zKhbWkoxVhihHSjPQWOFk428wISvhnDGp5UL2CitoJkiSKXDXvHYdtDlXzV3fFZx7t7k
pdHu+nGtf2xrWyA+IfgGQ7c0sZjaQ3bjRgiYUDvgvcTitbSFBMomFNEthEWZevs4Vvb3Px8A16rv
PwfAvz6Nd+fZ2OWjAMDf7qPeWBM5Z7UxF0P51UpxA2Nc7FgX6s2Ird82wH94ZktitSOfh7S7+/Nr
ec+O+t9vxuUizSpkOO+XPnceBJElpAp5hTPsR+HOJ2Fmr33IFLQx5jMTFocAK0SqNADXjGrjroCq
e+d49dED2LHwws8h2A80Yh4srpJZsgf3WpEP6BdrjZOWaDxF9lXCKfCTpvrSGf1w9GCtEblou1s+
jCce9km5Pc1+go828UAPznCBnxVu8pYz69iEjonwQ4aBLOyPRS2V73p036wlnPZZTNycpR9jkyXK
tdwCk6jrBZPXI3/TMX2HX2hxP9t9yrW99nZO17z2HUTrJiZepbE2QkXfXYOIhL98tv9d3OnZGkJQ
A9s6LY1fD3poDE4Wpiynrsi+RGFXbbVFX0MKqen//Ey/uX4R1ieFx0aZR9XXy/m/Tq82z+xSVbQm
66h8S+tmw7TswNJ5747kZcZMBMsC+oIoxdOfn/g3JS+9MNA0Jngom/C4d2sZmse+dkLJ8lzKXY+v
ye/dSRyzrv1mWs7kL264dUzwQHaZ2b6M9IQMMnbyIXU96P8K7Yn7Xcg+2S/1ZG9m2vQIbILQNuK/
LLu/KWlsXZgAROnT04V79xkRctaYYaq3+zJGQTM2p6pNvwx6fj9pEklx8kbi4d+aWdei5d2ZTsfP
hNpv0pqz319RPayEU8JgHSIVDFsLAY2mbR2IxovtECsYIrW1GXdqnnWgy/DBDN2j2ZbDdvRQWVqV
uJ8wtqxs9yEA5AdNPpmfEgPHt/a3Emj9ov77Srl0OnwvAirhr4dQ0nfwxwfWJAyh3RbvyQqndGLf
1lEDyTh9+/OB89sjli0SXFjabXT6fn0620OIgXOy3VvlZezMixA8q1kC1RmIicw5fjfeAtVF+9sB
u0Ic379Pgy4phytfyH+SmVMCFytD1O2+WLrXcRYPhsPuMMS3uokndcd2ZWNE7D+zKcaoFzHgSGW7
jQeNfXgYYZsrWntj6UOgu9nNgi35L5fK37SiGPI5bB51TmZXvl81xrmXC7AZzihNfGFVgYgvwIxn
yKXYN/5Adw38TrhYF9ivOfNjLaJtKBaCt5S50CHL36yZj/DPX9cVIfj+Y6NC5ptid+uK9wdyFw2h
aZW62s89nCDSneKjRpRT3i7plrA1B0Ug+VgpopEgYvy+pXA81iZNxD51i3tYjqUpk0drmn70aTw+
9kb0EIPMuY3Kk6dZuHbd+HZhpTk3XoNfkrTTPZoG/bbkugBW5tK5QFsSL/YuS81lohwo4RIgTLvY
9obXtrmUNTuEZKLDc2w7UmQm+XHp8+qoWanzYjYEJkIfzwa8ZGMZT5fc4LJmqQXyWL1tG2qAP39g
vzm+Xc+2bRZjoKKO8e74jjU3mWVpN/shgsC+JIj3BMCXsexjxAUST0D/YGvqLR3/2sT+Ta3lcdVx
EBkYsJffN7GT1KDdr4hds6fcOaR6Lw6JFoZ7CHMZ6l0MJqNSNwPD7ZscVxCs7UbexLP1/99TsZeS
QrfXacR/rgx1CaqpdkWzxzp/pwSReBCD4N+NZbVxYuPL5JbGLcM2CHvYC/786f+mke/y5HRz2cQ4
9PLFr8uLuYQE4vY8OVHFEghJvDfd6mtaR9GZJFgkNJpXbqJlOaZDFNRxE//lLP7NKuPptPyEbcDM
xtz06/NTKZWdF8sGwBLUodo7ko6XukxcEf8BpNf/+o7ZCv1mL0lNqQORgiVrsY7/+pwuQrQe/SDP
ORTe18p0ABPWnX0/0bQJkg5N+Jo8ZkyN96RJV+cwDL8DZwPSihZ3H02hd59qX0qmqDt84ejME8K+
s9GK7nsymVujgTKILmbTOciscsfSnl3yGBgaAgnR2+wMUcN5aWkxgZYFwBfnr+08zBunVSlMDC/A
MZQ/tHkxMkWogHPZOtveckqeSwQ4MIkKUkFQpL5mQnwd7FjuRhIYONN79xIZ6wNBFf2SOdo+HeBU
6/oHujka5gjKSEIAXsgvJ+PW6cNLmMBUqyqh3Ut9UA/LamrvR+uBwUbz3L1Zlbsaggf71bVe+sVY
CafVRjEbVX3y5LCDeKhGqV1GRZBMXZTsud049D6kjjcTVjef4h6B7zIbL21pMDueLe9j2Kbl3kLF
S1iPEHell79QyfQAH6LldjL1k6x7NC2d95lNUHapIfKdXZArPlfI8mWa0yddRSBnETYGcADmTzF1
WzF30xdRyZy1w4Sgv2g49HUc/vPcV49p4pBQUC/f9Mx4KN38U1ckSAFNkVxmp0/w+HXf6xlJX9yP
ORigoup3xZpXFAmsrklVsgPr8kVtk0zN+J/Ist8lA+aTHAvuUtVU9X3+Sgx3j7iX3653wfN1EZeL
YmvpDpzf9aarKjwatEmudxluLW8QOe3zMmGEv95Uuhh+/nS9L8wIchxUSCykSxqLJc+0HhFIrT/9
czMW0bCrR3pyrqyLYMaW5A9mlVzCcU4uGKzodZKOvotCxIx4jbTK97SuOjWO+jzZOCkxYXfoWUfU
JutPaJryXZ6buo+qZrnTKrXcwQYwq7C5u97D5G/GtZIiq1qyQ6VsBHKhvP/npiGlK6FWuUXiGxMy
kk2riiQ7tHOJ7NesxfOE1uSAMn4/dtgJEJeik83YUt14Q/My8w0EMZmFu9yQ4aNAwWnMpfGK26I6
tTF7GY0yWa9r8F+1oX2AO/kAAay7VPBB7w1F79gj7i6EO7SVkQyfojgjxbNtoeOsvxaU+JeZGLi+
nUhH0goNAkw23lMmKMQ9mt+RPH2PHtrR0xMwyPABIzROFTxjR4BT4cZo8P6kup3CIhzSBxpMw27C
zrddZpv2u42cwtKT4RQuwDu7VaOZz2m+rysSGrrSDF8wFYKfFV1BbeXuW3taXma8kX4aDbBPtXB5
IYzoBo6Y94BuUL0Un/P1ToGG9Tj1QMes2tk3bF+e17CbR7sjRc0xmucGrtC2zfDV1gtp73bVr4rb
1rwjAtTCUcVPlK4jew3fIZ8N3WBHjZTOljo7zeIETpN9tnJXwhvpbLy6CJ2WSviiC6tb9MNEZxud
gjoQA3yqnee1R0mkJOCWWEYrndUyHnXibnxtuEfV2u68hbftDaH3PMBw3+qT6+ytjCcekj7fTsZY
XzQyaU8T3OjWPBkKswLT8/ABV0n/OZrEx6EfT0CuyzsbYdBt1XKcVCasKU0VHbyECoFvHX8H7j77
pogkPQgAvFUki93QQstLy654XIr+YXYn+1ORgs1rh3o6apPWfpTTi5ROQbi32Fm1RuO4TId9WDTu
pz6+aczZ/sz8l8wntXSHVouyj9Jm0L7eb6M93OV1R0LsxLJquVX7bAvQn6Yy50MfJyiqlvQFvNVn
FpL8c0l+dF5nj6lZqXvXyOyXGP1ilBSEyI0oRd3kEs8vtWiMJ5coqDu3mJ6jXoXPMlmy27QDbrD+
lgtkwGWb40VatYwjWKK9pPf6wEXGdyI7fPTWm5ncOPpCizjljEC3dWqqg1X23XahuXQgcXZ+9ojV
2ibg7Zi3VTMPjGstd/Sv0zgVm6ZK28d+io2LJ5IPqh3ax269MSb6B1Plmui1M6Sfg6TtXHrjzVgi
68bjkj6mBOk9JmW9tUcdb7TCReBOzmG0vY+owjP2azbnoplxjAjnYKw21PYHX/SIKHHsufi44h7u
GPtxCVm2lbeM5Qq/xHm3d5uOMcWomh0Lnn2WxE/sZJfE22m1UUduM99df0IQKCGv5Bu5aCmMB4t5
3tRm91NRx3d2/uIREBkUg/RojUUmRBjLONUmHRsHWdDW1mzzxja49hJVuBy8uXDW6INtVse3zuyg
Xjay+kTQs46vNfX2I6LNPkNyzYi2fTATnTDUSTinxnRJRVyV3q2Douh6sasEf43TkY1+iNXxeoNM
6cXIPH2vtyo6C6/ZuZFhHkUYflmS7mTHGGjTBkTN8M0OoXXl9Nl4AydvaI89zveAHTVQFwf6nuii
k6EjskJ7T9p9VdyY83JQbCN8KZKdNnh7y6q/JwQQES+GCTSfg2hJfsBR2at6gsA3kiLZCl4Fdd8w
tbvKcQ+LuTB8DdNzG7ev2DWgj6jv6XAWXMfZwGymTnyCpfJB1+YcxEX/QDkPgwZJipMR3TsPEhUx
NaRWiLPbd6/m3N0v4zpVhkjuROtVl8lSKFCS4J50slfU5AexyG+mGe9Fm+wn8wZGIcua9lYOye1s
ut+Xbpp84ug3WhRStDrQTVVukBiFL5FRKAlTUTXsnH7Bgzo3N2yG0hujWl7IJrhHMLlsDRBTmVqO
1pw/DKUvCNpO8no8TimZlelkBFa57NtE282Duc8QgsqckaMz/2DH+VBbzFdnR4lNUQs6kMVs8bFR
skreVl1SK+vZCYHaeLbr5yxr0IDiaE8F8J6+FbpvYPjZWsiVyYXSYY6631xghvCSCrykefdQeuEH
lL0NatUZU1BKZaLpxdpkdDYj3bimcu/ytHd3yzJ2G6Cix64tbwrLHphNanfJBABusQNZLcZWVzNv
yDI+l7V+S6sEV6JL9pi5dYAjkEW3fMe3rDH8M4/dwPHFNWlY6de5r5Ryg1lrLmYGDhZFSLVpauue
/D7Lx+QOZN1IMSZ+NHv3FjsazWfJoZoVeQ37KG13De5A9IQltAVDBYyqcEFrQ4ZxzLyVGvuIEmZo
0A6md5ptlgTh/NC6gYhr13rTSkvfIHW0/AyGQjYsD3rrsUM2yCoMQRkLE9RAVnbRAeModvEJuz++
hsgfEjSAs8PQwl4u+K76mymOIZNa0b4ZqzMZ088dWkyfFIAbOoFvJa1kfG1+2xc/3DR9swgK84lG
biC2GJrvDCrICr5jMWCTG6zPjVEjMADyJj8IvLgMoyMP3uk4TttJ9xRGMbzZbg27AXPKpk472PcB
aWP1Vh/xtZCaGiym/QUVB5aaRmaBsrHjNf3AZdewt0ZKdkIzd2crFTha9OmjNDSNLObxTtWDBQAa
uYPRjKe+4roEMOtYmInahyWp6ZG+HNum/1ZyAUzrOXnoZnU3pFBF+iR2tmVTT6dsnPFQrD+1ib5V
kdcfQYFcaOeI/bhE2EUnqzolDttc+oxyxZnkrtCQgsQnr4Qd2uiO2oE3K+EA0TN2AX3AflAnt48U
KoM2AtiISnZzvbNPreZUdxHEjNHdM7tpToam6CjWerPVvaw5mexvCMgba3Pf6/3lyk9pxFyfHBsQ
WmFMkrMU3sWkaIxXwt1cX3tcTGUABf8bo4HklAIkP9ns3YmNaTE1geJmuYr0ba5n7Uk2qUDet8o+
1LTshsS9rbLsYEYKEWlYwEDA4IyLvfGLgbyQfv0QspThglcCBNFCrT/F0pkP1Sz3pEMQwWWOx8KN
6OVwzfQ1NoE3rrJJ4bBbDe9cf5hrZCPjGEJOdcz2dL1hLhg4relh55O7qS3gnndSIFEroNESuk6e
nHLLUyK1V6WFY9Cuv13vYgt+Tkon3S2qOCVVU56WIi5P7rR8diXFktUjLKMRRUiljfkIl0JX+en6
KTdtW62ciPLEyyuPGJS3TldYx5TQgyTW8xMQ3/yUrT8ZY7yH19MdsrL/6GKTCPjtfxE+qOq7QJTG
S5lDtNGVxDG5/jHNPZbK64+jBMNomc6hKefoNGdZfLr+5MXLQYN0sISjCFqBSQXG295RjQDeq5rX
uG6n4OevWuzlcOHJGBBAE1BSsMsj7BarTHq63sygNE9T9Qq8sPh5t9sJ1y/tVEENrXNYW6AF2GuQ
Alv0vXajmuwrQeshftPUvbF6fF9ZNNxaGX64GK5pk+zdUrnM0PSRiSfXNcPh8Mk7SzsYfON+XST4
U9jB7cxROJsl17YJCV6YFDVupjrzU0IMgkarTU7yDMFG66ggin+gdg+JRfLULs8UBI3yCMtdD2Qo
2VzDD501b9mMGXwawewByDcLWAagswf0a3QsrLPufZ/NjhyKeNplcAXGkQR25RkxquUVM+YWdL3Z
j/DjkoiqPV15Pvb1Xi/SQJwP81LeXO/t1/9LNgaYrpBWhTbjC9Ux6V/vt+KS+Ifr/6fbvUuI4PXu
68314a8/kZcjNiBd3J9//fk8P2+v/7RaKVyQ4tTm553Xf1RfX+4/D1crx95CBsr/9dqm64u//j8/
X4mccdeai/PzJf3zJuIwtnfTJF7h0iXU3CsSMdMk5quJy3QEP+sfWNYVoPXPr9effgfVQsqRB31f
Pl///fVmjJS5amf/j8DlRK0M0LvfXe/C7LLsFKSvtivZKrth5RfEdW2vv/5zs6RspKtlDXe//sia
3t8Ib5JbN7duKoNaPG5aufHGJiT7siGZTRMXNJT2tl5kS6B0itK9MNYIUOy++joLnNJZbBDHvU2p
0RF6bEiSeuxvXIhqX2dxXoOgjlZRkugd9RbCeqMllKucLqDmINUw5C4KmjNwR429qDvCnBFYmdn4
I9cnfb9mJfr2avmUW61n2pvoX122LncxrQ722TjKPlGxxVvFQu43Bfk0bWGRpitYe0C//Gin7lbB
R0GwguxzwhQU4oqp6Nhjs1y0QF+cz55zLw3CPabmazhFOTRbEDiOabD7D7vnHEOS1iuss4Od7Isq
OcZqsfe6Jx/LDnFRuTQHtlb3ywyZxxtmv43C0Md4uLeM7pzDgty4vT5vIH2S6BISLArQwhoZAieV
t1VDqciEKbDp5s3X5BH/zUOyZsbXFlAyL7q3qglLdfXWCbnDxUXW65z8GAYDI3THxsO1uu3Qihtc
UOwqUqYIEwoLNnY0i+ix0BFTVEjkvSjcQkZVuefCqj9N/V2vlx/CrBn3KnLdLc1I7x4L4VdC4bDA
u833OuqftK6ZsRiN9SYpp1OUxl8KolILRZCIu8oSe7E1FQ7tosHcW5XeKVJoExJqI6MctUNv/rDL
0DjEw3OMfOtDBKnRr5PwrKFPORnzcR4q1EiWfsaRV+8yj9CypCfDUm+K8mf4kjXdpvX3CuvermUL
HBiSrEkM3Xi1E8P2B31w9l6kWr/IdD+fo2pjtA0Xe0UCtG5kt9Cmo0MbLj/QOGa3jgCjKZR7Ij8z
QUc2jA8WwrOkqF+1vG5PjoDF16c91Y5oqkue4NMaBH7xLMEGW7xovISTpPUBWWFgDBgCFl9ELoLK
ScNDa9Zf2N1iLFJmtY9IXL9LbF/vKflKjbF83XcR7h5HEfRmMVufoZMYhcOGEKPyhhbY6ouUOO/m
5IkNzbxPVjxPylz2FA4P6JgIUgf+vkNqcLKV/TyYbgvExYcbj8RFx1RcaMcFQf0mgW11LOyyPpdJ
zZWoqKmDCTK1QvTdC51EVFHxJycFCYJjKNlaqVJncHV+u5qFROEq0nQj1Omj+3EyagIwvmZVr+6a
cJ+GKoWmb97CBGfJnzRcsXp1qxuoPwZJJEobAwZN56EIbNlibMylR9CO+DwSxwvq0wYAmlDv9wxw
2VZsFiN5tTBSB0nZE8RTsXHCi6ajUyix9jR5AOW8pfuR1FuiL0baWCXkjhorm5mrXcyDACpMjz0Z
sELHFtUnububwUT0ObE4uclYOIOItI1s+LlhxcKc619WDVitEa2h8emwr6Ojny9voJy+aFXySavq
t36cxE1vEGBDJW/vCxu5VrHUQSS9gtOIfw9gytyR+PYtTsKACBJMiF0CtzvxcNONMW4kUs78hqRp
Hz/bmlyTnNE5udsawTaXThEGQk3zQVXVsof8DITJHL8nSTU/sAIihBmwd6pmAsaYpU0wjxB81VLY
R43dnIHimzjY+C6ym+pkDBRglm6+CK0IA0IwrWNl9JISSCPUYAhPTZ+O2whS42M3Wd9DealqkDPM
cTQQMGsnOL1fKsPDBQgTb5HUZqrg1F7PotEiKrKZjDsYsmzivKFgRunsbWtGlkmhfGnWm3FlnNCa
I9ztBvq62GuNIl6hzi4/b0zWxs7y3sImpsBiCLHTvZHRHwkOPJjTxOeqRKZCHsjGYRzoMAKkOdiU
bFuz/tQinD+xoZy2psv8oojWhCSrTGius1Kt1aS5lyo6wm7MN2YCPb3WStfvIpKAHOdgz6UWKPzi
XdgrclO+CIOIi9qqE8bksbl9aYk7C3JEWLS2YCPFbhyQhBMhc2W11uaUxpA3HoTef5nLJT464cBj
QU4JwTVzXTF33LsD31Hv6p7gXxjbpOw6XX5KLNLoS4Ir7SRqv43F8M0kkCfJKHZKrLYEkJQGdeL8
ozKt42xb+zmbbXqhoFyUhiu0xZ5PBXtvmCAT2Mv4PdJN3+wxy3IN+kjUngjSpHxduvQShww1orEg
WE9JjcMNowdJQ4eIrleA8krNT23IKpvHHUBREX2i2Sg3FLdod8zS1ybAT4vtqROUFE+Z+7IzWaMI
UQk8HtNiebxr+PjWrDhvGoO6X7m+jk0CFNbToE2faXljPvKCvrTuvIUUd1x+OS31JMedN96OUFmo
GDx3NxbrHsvN5xsv18Bk9dN93J66GZiz2bl3MJQOUQ69Tln1tyTzOOjEkF2mrP2YNWmyn2m+BFU/
BJKu2Y46OSIVDGEc4SzkFWXGJRbsQirI+WM1ZjAxUkYGLNrbKBJLMCqyPWNyryGT9mBq+uQOBMOu
tchBWCL0c2kTc4mlehgg+O3mT1g6ig8DAyRCmiEGOmVZ4mkl6aISCNiA0Z8nNOLHIcq+j0ZUbyzD
Fj7nBAOe3Pqa5565F6NijaXXdTDUEu46B04uA7UjfZn5KFeCb6sAVnd1eNQKojZ8d/qqoac8wRj1
zpPnRSBkaM6oxWTYNhHFDlexu6UVoIMfaTYGJNX7RrCHDWfzzvBWHBbAhvT+QU8mPPWMVw+RTIFe
Qh2D5GRP5gHnlrq3wg+4XiHDgCjO08i8R6NQPqKNzwKCY7ut0X8iUKF+kmnaX6Y4+cTp1jx1bk9Z
L+PS98I38j+Lj0k/QEmpyYLW119RxhXbzjazG2uoJqju9BgaJwrGaTTeQOOcXFg7ypu2QyOdj8Xc
RqsIkC6JsyZGVtOdiycPe0PHnoBWkgzT9GCazbgF9b7cWXzMvkxFccxLSsiZB9p7Wh7MTfxZTsMR
oPnwUNtxdMvM9Lab6uIpyfsDLSgDOVr+1slu2Fi9igKiV96y7i5FxH9uxq80JNpLlmLTIiTj7MWl
d5OSwLSRvWXu0mQ66nACObt07BtaP5xShlkjCpg9kFSL2RZlJ5EWmG2HkSEJmxcSAgB6YyffhpQp
kgP3Rje/JW6/k/NgocKLjJ1IQja4YfeZCLZbGJvEDBCWtwmLbjpKQIZAjSClYlbK5iXQ6ti+xz27
F7NlHxnaHoZu/CCFJMIoVTpXEGMI6ooQrqjg6hpK54h2L95buu6d84Yadiw/KjOeqJBAuJaGdyhq
86vT6dbRS63LZNFGsMjVs8dekY7VD8A7yCex2phNvCvOxRT9wFpHQ9RxRiLlFnuXl+M+1yv7CHqi
DMjO7ZH428D/IlAHYTjn9BMmbNdV4BAQ4jNHSe8GVl249fIhSaT09bBwCBtPRWCWdEQ0RmAITead
nQhro4/tCjnNQ9LSqG7i3ISHANHRYqUYlR1YtKq2EvLzUWVy9u1wfokbQ54sHAt+YSJljqfCC8he
yzdTm9SPRg710aalXKFu2dc2rnIGVYkfoXe882iP+2bTko/H4I0QrSMr0oT0g1i8Vg3xBxdAnI6s
upVEmYpwOA4WneHWIoFsTij6xrTemuyyN7VIqBZcLqN6IbSdKfqLAZ8lKPpG99f952lh94vcNWRI
IJPPJi3Wo3C9z4QSDBdFdmycEvsxYRbJe1LbGbQXFBdQn6ya3R07WnXQEWtbU1Oex/kG4TQbv7SF
IBpLtbcSMu1DXPy5PR3DTOH+bJ05GEuSpMbsPk0b51Y19gbxyfQMziVMlfZqEJGTO+ohnZsw0Kzp
20yteC7xZq/NtbObhoBIkePs+WLCgxKvYSVD8Eyh9tkev4dOab8a6bd6LsKdJ6f5LNzBPaoSszgS
Zi7qWXyJSxwwhiifi3JqL2GXGR+G8YnwMQwQyBIucepmt0XHSkIrf58hOHko4p72UJ7YlyG/lSvr
MnJRTbtF1FLZtt0D0Wnh25wrB9I4Vu5BIl61LVSjLmzbnHgW2r+QKx2YBGe53oCf7gLlLI5P2ejd
evoDY69zMeuHSAHBUMvyVMddemZEMX9QBPRpi8Zeo08ZP0nAkO0CZ3G9oW13gCz6o64shnd67iBC
JRGQ2h0zUDQ/LbCCLlwPhg9i0G9iM/480iamaz0woYlRpTma116WHpB7OREuiBqIj9UqHyorI4TL
6Udawz0z9iXHBZ6jfXZJsD1SMdR05UJ1b4K8lYGHdhHUhzXvHLK+gz4u0rMVt9Dd3eVU0ijeJf/D
3Zns2m2kW/pVCjWnwQgGu0Hdwe770zfShJCOJPZ9sH36+njsumk7gUzk8BYycQA705a0N5v417/W
t6RpgXRB81zS+mZrs26ubag7Cz0txTcysKSsk9G7kB2l+SLEvB1Xw8+4Hmp2RjPZ/KqAvMzAWsZx
u+mjmlhtHgqIuzLcUTC7GsQ5hVf4VNg0q+KWIrR0mWDQLfU1u8auQAvGNuf3IPLX2gjCCz1h92lk
xeAYqRPkKLymJuCd5TtPEVXEuxGm8wZ46nRnUZuzZj+S7GQGx7HokmYdTSyDhP0dL6pxtKPK248i
PuE3aM6fP4xm8NfVyAdTlXH+kE/l1sF489xzx5+Svu1IEZj9aYq9L0UQ/jQIb95nloVVsqiOmKno
ogqsgSNjUW3nNM9hkoAqLRvJ5rh2wmOuQ6oV8zrcu3NXH+xqiJH/Ue6maUR7jZYdf8zu2d7pJABH
N3A6rGPvfW7na9aV2N6toTmPblyxFCneCcZqLgk/3kaG+D4pk/PvlA0nzUy8T4RXbxInfwBD19zy
Ph7vgqCEWijkhiYaAPg8hfZgfIErA8/DPRS9TbRR85DM2q1lYOADicRRKKFVrkKRuLNDOES/are3
3vxywNfnZF9Kg3zoqMbkC7o6LZlcYoNyjgzWDk9vAn9DBNtLW4Afo3x4zkXSUH7CLJjH+87Rzsrj
OXokAoM6sE91Hx/I2D8XEZVOgS8t+lWh1dnac3ZxqrtjktZYV3yzvnVnM3d/eh0Qn6gO7I20p2fl
5HT80ScEmAKzgsSEDCWBb1Rr5g4Pn0CH4Q2rjYa3Ql8P69r5h6Nw4ZYsx5keoX7JFoBKaYD5qoBJ
NoRBdFhWuyDJGgILLpZ1pqJUp5hyMOGha82Sb59Caavpik0ai291sG2F5KRvsPbT9LJklQQC48M/
UdCPqZzu1hU+030WzAcKGCj2rTC9p9Vm8MAMedWeThj1azCP5EdWKUq/HVDxYwjRQ+k2DqWZbdMM
4UqO6D9O0F2b3Pgy5uNHKNFC8i7sANNP46qalTiWxnQ3965/rYy0uYiSOlTcVDkLTZaotRC7wpLx
lvf9cusW63SkR9sa35NSckxxT7XOed4r6EZOXfOqp4Ze+bTYWByn4on2nKEYoRiTkHcCieUSSYaz
BP66aljrkm1uXibeKk2i97qDDzuj8TOk4uepJka5Ef5KM08nuoL2aQAXM7R3QgANng3KId0C8Uva
8H0MP6ZLsSwsWPBBzjYkoy/F1j/Qw829Z9XtiqD0sB1YsmVp+Y01mbOfQgtZC1hXwSloG0qIsbFj
UocF4Gy0uuCxRlyaRva1HemFs9HriDFPP9YpjZ5U2WGH6Az1pItvrlTZCRssRMp8Eps6quxDt8z1
BsJaT/3SYSLeS8kpqQUbKZzMbYKMXnNyzN23yPA95MWq2NdLb15dgRTLA1qSeBqe+bJGcg0Ns4lJ
12wPloz4Hf0hyhw4y2ISb5aCJIJQag3IyrooXDnHfMjvfVeXl6IAKNi0TXNzXc6cjh4vPIQXIGfq
32UxOkiMthYntb0aW/3MCarhYoXf6kbt0fJksgH5smb5GW5D3fj72cyxU4wrry7djZHXza1z52fB
pmxRpNwT+Nh8o7oStonHBzdUE+O/Q9mADsRznc7g8AnMq8lJCd0M37pBinWSlMa6tZD3oq2ic24r
a45vYSm+0xOZseUofrQM7Xt4OsHaKH8WaRtdsNh5O5eq2cFepC4ZZgdKxKg3GcBhkSLcKS/4LmVx
FySfui1C9iTZk7UR4d+Oq9qHo3wUBb0go8/+JS+zdh3qyji3dsJBlmjheoasxnM2/8melyELUPyO
Unje2z1ikWeA54yr8Wrpr2gY64SDyJs7HCfduKdUaLEWgLPXjVezFY3yekuA/+TP0GHcxNzFZpSe
4ABpjPxiK+O+O9ZF0jGg8yjhHPlQBL+E25QPprIn3BBesy0qKLtA9HPe5+MKzdFnoMag6hMbCa3l
xZr7Rzp+vuisic+hnh6oqKUWuq4uGckCMOclG8KZeRiWHjY0WgXCkvNAnCEGTan6CGDub1Sq+ZYH
+1C6AFYde8xWae9bJ9szvmcEiU0yrTskR94HCytrtPjjqdFzyI/UepPTa7sJWTne+RNUZBdLFwpt
uFF1AKKIZUsK3yfMaSsYJkGvpOFk+wTZb9erL+ZkeOd61FQ8xEN8dNWtRGSxDJ44hvEQClqCByrp
lh5ibuSsebOoMz0R7Cv31Ww6azpRtqNyWOhbdYWLpOK5ryCXf/7IBvtHhbaG9gd/DPEiPrIvohOg
Upeosb5zpjQ/skY92IEZ3aKJjmIRxVe3HxLer73YIgn1uwJ2Fwc2xRfcBhmzprOgzeK3xC9v89CN
qwwRLKmW9ZgOnzV2Vg5MWXKSRX6sU1DKoRk2x2K0H6zCpdKn5qE1A8I78UfbpBHdKhk+jw/Nca1r
vLcgo6YhGqx0P6YqXee+MXIOsF4StzjkXftNlm36XCEJ7VmX4fDorfqWd80zh6rpOFKKTaNo9lpw
RpoibR17vwFHOOpt4KaMaVXU8kQa1LqHtLiePAL2dTCtIi2jE9BDNndjwGxY2wTM25RRYCaFIcLk
VAM0uGCZ2y1G9m0xht5DG5X92hgrczdN/lcX49rapDN4pUayB0S3ujXA4wPkRYsKzpDaCWYxnSC/
pWAREBoGsaPKcWPOpXn1QSRV7An39ImMK4BHtIIx6F4dP4Ub7TPqkC/nOw4eb1mQObvE7yDaAYNb
tZVEoYmKAPTgeDBH5Z8yztLHPiNl7lQtfieZ3aI+A6IZ7vh9MJcbyeNUugV+mym6+UQGo4T8hAxF
ts/ZU7KCGtvjXClGZUDVZWutbVMlG0vAudeFHnYeEa8NdSIr4iA9kqbznnGvUEgD01G20bHAQXWX
V8Ytn5r+2Dlpe/PDEPRBFWXXgfsyskaKRqFErusxAISAFy5KqaqHeNdmdnxJA4pmp17LfUNbznos
TJBjy4Pf65kmXYPmrFJLeeTdcYsnjopmXd2XYXJnSURfiqs3mZH0Z75Ml0tI8yCvKvNQpR2oU1Se
pm6cJyqtnE3UyKey4IwSDJiP+pTNUB+L75Q1Ffex2277slZfPIQW4GUtvyXyHdvik+LYH3T/U1da
PdcW7C8v0c8FQFPMQLRqADXPXu0s+lk6Tv+zBL7p2JNPixB+WNtgFI7n6dIbjnVs5ZhePan2EFyr
L7wGCzyIoI1Tp4xOnUX1ld9N7i1K8ZQEIVz8se+A8dWAY1mlB7F8bmP/McpnLiKT6XyilmlNQHrC
sphbNzoGAiZSbd/1FTWbESCCEinvrl5+wE3MSMs24z0gdYk+YKqXGdf4Khpeycn5y4wLVmPI7qfK
Gg/tWP3KKzjOHi0LQGpNDEVqGu8HX4S3xgTCGJVg5ph8kW7cs43OufEIMyDfR8lamkW0NcLO3TBa
28e6bWJCAGTb5opzf4OXNuFQiw+OGlmlGerkYJDjDdOvwhZ3pJONPdwUQKoNJjce919daKucyEt9
jMshpMC8SbezTB0SVFF7UGSdntJ8/lVxfcdeXzwrv7MONXP0KuVens3evBtGHj+Jm+JZnQfyj3Fa
XvNmMbYoWnU4iQbnvKnYsszxhUBjepPiElL4zMVn5RhI/AedheUdHQG0BfVcdSSG2rPngBbtVdHe
ZJsdzbp8suyFDksy5+g1DQcaDbnS5cT12aEwTv4jYr8+9ZBjFREBYHNh8IRH+FUN3rAy0zo9106Q
PciWG76k82jjWjEKGWre1U9KxD9JQHeMJD3MPOoIQveH3Kd5vUu0fCjHz1Awxe1d5lwgJra3Duyp
4JmxabtSbrPlLWJkSLdOGOO8w9s0sMCys7lEF+z0Y2iU5oMfnVpnT9gq+0iRp9bOaFIh3t+XOssu
GeECBs9UvGNMJMAtGgzmrBnemBf74RpUyvtiJZp6G4eXokD+4XTosl0KwzWaZfetGOkgZ5epTrlo
vzIRmGfZ8E7wY2trEgd3h6k8a/zkfCs8nNKlM2cYrefS46ynRIRCsvzwWFCB3OgeEt7f98QgHoQV
rxwYISeVtLiIEhHT/kntuK7JG7U2vWxBOHDV8iOkPw59YhgOWdft+z4Vx9q3k8cAY5xj1luX5+I6
t/r57CBgHKhUGpBkKM0wiAVWvhW+NjGya5i3wYVvvSDBWCNAq7T4mgUcRIB1xA/UZMl9y3b0ld02
Nr0HlD1HpXcyx3CX61NFGdVr3i3TM3SBpj8YxIauKjRfAhaav0qr5hXo2vdOh9LXtyb/1sCzbmyF
HtKBw5Cng2k7QYnalF1+K+c+5vzEiF6mlXk10fpXYdo9aQzKfK5F/BbVyDu1R15smKjwXtiwdijW
NofQPu8rSjizZpPjymQP5fMQTuzgvsmdb17oQD50enpjwrsmwnDbpcW4D5yWoS3gl6Hj+sGePO/M
np4G+WRI0Emy4FBkgH962m4eBtIlA7mDd6dB+EzT+EGQNmRRIp0V9yQpj+BI+m/ntNL5QeFN6gRb
oNbu7fNHYgv3pkJlXqExbcKNwT7oPVN1c3YyLniRFiaYUICPfR55Z2vA3kfzubvPjD6/Us+Gd9u2
u5eIixuxN33FTJXskQ8ZqWYA8VUbipU/+NX3iRXRFAvzEiWgDyrPt0/SmuGyl1QmWy2reiu3Pjys
Qi8tEg6nAZvWBBdGpQkS9XGaHEofdfCTntbxMQ6SeVcVGBX8T72qwGNaVJSmfcpXTtPmF2/65brG
OG4sC2cnUBmQ4kp0+1ovqQMI8S/2PACflQCj26C3Xmpa137/S6fifQctbto1Wd8dzBJbeFaM+XEa
JsICefh16qz4Jase/covX3sZ0HFtDXgukuTBHyLjDvDBvoqCZ1Sd6dJafoQ9z3cf0iKIXsXnLqKD
8toHxdon9/kcZfNF+7aLnJJOz2mJ0kbI7NxkmDAYc6zz4BKJCv2mfp8DVliEC6oT2cx+3zRoDj5u
NsACnU81AyO0jQm7WOzls92M+zYfPPIlWXGzJ3KQUPy71YTVfNsDFtyx3cVRabflTZb5L6QGb19L
EweDHKwjJ3JuCQ4bqzFnwR9MFGCiaqq1qSGg00yAqi/s6epw4F9X5UAHnm2Igy+oXulnRt4qDeXr
xO5Bd173yG/s19Q0/mbGHrLt0mg4FNjQVo1Ogwu2b71lq8mCNWicO2DBew+Ect8F5z7kwJu33S++
TgTCkE61Ke6sXZGny6tYWPdMuuqesbIj8mPTqW5TvzyWtBK+TXaePteh0TxzfgtXppFFFD5wPhoK
Zuxh1jMlyghlenLfOsvsXrDYMuK6+fTAakfc5qDcdKmbXIlw2Gwgp6+No8X184fRC5Y9ZCDRL/h7
rMkOTe33ey+ez3xX2Qm3nngMbAjoXfpQtYF1DqgNBG7PWOO41vMsnrRvyDfxkbXdzRv98DUyZHgH
UeRtdHwKCW23JN8WDXdd0w53uTdfSMAG/gnkTULbArrBrpg4os4EX1kTF+aurZv2k2hAR8DMW9kC
fm5TRnDfqexb4uO9HJPKesMnFWGye9I9E0niiHBXWn1zjdrizlW9ccfAgAko6tF45qQ5i9A4tRXf
PNCUN2cW3UH1LghFt//CZCGOBMesM5JdeBhHke/8kcxMk83F1scHinCSKmdkVI3crQyDelOSnSNt
1rxGqOJrlt3fMiWjl7m7d3SU08JgD9u57X72lX6cKuFtRgWZG1LFqS8tG3hc+BL6tXnucq1W9mRQ
bVwW3n6Qqv89cPn/LYjUAgnxp0zrgjr9A2G6sFT/z/8+fBu+xfFfOKS//yN/cEiFrX6DBojmb6lP
1ugfGFLhmL9J5SiofZ6y3U/Syh8YUil/gyHoSp9UHul3ovf/jSEV3m8+rjOPjTR65RLK/08wpMJa
4rX/SIsruDYeMArwnQ4BZEiafwf7OX42J3Yon8wqMQ7ZxBIVQjkpw0Jc0zg13rJiLlZIjWf8GerF
W7AY0m+mU5ojedAr8NoiQm8w+9FEHFOVas4UN2r2WPRJG2fTpFMAmaTZ0yUQkNUQ+RZ59zh0vNyL
2uYp7xnFhUzWMyamHXS1g6u0gQKCxdcMsmFjoCFwS2NIoRZ0y01pHLBltdtwaA+TGJ2v9IXgwxGu
u878RQvzBusAVbhaTcXgEjsKuGX6dr6fRwrVTIexuYxAMade91CHIFtmkzJs7FLpSreJd9VdyI3i
vNRFhHTVPtXleFBOwILA0DYFtPinu/Aw02t18EOX7RRq+2JaFyrJdlwYVMHGQbgNGsT0wIV6F6lB
3bX98NFiljSmir1qAtY6r4ZuPxjOd21Pb16hGswTvK1UU3EKb4ALscwY6jR/mDjxHL120dUSX3HA
j+3HoUIKrF391nrBr7riUOOkPjw12j9wRZKAiDtatHKxSYe0PUgGtS177eLAWXaX9EN3s1V4xQfT
01leE0Zx1Kksx1+fAxg+4HcjNu/bUs6POSs+4kVt+FTQMKNdqveiWlG42HAIochEHZPC/DXwZzzj
6f5ItO/cGnp4kHJZkoamRmdg01aPLkWkOir2VenW9zRHxv8mxu0smem/XchLhp+bgz23J7y/cYvy
WdEPHrTOUwGtOTUDyLpWR9vXmE3bwO6DI2kCveXXjfIs+QpzaUNYtVx5tPGc7Ei2dz2IvY1RCsbA
odwPAAgeXMShTTv31j3OdscPn4nXYj+fPKDjVf8Qp5TUzEAht4h2OykKvEaduIGFgqjAYpyUa34a
p3EdDrW792j6wxUFUcTi5Hzp/YHq52JrYvW6UYCxjyaDOSfrYnTh7MOt0m+Q1No3GtP2/uy+9lln
P0aV2Pbz8FXmBX3TLZcqeTtCPVZ5l4jpsVWexvWA3uuGg3xuMprnSLJQiaxz/+lPD7n73z/Z/1V0
+X0ZF7qFf2wuyfi/fOLKdJeHEMRTU6l/wrRUnsMyyKyKJ5eGnU00LbawaNpi1LWuFvwNP7DfijAK
77ILsFysFJNxP1b9V21CVkkRawFoW1hdu+bD7gjCuEDEWVTkzYWziMTRcqV2Otkl6N4rfH6s8Gv8
PiKc5m1bDeKUjAPNAkHHyS6x7kVSHju6I07x+B2lOGUp3L8xHXiHJIvv6wjrqBm7EezS/JWMA5Fk
8uySEs0zn1IBZNLaEyJx0ajgLIT1eG97wWuoRoSeuohPTgXdNy2Gfu3GNP9ASPwymBDqMxYFeTcb
e+VdWgaizVQ2elv7I/kkr/oC/N67dwZ18h0vP5iz9aNwusvQSHFwebhNFhaNvIehit5cvk7hcFEB
oeHcJKirDEpgLGwAnOB3UVJBwSDxvyZ0QmJpytcdXQwkKVDqszzCHCzFkffQLTPnpTIVR6alyYws
cZHYXQtcuLvPHRmhwXfX7j5KpANWs8GFOPRSefVkq36hAbGTaZNwHSJ0RmX0qD2DHLnoKVUYEjpy
utBkhAc3q4rFed5cCoKDmyQzaE4EPoddxD5XDmUWBaltNVB225Iin0ZY0FkbDzssa+mB9XK98iPQ
m4wEZ3PGuiDjDttkVR9qoF4YTzHYTsOZGl3eJD239MwK6lzjJrQqWZ4InCD/hN1REcQKfPJ3PVby
Xe0alEhYKU4PUXWkQ5T9RGn8oeq76TRN4bXv7XzPjf5DU2ywamQPwF3i5Au89ANxpj3kWSNPZJMy
rc0r1xUpsHQjGSJgtzZkJ83q3PEwkeRarsMyu0xsL4Il0YlZIL0bpwcryomQdggRhNL3Y2zP226y
2RL6boVsyg+3qFZVTdfCxJ9sFRZpdShynJy+zTydBdNmHryvrPnCnYlvbCcq58BNkB66It/4k93C
zitIGwFdgBli+SDoQlxYWPoHGVp7dk/tZppdXk9pePl0qRIFvddO+9E1DAj/+jGglgPCP54Ctkkp
jFoOK3hPTLJE9sK6+BPQqqCQoxGwYh8zZ9Zb8gHjra74ON5VNwf3lEnNe3jU+CyRqAfoiL4RwXOK
u0tlC7p5FZIvfig2P8aWfO2ExQrRq0urVzMw7XPPoLFuVO/DOidqgEzJYlgsqVw0vjgiOsStfgzK
kGYRyHprRHj3gJeFl7zdEx6brPRZmDawIO8LfOzyNPcRyT8ZFBeHPInH/fmkw6DdzBi1WL+ZR0qv
gn9DFxOfJKC/fkjSdyDaW8LyAYT6f/uQJEyeIEQgfmQtba+GCFe7LGqfLvMEbdeej7OvGjwahHOI
qm0at/MZQNaR4bIZKZt2a6b+RE/HbK/mgkdQXvSvGOIrpGcxYkscf8yhaT/FOfVVPFC78dLaFOLa
9ckrDGdvNBW5Aj4far27dR5Z+kYT3fvo45mu55FeXJu73QgnFHY9yYsfZvHWcffRHa1Iy4ABZI9H
1qWMqdguAYdscymMLSaWn6hmJNRCaIiRFHpV4pk/zxIUZiML3H547qKRQHxDSy1NJfz7RwA7NvlP
1F9fBt+RgoGJmPQzNq3adOWYHSzfOyHTymvd834cjB6qlWVPFzweHd4CA1snD5+LVQlMJibxJDLf
CJ9OxhbDcGkiHXWOERm12CoM+1xP5itKy1esnt8dI/T3sg/XPgsRBARK0Hv8eZ3NjNsycUfamXeF
X3tbF7DS2o+L4dS08zqpYBjDEjDOji8Z0Xur38X0y61iodV1KCysShOJbOoVObuSizvHIV+vHjEf
wPZJeEiyLmn4RmU8HD7t0pr+b+I35O/KcEgvHtZS+kWcfT09xoYf7ZRLgNO0jPZRAgbC2Oc8W6Ds
VZlfBINZWVf5pZvdkG4PfhwQ33/96zvbWS7Kv160FgOGa3qOI23Q0As550939lALmANzEzy2wehv
/D70z8GS6Zi1bA+mkq9Vkx8MYx4fe/sjmf3pqrAD0HKOXD3X30z0VKPI0i2NhkwKcmw3sSzlLkrl
eKFHXNPY9mhMbXIatWOQIPIeDLqrv3gF8zXMoOixyt1iHftmvFcY7OO6zbewYSG92I2/9r2m36gi
H691yfPecpt5N2Mpv8iw81e5MwT44+bvToxnSdvpTOxx3urWuvYj61zXu4woggv/2F0ZWpmPNvs9
Bg2+NKcxX+kgBHDI7muwZqZ9FZL3H7aaO+c+ycd8Uy5Fvy64sTrujN2//uDpmPrnT165yhVCSteX
4Nb/9snTBtHMarBpIRe8MXGf3cXioZ3N7tREvUkqPXh3ZJKunZ5tsdnNI+MKrJ26F0RCem5jwwfL
lbYd60XEmPWE+3LjKESSyq3oEkt9sdGJODuhP19Nv8D9GeRsyIrCOeJx70+pZt1aJ29lh2xdtpco
7y+mW1FlV0VQqaRX4ATqdtrJ2Xu37vcpyu0Dd/z87PrIT6PlHyuL/hQgH5e+z8mBehh2zEVi5MSI
HSEfNxjKplumuIHTuDfPNEDuDBNPdumXCiNLQYrJLCk1pgcThyv+E1yDSRhH7wak1gMKcU9i6xJ3
ajehfF2xA4abborUsymwzlnp7Jxp64NL0UzcJKcwjHuwZznzFd68FRiSYS/HnTJMva5bYaz9CusL
TtN30BGc5Jl1tuNQ2KvGi0CQlG14GHJHbPAOi3N5lGKpPASifTA4NN0LNbAm8JuGxq0sh0gEioPk
96YtnUvZZd1jPJs7xFZ3Vevauc1lgNcc38HFt+P3zmq5JVo8qGX6XY6j/uZRnh5rInG1HXiHnDMh
Zhn3HlH1R49WN+YF+hpVudho7ZXoiE9/Pl0xxd+jldWAfOpbXBl32SC8u6Y26PGlEHmrsP8XWXtT
NnkP03BOpS/WpVuKUxYSnCYJKhPXOOFAPpqAL16tFMiqM8UTxZTsoZ0IlNtkvuUw3l4GmuiR4Fus
SaBoTWWINax6FpN90e7onS/Oiefe6+oll3lyV9dMOVDmdhiERor2uKvCfL9IxWdqcKF59915UPFC
mhx+uoJlHHZj/BRxY64mieJoxacoNqJL7YXlrmozfHfLX3ohcN48+bDKvDzC+PkouKUYeyXthZ4P
dy/lY1eZvHBaQnQd9JNlTfkumgaMmRq8JJYi88qH6/0bsBlnn7/fxTA+GUeFZ9ufgs3fJlKvENgC
0r5+tB1efBiUacC1O/fUoqjceOA+zs5nbqhQd25qgOECJYEtmfTGMNb7iRgNSw2HtyXT3WjZtKAm
qtvGwb2RFw9KJsWzzQZJ6vnBlMQOYos9LrEICRanVWwWHTq3e7PYl7J61olnYwnlnfR5LLMajXU2
a4djFGC7DMNuuPPS4Efv9Y9mZvnP7Mp2JV/zrYeLuqJZtMFsg3+N9wFefUBCa9l7UJUCImmoM92K
wTnbtcMCLTKc4EDDcMTez5k57wUYlAd319AafjZmz7sFdRniyKJgrnLqgl84LO7szjobEz13tb/0
UBdh98WtgL4l6fzsiLrfZiG0s3qUdFxUIDPIt8xGGb1Yc10f0qU8NjPG5DkPnhwK16iqnY3rGHgZ
5FtWnV3sS4qbeLpRsvXQi9y8Br45b3LTuiSBQ8LZa9I7TkFvrSPI3UwyvTg15/w+AqAVTmay9Tv3
I4fV8Bh22FvaiDpdwGogzstD4VsD1U28qkOaEVBufHdT9TQS2xwHHrWY1xoNYU8ERa/wwhs0LndH
K2WgG8XMaT426l2W9XssR1hC3Dy4wUf2V1ii7HVkJnrvRWzbtTaKGxXw6BqD8Rr3AEaKoDL3zSR4
xjkdYwYv1LKU9rmQz0Ss67MNIWcVBN2M7zoB+urQnGFFNRVlw2J1JnISFLGXrwaHvH5U15qAU0fd
KdZg6h+StyiBfVNjKd5keKhXRShgIWQ+MyyLxD5xJqwm8cLX+hjsTDyVjk73QDPCU1wVLagbwNGl
hkA11PnHUnZX6YDwHcb7QHNHhoKMYlrGcJ794AypLL3FXnwqsy57Abz1HcFGXOvlr3Tt0wM4P9aU
/JwyxMxnSMPpNgToS+rqNceXcNeaLXvVyAKBTEIMGg69h4GZe3yFfvroLebStGT8VumvoBm+O7Xn
PCSv0jJCyFzDvMMWmVjlQ2z8iHXkrTX0kXOUAccIXXyMUGS8DfWl3ouas3yPikgUMMEln8I9Y43k
vBptjmlD867Ei+hsApjeVsT7F9oCaKg5j59Z/lVrPRY0sdvFSwWhD+hEYeKmfKbHlwmptOIvXp8f
6ubKpq+8zKHt7XSJb9JKvPOUy2bn6onSvhTsB4aoG+jC+GEI9dE2emomFLATaVfTaxpw2TFLQaOd
3+tx4uJJaVfLbXLyE0/xC9iH9KCKL9WYY2eny+AgE/vSk5y9d0d8y0Y/ZveVap46jceVrkFjV9p+
hou9JqkVIE/iT2aEM9rpRDvLWxETd/QYudad5wMVKwaTq6XHsipF9J4Lt14PQ0+NrV2hOTQ/0Cnk
LQornyAx5ZNFGlH/62bOXvUK6ngsdnGovWeWWbb1yGkFguksLuQyXpJAw5UPD1mim0M9DQkymJ2f
nWpiamQ2IDShgkNueO1ONGFD6lUQ+qoITNrl1tTg4DKyevCum+B+hJu2Un2RHQE66Q3twsFJpTlb
ZTsmvCVYYhVtLHnqwNXR9fAUlll2ld407q1+OoGpq1efR8LJ/qazqjkyvD/NwQQofGJlW4AWu8UA
GP2JWHDyQW0hsPfMMy+SeMhMWSB9dwGQ0ZJFpDORmB7q+UYElLhrVVusohWzrylAIAnri1uAq2rb
L5hL5MHMaR3wBYcE0vrOOo3d4SaS+uuMWLw1rRzaiDc8skPw+dD8e26W5pSY3XDLqhF+T2H9ymjv
gpwrpjc1FXdhw+JRVTXPNJU2jymZG99/FX5bgONo5w08b3odo649ELlyf39T/kcLoecy579/LaL7
a5fdf12pqipbMvD/8v/1P6niTqKb/mk0+KfNEn+WJoy//WW19Ps/84+KO09RQqZcU5IGVhak7P9X
cmf/5tDUxGKZc+/SUcb/9Md2aWk5aH8vtbPM36iyoOZume8obpD/yTJJup+Vb38aGRVAU4f/2Ky7
lJJQtP86uPiSnWFQetkBA/XPMuENTxOMOde/2ECdRkNSauOnL3FeX0yISNOCRvJwf5+yWVBZvcSa
sn4b0kiEMxKkUrbAlTxpcvI2kmqdBy57Fd7kYoExtYN48DrjBqZz8c6yEq0gNzWTWW3ANf+cYTqZ
juGfE6uPd1lEMLJMFKwAEFCtwhwuFizUuACiGkhRyAXtNlvgUcOCkZpbgFIWZKlcvg9wpvQCnGoT
NsROad9XBqoj0DXcN1Z7NehL4HQDsop/sofPkFB1QJsDcFdjxbT7gy1CuElmC4TYITJjWGGpvBWl
+ioWOBa1sAwV8LKmxPymsug+yEgktwtRC7LWtCC20gW2VZUem6GWZLHjrl1RbOndofjPtQVRLRz/
SRQ9YYx5qAN64z0f6b+B7OVD+JIL6stcoF96wX8RyKQBNIEItqDB7OqlW1Bhc3ouF3SY4lmXLzCx
ecGKZRXuFIID6v9SdybLjWttdn0ilNEfYAr2pEiq7yYIKaVE33cHeHqvw1vlv/x7Yg8dcYOXojKV
FAkCX7P32iufGnENUeCB4PJfGxpZCpUscaxdVkR4+hYYocZ2UviyWIHMLIhm/GfCN8tcrBFLA2zI
oOKavXsdEpqnkGgwOI4ULi1DfaqZVoHTJh2EWoM5klklhFM3BqcDLgC+qgyAXvxgjLm0kNjMMVyz
J6x0bMtw2hx4bYyT9uTrsHPwOB5cIhucPxmLENKA6+vMrxUu7b2AABdCgqshwiV9iGpAQeIA/rYI
Pl2MT8PDokByaeE9Tr1NJrqO36vaWfad2Q8/NZwHjC2ELqREUAOmKyHUuZ2FAwdmXYFdyVYQOwhX
QTi3OyraX3Uh9gQtZAz3zoR/B0xuZyMVHBt4axaEvApSXl/aaSAlHl0cpNFp8ucN+S8+Z15MGZyD
D0xCIwRE3ZOjKGn6/MdyfucBqJKMdX8DtzowIluHOcCrntO+b4XRn7varg8zOL0gnPIzuVy4q4bQ
2BYlKu/Ocf3Aq+bHNE6LbdKF8XnQ04OdzcNTjkCSBe6eE0vxAIG/N2VPFpp8liPafi2dV1aHhwLV
Los1P3xfelze3gweTUJ+aSA2eKlmnzxTMnK3oMVoRD2kXcRQBae2xV6F8BK4b1jzcauR1hjwZjaw
3XfdMKgtA4fvHHbPnTfEhzhu5nU5TJ90mGFUbrK+8VZpg+w+dqtzl+mfJXO9A1apl1RaRpAIVh0W
0uhpWe5SLbmrKo5dic9jZ4zLRzyCd4hHNhe9PW8Zbq1cbZpXPTTgKoOKAe0sg/ww7MMQAF/IWWo7
iO5hZFi8N37Y4PqHPouctWFKF7YZFVEVY4acM5fEevVL1/LeK9MJaOxIQaQyvTEr7DXXI3WHGPDJ
MLS1PnQeE4IpWtlZU6+Q3CzPqNM5jOLvhJUgtrbmSc5ednV1ktrBUx1b4dRIaMaG74GaojU64YzS
CFcOm60r3jPy1y7Qi9c5Jjq0mM5d60R/Okq/HbDOV/zp7r6aeGHjoQGoEEEs41NBbJiNxcyDWrEt
8H7NRQVnaWwm0ApetZZm/ZEPwmFOYg+nHPNTW5mrRf6xVUnryGy9GARBuNNY4KVFF2lLt2FMByqw
K8TdpDGxB8HD7xNB7NSykyYY6oMJLhbMpG27aQwXevDon9N+FPxt9nw389ak26Rqs+9qM/cVtpZY
F5xoRmX86sxsK/u4fawi4xBBKtjodd6hiXPzNdfCU9eAFcFG3Vzd1th3UfmCtznc0pbtLFdWJ/Jc
DnacfHIBhay3hI/JVNDjCvlA/Ng6XiwfkbNs7ya7Y9u7wHfRlrJ47Uu8Rbo8p9BCr4bHBcXzwz9F
ytpWb7M1NK8Y7eq3lgKZoGiqN4gBnJVnGC9ml74WcAu3XZmcEFaBIkhY/Pn6lG8Kvb6yyVqZJASB
eydMgTzbvZOM8zoeS3PTOQSkmPMAci2CFxWGPS4A1A1J/KF5pnk/QxeLZ93eQi4mKt4nVDjq5EdM
/jNRRdHrOPfHyU9EgO11BsXqxSvH8JJ1b2qPztKl2Oh0cALNIxzGYeW73fRum91yweT6OFZOyXSW
p2rEIU5DMcVM7RS2skuWl0rT7z3QdifgqLBXZFPsaiKYq3SJ0TyP8p1tNfssJM9my/Rmru/Lask3
mFsMqGNhd3JRnHXKqJ4tuCdRQnfXmMFaWGacSTPylqD+5qnzNZhDAvMO2aXVtx8OsCOlUaO/mnn/
GAzeDUS6X0FjXMyoZsjrIETvnOqba437tgj7ZaZh7Ed5wopTbkrTfxpLmB2m175lS/5ntJB/AXgR
a46l/eItWxf8HgZvgnQLZ9fq4qer0I7YrvuexiYAxDq9TLDXjhhe6Ox3sQVunE1WdhcxeCGceTnV
w4YufXwk/BD7Uu5fvbge1xZr4Z1vYDHxuBjnxZBdkKGf8SP5aMFsk0pkpqlD2o71W3vW+UDTSvQf
qRDZ1m6Y5WBdJvLDmy1eWECrYErRKsLN3UQLIRgis8CH0Aoxoin9deG2KPXTGIBQf5hTTMmynehd
tV3IUXVoF66Bo5YnFzr1fTO2h2ZRTlouJ6wFXBULT3XycTNAZlX9ofv5cDHVzaw3Xx6zXAMoDrMg
VN4ZKFwcl3VRmyvXbmM4xMwDdWDreFlqjNhVwSvjm3K11EW+y430M9PYKS9upa5LMK+lh2Sl9kW2
segQEdC5G5DTnC0JN9vxO8RvUfs6xH+7/nP2CejR/Q6tpmieI3RUjymgy9jCctTC9K4qRWCNjWjT
ZktH9m3e72s3yq52sZtdgbe6jCjkJFubkFJE19Gdj4zPaaq0I3SGM6kjy6oVfXvKKvHFJGRYGbF6
j7O8PjXwhdv8FEYoCmwT570ZcWgKHWmGW+e/lEM+7sMG/0zmARVveTGW1OCiuZhvLMXGTW85LPY1
jfF5z0eFmWzbktzc186BFdeRtObxr8l23RD7sSvjd7uQxs4tEptl1UKNVTGvCsMRHKAzyg11ZbhP
bOpsM5zq7WDW7Toruz+px2LNqp16b+Iex/q9TzAGN4MzkXF/8QyXvXtYeA/qkEFK7ZAy+Tg1+C+b
JWOI7QI+YoXfbKA7HEmP4jo1JO7RN1suzGP+OFhuD5kp45iNorMUlPqmDHdT7RILZoD+n5nsBLEn
tvVclvdtma4zr3vAHtXdM8iorj2UQFSPzh6z/rNnDc8Z/BywWDVOP6NpVnYs5N7ILcgLfrowdur9
DR48C1+52+9cF4pRN7CjbEX9jeU3OyHvxMiW8MfgvukbO842dWmaV9/9LOJerMPazPeiIA867uQ7
JuE7JiofLD4r+O9xuUpHtgIZyB9PjzywvVykx2ExVh7L9k1dcynAxHU0PHmtCoY74yw+0euvjLrI
dsuSXqM+X4/oJAKnHayVXx4kpYtWpJsy8R+zcvwitvKgxSG45jk8k5X5CzRi3zSvjeF/C8bcomQg
hHUom7zvcKp+4x4kcvLhe8OVCfx+GWk3XlufIUv1NSbOQcO3JCPrkDj+mdr0qun2IQzd1Rj2Vymn
fRvr64idDcMf7WxRRAwkZHuoQ9u526KA3fWJt2o0BpAL0i6t37H8fHVkxyw3Ndc6Hn0QNz4Brcve
tpxHqwtVjI34doZl7UX9nexqeOJrUGRjvK3N+sEr2FGCPAD59TtSeDMJ7d4IZ9u2Q9yDWQ5PCkUH
bEPwijPlKAfjXDMTb17VHzKRqZPGt5dzdezT6bGxwzuPScy6tBktGu2pM+FyJCRPswrkSmv5rPcJ
gJiR/Ezi7+D4G1Y8kMBwRCqBNQbh1agP25pVQbPYW6+tn/oqepvah8jH2dMUz31072D/hAsAyjg6
NZb969r3nWVBL+cfbKxub4z0HT6EeL7vjLjIUjt/bWxiB/h3aaiDzCDtR3CN12ZGePZTO5MHNxrl
dtJicwP1Haf8VBeBsMJA88INo9cWjKyuPiDIQQplmV+zYjmJJDlUFX7QOGJKVyd7ghrWtB6HCHRa
0OhI2Bfb3zmY8BczORd21/+BjZ94GI4Zkb2O8I760viQXfc+tR3Eoq00mi+IJi8aErHsUYSGeam1
ejs78o/mz4fF+7SFeAvjGPdA8VwOCbO27rOz5UWjuk6KBTdmvbNlvK+76tua9fvRNM9uS8ECJcpT
6yCTXKNSes/wt1j3RuY7LNuzO1v71BhYRT4VvYIL1lcKejUghJ9uzavaEBunzJ+dMd/H17rl4rqE
+LMLa4ZhCExYK1E8AnOJNPyGaQXrFHUon4a03wLE0Mzivgs5UmqT8lCvaR6E0wSd9K/F0aGmFKwt
Azq9kx2hEcCM6kxaoD2OtfpAmvfNoAjrekAsw2aoMsj3y6Y28gBv7CPafl6MXj6RovnsLcWd6BB/
ZcM2RSXqDM5lKnvlE7jq4N5bUxR4KbV97zWXRjSBQRvmMvJzNeeO0cDbCK0WnnsQTw4YGNs6Fl3y
MWT6Q1oGYlbmYbc/po796GrDO7uiEyeh1Th2v7plnxjnnn03WaWLvPCb3tlcpaWj0DTF5yysC/sU
dJzNbyafW6O4b7CYdp15jJaXXu92LU4M6rvA9jwwjwA+LOPed6MXTXSHRKRrv/CP1cCRBjGJ2m2b
FmSvwGHY5UVx30pvH2EBRZvkoTmYP8Y4vZ0ySziIXd59dJr+6Hrxl06YZVjsSaD4A4xro7vWUwEP
dp6qbx1mxawN63bsnuFkxll+9Rkm6yIM7I52qygOnp08VGWmGkasI91f0jYe3CH8RLHoe/JT9M1r
xAluydxN1bvoGd2fPgZJtpjey1jYL2haf/xe+476+VgK7Hmhvq58/y4F3uNO8BWKHesTGgYOFthY
H1UKvNGjeItt+DMokIv4nTyOsgNpaJGY1Y72QTbR2a4gUY+TtpITTO3F4WM/Fx3AFi9CWffXnPjI
iUZ/KyXzqcxRFbCKxzPe+957KZAId5p/kRQTZe28T1az5py2iurxMmTWps4/Bi39KnlPQj97Gqp4
A8j3brYrAOV+uRs0yeqHHt0ZnjhhsIBAX63VcuPX5VFz5b2bwZEo4l1nNXu9n3cpjQVjbrVFeUrT
+JDaxi4y5/PgcGizxHaGe4kJBDhrTdaySGmJTNJyc6TWY7MhmoQZgtadNPtTXBg0Xj2TaoThGEzD
ZAKgTwJ0A0KxztlOZUP80wKDaUbw4/ANadtt2PTSCXDan5p83BsebC17yB4bzq4F6J6V45srtK0/
6G5fa7J2dhGqdoSC4GcA08yEMQdNpj23XDaDsKjPMwq8Rre2SHFfl5qjeq6BlyT6tiXKrDLcS+8/
1GnzkDk4Xbq6/ED+uhVpS9OGytu2IRF5ONr1x8ln6GQ128Rt33xZPTQWGG8nLelMWdNZOXps+Axp
oGGsQ1bORI4o6okTB9MJPWVEKOuJoOG++zQq94H8z4UcrDLJr0VfHFxN3xn9dC2VtcMpViBvN0ZG
aySbtZO92FP1Urr1aRbj3WCl6xk3Sco43UcikRbGk13Db2vmc71o7N/gIAUW3LugSGmJKgefHBFD
qtBrwmVX0Qba7r7nZOKm4drE38Y4B9TdyjLFXVP077G1kxKvv7Qf2Q7et6J8j4urlrCDt7ni0v3p
YKfnCe4Rdu3BejdIXyN3CbxCRmngbpEZHNO4fQft9lwHMXqCiHPEKMWZ0eMF8jAf+6p77SnP26T7
9NzoTAFMpTVl8CiIfnIfnBZ9vvpZpT7fxUwpyhm1eJ9oD6a7LkT1Q2zSJrVuBz5wvD2FE+8KHr7J
sX91OtooHP52pjiWxLlmS7Ux/fktM6YH9MS7gQuFUZ6kOW48vfmNMrdDFkDQnLO8oc+FdLJs8iWk
xBnvXVfwumk1oDCyRNI4Wgkp79T71QzVx+iOr77ZfxZdfkHssQNOvBtQRiT1o1lj2cQ8bnI9bs/l
/JPb0d8kxRig51+hMBJs0ijmfGsAqksrbC9psg47c1I1Irt6ax2X/OmZLsq1yW7vrfAaaeKpnMIH
w+yPAP4F4Q4N+7WqeupbdkXYGWcjyDWAjwKvNyKpfWaX+d5Ith2TbDDDsH4cUnG3JaGbJJKg5UYI
Dd55y0BFQZiGc2hM+sYvJ2dNg/6U2p+YR690rhRMOQJ3MT/ky0H45ROAAk5X4/LejsiKRVXv8MRu
HLe8IgX5wHmZBbIfESUXPxmLPTn8RiQpcQJ/zUfSWqyc9Voz57vJgtcoDeamzUCKkZbiqwuZKwxI
HoKWrh75ub/G13IZwCca/VjdV914rjiW2d7SoGcSH2Iyekd0KIFWJPqZqTNVXYV6vHH3YmG6XQHp
wvBQrCzP+5v3JTOw3kQ6RzTfoBEZvXD+dA0qIwe5iW3F/j0qLuZ2Pqe6bgEb2tDCk8UYhehqQS0P
cxlxVpsPdACBtx57lvR+3nssE7onWZntBpxPvHGQ+QwuKsoujp7pCL6X2M7Q9qbtYRgZmUdAuoTa
llkeRAozJqIZ0ulz6vr3odGYu8m2lN772iHtC3xLe238nOimKHpeNHlvh+Vr6JCY6fRkQVty0FgZ
N/Y+rYmoymHLB7lpUDeXPvFziggPf8U1oMSzZsbGmgMHxlVHEhYU6pLsKK5bre2+O5pF+UOrB2cw
DsI2QpuJ7ETTB7BIab82h7HF/QvdJ9LzVdvRT3km+FxCliFoeP4OdQ6vUDJvGbP3lyCs0dD4cXMg
V816qXAjOMZXO13Qjqzgbby09cBqNPH2peAthASnm6ATAI/QIaO6c9w7Xyhtitrh4CrjzyKxZmiQ
ESeINTmq0q+4LvgEFwO2DCjdvahJomXpv0qL5mDljQd9Ud8Q+zTfpWRW8m7gI/I7TOdhGn46E+Vp
lEBi0LoWjbug55QcSlaGp79yRygaI7hxR0aBOboFOojsCR3Bbzou+zr3u63v8vSwGHJRc+/jVv4t
PI/L3RvcBzqAalnl1ouW2q9VDLMucbSnTh3JbctapPdUkJwB4TYniGgzeH0gI5fhRgl1swUTlHGw
tTBbgpDLUzHEazpV8IQKkgKSz3omsP0VmwT2SjItT6Iur3XpbTKDQ9YZgbajd/uYDTJm7J3yDLg5
go1KC2eqf8DP+e+gM+Fd0mBgPYvTPqpgTpWv9YRUQXPmw2DaZF4031zizjpxGytDp8O126kLoq49
w3+nBP9jYEe17xev/i7Mbj14Gi6gkROTF6WQnbpH+mu4TT3eaaFGhzWYdEJswDtYPwq2x+ujIqbI
oEooEsAtE4VUIjHUY4wQkRXggVwVfIAL3zxIlg42ISKTFM+QCD7CjpzjpAqWOjvYrnPAHfYSJi7z
OA1loQ/7iCPmMnmDEbAw3JvkSYST/KGtYnU1gGjO4HZV7OannMQyPSs/DH88eMu0nnTjcUqTH30q
VgTOPUWp9W228zkFgY4gQ/7RpbPPvOnVSmhKEDYzHXrRJ64+fvtHq96s0Y4PIVfeDrH8yuaTzEia
NDYGdluOxpi4F35Z+KJ0F02GbYirYhpaLoBH7VtE+rFL60enLVcMQdAXygtLrjeXaWGwuPI3jtuH
hKnf5D2yQ1k3erjVtTbhctE+RTJ/NovhagCV19P4AcXgyenD+m7q9QMT5pEuEdA08+oSNXa/qpHu
wVBlFeK2B4bTP24f7jMZYdIn4C7Bqu5PiLFdpaHOvyLq+5UdOg9TNu3kCHFHn/hhxkG6EPjd7MMJ
+3cdlXyvtcMGf9QTPpvMTX/m8jdKGWiU1I12zzhdOCdRGGfNdzcoZwJ84FFApuylNRDOAlLcQ3j5
MmxdBt0sAD8nw7rW0xydqvfUkVEJSObLkrRaSnxlMq5nH4MwvJ3O0QQcFsLFydcNrMl1/QsLCzU8
KJrFvNhV/JD04sMf/ZcQStHiYNeD0o8lYKIYQSAPOeze0+wWYUf/GjWsFIlSa16A1lxTMXorv433
7oIiaZDVb142B0OW95CjNii42cra6D16A3axD1NGA8HDtBetSKgLIG7qBuz09M+925ea+vLfHvu3
L//tr93+xj8/L+l22WyxeioUacx9StLKIKOAl7BtyLoNjaI8AjwvjyW7AlbMy2OZglGzcxJJTHVz
u/evm/+LxyTLkzwIGYuIKcmIWoqq4xwv7hpZQA7Iv6yPHsbsf25uX/pC9AexvLT6MPaE3GC6gQDL
DyBOjYSvuDBhutb5gtDQoi9RT9eW2Kk3t7tIt0Mi1tSjS29cQ9uT29BLOCn7yKePtxuYov91ryNV
zw1BEOZ+v9Pr5uA5A8/39jT/uZupf+X2dY0CioEd8k2EXtAynPYoIXkfB2P6z5vbY7cvb98QXjTy
vv+vb3fqnsjBiHO9mFYV+Y46M0serMtXW47IqfykPrJBq4+9TaAScDcUBlncHFmnNsfbvX/d3B4r
iFE5+MO3V4/3oTb95DmwWrcFFY+zCJEq4zjIKN8L65sLIK6ZAgBzfjKBJLH3eDtoRRm+5UAzRsSb
W8+cfrPem+hSuSFg45B3FVlGxjyvfZ90gIXTpOXASSkkES9ZZoSHyCuvY1LPx9aeYVDrnFzn8ZK1
EuusI9Dc8vmRTg00iosg3TKpRs6bPs75caQJSCHCX/Dog8PpxnmzVPCdIheUT/ZXF83Rkh4etmGa
8dQvj146ZUfTDvtTXEVHfW6+2zRu9mMZwpJnm95NKBWxpV56u/E5o7ontgwVODWxQSN2ECgr4fQa
/DMmoCUNr29QFaRORGwuqUlx1Uaehl54hg1aAJ5Av4sxZ9IfrMnoLqPTno0K1cgCkLg2YcFQhwcv
cGjysw42Jyp76zKalnWZ+4hPvyWPoeZeF6v+K4os2fBXhgtcwXVR2uc2SVyFNr5PeukdhIEfLjND
KiBohJr8NGBP4CwyfzuzL85lRf1OBMh5iClZ+H/qyZBpwcyrmvmMf+OWM7XffU2yBZZqVeVV65by
uiR/SZJ2grFdIPEwXUxHPdv0Lu8KgUGUuHqPGCsrykssRHHRtWe2S/LsLAjY4jpnpcK4DQWc3I4G
fGf6c3GGYSTOzEgPUVI+mlEjGGU185279z39r8WIYGHFFriNbwWluUTwpGrMiVyYKFWLZQ2Yk5LR
ZN5v4A1Cvj9fIAPjmfbnu0Q9E3ZPGts5yhtDhx2DY2LY3RA9Ff4atPJFy5XIzwlHM9+53ul7xnTP
FCAbXb2JbJRQmrBQKdjJ8afikiMra1xrc3vsn2/fvgNaAzjyUPHCnJZkX9ZWTiBX8YYL6Gdwl7sK
rGEQpdUTQQqM0NoLUTxHnL4vUq46TX65jfWrD+nzXETnjLBz+ujTJI3npEe72tvGK5jdJtD8+lOY
INmNhalsszxOC4LzIrfW6P/vnJ5K0XDJv2UBs9fECqHpsbaSu66kzksbaLvEmCUWuWsCjlqijw6q
+fHNrsz9iPqfqC+zBqoINjaGmOKG1KlgUx6bKJerKontVelhOrKN8dnnWqVJ72EiM5Jhw3yPywZr
kXmkvYXKjfbS653XKZzO3px9TJpNmUrjqbtYDAqkM0Z7zPestilLpI+5A5D9lHYgG6z6WogzWmH0
FuvRJ0ygzZIngljQ7jK2GkUD3bDEdcPw+8+ElyYQhf451JDdROFvJmAVa804eR6gm3Cx/jr0dkFj
2MXWieRjiNcOqXzFpC/CNUPtYLi4ESKgLk6yxfMjT1O2eKjcx/fBtR7t5XFRpPe4xaCkmfldiqlq
lZO8YJpZUI+AZ5JEUkFedCDonAgh6i0N0LVRewtrNq9mXLLbzap96yxfIXkkNK7to2fYmyl9dJwL
Z/xnvy+ZDovyZYbMp83WXdOAFxgc98Ez4kPdE9Bm3GNHnhmSs7OovP6zRPGRVS42Q0HrN8jfsq78
A7gU7V6TMbLtgZWabponA0qIG9X7hciWtUOfhwYkvS6LbsOj5WXIZ5A85p2eUlF25mFgESZLYwi6
3ifcqMSZR2p6YNHkWInBQVlBRakJYIyT6Vwhs6SKWydolFd5kQFwkqDZrKL5Baj+LYB1BAO7Sh3K
GrAA/wnAm9zHjgk8tHSMUxN9jbFhvg2IPS2nOxZEFR+SQVpr+HxvhnZpqM/qCgWK3TY/eWNwmh6P
VR3/NQzO+0IHX9vm9z7F2WiOdMYRWjEtMSD7kT9Q0UBrcYbjjytw3C1HVUp2mHlmh5WdKRIgyy3o
n1YyiUjm7iv1eib1oIMCvEYcXmzIox+vc8sTOQpI1Wh+gshVJgbGCYE5e3vhEqdEt1s+tl39gmLq
e7TT33T4sWxYyqM5h2t3ifacd21YAZScDkM9Il63ko6ffYB8waQ0K2GtYHbW99sv/PzDFmsIjiQb
tmjjV6u+l1cjlsOmcVk+NjjV15kKrna+Ys1atg4dJW/3tYa38xE6xm8TL1c3KUzI23gcUnSyJRv6
oI19fbPg9d74PbNCF5e1ZOgRz3XERnPQQGOF9jq2ah8ZkD3wfDq5LhaOLjdqHnJaz41mwkIFP2du
WjFvfK37Y45kl2r58qwtKbx7GI/EJl0c2A67SDeeYoeaGY8/GTsVKC4Bezrubeq3vPyVWjYFXTrT
DnNmY6TrnlMHiU4F2suz4U7VKN98EnqdrrXZnaH9cmL8jGb7Ocy6v3Pr9oGxrL+3POOasJRqnfgx
VylvFpuKja9HyH/bPZMh7xIJiLldX+uHlPhyYoiGYu9DTd94Ds6HKgf618npaFnDX7dZXoupHPnZ
7hGF/t0QzulrPlxju/uJ5PjcoD2gUCMXadLDTRvquyEN75myeNsmapg+AwbkbGPvRmrjIIyM71aT
U1AYqlto3N+KCTB+WRIJpIqmI6JOV1l1o0qty4ivA7WsXIA1snbbC5JeUWRzxhMq9S5R+XdNecj4
zVZtD1RuVhl5WvRbdmTmcc6zSJMBFIrZsN5mALNAo5KyF3u6dyaQe21MJPDpKouvUql8ukM+X9aT
1KeLDuihSu/rVY6fIKmEXC6Gpx0AeEauBGpfmL7kO0elAOoqD7AhGBCMm3bExecGnY2Ua7wFCBYu
WYKi59lnKnYwU0mDU/UmNZIH/3lEPYwBhy4gfrZUTmGpk1gIbD0/uW3DpSqqSTQciDb850s0J7vW
JvcQAry9pclmuaiKP1ISpUpJvN1zGSLvYVttZhWrmNxiFW93l5aBc6FSFy0Vv7iQw3h7/HYjVEpj
SlwjX/V7nQDHVCU5dirTMVb3EmIewU5Yh5l5Kh/B8qCrLMhapUImKh+yvEVF9i6pkaYgP9JUSZJC
ZUoKwiVnlTIZq7xJTu6nWCVQ8gbd1fz2J6wZpFOqnEpc42+3hzKVYYmypFw1vQq2nDoyLhvCLl2V
eolJbIuauTvdbkaVjSlrUjIFcZlwEbW1aKE4hSpLc1KpmjljkHUuQScAiAkAYO0i3nH0gKRxgmpx
Aqj10xqPBg5zldqJtoTAVk6BHNfFtxGR31US8jkQ9jmo1M9a5X/aKgk0U5mgyB319aByQguVGOro
KPEScBQnS+WJmgSL0raW2wIV6WmiPSE3gMVFqqAwKpGU+TbrKZVSymyhPvUEl+ZTbe4MYBGUEirX
dLwlnKpXGYRhczIxle8qglCxuDQgniICgBxgkobKSxW36NTbg4I4VQ4phuAJCauwbNuNp1JXBfGr
mcphtW//YMLEjYTWSmFvRvUiRJKFwUCQa6MSXVvwCbfnnqq019s9UrLFelBZsB2hsIB7k4d25JNm
tH9MlRvrs/PNzaTdVaM49CpbVidkNrZJm21U7qy2DNe+4AkkoPRMVvBrGMx3mIy8YNFHggsJsG1U
km13y7SNKOdmYm55obeQgPMza214ESThohOKNIzVwmOa5MpobYSRyk0mdipiD4/bMNnaD/ZjOFHr
zX5DPJv7aRG+m6oUXk3vtkWN5HJUCb2myuoVhPbeNP7/T3aI/59cDPiU8Sf/j5tbI/qt/g8Xw+Hn
K67+Nw/DP3/jv/BYhvEfug0aCxAW2yHXxib5X4QsQ8DBsgzHhp7gCcwE/+lgsP3/QPXl6+QVkjPm
m8a/+Fi28R++7/gu3hZluwSr9f9iaYCo9e8uTvUjdJ4XpCxIXZanvNr/zQVPZ90MjgjdizGnIwG1
1WrC+8eYdSExpU5y2pU8Zrlzu6mTfty6Ucw+X3TH3Eg6VFTq7u0m7VAzEadN6KuaWtxuFi3ucEZw
c/uyghhAAmgeb/PJTPZWq9F7q5uBgveYWOZ/fvnPY6To7MhJI80LZxK72bwBjMfN7Z7ZSR60W4+Y
BxESICXb+linghnY7W7YEHowjXCz7OptadyWzOgW+Zc6gwsHVXuFFYHcUOqe5iL9Cb1qXCAY97gU
doK1GckCTEjAIk3b3ivOcacCTiT7EJ9W3uoHznGlqwdo+g7dnH37uAYxXzXjMWY7xjIyHo/w/oxt
Y3b3msNDbU+uqa0JrthRUz+SCDBuNcFzilLvZZj9g4C/maCEOVjmwga5QxzkOF59lItf4L5Qd7u2
4y6RQAxwDAlmSGv3t+ep1S6xkOoZA2gUB2S0TR4tx9uNsTTxTp+Sqxy7ap+08z5i4HbMWsa8DFUb
FfGkVo95TUSQgUW+/0qT7BQjGMNSJqDBAGtEfXeIIlzqtpAH8J9PRZE0RE+g7VcRuJwey6MxkWRL
WeOxfeYy/q+byMmq//blrOJz1+WUPkjPGLYwH6vj7UZXk7rbPaHGdbd7pme6e3z0JA4xOLw989uN
uM0R1Y22wBuRhc2kGowUO3ueT5+m4zbKdibUtyeiV40A6YlgmxClq+bBujM6pL5B82I6TyJbyR+S
p1iLI3ireja8W5zLo7Y12KMF+ZaY0pW2KmocAF+K+KU9NaTNDcMj90AF+QQOvo5ofMx1h81Fv+I3
CaZuG7pAN06ZMnkG5Xv211izQXmrznGywa1KNGqX4d5cV/RG3XK1JEvzn8rZemyxUYK1QKdmYpKR
JPfHeAymVXMCdQBXnAsY1zZCEQ/Lt/4S1wFrKxsJ0SP7QYF/MYhLZhPihC+FFSobax8VW7uG8SNs
AhmQ/R3tcuP+pveMZBG9majlUTqQN9EH5VP5ZKVb99Ud2Naql42tiUPzarOCWif2MZ92Ke58WDix
v2dNlTOjRI4gg0as2uhS+9/1D9gjXr7r+Jw8YBwFAxNt+rv+CbcArwQyZJXfubObFcE2mXmelQQn
SE7VAxD97pHHyXYNxOYrO5Azf4JlLllWBPUHa2z2ujnThpEp7RqlfApYlC3Hik7OBpIcyHE3J/dI
LMnNmn8HN5jaPwQeCTo2ZkXZoWpWyx+ddWPPhjvg1e3JaMCB4/9Pus5rt3UuycJPJICZ1C2zcrKC
dUNYDhRzTnr6/nR6gL4azOCH28eWJXJz76pVK1jCF35Kc5gaqdNs8QzFuHLECEVawoDpjjKp7nvp
LF9xVxVV9hATahg5tc1BhmaF9duJNO8FGUVC7sjUt6Gr8WweS8OHnsh8hJhEHAMZY6cnjZQMs73m
D/2cX+ZOuovJKhkcvVvN608ivHQfLs2Mu0gEWeCBl2AVYLAj9d86hi1QCL1ok06WsJ8qO2ttaNDG
h7ye3cgk5cOwbJUv5Xf8YI6DnGaJbTyjI6vHu0GCxmynP0XjhjwOhKB+ZwxJSCGJ7WwjyewUvnJB
cgGYFJrdISlO/bq6jHvpzpSuvjHJIYyIxdavjRL0zKQnSmGKWXTcREiyoNTUlZifkrOlr1oMYzQr
vNcrJ1oI0Js+4HpE3AlrhPyNlgdczmkPCn5lf/jmoycwJTTNjm4lS+1v/k39v2p+lR+iIL6in/mB
fWdqHO0UwlQ1UeFkr3MAW6w3pQEjhVW5b2CItJZ4BQ6qrPkSnI4hGfofZZf7yNx3U06VaiELn14m
WQZfWeEUqW+wHjJMGJznT9W4A0xh+6ffMODvNxCStKuyRsHHdKzfzG1GQpmNDgoHADrVWxSYsYOn
fmnBgERAZJOEgKyZFos9A06Qb/zlL3e6CNjWA2O0t0b+ZO8IJiz5zFH7QXef6keVEJLMrsFZFtLX
9LIK7N1Mjp6UlxuJb3o59SdMPuiGP23oaYRVmNAGjuLT5po3X3BtXPFR/GLjy3TUwBmbfEL+vs+A
KL5NZ3VN0jDb4uCFjrIYwBcgN1vqOfp8oVh2C4/dcrj3sftalPu4hQ1q1oHHvXw2dhBsBWFRfgRL
Yprz1k/3s294y9zfYYaP35JnL/8YnzZ/UIqwWDDHdXcJXgt4OsIb+rPnM9fgcxSmUJsNnMdxpXaE
YmMnAFvDDPDk+IBe20PrmTkhjiCIgEjWc57EojIkif0kcLQDj/ch28QPfOzn3+GxDZYqdrNsIPIv
lmGupJpPCHfjrejPcbVJmPuemPWOM5eXIf0JZvs0W+uzezNh+j66yNfrbzx0b8FmDh407ZPJ7EM7
vAwCqdgXVQO8q/2iJt8afwivFS9YrQjCoRl3uvBHUlIHL4kkKnbbzAkUBGtOlv5msS+gfoCidhhv
JZJOaJt0FafXKejvUvP7Zhbz9KLyknRX5hEq8Yqb445Ymlq25zUUjDoEsuhh89K1YXEFB4ZcRgJT
6XDm3BkMSO9PAFm0i8gKEZf9pQv+D5qKG4wOH4z9X/CozZbP7xCgwfyAInEI01uibNBi8nZb67UZ
FlZwq5fI8iKOvpWALQNJAthmht+9tgaTSbJFDm7XuZAWpczH0kUqCPHbFzV4poPgrh883h4j4Gay
yfoTi02ChAhuuAkdtrXfXaKJVw9DcTdmG7OV5qAnI4qSVfI5X8rL+KitJl/ZyrvXLjgbS1Z0Zoqr
2U3HVJAtJmEQj9CVME6mh0QJwfGyn+9QqC2WKMR7OmLgo5DMpZMEA0ddIvgPjqkzfBQu9CAXhnxK
zI5LTlkOra/dJiMqpw3Y/LRimOxeGLZzB9UfIo+VpxtI/vie8poFUTS1ZdSUX9BjQ9Tr0UrDnciM
iK0WrAoGPjS6HNEVRSQkVQvglnycSnSAnqXKG+KPV+F26kbs/V4hiH6jBRY/L5VOmB7Q+4REtSF2
Z3Ud2YjO75cC+9k9YRlT3ZrzBXJiQq3Os71SeSLW3By9GqNHCINm/BslBykmTtNES5RPHtYQYDk4
wAwo0To7wQCNzrsCeYF/tponFx1jcQnGBi6BZvStXMvN/DMjQvvAd1FtBqvnakRYTKVhGdeqtHlL
R4lW15zWo2c8lCvyk3V6nPDZe2+n7d9Mt+stEkR0h17b2b0n2XNPdvJ7e5h5/eHlhOSBLbtFsxtW
8mflHzTY77/1fdwy+DF2Ja/xcp4rxc+R59jPzo6HTWYnNwFGz0ddWAIyhBXXCPx0gtmM9d0J6/oG
LiDl6pxeYQGFpE8uGJW2CLosMlhystyAeT3hMf8Urh1c5MGpz4ifgejcFA30aVpRK/EuyLPB8dkj
gwtv33RJt0x+0oGUyMN0Ha71mevPH4u6VYn218SnNiPBw7GKRfMxfICbsGJLG+vvFnFPus2X+kU8
v36fo0PsX5ZvGCEvaQOGEkdgU5Cc8Lvbl1+KWxPI/cZTWUO2AI8+MHUG8cduEZ5mH/oPC6f2xLPQ
XuEOqRdR9oB+sWqiidCEq/E6EU1EsEf/9Z5fX5D/QQaoWr9GxYIcuPBIJ6xwaHEhgCeJi6J6jXtN
bAqEWMCzze/xoVVgV7pN56R+J7hFh8neMdKcrvc09NcZmhnQZFf+wuQcj03xy2mqXfHDOT1nFJK5
8gXDrKdX/DDy9tpt1xLpY0nBma6q2rVn4ZGRz3wzCJdyk9yFqcW0r2k2sNUJ8skGqtt9f6yPtbQR
I6s/yoU3TxbJZ0TqHfrtVbUnKwD/+eqUfPPhK9kZdvwBtF14Hc6jZbXHCY3RSYNOit/Xt5Jgz6Il
RnzNDto3P1owBBD9/Ki0C0Ir8xTmJAQeM75PRIFuk11w5R11EF5fkZWHu77w8AiBYU/bNP9TKc/f
YiirVIhv8OropJePMfO7nwpnoOGGWRqgKcZcGHcsVXE3LLjmGYTa9fAC0WQE+54eoIk0a/ml2LRl
yCXeGKg8IPouiQYsRGP57z/6kxDeN9HfMOp7IKfv7OY5092OZNp/X/373r//hAr/OhcUKgwD6lqK
3QpSO82S2yC2a5iY5si0j2qfdhlJX0nH9/5qEMf/+yojA44R6PtfUoXkbeI6ViMOc+iF3j84qnKb
+//vbysl6lpVG6gjVV+PUc8ks1tVh70j5VSKeP6XOAjTZ3bvPygZ72ZT5lLPYXwQQbTMe5Roymuy
myCvl8S0cez/+1IuafEnEqosaY9tEx7VbXEFbPmNJHBgS9jQojVsj1YU4kzjkf2a4dfV23Czugaa
sj3jSc7fXcrwi7xtVfuysuj1pVGa+YNwBgMDQjPGcW8r0EkQXf1J9iyzOH2NIV8TY6Vq0kxuegFS
gDWL4cd5vKiibbtNb+qWdNJO8mYSwc9WM8MFFgbPlHQn+82v037mtNSic/y8qfWd8sr0Llg/rXDT
fUqfNEivFZ9+GwPimTOr9TVzfpieducqn92mutN1EuEOWPwk+Q5SjwHV2Sxzs79W6J0+oRfsxbt2
ah+zyQ5/MRDlQiufhacPrpTY3PupwujSYaoo/fY/8Z4mtUyP6sOw1QOsOxh/yfOoboEex0fu5gsK
DxyeynVLNh9VktX8zWDq3kjA+3264j2m7vvUD2DXXDr4jFsy7d7NszloVvDZ/Bb3KoR1aBEmh1hd
XHHxUGDQ7/BrIdgHeOrclC71CX8C5l7kYgISqmuIaJx/B1SuzImphzfwAXGKsp8ut7tszQkdr5n7
6qFdhvjKmnAXRKAiou1NWISQX4WfAcpfbM4TSvY29kesyN9UYATL88LBh5Zf4qXwSLKbW+CWASkg
aHxRWpWEylrxZA5uuGZVlrGVP2JCXAanvz65nAOXeuZ8j9bIPhatgw/dgv210BYvgk02Aax7p3Gj
pUwKGgNks/PaB6Hxyg+vWsnWa7JyH/FlY80fsH9np/bpZPy+zzeOs2PFJGWjlAxmON+P9M/yChxF
XIlsLCc0cySwE+nCbHZwYoP7ipWHfhSwbECoAOPpp/TTax3Q4VNT4dJgMmZNOcjPCJ9EW1mGK8UJ
sXO0UbUTo3uE/VpGRI8Cwph8S8PK2UPfyGY73wgLpOWj353jHcl6+rVaMu2Gdbsr7s8T+L1c2NMP
HsuHoHf02ArPbcDKtLgvc6d/MA7Eq5rI1YHWUosc6Qe/Bgxn8Q2kw+dz4NCFnXhwkha1P165G5U3
d8tdACD0KSlmckYfmm3oXrp3EehHd6V05zQCCXtw4c7khXikOD+UBFeH9ttUvrDJQCRkF2IfJMu3
xssn24wv2sYd4bYrxw74iYMzswDMZuLhPQo6vdUkXzoRy1Zm/I2KJc82KhRBevdvij/aU80rF2+w
jBil93DTUelQ4OqDGIARwNK9CH9IyPs1faQQWsP9tQ76Lwg6kBgizomGN+FplQU9lGYIIWH3pT4y
dJWII8wX6GTs6pIThKe3vOvqCpdxQfgtMBOx8aI/Pk1Eiajdc5KKecbBwa75J5FC4cvrGGYKNorT
8SHCp1kxDXrjLY3V3N+r6G78giJguHFiYSQJ/gXW23X8SSsOKjC70XyrDxbJEy8Kc5xZ1V1+2eqj
mQ4Z9JPYTQEkbuRfYMj/WUIdT+wipVZb9ftmC69dR+15LSViK9kkeV+AEwvtMGg2KFe8H+4osYEy
tNACx5rUKyLDmW7mlSP8prXT3CeUt1y0YYOw68XxHVoIt4y/BvwrdZEjZHemf/AfM28G7BNGy2Ez
p5nW7eYREHvAUt/InZldiHr24p3e4mlrvq7ZfX6c1G2WOENni6KVpoc0+QjYma5hYTGj72svHDbN
+IZZ3vO2eDsGnL2AQ+E6mLnSSVAtZpO4wkF8IfXHZKNnv4yq9eva74tl7wenyW65nfBxD8Ba1tg6
3N36JznwkITyiYAQUs1fMuNiN5u87LmcMyHRTMxszpgTHGB5YlgGEfmcHeA5VJtyuIB6cRIF6v45
p1RwOHLqh+7oWxA0ZlxXnt0WU8dNudP20x6jOw2hPbvSuqFYIC1iiZwJm0rz/XIHZBncx4okz/N7
p0D5f+LO88jNroy9jMObJs8OSzZ1+eDUaJBDYdUro5snyBlLm3OyGfb6HWvhuYW5ivBLTH3HI4cR
xaNT7UR2hXfi15IcTQMklERq3SwoI6DzU8XomGJRL5LK+/vvenNjFEcgOMwSjE9bEDAM9jKzUFf0
2YFX7ogmVsnwhPSDgk1HYrF8Fn5WWLXkiDSfCn6xE3w5DwjL+OWoxbc8mrxZetPiFScUuygLC4aI
LtJqmu3HcJR+W27ziceNQKJscIDEwe7imS1J7jtGeXD4g4qCWNzEN3HGgyKZbPbPLaw4en8GzB2P
tZl/PXFbZBJww6M9u033YcOTxoYNaT3GqwD1hbhJ4zOW2wgc0kW9YCI+MYplORULOlSu1QwpgOQO
uvPyeWpnhPd5CqLK90Yv09/y3rneyqkhg6hytGJNMH25ku8kB+k5ZgcOdo5VZyXEIY2uke06VuNP
5NAeuyom56GTZGgdPrTJ0Wt/gt7YOBgmCxi3LAgc5zOzs1QOWCfLEVNC/AqdzFcfWJIAfnLDg37z
LP1Q3yd4TbQsBbpKjm3c5eCzBFZUWJA9U8lhCv5eKPjxzN02PeCohNeS2Q0bjo26ciL65ABfYHe+
Zfs1B0e74GP3pIaSVunc5bkbfsXmNDfcpqe73ApnDkVAwY4u6ac4NOGi8GI3UvfcFPmqnMNDeFZ+
iFHWt/2qh7p6hRyNHtcM/Tm+G2C/tvgd70NsUK2+IInb4xlVOGBLE5lXRd64KZwLHkws8FkS1+GX
2gv/lpbhkIW54vyohFa9Ex9TT4ih+XqMXArKuUP7oaL+ucBwJpA9tINDw0byhqMTusViEZe2Oxyb
s7bMvpKj4Gj3CtHkE264idcngH43LMQrzgF/89oPSUl2nxZjnXwxG7/xvGw8+DlfbL8Ky/LMIYnC
WjhxYYPu/ew2v9TihKu0dHEYd5Wb2RdHerKEVr80NuVNRHT6h4/VVLsv49y2A7FKCO89EJuEe2gF
S+bnOd9S3sCqAGRJUNxftqXnv+s6EzeqPQlpUmlXnT2cBye8ZDwBFHgDBx/+Rj5akgwjTFP7e7ID
z01U4AJCHAccGBwTjpO0HNfSH7suPr4RMcK7cMUqa0/5j4KxppnXNkFnaIHX06HFd+wXwQM7uFZa
JThQvHwx/Bh+oVwt4311DH1W6zdvEiuepl0DlpZonhuzWgYLhdLNg2Ir0bbfjUu1VZxxReSri+1y
8zKRvxBHAQP5j2OZdHaUAGdKL3WV0JQs07W4U1/7CXI8GLkl2xTnR/aoWvYl0U0ZkOHRo77LjEBc
hcb6WdL3uC3eG8Wa1q5/zB88nGgM+yuLRfqRWpvrZ6JZvwRLCMOs/vN4nWKbB8rm8v3c04/Xuj41
ZzbFGPwE/OYjokxwpIXy+XrMrziWTucktLI755Kq7PADeU7fHDSU/8FavgeV/dRWxjfVyexp5XiW
xIvnEfuP6EM9lAA6pwTBKSQLltta+oASnl57v/tN6XuW6S7ZYMNzU2uTiEdsGtf5StEdeIO0exhK
YPTe1sxbTGlROvNNSESZ+fRHB+umnApcdbD0dNHYmsU6cmR/7ub7+Wr0x+NwEz1jjdS0pFmCGPyu
HLBJoIonVNTlbtRmIFFIOVQXT0RhDwTb/Yk9snnvG2b6EGuk0lDSkOPSPoE5G/Bn6cbY+agmS6eu
8FEwFVzF1qoHzYpxwIcQ2TTTAiaghi2TV/pyDRDezoItSRDezMHjBoPSArfSU9eZ+crAKylH9G4m
iMxIip3b0u5lGT6mwQQNl2ysCVgUaMOyo0SW/FR0KBCxrPsWl/WyvQ8ffeOqgy3d8LQiEPxdMXfI
1mkOd3R9FKZHxEjiHVrMojjT8a0YCCxoLPTzO4xgk25RyKcC8bwoHd+tRvMpgLSy6Yc+Bm2sndlX
4A+38U/g4xXmbFPdZq3bfbcXRE9z4ikPVWt15Czi/HkxVsID4ErtHeU6W9ai9zyOl6F21NYFuih+
Yiok3hVoPp4hhOC28hL3fbRpUsQAAHCTG+6UWGw9CclF6Pv2kytHS1q3WLJ1wCl39WkJa3Cf6TS9
1rJDxs6puoUgSoygKMYh22WAMcAkRyW593yiaDHcooGkE3c+WVDoCHiX1iDp335DJPehPf5T3JqE
iQC8mV1gGqI9AZGzjRD5ZM5+Wkv/ky8MPYh4ykJPZcQm+tFefm3E1G5YFlbYWZVxbjqvbFzIfU/a
4BQxCroz3g8HtA2Lxkc1K2DTlkPYtEAUv0tTtMIbmhZMr14g0wRR12aEkQuk+aOIE1RApUFMPG0n
Ld60Q7pKzC0PzN74HmqfH6YvSCcidJxkw64NEZ5pRvgzuVAAXWaL+2oLj5KwHUdyy2XGw0OpzEES
blSndIuv7qI+2nXcmxl2x18CUHL93n6Tv2Iys7/20xjfBxWzPs1rls0Kpzg4nX/yB3ZGH82S9BUa
/umu/I0Y70TWK3rPRjlCnj4OtjxpBMscg9ket5uOqJsUt4dlLexfry2v+OyW4y14a3tNBpIitw3k
vyPjZGkkS6R4qgL/32RIR15q2lviCzcsM3qfWWfxAaM2N3xx7jG0xFESD6cBKrDhvZobLLDqxdDN
YkxUm2Pn5aEnvesIZqIQlTsLCWB1VCjKkXQxo7vJ/ZKpKSZj5NY2M3jsOErYxhfFcbDVcK9HILgY
lhQEzAtp/OyeB+A7/8RBN5/Z7Jb5/KCqXkS8sl+fyLyfDAoYM/7GR+V9ZNnI4b5a0PPaTAU7YRqc
7hhwDHNAaaafPo0Lbjs8i9vYrWm+NuEdUjn+dsT8wSL2uXtUwAmpU1iuvd/ByzCzA8pw8E8cJkj/
WiNH3Dx3sbppEFlANqUGxZvFCj227C0fl8o4vlEtZ+U6x+flVfjUaPMv/ZzJVn5JfkLNYaln68Sa
O8YnSIBuTmxGd2Cm7DCuwy3j0/YDpyQD7SyZDh/08AwU5581cjwAk/ha4eEMCFXwCZzZ7/BtfHLI
Sar9PpB68m+X2R2VNsc3Jxx+yWyu/Qld6W92qChxFvp3oZmVkzzdScLLZg2ZWvPUG4Ji+IKcsDxJ
icusf5zQvzptbecTeWYI1BhSeYwOnx92VbtMk5mXwTwWzfabA1S2kLKdC8PBkooyjSTlxBYuEEl3
M7YjicnUi9qmGtDrOjEh3jJpipgJmy/W9cx8ntFinxIDwZwDec/I/ec9xaNyX56Lwtfx/1dAth0x
BrPDhG0hxvtpuMxjh5xL2EIYOGCzpYtu90jAeTwNeMdmLMhaV5xmM23yhWrOfKAj1gKVHW5aZ3DZ
KbLfjNuTvsfxQ91JS45H5YKVjttcsTsoZ6QyWP1ZgodNgHNODMITQgwmRk5LLXYKL6+TKJudfI+w
kOYNMoZglOUb4OSkQbZW/PZkLN6TKl1bhE/3hf4ZQsrzrm01p1kmXKnYqm8RZIP4TKa24kRfY2oR
2c3/y/4ET3faMzBnYDQQhKvbQJaUGwpDX2XN8BQnIStwGGPdOsaUZ3E/W2S76iM9cqjjqYEiyMa5
84eBUUw/ivvBgoEDXid+chKUXbwcdlqLy5WV/gZX4TrR+1J4L6rP3IuXhBg4oDryF2B3ewf/L5cF
FjeiJa3qe+4EzmzRnqMTH0exA9FhyiEvngu0l0BufO7nJtyNm9yDTs88JX5P6JAmsmio7dKP+oNH
c/xgkbHhSZWrnuQb2RWz3diZ4mJOvpq07otPAQjjogHGtN5ATkTupiMzWUtvbcbd5W8urwj9NsCE
mJVxRHPtKXcyv5l8BCIpxk2JOwWOyvYy2Ji7FckyRn5UbkSUOvqiK6FYOh3Z6yOzDGQ4Tha4WsLq
NyFqM38glszorJRow+RKdj2Y4qqfbcUNBwvZjIy+uHqEp7wvr0q+qZkQSUqX9Fn/RqfsMZJN9ctA
+MDLs2LeP7VsnkgD2eqs6Nqs6t9aYIlwpJv6Oj6XimkcDeH96WRc55ksAW1VJiNA6LH4x8w+uDt8
Rnx7X5RhV2nV2fpG20ETsoSVcXxngOPK8wPJGBNW5t2WzqAQ0Uq80lb91/SdiDyDZvzHnGPRbuvR
bCtCVb1huITdVpQd0sXx6skP4Y3ArAJkV9/oHpTuk0BtqzDo9F6dLXc25UbGzK6lmzWnR3SlqQgy
r0ZgxESH4YnTLTHt5cWlh7EqQ+t5KM8pSQjubMHuIGCjgsPeel7AGvVR1ogOj0FlVzjUfyj78Fc8
Tsybv43Uai1oEef0l2jssgCWsKUrf693+exgVpvmKvjymZHizC5Os0/tOH6GsS8uJNUjo+obsX30
g4r7AnCnnmfhAkGVx2zxrE8eW0ZzqpdPZLHX8MSmoAlvIpqKBxlJd7twa2wGnzlDqVnzdzKDhb/J
XvSG72TfMnyb7TvBZMWXZ/lTYcgTnVLFLs/GA9WkCviz6j4YnrwwAcXJg1xdc/rgNdpDfRAeyirZ
IReTaguONhUefJTx8rrXnhy+R60NQAO46Ikhs0qksAP7TbpJdnZ63ll24UkAbLaMHSOfcrKz9dcX
bXUCwuCPHqnC7a8+mO25AhSyYBPj188QU2HDO8Xn1wluAL5KHTt4gS3YAsEzksjqMed35uu/lAs6
X6ceqXRsnHAXmI2essBmrMzgFt6Uk/5OJ819HprVu0IeOXghAphQSM4Alqt2m+207czmlsb3kgdr
Fbn1sTzMF+qeBKz96CkPTGrlwYQWspJ8dW/MnfYWXXl0n0scyA7pdrCZLsJnFiIH3guwPGXnwRYX
uUesjOQSgTLpPjw8YBaA+SNZNLj98yG6a3vvtxqflvHtzxuyxfh6zZTyZT9XM3xzuM60608zPyt+
etRCZ63+VXDzga99KP1RteA+/4DFPEMHs7ZONaF3QHRj+UK8AXVgiKgvXwdZWmg7Ssyk+pgvhVXG
9snRU61Zl+UyPReRrX9pD77X4eT5yxbBQhE/Y+g0VPbXeiPZIhVbREVkV9J+aJ2YSc2E7BA+HfJp
k0+ohJ5MZ1tZwM74n7BEhI/6AO9zxsiNjhoXnPiL6r2UP3qKpJcjSh6WsnPVFL6rNa8EWdaQrbct
xWU4IfnndSL8txvmncoqeNp4fX5kH4gcAF5ysyBWBGQbIuap3cyWyUe3gEWl/Zvy0zUepfVzsocF
lXrJ1sdb5MSkQXz6xpURNm4T+Ub8BNf9Hamq1uElX78pYqGNtVQwLea76uu54NF6gafe4IQwt8G5
rTPT9YzjHvqcU853AYxY+HCX+oZnFaR/qOfs2+OtYroLOrUMLzA6ZmvtACpAtlpw56T7SJKlcYBY
doDmemg/q6tg19TRqVt+sWPj9YJuRWb5yDtOEE4abQlrSKmgoQGEWxSaYrUJseI9UGXre3EiScUq
KI/rw/TRnNT9sKq9NFlEiqVT2V5qjw1mRw7SbDX/SMOFthUgkHAyA3+8vmfIUWxIMasYNx7Iay6c
R2AWqt7pibmKN3lzm53gVuv2eGHWXV/iyxzTD0i9IP7m/IyDikH55ZCutLylwYZgXJ26FsSY785R
F5mMVKe/iEyuW/xBw9ByI0MvpWlyqn29jak5aGsqC31kIVEpO9lP+0WnGvVevJ3fg1NNqY2cvF60
mf0UfAxDqCeDYZWX21jwtW/tO8H0nUvFRVzrOv5KPmP06EZP1d1Q9I2TozG4EnY6xW5mJfsBcZBf
nGI/38o8mJ2lf832nHSZvMvCzwoOi8ziUuinBh+3onbw5/kxSg+D7BPiXTFqpTD9rZj/XakhMPyg
zCiAsewKbOUcfo+JIwXAHBaPDzt1ajhZ4Q+lU4nWmHgdvrL4bdHqKdg8mLUIW9ZnldUF6DJzV8Ar
Zk0oTiFEbYpV61npndfCNG/i+2wtvaNpS/0zE53SGx5RvsAPGkL2StVwEnk31CTBKbi94QiI/TP5
I5lDTtMcdQVuYafJb39HDzETT1D/ni2oH801gaIa+s9ijU4G+9Gngi2Jj/cqoipoVOx8+OAXkPh0
mjZL/J6WT+QVVvR6l7B0N+CWodXgFsZZRabsgbwhityx3ekLg7Fp76O2Joidc5qxtBuy4eDZPx3D
ly2PywoShLaUOpeKhDecpTcxgDJKGjIW4nG/QIgncqgwjKC2lt6Xv5KcZIeLfDZbEdfWFsco2UnZ
Jit9vOBFcrLogWaX2bAY+n0+YaxkZcwgCwYTy7HfyOlj0paKAVnsMhnANblPWUJdRi1EkUDCSA0Y
QslO2S05RuSyV3I7XjFcvfUcd1xIdcR3IfjpbY1QF8DDm3Kc76EndZjxtwTa4GVI9J1JYZSXrlh8
hcqCCC91hMNxYWOOtEV/1h79/t9gv3tP+/835//3P7GvhPySYTL6v394GuEbHanhw/ELiK2xzyGn
ZPDQny7+fW8KNIUMGH2Pmf98QTCvk3UAY3HDk1DOAOW0V9Auo3DogFL4Si9h1A+TqC6qeo09Br3i
v2/9+0cJU2u7aYG2/31PfOX8MyZz3X9/bV7jQ1BVcw9FGpBBLJFCOUY/4vDm2v/7Xv3+hyqBav/v
P1OD9ODfV//7h38/999fMZTu7ewY9a2N2pPZ47+XTQ2ZHe/95b8fxcmVxiSWkiVWOPUu7BcjOcGN
Qgg1Zve+zJsVtcjw6qEp3CBsvQkOkBS3LVZ92mRruROdk27a1OF0GIOmRZvHXSsyWd1pebRL0+fX
XM6OsjL7koS+dZVUIdqA8UaUTItoFjs1z2sX7MZ8lIm/xemmTG/BDKcdfOtHN4VPl4T96L3aJnSz
uKDJA0GY462nptBiJxJ6bX0m0tIYOm1yB080lePtLEpuWV8Miz6iPkVxwtGncW5qXcTgqulGP9OY
bEfDVyEU0koJoEVhRDUZisNdIWOba6QKvdsQNsYaBBod9lkriau5yvQBxQSJOsziDdktEV1PeEsZ
9XRHFdKY6YuCo8MFCXNBj7QjCqM0YmQZwe9UYVs0BAs4UwetsRk4CJMGsHkQxkVaPG99LJGwwBGD
kITQLmZoZYn4EWeZKMYRM6WPUFHxQvmuIF7O8R9XI0heLyWGTNf3m1DDOEGAzqyhHsdl0X29mJeX
z0GwpJf+E2fqF85QRHdFaoBJJ0JrHWbCaMB9wWhtQXQPjjGM9npZFG0CR9nwZkKJsnY25HSsO3x9
eZzJSst/jDGPnYF0jDE6Er7QNrDF6p42IJ5Ce1Reg61W719/ayWj5yWq+/wYFFgJ4eh9wOEAs0yZ
jFH9WeRenr1A4po0WzbqY5x8NZ8tCYVgkygwfOOSOw0ukaYYpS8nyrpbIDzLRZn9CTHMB6TqNE1j
OhDTpC7nzAJ6RA+RCOZQIyDexqSLdO17r0nzr6hCbSFu4xKPg6EwIC28WjryRL9jBNF6UqA95s/X
ZpJSQClDhHksYKoZQa9N+EShArYpYfGImwXeo2kR+Eh9KXp51Ba63DlFPxJrNb1gc2PeNMuYKcpa
calYiY44iOCQ+OBIEuTIhM0sNtI/XEPrVWlMKN3BRIyIcLg45/kIhqcAT4O8LSGldtXvbIHln5KF
PzFicC9POdsS7OZNiSXbvhNBqlm/fhnTUn/JPCUx1YASN1jWcxaUIGhVy4CoVrQZuk+NzUBKv1S8
5B2pjm96JFHIBXCd9fIkJLQE/SwHV+6ZqgrghmHM0RbL81On4NQsl4lq12xlcZmpOCjB5B/2AQvJ
DnrACNy5bQKJYefiFuzmf8Ms6dZiws6tSLI97yoq8iiL3vHM6rKjpImDcPSCV5FYFaTbQlLgGeK8
Prap4BGkpnKgFn1aoIXVVhoXoK9ADzNE9Mh4QcFDzEV9Q4Li/6rjdRdRqGQNVV9eJkR1fUXNuBSJ
pIOIaACEKKGvqAYxyIwhomTAI7NnRBqFtyc5bmahp6JZSIk3yU1nRbiZe1Kn5G6DIwwYGMP/noDc
7/qlRDTAybV+vS5Ksh9LRlMtM8QxmSA/d6zg51s8OgPEKhh8RvOZnSWTcNCVrN0VEi1MMn4LuvA5
jtxrkr4mZzYlDrTsR1PQ25MqjJ+ENMk7QwFynCkXMjA5q/9RgCYGLrEA2TbL4eCq9XHMZspnAtwo
ycwqybuXwmfvpspsOVBESGj4Tb0x2mXSR3e8KWIHEd0K32gdViRJyJiaA7yGyBICWCLRVB3mYmsa
qEdXhcyYmOAPOFSijAV3VdQuKVs7CZNhScOWCMd12p5afru9vbPQwAzJMyP9fIxeLkEzyG/05y4X
Q2krSN2tlrpzgeVV0WE32Y4CbbwOPvEkTmCblTSgKkP7l4p2V0j+w9157FiuZFn2Vwo5biZoFEZy
kBO/WrjWPiFcRFBrza+vZYzM9KjI1yj0tIH3CPKqoN9LYXbO3mtTbGc25wxlyedyfTM0/07zA/oU
lZYc0SJiPD6FNuOL2KNJ7p19LpGF+6InlCn9DLKkxKEg4qnd45nfaDJ99EZlV5DdW+uGPsmEDIcH
+ZHK7MfUSm9HcGsPaoMaPHEl0jHWiY+0xDCycI39TYBURmruiYLoCYv5UjdQ0jICuZuD7jYqmxAY
ifdkFYr4l1Kn4DRDKdeMCEXceR1wlKP0WzUB/h46zkMey0PqbvsAvWGuN4ApouFJ7+4myINNcad2
8eg7IQdVKLWdOfkXAC9tjpP0KfLMcBtCpjgS4o7mmEgG2jhoPGB1oy1sORXTYmq3XsdgOqfx0YM7
RgKtr2AAaas5DPwtwezXQAgQN9tWsfHImOhESIRGk0IUyCbiXimPumR9WsYMZm5G2DAPkGIyWBFR
llJjdCZ7myUNBhE+ZGSG08VrkeE2JpSBu3cD2FKVqQnmQBDBb+rpbYYtAe2KVooLWVNcLmdIYdpE
7cvwdZoQrf2c6hQNMvc8t9oMVBH1RDE0LcolfPRlH2OCLo++HaSbAlc9cCusfXFAlb+0/e6i9yFS
+MzCsO9HdNCYwiA8GZAsBC5VQ3Mi3d2pb01RapvQ1mkSwm1fxRZVj0Yy9+u5w144NJ5Cx5twIKb0
MDW02ChHqqnvLyrZlLsA8MCFI+2raaRmXBw9sgpXeUd/P3IsKBIFv02NUSYheRGTsx3vIxrtYkxJ
sEYgD8vyWbhUlzWO701LQa2Ip4hJovbopY279t2MJidw0aq1snsjj5+0CnjryAU56JqBOjyTET03
1l2A6SVvYnxL3Eyy2nluEtt4yqyrySQHBfTbXusoYE56gmOrhQdb03QtXRB5rj28TJ376afZPXSH
+Srr+uY0BMB06QcYMhpOthGgNPeY1PcZVajac89enr3bPgF6vU4Xv4hvRuIGjubcPU4cgRysDGsY
3ZVDs8PZSumVTmMMgW2VMfZCxzXjvaH/lEnrBfjUztMQscWOz8Q3ooZl6mmKGk18mYn9VNSVWI+l
vhkH8EikWqx75i9ru4f5XwprlydIF8LmbnacA7CJtYgQNRii2rkVtL4Mf/zaDDCSNwMA4rbdpNFI
EYs8zxJiiqxnDGM0D8rM2Hqa0K479n/d2kENAgvgkRa+TqMb7uWgIM4TVvRbi6SdYKKalBnevKuc
ftPX6H/0hs62pafQgJv44EczkInhpkqLaJeb4S6MqF6JEBU/2WzYkKIOs6KaAml1ugH3KZqe23Tk
XQWDmA5OR/Wljos1SR3eVi9p0qdhDFLkUhJrsJIB7VVbYmTUxU97aD9dveVlwQ0y6OnE+I4vrHz0
s9k9VGeiT6372ZD4bsVFSa7zaWZwspufwjiytjjA570njmVEM8fyOWrFbJ+H0KaZAulIOGiFAJiQ
dECVfmyMinnOTRlkGG4nrKQkcDouIGy3zMjamB10V8Pl6HGXGOj9NJUUK29CDTl0T6Zpxoc0zW4Q
IowGtK4KQX0l+Knhf5kbXas3OW5fhUtyDpNTnazRCu7KmHwbWPNNjVTRNS25tar2zfHK4Zx53mny
mK54drnrx7fcvjRKwFFYhTeaQ4BSPkXMo53nUNj3bQqQuGNf+Zpi1ISZnzCATB6mwP0gzMPem5Pp
bZu8vQOaG5wzi0tZDgbKTjRwcHyhNnVSAiAOoV2+wgr0GdM1L5kR0dfQi6vIr0hrZsI9cOaq9Beg
3C3fAgBTJiUplibzXicPjoDva7I3pwuxqwJX37pFv/JaRk5VPp8HO/xyhoywguDDT6js+MlkbxiM
bfO2nIDXiassBEulAQM3twAhkByXFNU6Zr1c/L3qVvfoqLRR0exKpeyNq+7gOZW2guQOgBm37NxT
xAgYezY4RCp7ArqXYVZ0I+BUcSM2nl2dKj3bFI37SngxfOyUfHhB7QhYPEqhhuLbNGk3NdaCB52m
2RA1r9kYN6vQHNBNDomzsxHmJyfZG0yhjf4kTe4fbQjZzckz1ia0c3pgwluJ0KfZJMdEEVKNOoJD
1X/q5HmQGpfzl962FR7oAUtZKKZgI23MoUMfIVOcgnjrw/xFRJ7cAyUj6LOjV8uvQTagnWz6FGaQ
yOgYMYumnk9GUsS04wBm50Y4FfWuZpvo01FDNzECnqUs2TM8zymfkryw4aYFZ2A4cCZ7d015rtNt
OHWq4oZWkJMHjVOZAeklaq+Aru/XtJWnsL2lpvCokZ9HcJ+2N31+QE3U1EDG7i3pciLjLXfDaF5b
Na1+9ie6tbqdoYKk3DghlrblrWQ2dBT27aDTEIunpzjo9l4SUzoIyXjOAvKubE52A0jS8GwLzVoR
DoWs1lN+2eYJc/d4MlTqxrWV5x7w3XlfpVaHItYOVQDXbd8LZt41gxnfjCmFVu6VKam9BlpwSRIU
g2XBwcm4FEFOc8lxnq3dwKO/6324dVdTjYpPQutvgFJe8oeDTGuYsGlDg4e9r2DYEy5kJskOInK2
7sCEQlBHJegQvzeiHu/NFmnJxPerq9/dR09qQgMyfC991iXsrVADeNkqn2IGqDCdgClllbZLW5te
n07fZYT1BL/lYJGttrKTOr0cVZ2vAWdWhx+giI/11CYncrg5OlyLtk4d4PJB0uoyrQgmk6b1jNt2
MJ1DGN8VpFXT2Wg/yTb4adYUB6qWSY9HX320iHty8PbnA99uSXFmG3QIdsjXCnZaweQCtBFe7mkk
DZeKg5fUJjpd9IiyksNlWJC/49mDKmXg8TYQxUWG323IPkKwOhv5oavR13XWnDPbtlaDiZocrKe7
69C41CrAt4A8X/f1z4lLr+2F0znrgH7GxAgjYkR9NHi2v7Z8f7hqknDf9/PlrBvJKXfR/Y1zefK6
tlmXtY920I82duzfJjXia9KQTqZq79hwTC+srHmSqUMLTl/L4XkOgOkCBHnqLRMxV9/Ar/dRAvF7
hntLm1HFjLTcc4J/zbzDKNWinZ4mjutM25o2vobpyUzBy8KWgaFVoqxquB0EHPXDXOiQ2kJ/zSz4
GWlGqdfG51zdh0YkNuqqD4KIYQkj4+jKAA6JeYCQCoQdpYHCsJyqfZOAnxGaf6/XOERm+sL8YalI
n1NpbnsVjoa3QjOjE8PCWyomM2KLYZfrxk8ulF/hXAE/z5ndkWgoOAMyEPKWdlG3Ju01I13ZuVts
ZOQxoXW9B+BDnISSA9WhWTgwh782uNhgznI+5yhCE4LwvQMktzXk8IqDquVHrOszWCaNoCMIFmU+
brUqps+hteHtJD/c4A6LQ0lNClhb522cwXjTW5opg+oeTS/OwMwllc0bWbTk9pGQaL34Bd5SLFhH
vUXnkXbhe6tTFIphBsRFvI6MgWEVQSabpqpeOOUoMPnQ8Ezdeq3NbrgQJsJTXeYGMnf9w5TD/VzT
02glgNICKUADQNoDVJUOyVcIwPhmRqpvFLTKCjWPtZnCCcZw5RCcNYwT7kAJZEzF2Z8j996uaYgM
NK8mil+BGYkrpxDrApzauumRaiblmN/Ppv7hliL8YG7zZZNslgn5kHs2VU2z+eL+9ppJai92GzDK
ui6qrt5TzrTHYNwGVfRq6Ra6rEM3cEONLMy8TUdZjUvDOUPhMuX49onriWD47eyAQYwDq6E2hy23
LloTVnF0hhSQk+g/fIMoWwOleOEzOpn82sd13YMgTsWWEDSlaRHvqe895nOMfyVdLlY0n/zxKhrT
V1c0w24Gi3quRlBh5G6KtYz0AkFO9d4PFgglzvICbOJmgoV38jwyKGPGLcVc59te+Jdc6GKSOT3r
IiAlDjGUeCi9irlhNmpIPTHF2d0LN6/oNhlbSLWud+8C9N/4s4/qv2oe3Txfy4mEs7GosKUW5r3V
cv3LhVWv04BoJU3XdmhUjRL7k++mGfc5ajwj17581GuoI6SVZ7V1rItc7h2UB2bqdDtfYxDq4uQ0
/ZyrUKbjR2CUpEcFPnmmen3IFcVtrQNJlJDfg3KV5LG3NxlbHIPC+owyzbuO4vJm1jF1DoY5biGd
QsRycbxkOQN5S25kbG99aHDEItKz9HJwvB8DwpOMC/+KGWGFthcyrNPQdfCfzZyY3dlEpN/Tzwjj
97osnBuXcjSzhulC9s6Th/guw+qH58WaNnap/cytbjdIVzJz066drv4KKLxtihqtxFCa885DiQH8
PFhVPsNuVbUv9KzYBg5g2CEMnP3gK8zuCAXPoUdqEySLaYPBgaOhKPY1NAiTwRVDUL8K5tpAyjpC
tOq61yDQnuLCsUkAZZYclvmLMc3Z3rCTk+83+moasB+anRJZti1RvPj4tYELaQEIbG82N7XmgmII
MuocQWhvm7cO4FndkHduzAOmDlnDK2g64spDDWqdwMuj53OztqOc3v5MOWLkDreKhZfuY0N3NpXB
t6qN+qfsVIBYZr96MONjNy7fYjmSHqRdGbU8c6+9Gfhln0rfPo66ma5CwHzHuOEczBRkPX8ZmRXv
/RqOjIaaIT+Tv/EZxEjfs4GLf4stixsJCVGy5/4sq880IO4hEi7y4kKRd/56NZzq26FVhirbzo6j
Zxfx9fLyoHLciUa1mkT0w7Rm4k8S5vIitfjezCoJE2HZ/rW6vP0vn/9++9zX7Nf3tuPSYRx2Qht+
8k+GeCSAXS9c7WVtWSws7Vpxu783l7XlseXZ7xf/8dgfm8vrfGgzZf8pIBKSRCY3C5LbT0r+mkn9
ib9Wl0eX7dkceUrLoH0YHuklak+WBUcXjtvvbW32/7VNqAq1w2YdvTjZDCh11lYeDDVjZVHKPJJS
PPNXau3B8rOLtAQM6o/k+y0I2qyHMBfqoX2cQWivPZchzbLZVvM/n0jUSxwJkJWDav/9huVly6ZG
UWgnh/C0PBTZlnUkQxonW6cnpMuacHuW1y3PLIsiq2ndMum8iyMT4zboUDbVbixPt4ZtHwrjc7IM
G8Gw1+NulWgFIihiJwYOULYUrcipaOb7KffiqqT7a8XtfRvToOnrqV7JgsyvZWGMLYKIsKhn9I0z
ChGoM07Rfo0aWovctal+xgL2Izdwq6ZjFjYN7UKSNhJgY/tIUZxiBYrKlwNcbS6PZdmAdLtzoHjW
UGYL0WNvWJ7pg1zMG5/owXSgKv/9vpR8XH73Th79EltcsnzC8tlloCnyiNYTngqd9Pvf+/WvLB/7
6zXLU2NLJ0UMOa7Qf+9U8u89W169PPHbZ/9fn/7+hNKNm53XNYfv1/72bxYEkURJfUoFA2CYWVz+
3AyQArmR6zDw7gcL4aIh8Nk5U3tOKD2Dk4Ke0buE22RaROnynUxawq4rn65AER4AtOcH0u3qs9YN
dJUS+viEP/Rhv4nblOBFdCtVAcoLxAohXtp7X+s/pRVmx76iEV+nDPVrRi7MOG1m2ZAKNCmpidGz
NHxmnl5ujhBgYBD1XrPz6X1oklJA09YU3rwHBmDFVTJwSfMqHemsTrxrm/jrMugrzEo06/u8Rvjp
MhexRqAGDQyPPPvRB+RV1yUaKMYC6y6ZbjpKdGvs8qiLZPHQShoIFQm2KH3AulAlWzPopt/d4lck
4ik4VKO4N5z8muFtsxpTHSFCFO9TbsH7nhwaIKcweATzMp1obBiM+LmK7iYVBTezyO+uRkFjqaOD
KUzadJ1Sg6fEofbFOK0J4RgxrqEltueSZB4MkmRM2ZdwPyaEkm6p1TcFvUU/vg79OV1ls4eERrRf
dpCQzxhXztrwxKkIhw75KenvJJYfAxcDiO54zwmyypY+CKlYAFqDDkUPuUAkT7935OZs67z50J1t
kqYtjUabjn6S3JATjSbaLtFQh/h1/YVOHPkny35zbPPdSDrMsw3FNGsSe1uiHQ8LhAHFdZ8gN3TS
6hmXQUZUHZyTug2Ci8qlTioSQihj0cwAObg+aFYxHiqHuUNAD5Zg9vrkDNoVfYK6bx8qnXGxYGba
5jBM4DyvaAZfDYk4D6Zrox/r4k3rFpdaS47ZYPvXmmF95JWq27I7GocwxRGDcMO4AxmYY4xJ/Pyn
k0an1B8wjgeVdhnm1NC4ncEUIll8K1PjKoAyYuo9MNyGckCFBAacsbHKE/Git+YPmZCGFmCu4K2X
lAM4YcL5JtPkfS/r8YbaowG9eJPYKMCk7Xh7Bx5NRTHkqFn6hGsqSQ7CZRaUe9rJ8e8Tq7dv29T4
aRu4+KP0EdA/CjKZo9u1XvtGB5fSzs/hXgtIWdNnI95bidL1yvaTZqCa+A3axiWM6qYtMPGZXbop
Y65qZiZmmiuMWc2cljYS2CZ39DVtLGNTJM5n0NfhU0F5y/e9ck3C9bYaALf51HW3fuYf9SQiyC17
NBRIv+Ib0ohsotRZ2I+iaM9p5qGBI+t0bWUDtjrL3vdm6O7b0r9sQvJJLCvnOlIQYzFiMMeENTb9
a5XWb3rJHmQlItjMvy0LcdOEI1M/vu9e2/Q2Q0Gzm75EIjUSCPAJGA0lPC0UqGnQYSUE7q1j238J
I0TVc67D1IHQvwKGvGpD/7KYJbVezg/oEdon0zUUFfohB158EXQnC4XdgLGnqUEqcTnfmgM0vlLL
AjS1WfWRScoGDYTEtSmB71no2wSlPcQvSbN1Zmu4z9oalWGMUIbvFgFzG2pXjOkB+AlEt1N+ap0o
uHE67skBbSHLioLtaIo3lyBD1DA5+ksjeZysqNs1iUp5CR37qg/9z5YSWkfK4xUZC8Np7Nivqotv
orYEH0hAw5auCWf32PfIYqYLr6cyBX7e2cDs3dozBO3SaYeHrhhoWw4PVdPoaEvDH4ZJ5G5FsWDb
2mh+R2EIxvB8KF1iNC6kO6PZ8bxVrbjmTdbCO4mNjdZfs4vG2mhIrqs7Sh/W2FS7HEYlbXyUsMQ2
nvJgaEHnoSZFyLGbNZjCQ4ypAhpQlqA0lo2dHQwTsJCthddFykg0hAQPzmvotz5s9ENLwHo1owuj
WfVIYBqmpv52aJp5ZbjUPqaSNFRfD6wjmUefMaRUCm351xiDJBxqgonLXn/S9KrhWweDr9mQMqt2
Oum2i7Gtc7Z93FHCL0wKPKajMKA5ZotqvB9bAz24FVEt1tazUc6nFnFNagfZpRKZceQ6RR+dk3LO
NnWWnamTkiG8CNAjQNcxYOapcupd16L/H8Y5OU41P7Q3N1DGI+A0Ze9TRhhfnQQNSDqO1wl1++NQ
0lghCAZoBol4mglfXx+JMkDwCub+NZU003UZX3azhj56wmohDSxMem2uAhsp/NRP566O02O1nYbs
lrgprqm59w7tl2J+i8VX1k+Jq0doZsp7SVMrnyMoopI7c6Y5X1KdqtKghZNk53rgBKJmx2hvHj98
vboa9KkEmsNfH+N4FzqWbDfDglyFDwRq2QKpLrGR6HKyCiECFFA+Dg63BG5HmxkblHpseWImHnZb
OdZD0bQB8eP2S5RCNoxJzDl2imAzqIUYEswUQf4YamF4DLPaO07W+BJqgCqa3JyOgtEe8hIWtWYH
GztDThCjgyIsOReHyiMoSVUPyRncjSpPR3eYHFTMI92mEDvCYHlILYx/ry2bv3ZRvaGJIhpzm+WB
vjUYzo1qz91BPGhJCuTHGfS1i7ccXeRzNrYKC57vGD7OFJympD26hssqjXQyY2RuroWnASCpvV0O
EzGrX80A7b/w0HkuQ/plYbkcCoZaLJvQ1KmgM2FbW23dHRP/LbA6yNjLTplNM5AKODW3oTrCE4v7
QRsn84VU8YK2mkRUBuiSQi2WtT8eI8KO+6bEYFQbMcXJJZFIKxnSBmaH+jIhL6LrmNDl6rf8XjRq
jNpFdrDS6TivrIpm514oMuuCSA2SgDlLru/GpoWVoBaxYyNlWrYjBWWdK6oxXmrupdYn6OqdvkTx
Apk1q+/61hUH6UAsctViThHyam2VrgbityBVAYs9diWus7qwL0On4AIhDeM4dYV5XNZqXTOO5SAL
ihmUYgPFiK2AfDMWs5lysLXsw7ImmequpYWEK4zORGqLY9u44oiOvQ+lf7AraCZGgug3IBvboFxp
TYfQvKMtUhxz4Va7MHaBsjWv88A4j7letqJtUPETFvraDzQsO05jHktDmMfGBFTfcQ+9aCXqA8fg
UqnQybAuPQfKvuKJpT40hRJBaUm3bmos4i165jL0MW9K3492gkRQStxMeTdEhP4c1DxmWXRqTQw+
YvrZpDD0L0yuQ94g+ZcURBb8e94L7EsaNzSoXqWHEDeOUDizoL56KNpZ7Eb6o8dZLZbvf9k0KSmm
GcUcvu4AgJ76DRi5/XPhjTBUXLQCq9kjYc1JmRAZoYmodNgVHYqXigGvp0DC3wfgsjnFeMqLafbX
XePem+bwWpZ46vpZaSXjOW62oT5+mNjjue47h2EsT/8ns/omtFptvDKAEc7egeIO8M2AOy81a+CT
yY7siGTj4A7T3+avkAlETJlwg7wanuPGe6g+tIfiRGtKR6SKUluNBWEuxwyIVzianHP4OL+CF/sa
r+lY+I/hQ4bWY+dMEE5X2U8giuqkHHeUPekglviSaAUQjGuRK8PAnWY5NdZt+5Ir4BgIki0X9fke
nnQ9AHrddvoOqmPY7/W7+br9LNickA2SU7YhJ6miB/hqcPoK0kDX7Qv/lKQXh/yrvtDvMKPRJMxw
gyO8kefoQzCLwZ7q8aYZOQN+Y+2Ed6qNN4yc63GHI8Sw4P1/IoYBVlMCGn0Qr7cArDbRDdmQ8gKb
MUKLB41KqbbFdh4r0JR7nj6DG+OMOg1wwQZ/LESClNbrV8ntjGC6e/llXxn32pt59O+pxzPWa7Bj
mbB3iUs7M2bgsmK8xs/Ttf814g1/HmBgt7vgLKKDhYG/Ww1ctCUTya1VkdO8grI/nIHPziWT7ovi
heMAB/xMd4Ku0Tk9xR84LkvyQDbC2pKHYcFRStFbYOwF8NBpF6QfOihQqKiRbnLDSIzrBpJ47/aM
2mI3fgTVhX33w2u37YRU/jzh83YrboZ7q9p7zr2W7n7Dtd8wIgmK/L/yLrsporxt/vE3w4XnzrhQ
PX74+sffEJ7ots5wwnZcpKnCtiXP/8ZAL6txiFNTYNTUj6WGZGWT/NROxT756I7BHZTTFN3CVvdv
Imc9ZTvKis7ZvZw/OUIY16LRSxXbZZJr0vx8hk3EiilOahzsQvfg5zcwO4cShura1HaaR66sy7hh
ZyD5e4FogjLwaf4J3W+bbbNXKByXeED35VN/G99lD+VTS8VhZazrHzHRSO5L+m5hcNn1V+mRez86
TJ0DFmP93txNdCR2zi0XM7QGhFZwn+UScIFv38TYNO1I8rXWnB0rMG8oS2cLd1T75FyCYR6pZp9l
v/G67Y+6/5IP2Rkcb/gTYwKGBucnDijyOOSJWdoaYNpr/IEYUicHDmnxxXBPY+Gh4kfHagOrmGc4
q+E1aMj6kZIdMMz6Z/uWQ7al/XiH2Kx6RmLhXhXbK4wSeHWpDad8f0ckUa9OxCB7n36g1d9qt+YT
FMyttwl+zB/koW3MXfSQKk6j8eKSz3nuDvo+3FlX+EKJBi5X2Kc2WO/bWzCACJ6z5wKyCK4XlE0b
5M6YIzlPHdwAH/FmFR1yG1zrBWfYdK0QAA+mvvoBmCxyNowO1u0qWu+BWQL7pIMdYiA8dcp4ccKn
AE59IwjkBOTDSOdMiRy6uKI3cNgi47ua1owy1lq1h8hw4E8MtuaN+CIWvtqP70zB2VVu4Dv7WL1O
J++VeeWOkduWsflewzG0VqCFq1f7DSUhCtHNMd65m//lyFdw//848KWhC0s60vMM638e+IDsGxRd
xnBluP0VniUyn7nGcHg9Ot6LoRSmBHes8zdsMyibMBo94khqFPFbaZX/l50hCOE/dkZYFopn3SL7
4M+z0I7bUdZeP1xFBrVC/icbNMw3E18RiDYcNtw/1vjsiKBmXhVcl+11QAMXm+Uj/pHoetmd/19j
KgxBWMRvX/h/xFRcFnn7nr//HlTxz/f8K6hCt/6uG6Z0LF3QWqFq9rfvoAr5d90Wgquj5TG31PmX
/oiq0A1UbLYlXfdv/9UUXRv+42+W9XdTWrbnmIbONVVa4v8lqsIwBTvwPw4QW+pSmPxn2gzJLfeP
o7VEs0x5cQqvJUNpOppgBRLoxTmTz4tM0w8z+YWo9s1TplS3KfJbV+lwGewJGFoo4LEddnpOxMFM
/k2X/3QZIqRla78SA3hnlTX+5p6iAAJDYyu4hjutl++7ynlq7OI2G+xrT+mEGZe6+kMytR/zrIYC
MT7AiIIj0oTXEKFxjuBYKuVxqjTIIWLkHLFLotTJqY+l25Yzg3Br3PRKwzwgZjaTmwpps2Znz+aE
n634GQwMihFA10oJLZQmOlTq6Codu1Xg4xTlbVx3sNfFiKlTpaqOnOlrVDprvr2Vq5TXqD0BbqDF
nrzpGPTv46wD026LTedxV2iUfttByK31KLo7pe1Olcp7HpQr04u+qg42sVKCe0oT3q+FQTVCd4td
MTJsiLxuk1lcC3jFuDNK/4JoGgkEjip66CkOvbDWtstfbjHqPJNgWQa23EqSMsGdZO66GzCZ2UW4
jo3pBoZRnsL5qdC5G0rw3irpe4QGHmUpyDlU8cSsQ6FSQvlZSeaZG9OCr2Ee2EzFLTxXNeqkilqz
UIJ7MwqDbYQ0BCYgcnwfXb6JPt9TQn0G3jQHOv1Io2c4lxUGL1T9sZL3Z0roHynJf8A3oMaLYBQc
PPj9nZxxBxhxhjPeCqC499y/J+UiKLATVMpXEGEwiJXTgJxYJoJMQFrPIqaBz5iT+gkXUnaREUa4
ZobyjhFo3KPl2Ixx2B/SJMzXunI4pMrqEMrxiszzfhVjgxiVH8JUzohceSQih8hCqV9SPyaKCZKI
xE6RK19FETK4pvHLAPQqVM6LwSzfs9YCTdqC1dGb+KoSdcKcZZbUs86mIY+0mbEgK0+Hm1YYJ42f
nnJ7hNg+dOX/qJUThFbNZlTeELPG/t3K4NTKfVN8JhrpH3EOm1QqX4mlHCY66ipG58atp9wnYY0P
JQyflgwv5MXU9yIAPig11lqciYtO+VhU3Rxby9igoAjjTWV92lSplPdFr68d5YUJBOV2GBtQQOLU
gRKpXDMJ9plQ+WgmDDW4nmBjqtBT5bWpvcWd6LxjL/tqydqh6Iozp0bLHzHVp+NLAPJk/3Dy8dLU
Ubm0MSC1rIJSNEYDh3qf5GQS4IZCstmh30QRjdJlr2ESmtCFBHmD7dEk1DJ+qahTQTYw55ua2emo
nEa18hxZmI9q5ULy6YBhc8q6dUc5gSkTlB8n2OmV8gW7+lsU0cRStibsTVyBSbPB7qR8T6lyQCXD
TYshqlbOqL51AGKhK58wTZFYu6lpaysvVa5cVQn2KurO20L5rWzlvJql8mApN1anfFmpcmjFRvhS
euGVXriEryoXV19wyEVJqTNUx+PlosH1lOsrxf41KR+YbuXjrvSwQXdkknnKLVakL4Fyjw3KR1Zh
KEMfETLa6uimH0YGEMp3JpQDjU7+u4sljZ7eu41FLVdeNVJv0AIo/1qFkS3G0AaFBJERJQSsksrt
hu3Nw/5WKR+crhxxBta4VnnkiP9dDZjmtO7QKQ9dqNx0rQSlknfkp1/kiBkIUJjJO44KYohSj/Ch
wa7TnRfop++HllegN9CN6vjrPb+eU2/8bdsIQxR5M56rGG36MZmLAZQFa2Td3MyaRHZBlkZoip2h
QnnESAqRbeP3WzaXBYKwbGMH1s+2nwesQU4z7qYGOh5K5os2KQAajDbngjsE13TuDtIAPdD7CJ+q
ENgIF2rAdVi7cd1oV2EI05ZQMLzLkBmWSByUORS9ltVl0ZSQlGe+htWsOt3LYikKLfWg78dEO4p1
HhJhoY2zcyu4jQ5O0KxDdSWM55rqCTzdzMfwaswPBb0YMyncq9me92ETpXSpumtdM8VxWZQ2aSlW
EDLPz+SOBl5yrOwTx1VyDG15I4PgufUzkhSYggZiZOoYXLqt6x1MR8fpUKN33teItVuVVB3ZotrS
c7ofZZHrq+Ux1Hj8mvWEK7Z9zFKCi9x87SYgR4Is2lMRpUg/uu8tQr4lBy4dbPBOiHs1l8Te2GkA
zVG5WopbiSpu6c4VcUPzwTK1vNgbKnrIMT69Xvp7Z0KwIrH3olSkpiS8mgRLFrT3CbbKGnZ4WRUt
l8c6KEgvMOEjKJ151QJDcEaoxUOiFHUWJSS5dJk7VY5bKm+oN5OjdevYI4iIrD9mgDRJSybIMUx3
iE3PQSL7Ayfnmy70Av+uPEQDygQ9FSDne2OVIQZdZxbq195PSCFYjgBTh/zZWn20+q7x/cpCUh3q
Px4zAqRYzWCgLBzaTN8spbaswUQ/E61KfDXVwDoqS2jH1Y/lu/leLGXA781fazElE8em9GHV3XFZ
zJQ81xOaYA6mgrqFhVngIq4RyFuDHAnmBb+yVB1/1fqWiCgftpkjjJc8GdPlcFgCxALLxHyOwtCY
DNAZQefrub8b3CkKP4gu/iTblurntyrFVUXs780s6fOM2AalgXHGet78pmf5pVVx0Ij88xXLc7Vm
bVX9CpnkZMF//Zc6ps8R60qkV7/ULaaqSS+f+6fkZXnwt39m2e6y7hGhB8fpsiv/Xiwf85vS5o+n
l48pfHtjTZob7LLYeft+xfe+LY/9sflXj/3a1V//3PL8rweW7+y3P+O31eVVPhnDjEBGIjXSWit+
fZ3f/9xvL//Lv+Svn//Ll/7VTjsZxSgyunE0MzCvsNOdRisOT8UkxmBb6WKHULreL0/4kyjhY6jX
ZHTLqeqr1WXbzh45STjlQ2K/8HNTKRxpAKQu5cC/Xm1KhnjoS+keC8x3SL8GbExK2OIooQvZzxSz
lrcu28tChHm/r30sNYJAc9B4brsuG4S0VnXK6YJtLQvdXtkQaaBzG91Yfe+hT5TZVqp69ZSPFOHx
9BKNE5XXToa8XuW1Faq676pDbtkcIx2V1ff28qCmjvxl7Y+3FANs/r5Fmax6Jt9qq2XNSOJxbcWM
AxZB1PIhRVYAEVxWez/00QWofz5bHl1Wf3t0cM2X3GZAIhvSDyYP0JhbVK9SzFyMQ+pBXaylh7Yv
l+6Fp23GxHiM+vA9MCTzIHV6LYtWrcUMhlEFQhgzpvQjn4yjF5tc++bxlFglxnFSTUN1sRCjgUTL
W5Uu0e//zd15bDeubNn2i3AfvKnxRjUAeooiZSgp1cGQS3jv8fVvBnTv1al8pxrVrUYy6UmBQCBi
77XmCosAFwfbRms/M3TE++UNWZgiWhHvikyrJbpuj9nqcx6cS5X5uEXFn+Qn5oNfDckmr4TWbblv
2QyMvQTpIQT89/dTxRmzn6js/2zFMrOYny+as8zOjJVvoC+sRSuHmdJLr8govCm3//Mpi2Ss1tKX
clSMtVyntEknMdbK0ojR28aV42v3I9AzpgQjIhDwsxjRd6NoG6gdDhZUf9SZUosW8PItnQSilIZX
ZfkKy/fyzWjct7A1tRwrjq7dfT8xG7PD8nsuN/NOdGPB89D3QhtV0JDylk/pxNmiF58nLbKp5XYy
T/yVSkagWTLhpmsIM1MyaJ6T0ebDqUPEv8OUWh1sMfcZoq46sC/8LsOMjAKx/ZZfolne+t83lwfQ
AX6lPfCdyalXRpg4HCUWSDu54CCwe4Fb5VxassmWX2bZrQO51xCSw41EhLT8Nctjy8Wi5vu5uTz6
vUOLH/vvbi5P/tkwP6/9463avB+Ze5yWQ27Z15Yvs9zMilToyMRh+nNEft85w16AimSl379XIHXm
Tp6pg4onLx/LWpMjebk6Lofa99Xl+F6+DTO/fx2AyfJBP18ZjTO0R+aJktM94jXg+BHHRij5GDqX
w4SyCZjJYNJfizovt07YEyHWEGIMWpGnf1/1xYGCu9/omFMsYsdlT/2RPf5xH7pbfTMpCBZId/n5
i5e/abloaWBN0Gf5G51ldrJc/f725Tyejfg0Fm2KoWA8Y6ibScxDzUyroCn2pv5uL19Er2nQqfJ+
2diOGLiWaz/b/uc+q+hYmQeGBCiYUWB5YPnIn5s/r12u/fyMPw/8vN8fr43ya5dIDWMYutBFb9pZ
YU00xL8Vq2zxpD0ut7+//FzS6Y4kms/Ley2/6c++5cxvgSTl+2Ufo9ppAWwVv0G4NHKX3fTvry5v
8T1UjcXUgOyFZiqms9iFOHeIsWS5uVxb7vu5udwHHOV/+LzlZYP/Qes03y+fv3y/ftlBl6vLnb4t
duPvnXm511Hzbl7/vOAvz1qu/nn7L+/6/V7//Uv/8jj+L8r95qMyAyhchpnlNLJcW97x7+77ecry
qLoolperPxfL7/Fzc7m2vO6/fddyEWT/vGR54h8f9Xf3/fGuf3xSIAb8UUbCQ3LWcsy2VBK0vpq3
y7H+cwEhpZw9DNzsDWIU+Ln4uW/OMg7x5Xa1pBh9P2kZbpc3/3nqXx5Zrvo61g9FUxmSxXFtzjlC
3J8D5S+3v68ux9Vf7l1uL8//6+EJxHWMaJgls0JJj8lx9YGzkK6FfknnxGTx1G6MvATUU1F8c4Zr
MoLuxQMhXxlOUKyMpXVHXRiy7txV1zJp9nqlIetSzOlXruc7s9IkSKK+A9CTlDXV7x+SGHlKUY/O
Wo4T2JkRFQfTuM/HGBCXhue6wOF6M+NtpbvbxnvSsW9mC66MRJ3ECyfI2HaPF2awqNb1o7mRljHu
zz/4eziZybfpxKJqzgDuLtrj5fS6nFh/Lpyfs+1fTrnL1b97+h/3Lafu5b7vT/i7131/wpA4N2az
lfHVLdqf5cJejt2f24sMaKR0TllsOW+KeeUgBqjvO//28T9ebhrttLJMCxBWK9Qpy8sz28rj8/LM
PoEjr47V3fLAtByCf381CtIAeHnxoUT48pQiAqGBEC0V3ggpwiURY5ew8psO84SqFE+DcFNEZO4K
d0XUAPgXfotBOC9YRx16Gy9GgylDwZxhj86tlvdvkXBt2Ng3VOHjMDB0+Bg7SuHwEMPzOhKuj0H4
PxrhBNGFJ2QW7hBADvJKCnCMVMI7UhlZCpyxpa4pnCWtsJi8kpltbFThPKmEB0VtLkEqBztfuFNS
4VOJhGNlCIsZum+zc4SbRcHWogh/C6f4l0Q4XiLhfZEkn3BezDAhrpggzdSVoQGcp85Gla+nCkYh
HKWuqMALZ40jPDYI0zQqBRMiRfw3kkm3NReeHAzQBDtTtJiEX8fo0LkEw7wNmoZmauOn61wvPiXF
OesSmShz325NDECZBJAuk1SEfgQYRqnxlAq3kEVhDj0m8C6MRKFwFMHG8SgOwJj3nzuzurMzcBkx
zN1UuJF6bEnquyY8Sp1wKyEG3xjYl6zaN9cphqYJY5Mh9UCiw3HcsEjusHLkl6qQnTPrvg/LCaWD
XFg2apfCm1Xq18qQ6sRi4qQSOeAN8LJKp7w2mzHKdFxXgfBfOWh7WbZROceaVQmPVopZS4qFa0v4
twaMXLFwdDnC26WUuLwGwnB6G5d2QNlC+MA04QiTcu1hEB4xY8ItZmEbq7GPOcJHZglHmY61LBYe
s0TGbRZjOwuF/Uz40ArhSJuxpkkFHjUkRgQ+Cd9ah4EtF042cBMUtDUCmqAaHHPhd0MTZBBboW9t
rHBTRoBNOZM1UAqf3CQcc5aCWsuU8l+dfZtPeOpU4a6jJUGhXLGuGcY7Vp+sKoUXL8eUNwp33lDg
SvFzykydBAQQC58pvHyOjiZMuPsqbH6a8PuJ0T8UDkC8TOxxaCKxBrbCI1hjFgyFa7AV/kFtT3dR
AruLrVD4CxMKrMJvmJ114T5MhQ/RwZA4Y0zMhEMxxaqoY1mcsS5awsM4YWaMhauxFv7GXDgdTSyP
7HLKbStckPRbMNkMR0f4IweMkpZwTPpYJwsslCNy+N2AqXIU7spu8Vl2X4HwXSYYMG2MmJFwZMbC
m5lj0pwwa+IvfVA7+X0WLk5GCvhIwtnJaehXgrYKfQTDf439MxU+0MipLU+qIxaH8d4Q6I0E0+gs
3KMONlKnwE9aYyzFEVGA7Uqwm5oImTfx9BIIH+qMIZWgvVfJxqFaCK+q06/l5n4qP/LKCO9iGfEQ
fmjcmUhLRuF27YXv1RIOWAUrrGqR4dJRI56ESxa4xwfgRXPTCwetiZU2Wjy1hVKS62RBYCBmWGlI
cy183CIS2YuOcOWqMvtsLGMsF73EtMQfWGLizSi1ZYjCSp/ggTTM7yxgA5RjURhZ+wQbMOp1cis5
G5KrlcNemqRaerADPoM0lUKl7pljKda15A4NMGKN6JbTnymcxyYW5EB4kafqAfaa+gH3pMSqPAjP
sm6HMpZS32tSNqSkpEe0yCPBgKQPBNOTivXZER7oFDM0IBV+FCTzGTbpQfilNeGc1oWH2tbJD1Aq
jtoO0TRf2njqjUI+VP4ziDZYdtZaw5KtM99xVeHSxit+tGvSC3QM3Cp+50I4um3h7R4wedepKJLL
EhuhUE52F+30uhxv9VGCzqPD54iEXzwLMIbRAIB0TNmjwlSuC3d5hbaxxW4+C995LxzoEVb0VnjS
W+FOz4Yu31c6K0JT1TsamhzlgfCzp+o0bFt+1KkahpNftpVrC/97SdMmcsp6F3VjCMYH4TsjP0dg
hxglpbC7qaFSINbEV4+Jtl3Zzq9SOO5V4b0PMOFLQfsRzDBsW+2uFy59rehRh9fqZtQhaYYIwXKD
aAdtVq+GDKoXSkdy7CTtoE1vleAApCDMAHMTgC1JHbDOuN/TlIOthT8RL+M2BShAoQC8j2AM9H1G
tkkNXR5Aj9tR739mfDyaDjGPgaAU5OAKOsEtUBUJiQ+GEarxq1awDWS2GDlWDh6IJHyNleI2tgsF
GDwdu7aGt0Etn+yZ/jKDTXAEP6EDK8eKedsIsoITnWiKQ1qIyTigrUcj1A9OquAxdIAZfJl0UU2w
GjpBbaAcdWdEcBxKQXTQQTtgkXWOB0XwHkYOx6MsXVOoLW4gmBAOvEpPi57lZrDX6Zvv09WX5i7d
jDFz7AiwRDQ99YIz0Ut3VUpykwqAYgREQWMuCQNYBpavEb003TiCWVGhZ22gJnm47l/pbnOACsJF
IVgXPtALxNPXRFAwAsHDUAFj2AAyupQtlDO41M4IOUKu8Hn4GKVuBsHWCARlAyBoIagbquBvWHht
B0Hk8EFzxCA6EjrKKRinODAukxn1DOMQSDlDHVTB9xgE6aMH+ZEL9kfZgrHzI4Whb44eOnVCRp+Z
zKYriR5mLrArUhOsVclkkgZcxFcuFrm5yYBJwXrVnDmBBNtT2lKrtRbO41o2wQcZoWHQi4pJd49g
b1Uj6teOTF5DEE7K5KhLL5PgngSCgKKmUu31QFFmkSggKCkjuJSogZuSLwQVwVLh3LXNF7qKbfya
UGqMWXkcQIes0xF9lSaYLFE/PNlNuFOsHDB7XBMrY6HLDrW9j+uazn4I2wXupuEETJij0CJ57xKC
gQH0xjgZrEBbzfextqEynApqzBzIt5aElR301MYRZBk1Zo1UT29U2ny3Bz5TAqEZNQu+eMTJHTf/
JtwXFtiVAmzNLPA12gMqCdttInwNoyDcpKBugqRmglnOKKQ7OsFdxSGIqtUHkNOjvlgFIHNs0DlO
ZylgSrCUOuHvDLgOShNM5tQlbmrAO0DuHGSmsHhGoDwhcB5DUHoQxKC3EuSeRjB8AmA+ofWcCbaP
Lyg/teD9KIB/MuNEmjr26WobdZSDJ+koDfNwM4he1SSZm6Zg3hK0TMUYTeHZhPcRrCurmCFP+Hj5
krBdRxODcqVWsKbxhqTpQOwJAdlgi1TBLxoAGdkAjeoKslGZmaRbgsXvw+nUIwNI6oqYKsFDgro1
hKhpnaQrgZteHNVEi21yLraBKamCqhTGCE6D0dyrjQNxycAfMmQEaviHkZ9ql9oFVOmXfFCZqBdO
cVQjmulkFnE21B8iRgfL3jOiX6E8rUzBfZLrSzLKRFJnw8fc6b/9XGjkkABFMfKhTD+1giE1A5OK
BVWqAi9lCs6UgA7uB9+/lQWDKqj2lugVRvQ7Z0GpyhdeVQi5KhAMqwyYVSmoVhp4q24cDw7zIGZV
KcEvELDYkOz3zsAkHDCXNMLJ0jCtIRbX7zJQrVhCBE/LAayVA9hqBGkLayNSkrCWzmmATLXMN2ZY
lrcgm1zFlvPbBGSXDrpLFQyveLJfs0ylQaiBAy5N9PMyyK8Q9NfEDGD0y/sY63EBGkzvYYR1ghYW
Cm5Yag43aU4gOG3JVWyqTxOIMWsO4IgZMDoiwR8rDS3zUpBkLBteKsEo69AcpDLUMikBtGEPnD6V
GbVvXm9HwThzLCIoYJ6pwM8GQUHL40snQ0VzbPLObEBpeWbdWBEFIDylxLtMqCwwYvVH6vBIp4N9
2gnimmCvOQLCBowNPfDwUoBnqwSnrdHSzyiWzJUvGG5Md3ejoLql+m0tKG9pDe5NYN8awX8TJLgZ
JFwo2HBSCyVOFrw4SDs7BYBcKUhyjWDKZSkRAzNipxjcXC64cw0AOl+Q6GTBpMOu/GyGNTGbSIxD
sHWSCb8uXkh2NUw7f8T2aDIfwG1brmxBviuo3Snhqpe020EbsHVqabktBS0vHz1L0PMGwdELBFHP
BK3XCcZeLWh7keDuqYLAFwgWH1YUrHoBrkwofZIFr68H3AfWRywzXJnyJmIV/N+zSmKQoP1Fgvs3
Vo3tBk3PlCO0yO2kGppy9j/Uw0TqUwnhSoCFJkETTO2bRIYuGAnOYMZyKQbl5xWo0jxD0Ah9JGxz
D5/QFqRCTTALa9pio6AYmoJnmAmyIfNg8oBXpiAehoxkKQhEQ7AQQ0FFTAUfsRakxFkwE02dVXJv
k8cMDivFj7abmvguM61iHTrjnoMaDbCgMMatdc5xSG7sUZM8UyiCyxrBNalahi/Cmi2dzkmNOk0W
jEdW5xxw7IEbRUDAAsGCDAUV0p/SJ1lwIlVOWoMgRwLgpDsiaJJ1cT8Cl7Sj+1Bvn+KWBLdO0CcT
KJSCRsmvUQs6pQ+Ly4FWaQluZQLAshUkS621sIcIuqUN5jIs4V3S975TBAETRRnSYh2dvALMo6t1
NIKCmKkIdmYsKJpKrark0K4nK/ydsi29CqzGtoySr2gw3+nfb8VX3MfAOQ2qXKQwptcabKcs+J0w
YrZIg5Hdw+leDd2L6iNLBvkZkQ8pCKCJYIH+rgQY1BeIUE4R9ypLEFfDq7LRMZ6A3yQvXKBFSxij
rCvcQEBHQXrCRxt7KHsCSZrDJq3U7jqr3UsmoKUFW+8MWPYWErfoCAi0qYCcJgJ36sA9jQUAVREo
VAUmagYbtROQ1EYBlxpVI4BngVC1BEwVa7X7v1oSrOi2jBr3//zn//0Y/4Mw9f9PEgwIMMqLqPmr
JvifL/qnJti2/qE7pqahLZZN1fi3INhR/mFQDzW52zYddEo4Jv4lCFbFQ9yv8zPwDYSM+J+CYM38
h2Nals1LTFW8o/Y/EQQbtvKHbwOPnWppqE9lR8ewjvnqv8rXIzPS41RpQiJ8r03hOPRORXxxA93u
ZdJrIJiZrkIPwg6K0RO5HKcYbNayvdGT6BMJyu+5aqUd9OCKJTHL+8CXvSFyLlPT08dLGwdzKNI/
CU8jvLkbm5Ojm0UdmdjBsVRi40mG2KN8MCm1HsbKuJmlkWacYc33QzOzGsqwaiCn9i9GN4FVU8Nt
VqXtxqxI9a1RMu3Sue03WgMGOX0ZirLCOoVTqVdvxjSROT7SrTLEz5zOoOPawbRK0xJDmqFX60CG
qlAjW1DA6G2l0jBumjhl3hTMR1nbU4xiMQfUp1VJWQfm9zIg9uzw2Ux5Xl/UTHRuNYe0iXmf+RhJ
4DcREqZRGQzG4TCkncghbLRLm9s+sYlEr/ucW4ypz7cBgS6JE9fP8ijWFSPVBuib8lYrqQJ2hoYj
FxXPbMVrG8Ty7XLRmuoeTuC0TmSWvMR9Oqk6bKYOo0eCC531UaytsxiDDPUEgngi6V5n5L01+Lym
LuetoQzHsibVL5pwciqzv3ZMo1hbZdC4OvRplJcd1C/yHKd8VnaJPn1xTtrLjjas0wZTj50WW7MY
z7ooyLF89QDmjZc67S03HiRv7AtwJpxWvYbl65xAFMbf6xxmnNpRgOGbmM6ybB4zigqJNBLbmYMM
ijDybkKTmBBtKPzD7JwxJap1rhFxCqSJBnC01g1zFxfMOquWWWSaMosw4uwZgfLZTsN+VQTlcZSs
F5mE02Ro9DtpMMj51lthvfe1i0nDws0t+9U3wmGTc75Su7Q8Ro4VrasCE1mGRvWgOQOrF5NmoDpJ
zSkpgOhppspAq63akWmt1bWkjY5m+n3Bn2ZMYfrQRykWaaytTU09MSjPgZr/gqa0Kkaf5HW1InXZ
po48+OUuq+xoZ0fUyLUQF1OudsWl6LH0WA0TCoP8zAbV6ZgkxLvIyr1l1uDb5/Zsk2dO2yg6JcgU
mkBTgKIjoWolLO7WFNxmVbaXkoQClFbY7wkKWrg0N1lpUg9rcO6DXgxw5Ky0St2DI4+/TDs85b7y
rocF7E4fc50Ej/9c1aTTVFROsOhPq1kmM66VMU92ZuSv5BHsq+kc8iy6gwcVr0dK0khqlQ87o3Al
UXGXEwP4AMIzyUGLAI4KT45DStSMCjM4ok8u9ELxBj/tweHHhRf1M0unFm++HtebZDKNG1tJWlTk
oU0fAIZ6kMB6goTo9Iehj9ZMpj6MOnnEQCFtHDnn1bXM+rm0n2OmLfycPtUX3d7bcUjYajVjXlJy
Ulfx0U1lcZEH4nFzrYJMFjlekWBLLnT0iUzKt+Biof+sK6b5SpRt/DGChZnxuyfSOTTpU5TTcO2L
HMxBTZiP1PAnmlGNqnQQijbC2pXhXdWKJxVLOlpo5gEVjArYbp1rSqOIZqmaW5yytxphiVV6COEF
64ZOIFoCuRdeTOaF9nsd/rJ0c9x8mZmqMhf9zKlIklLg6uiY83M6loOXNNXLZM94NGzEijT50Nzr
RIH5FPrdvskxQsIFMXKgHHKe/q6C4QGLfgXfbJVViG8qjKi2Px4irUMTVGE/7LTwPaXUxcZL3uu0
2gclRQ61HX7DEYlW+EQ+WpweHqBGZpn1iIEdYxNGExYHFUzUOcq3nWMBcMvIqqZG6sahAkDOf6BZ
+rvvaSeiO8aVrLC6nYv6ks/zVhqqS+o8hjaey9CYnx1dQtuY+oC41V3F/jY13a1ZNtcorV7zMbo0
qQ9V2pQC7NRUBcq5wYRpd68ZnNJDGeNEM9QJIzFlsx478tpWiauzYNeMueXp4Syv8v7QzoAy8Eh2
dfmZf4VDcEnDdDyok3xrtgYH8qgd48w+qdaIjB+qr065KQ4NdWWnFPnUkrwMSw7xiNras+qnr2nq
R54VTJ9lJO/LYfo1lZAqql57CRLkVm0VPY+ygvC4M7bKSynj26jqQF2RWhJ6WcSCpoosAp3N5jkq
4qOPSBzPKEuPSmYpoDXzw5z3v5k2VywQPc337wxFBrCrAnBUfxdzWHjAK+xd2cbF2WkCa22mM/Jq
qi3w5dXUjG+oj7CJWUNvxpBYWKiwZ9m5tVsinEyVsok05eu+rD+BkY5eHsf1uuWz3LZbR2ipKRXZ
b1EUnXoFzIXiU25ibLlKdfOgDpxZ/bj90o2aAnAMuMaSNqMTnAPj4Fc4+DFtoF/FVHAMpXk35DXB
Z6rtE00tHyFO8hjHR5lk/T6Z+JLR76gx3vQOO3AY6ddKbVUvKZp15vTqvslA0jgvsazfT0Gln1hC
MbuYWNFJ0QNDj93w7o1ZEUDIeYOl+TF35utkFVTrabk1k3l2BvuNntiTKZM6oelfNmegjZqyEsPl
D8WFXuVEAJQmrcpkqumYKPvUFJYH8CVMI4p9Fz9bEb7QquaslldWwope/YXIu7zl65HLqk0reoYq
s4zkxtJISgEtByVOjOFDN10RXZK+UJF8nn1yqM57KRw4F+uEZPITT5nKVKaytk495LuRnD1mS0dI
VSwm+vxr0NK9U9FMoV4NoNWUXxrfuIdSQ/x1qX9U451faeaKFgy+0gxrX8QsKmgMfFsWtv3ZtG7K
bg5co/aU8DzNOkWrQCZwVWPoipWvjhLfWGL36hyYt+G6FL4svbO8sMreVSc9t4Z2Amv6rrbGa9A8
jT1c3EjZ5pa6htHNatl+9JMdmu9rT5wGRqnYy00L627isaNvEuYfc5KdrBqZ1VC/zRNyxGq8OKl+
r1SUle3iU63MfVNNB7UFTzDFXmeUzwreDtjK9VFmHUYLeMfeuCnlOdz2stZvYabkxFnZ73n3uw3J
Vi4aHI7ZULNsouk9+ocp+YBruA0TanFKYL00OYSewPgkNoFOnG99RWRbD710ameW5kVMAT81nF+x
rfkrTWaLAYYp69KgKyYF8Kjyy5S2NLB86zXKy2OuQQ1ignAKSgPWSuLYHlup8CxHPYcEGDVM/dhh
PbV/n510A57nzqqD96Bvr2YsHWwxr5Qr7UC2vAYgXWG3jhrgISEeWTIY+ZugYoKfn2MVW0gj7QtG
8EIiGFYKN1H2IpUJackdrFHiTexd0WMDqUipJ45gHOYjkKoHUFqFqwTytVUEpSRjaBkz+bGb6n1l
m/tkQLnejs9zRiYxk1N/Z5OzQzCxCloIZ/1sGooXtc4WjscM4W/ICdBz+FVZCRBxaTK/tWm55/ng
+aHyjMIZIHNP/rijk4bWb1tdfUVpeYoD6d0K7XuD+hTlG9ODycsyfgbKpun7vhSlpMLezcmDmkgD
vGvjEdFU6Q1xi5u2OakUkLZtys8PamqHOmVfJwx0qAmI/KU3bVJRJr84HtaNTMshboItuwwL9Fyc
ZOQY94FkogeuBkLllqsGHcSVIIzD8eNhO5Cqfz6y3I6qKlzZHcWm5dnLxfKAyraXvZ87fx75uc9S
KXEoU0SX4F+fvDz4l4//vi0e/uM5SRIfNbXLtwB7WmW9PI8zLPzz5SrjPs7E5epyURnKztaGkMm6
fzCK7qGwkhKsBG+8XCgOzoufm8s1s2j+el9Xa+GhIscHMRBGdvstWz5jeZb+X5/6fZ9+kJmnskxG
Btno6KU6cTFnHXkZkYhrpDsEaVDcuTxnuTBq1FWjWWdeYz4W4Rx4f7z+52afgDboWgxxVSpEVz+P
KIWZbCu20ILTXATvYQVXRBEUkOU+qx8TOi9QkxMMgJsGy+uoCRJlKCTiYSYk4svVTgouOcGCWYdb
KryRTo1+y9lqNk6sJ+L4CsbcJNTN9decqQ9EyY2/hjvtAUv5ufAqIqCPzFywg16zbe575fP8zIxU
jd3iAzIkaQEeM+lD9KhUSEKyB/uGGlcMO4RVkEe051d8dm5J9Z6fu5PQYaWP9kUbZ/cD4oBKTPZ0
QxmGau+KbllPquuw6b44flmrkFStIjd4pZ8dHSnSSih2kCcAxl3L2dZEZnEg4pGr7UdueEhoAYTB
1yn6V3LiQRqEnFpW2ntz8lHkeM1We2YocfNhk0Kt8Ih0eiofkyN1UaqlQ4aSmrbRSnqoaJhySjul
W5odyiPIzBCUClJrxOuY4GlIXtKzfSGCPKrcZNt2G1mh28diNjwjwb9HjFbci2RpYjQpFt7k9FVx
ge5V9WUWkfNQ1Se6RCcuFcu1CQ3+woY7m9BFeBsExKK+d4i22RZMRyPtAHCwZCUVhVzdOjkwjrb0
OEDbqyTyMK3rZDfhrO7pjz5pYY/jfSxfpbcLtrjWX807o/G0Y/qQvTJAp5fIVXaFlz7kD9UdrgUX
FjBJTPYKKY6rMsl1YZK8OZsXyzkTukmQn0/+OUn0YO+7lWMeWtmL8NQnKsxItxd1dyJXAHW/kQO4
q9fTi34u1x8sTIMb59QOq+kF8bH0ivjhJlBd4+559NQzjc8bPKgjLAcsY7q2YnmI89m7kEBe7+zV
Bc8wd9OpF5fQtSVPv/if9h4twQqAL8Hs9t4I3K15iU7m3vzM3/l/YF+rn8nweY+uBI/4n1K3aZ/x
trKr+pdgDbrFZfrFBtB2TsN+haLDPyjEEq2+5Ev+jBHywlmxGFxzj//ALViMrqJX/9eHc7Uv9gUW
pMClrkd97wfoN1aQL1TjQhHJIlRhgwYodbc6HhQiKNfFtfpKXlvJ28jJSlu9Frfn4P7FAA9Mp8w7
0oFTzhYifdSGxs4cvQL4hO/CVrBJofVGj3L1VrmfyMS6wsW4/dLu6ZLtJe+rLdf1O1V0q1jFZ/QV
fDoRzddH7OpQwo6zK7KwOfDuxnCbgh5fZRxLuUc1pxkItU96FkfSV3CXn6d1e1PC+XbnXXKlT9Bj
xdtW2/mIdo5e4yldjUfYoPvi2lJMeoUz+K97KWhsggPu1Z5EuPy+w4AJfkyLV+ScusFhxhR35X3j
c7WtvqD2sy977Q4oZE6DySufGnST4GWe9C11Fmo93vzBzvZxim/GTb3qN6Dho9vuRFn/odUYQqaz
fRp19vGnaAdK0gs3X/q+xsrjpg6xJStr/b2nfCXe1vFS1qiuNa3q549kW+8gjDxS8+H8nUMLjPkq
mYfbZiLz7STdoijBje2y8yC6qFx+TPayI7FQwUFszOZrr/AwitJ1Ar0mP5f5yQ/2FjWOQ5Ad5YPx
AXxm9JL9fEcJ2991iODM3Vjto9vwErhUJL3iNLrBK0US5J3PWNtdWDev0RrzI9WhA+uc4o4JE1uu
2NK87LO7zVC51nvMLGUtn+Z9GB43hbkBc53dvhblRb3rfue4+adzLW06YmV3dLjwj9YOW63AEvrW
3Eb3gJQIJCEhun5VPxMYMMoTM11KWVW/jrbUJ+eVUioeB3Jpbsf5RiIiRn/rPw1ocu2pIp5iXDnu
K1FTs2f/juRzrLnv0IFMKEQr6daoNsnVX43PVbeyI+5BwmLke6JnqES1bngOKW56HBPZV7GtJY+5
FZjxr9zYz+oauztDWLSO3OrEzlJs2Srr4ICHerqGL93dsO2tM1tnPlYe3RCiSt/pRs0uayM19zR7
A8OU92dPJ41B738VJ4WfqPHil6Rf5UShg913swNHIWRxwmlndG9etJbze21HfvRVWWE30e2bFgLi
fUy9hg475G6Cn6Bpb2k7jPz0wxddHTcWZ4wH7Z2TJafAyhuP6IwYHIhmKl6RNQEiCNZsg2ob3EWc
6Dfj+8RMFQJnuaL8wwDtid+eUk3xhtHWHXeETsqfGoGD7CincNPvdLHvlXQ2u6ds29NGIxKHKV6s
3lO4TB9fkbwQr3qXPpAPf77nK8pf9QN/sPijTww9o7+Pwh3H2z6Gg7NvNgOIhlusXO73P8Qd8zt4
lmOw3jTXkTaI5RKitE5uIbh6/l1+Ka7FNSALXkdu6rIlcjhahUf+3Whu0w8Zz7v9Netng8nuNt7w
DQBNgN5kAt4UHuoQ0oLQQ0pbteFnyL44MzCMPNOiUsi6JAEAKcSZ/ZzTm3+oXHkNzRd/ixd/2r/N
ZmOAEq45R23YhRqOlWrLCWrDmZQ/EGzHnfJO3h94jLXyrn5BHmQ4T50Pi76pSkOViDAoRg8EL83G
OTrsdU5EGzC3rtEcuDyY1XaVYSr1iLUzrds4WLdy4Pp38z76Mjryi5sSQsdtaWGUlZ/CRwfpIfvA
bfLIwvu9fUZCfqi+gBEwqh+0Y/UaryqPwZMxAx43qqF36zgIiZG7CY7dm3ko9xwGL8Gb/yodyfs5
BhtpRQHA9voNp1jMNBehaWaqdwHxcASNNFIBQUOxXgamFYPTarQ2yA3Tpwupf6D1XaJywN6gGGEO
Bt+BTehNa/EjapwydDdePYrdtNr2VI3c8mgLbDZ2Y1dQ3ZFf7tM3QMczY13Atmm2drziyAdDd4Q5
6rFokBSKFUyH5uIVdhoTHkFQy3ZTdtH79Khz/pISkNsr07/pW0/VNri8rO7Bsrfl8ABB3o1Q+cry
PuCnNRE76scYQNM9Oa/e19Y2PWl3XMlb/EzkijuOO9UbGGat4xKHyk+uwQBzu1d8+pvYuZQ7a731
N1SzVv4GuKjHXn6vrSLocuvhbjz7wzmo3lPCNj4q6bFG9T1+aqwmVc05SYAb5QPAUClqUOVflK6E
T5ityQSYi1vTY1/OdvYbEUvumEJU27XWG85LMd+jr61g9Z8f9TJdy3uYypyuKFON1gMlTsO/gQKl
rxPoXPmH+lhP2ElcoJkqBA4bvMLgn/yd07+i8fU4gIIDw46yA1lyRuqh77R3xjbOJ0ykFQuF9+hy
+Hf8ctkdaIkaFcjWr64E9lQjhbE9E1UOvDMjT0jL+NB9VV51pS2K1qVk4KDt7TGhLnsGj/sGhsp9
RcIG47ZxmDRmkOuP+dj7tGMIOnSbZKUY2x6BKaVk9Qo0gpl1sjY5xlZtfqcSau3VD3O5oy37pX9J
5a7xzK9hq9lMI36VZ45z6zlZt3u5cfs9FROVsE6+z+xSXXGze4WYS4CvyEIG4l1JGdgmNRVoZACr
MSAkg7ECqwQSe5eGSkzKNsQ5GIPMd1Qy7ehFUAmi5Z7vVY5WdTyM+pmSypxCBd5I9358G4wezYpX
68XXiXm8HfsNm6//JPTje3sw9oFz7JK1znfeck4oiz1bOz1LLDyOaG/LB6YulB/lAQ2lS/uv7D0I
f4m05vDvkqfkEMcbjucJxAB/S+U+6sPOCG4MlJ+eeZoO8rrvcGjeFMllPBLuEIpfrK0OWQpW/0vS
Qdess3z1GsmepCDbWPfq2idqzkVDz/n5JSby7La+TFdCZwd1Ixf3fbWuSEnH9g/B5NpEO6mFFY5E
m0naXjNPWvMwSU/++MuOvAKeEHOG2M1ekRgwI3xuqTAzBQ/JdfBUyIOgSpyNheKoWjPBmP4fd+ex
3Dy2bOlX6eg5TsCbQU9IGIJWFOUnCFl47/H094PqnK6q09fMO6JCJf2iSGBjm8yVK9fywv5CgLoc
0KFjzmsXgEZj33MKiIQYiZ2T1J2CdfSYSuVjdhPSB4o6e2h65uhrH3SuRONd5s7YLKbMn42MunJl
S7uh2jX5VY/2Ey7kwUOWYIhGCrctYHqv4YvCbibXSKQDcHys6sFidjDItpS7XroQznA+dtWezW78
Nr9HTK2BZBs7mV3L8GrVTWGgZOVDBN03EqAA4Q6yFStHZWguFGlDzEEN9rbtWG4UvNjSfdrsjPxQ
h/RS2FP/Q54A88+8gYVAawVqRCCMGp0CB0wD/Ib/aIuVl6VuYDmzcIQ0MOHWY9hF6F3W6bezLjB2
CsujHANdUvusovvEL4ydBMFmXyXHeaZr1845RzSbSs98DWs3i47A0YVF3npMISXRloEL2X2e4gdH
QiJg1CcOW2JE/ksyLFWItXkAywfRYLxBYhPWLAFEepfjcdvbWUQtmXLJIWIfVN9N464R6V3fc2RL
Mo5mH+ObCrb1UeEjQS7zzakka9tvGWNwpFj6nXinOTrFryPiTuxeIY+KZnFn/mazERFcT9xRcTmm
KR1DFVPj3Uy8LDxqbpe7kbXToUc8N5KTR18BMozfHEkocZZ+PD1w0ew5kA6Vah+ChXAUETCx1y3Z
dRLs4YHjgfNp011YN+ZeoYTtXiR+7Uc0VFFpFu3ulu/Ar7b1pj6H7+l7d3yr/HLzVn0pu+n5cyET
wx1l231VKjv4RiIpjd9jNqb5xEN4NohpmKJPwAJo69yRy+7iU35NoIGDsYPMkt69C7cktKcbzFLr
XbGHy6Q7ySdhl7FVOMaM40PlVoK9UvcfTb/5GJ7ZSwu7vsbMPYlJPDVeO5AaUU2iikyUytfikp/S
PTe06W4aPcyb1mtGOvQJ0bbWRyK4bDdkeum+uBTVbryfvvpmS0gTywNc6h0OWghQERRFtZO3bzCU
IDAHiGahlEQONaHfzsxs1wEFleAndC9VP4YbRT33LrLr8bQeJNONtcUnkbl79SPbWHntPRYcpNsL
Bm4me9axuLF4WZGZS60cvIA9fWIPQv0KiGAXbRuK4L50RAKMWTZ/057zBTUcFT/DMQIbQYx0TWS3
9Y/4KF1Z7nxKTtJw1+Gl8IVMQv4dX/OrcSg9wyG800+/1xMOl+RTdJajhUc3iSNBflXtskvQX4rk
dTH2rexyUyjG8HY42SXnEgiBsHgtmPaPCgGV9Zy8kJMbrgT1cid/AzAJH6kT5J9GZfdX2SHSYYMs
XDwEeQ7FdMfU6i5kqtIz4aW+7V7h96AkprgX0eeJG15zAStB/QDkKaZx3xGJaBkcjI5gnn4CHMVt
SywKWE1FPwtIXHBhMt3VswJxwTf9ta1cVk3I/odU64mgSbMevpFXgrn8OI1wj+i3wPTWxqLRk2xU
ZUufNEOkyyC9NPolzn+wqnzmwzskkZjRHMf0NYUY6zmramzoiA+CW8Ir46jWjt1dSC/C/XjOIlf2
gybaEM2qyh2CX+KrDvah32FS3H4zgfwA9tpWxp9ty5bV4yTvD3b63hwbeVM9QE0XPgMs05RtDnFh
cEKXtkaKOOo2AHmp7fBIX8hz/al5kHIfokPw3DyOHJgknbggY21kbqLrFtfWG5RGtI+lcvs+7aFm
AiductcuZ5uOi9Smuye1OexrdMbfg5/hVlpHnB6kagfMlcY32Pc1vZnMCP0htmyjA7U/VsPL+M55
xse85Z5GLNS9Plc/eUfxA7yJnE0VfqqWouo2fctuD+VWCY/tlWikf9M5rsutLB/QBuMvUeSBcQHM
2BHHgg6033O7iVCe3MCrXDA1/1YOnnVPbH7IHTJM6qJ2D4YpvyJO6vIgxfQcnhEL6mV3RhyLiu5y
hCoiuyQTHM/FjVggf5Nn78GgGsZMrbcgIAAYID3s05sY9NldwY7vpPEyN7Pb05x6/KsoHwTm0OQL
FDTak7iANTvJsU1bJnduPFaBM6p3NCZUz2C+FRaIbDzEoWZ7yJ/M7jI19zz1k0gBuD+kA7d6sehg
LrOPkoOgBoNLwlUd5AClVZxfQOgKdPWMY1BgEfDBfyAyFhSc9X9nJTggqLUZq0fLuE7tQV/jUD2+
gxGMVMPuAcseM/rKcgijBz6DHnmMyH6KC7P+E2zEUr1p165SQ3Qr2WxodLmuUAa+i8MuQAmPjTXA
dXnX3hvBAccOhewK465XcDpC+ALMg4iXbAnAstoLwdZnoDu66h6DDvh82z13z/xvRdx22rN1Xxf3
JYgz3X/6ay/sSLzOzHuU3VJvQEXe6Z4Htp+F1qyI1ZVcyDTM4l0cMQKe4PlyA/aUndhR+Rjga7I2
FnPErk74G7vNLnETfKFxoBmfeLMPkkvESqHw9JeQfB1AVz5o0LTJNjfTs3DmGCptNlUdxgmFH4Ko
ypHDXQ5q48npOU6RcnOn3Togb1xRO7KRUgiDsrlm0ZyIsMNoicC/5XcHzE9stzdy9eqWk9XoyXn6
YLSGZ2IttjV0f7G6Xmcfmx5xafDaP0afpC7ExWC5bJDwgyvX2MnJgcTi8A0fN3iN1RshZgLoR02o
pf74we42wZf0Bl5Dl+JyQJy7PVU4bNwANVhaZ6L2zG/DE21S/biTOKWfJdwxPiSK2FuklKgnSW7q
+aT2CN7BFfFE1R6eRfSBycIOqWFtkgdcOeLUEeJLazrojjVeDDEcrBDFDWo4p/FRdeZ9XW+Iq10W
mfLR3eCSHQE8atAaAlDzlegevUW+Bf0nFSKkkMCsiBFolkqfQnJFWB0OwYik7KTkAhMUZGfT/mSW
S0SV6lsgd3wjRgcPztojLIEZgYXyAKr0PWrP9LLAtAr3if8i3MBE2TK8NNoDKXFZPCDVG8bvEDjn
Z9XFrBFALl2kMAirRgTBQHsRZSFFSvckScHrPJ6U5+JCQ+6FJzPuxOQ5IM4i/zZBaFL85mxB/Jg2
5mv8loY+W8NqnPo4ffBObCt4AYNLccKP/SWDPfVA00a5NUvsh4/KhyofZDa4t+iGvu20zsD0KUhI
EpzglKQXQ/N4s6y9sWvJjAy5xU3ZDbf8iUoyqor1dnyKmIS8vgqP9GJ2HzTsWrfpwEIGrIYJdjZP
THCQJpPDp6xAFNFs3LF35YRYqUOivqYjcDdGxzI3iUVJyRPTJ62hzcOj1EYxlPw1feC1ADs1wcWq
z4nuqMfTGDSKS84EJERaXcPFuqPnmW/4u7G3CdB3aLmTSYwMU+PxVlbhh4Cj2jPVGRPrltdS+Olg
x0CTBmGK92Dtk/5WWK4e7irVJ3JulUOuPaOBikSYR18d3P85pDPXm8R5nTzxmnmwZZNaQ36BIsGs
pG8O6yQ7U7did1kG0jYnEvBetTnasxuBCa3hyq+aNFfPtfLOfKNIzGfwdJ5uDUBar2PD/XbKIx/I
TsZ4VGwp0wO/zZttS2MSsnT43TRbUq7yUZy2qvSQaNlWxdcyhZKP9OZXNX0xqP34yp/zOWu6gq3b
BlNd4izlwLByR9wXdkzKwBOxMXXjkiTq9ZTA+PUCvWat5xjDHWchI854qRgVWW6CfwXi2+RXeIHb
Bn6yPWAPeXHFUwSifGN28p70rnHuYUxQii/cNWKzrK4nYH9+4PJB1rs1HNH4lQxuzU7JyUdKLeH0
TjVTs0lRynWW8My4V7JBOoOIHHmonPOMKm5gAoAG8o6seCreUFsql6feYbUnO8wtHHmswObquUYe
EbsCUynQ2OGuQnujT8Sr39CR5I4+Ixd+wlDuROFHBbY/mfROgKENLjgJUGVvOuukNR1demGu8COQ
q6yt7/3HJ/MJ+GdxCSppNUy3DXfGnCQ9qZQNHRXs1Vwo9zrDCOpIhr2p8hl+Pp6Dv7jNCwXr9Rao
jK8PNNzyR9w7Kqc8Rm6HSa84XBWL6LdBAxHCzehNEaXh9ba5Wxmb79Vvx2boGAKuEccz7n/BjDmk
/2nL+3K9TIL1IWGK2tvo+K4yZhv8Wkgao7V8I87tMdiTbIR0pYN3VQAtW7O359P4xgcPN6oEAhkT
2mBbbof/lvbGG+rAPNqZxwMunJI1q+rN0C6sCk31WfK5cug0v6cqoIkbTLC4WfhvPETebF0YMdqp
Xq3ZfU2x7sE40E3QoZEb4yDl8Bm8kMfOHXKbq52nPehefQ3lHfZ89eIsOe2MO14kLtBAiX5tmp10
btra5RWdru5EVdeypQc9OwCeCIhrdTfmPB8ewHoWoHI6s3GXdNtMtJEM4H5GphLxIKIBRx4Dr8UZ
Zp2LEFOAnzEdJDmF+griTrjDXIXW+Th+aw12rhtGmavgdTwGyUQ9Eisnm4i7MU4RjEnlkT+IxONo
HanXMT94lBM667lXSx6fRM09ygi49wnt4IgrOtaBxlsJQ9LfCc5lL0cKGyyLtNp2NCWyrO96lA63
YbNd1yL2Sw9YoIB6VJ0T1YQtsHQ8SmxIPtMzUdhK9I4tEFfHOtYih8hx6l1k5kXUy3IJOXr/frFs
thOrvw7dawJNrEW3Dscf9QSlTZRd/FZb+USDVrS42NeUok9pHJ01GGMIQIaaK2rPPGMucwgeWHtG
e+NHbndlcFV0ie+IywNpZwybRkDglnlLmWsdWLx9oOjIDskTDMel8n+Hf5M7IDiFsmFOmvWjOvl/
jDCEbaHbwalkfBD4JRdOG2RgHfNplRwDC9nOAs5p61pkfDR8DXO8Eqk6bZs79QkMj9HAO65Md5Js
MwvhFBhYVAkOA0bXPgq/PDoGiqq1gpD/4mYQPhlYdiB+bjRnTaQKp+K6E2jieOTuGVMaqlnKfyzI
lr75jQsm98X98VyZlgF1O3XFJ8fsYH3U14B7InFiMsZ7BpY0j0vi/ldCkAG5aBvpTgCYvwnLNTeF
Hxnj5ps/LsuBj18nwQCUSVvz1pzoWYNx4iEgXZCV0e9MFcuZLAyGgNToKp43o1VvPXZPBCrB++EC
3cf6C4vROkSfsFTz+3W+ouVBkmr6s44d7BvZA5OMBJccWCVrK8eH1MK+6yhOgVMLzyIcz99lZ6qu
PqwjjVsjOxkoH5ZSjUdoobRQ4eyKOVb4sUYzNIwKZx1wHbe3bWVttSf0EUHQ8OQbqDDCnrKRjA3m
w6BcofTXSDIQztBihxl9ATUKhOhqZIHHMljXj0q3MvxCG+Xv7A7Jz7I/8g886ro+NLiID7ZF4RwO
yzl4YkRF+QSzKwG5R7Akckr2EHljtTtdo/9h19CLyrxWrjxLgFaRgihlTwQ9kItmv9kKdA12Tt+6
EC5BctmBCmBS6Fy5tY7bPJt79mFZttj9SfHrswG/H9c9a4sWRz7sNNXLOzsNHbbnUt0zDbkLWuZJ
oAUCdRZo4yQkJW+ku3XiW9G5CyGAu6HI4nE61PjCHSsNRqaZoID1LnzCWGEbU7/rvWDtJvM+L52W
MSW8sV6M5lqhC2Nt15mElba4xZ9aI0g5IQbfMjzLQQnPVPbC+jBEh7mwteEFt8S16gWUEDlRTIyw
zZo9e5UM5NStBw1rMRW36jswgkWZxqvqHROTR8GUhfEPJFXE3nxmBWpgfQRZxoYlUoSPHEao1jDb
KeKN5oFfsbWvMUfkt1fhg5/NyOetwuhB5xYqn6fGSV6gamPuhfQ+o2Y2r3fBK8sK1Q/coe2qZ3dF
pfsQQbamL9rCM3G7rnta4JpXEBE+3mhtVh7vTMWJczvjON2WMrORov+8biDrmZ2BpPnsJBCUl5j+
bZdp02tXliXk9KB9qtnoW7ca9jJvhY1WjI/oJxOeGkigXFm6XcxmZzOhogQNcbon0DKnq7e1l9rW
RU9CpJN1uQw8MDgw/UHRduG4E2aaNrHssissRijE4Lg4HNRlB5DDcAvFNSDiYmP53YxYrNVd9sqc
YUlxZexEy7A+bF7EZGYzYufgEYUI5Gc+D42dJ4e0om85H3kZ22X7DiGEDYrzTtB8Xt57I3kz8TJW
oHDW8m1JAx/WvfGpMeEZE5vbKH0TNvBhfCpnH2AZPzKGBGesFnEiR72jgqNZwPZrkYHHyl/lIY05
cMZPlsRhR0tOMmH5rj7hsUk9c433eCtCkNRjC8mWlv4OCMJJCjo8MPvDEV9onzUDnpYp7/dwAijJ
EIlx98Ynm/wd2CjJOvnqenzDPAH+hFmUbbWVZtC1sP58mBaAyRzODQhTQETebDtBMmm3XEX+Wnwl
NxbuX4BuMahQjeOUUncTg7n+LDQF1aJB0xPeng22rpd23ze1DEs4IULSx/NiZtihFJ2x1zBsCJWE
btEUJuc8irFX6eo1riZlj1WrsrdqZPhQ+RrR7c99Gtbeko42irxDWDSl4RrTvNQXx4hCt0BTC+L/
SEQ06bin+XvYIzVMO+Moy6ykURG3A0aFTHaAs0aXRhwD00sV6wKWEjyRdlQfR8RzsGhoDRorptUo
WlWcIXqoVZNEalXoM1f5PWPRvpo8fB8DDpkKbYBdtORebzgJcU0YmriMQZrejJ2FDakh3SZTKXF7
5S9//zzQ9RnxJvPy+09NijyqpYi339/leTrvJpCbYm0LKmT0bfMWpdqxjhmyfjjGMpzK9P9+kcMF
Iubvz11k1PterjDMrFm4jVrV+zCN/vVFaT1NKzlKxrkm3BDv/3xBoief5qz3DnIZFIHWL82wquL8
+fPvdwOKS8gz5v6vpGD86zb3+232qz8nlFWCP+VyEGqYnULazPakTg3dTwZrJIbvb3eB+s+rNVct
7qZOO/r9129/b+GPP1z/GmYnv/nzH6s08IeGHKxrwXoaHAT+EF79/fhfncT093L+lFHUqvrZEqkk
TgrdSmEuYjqsctKtngB/fBnXH//t335/+/tvch/tlESni98Yj7mxai4NYQ3Vpa6cERtnIwoFdoD6
qRFlZJrqyMAWkPaCsB1tcUCrAH+GhJi1T0zdQbOm9Fr0zUaQmQWymGau8HYCMlBMP9idNmR+wQcm
ehkRQb0vA6tzxlqjMLLAaUuA0BIDW7JqKMJLIUCUUdSF1G9tpItaME9MqAnJWzqbVi8CjHs36dyv
DpbjXdVxIA8i4lNFhryTPpMSZedmWrsJTTW128FcdtZkfuTtrdEABLVGKh5ESiHYDmzEOB9djIwT
T5MrCiGAJGqjX2dZusOZt/QUFeJrPQabbiI8meEcelqDaBludTopAfhcObtKhKASHexEZEN/38Kr
rECtzDQLTlXe+whfiLGkUIRrapuueaqGJrmWpQ27NhvBoSrVsWjuc/KJkQ5nDJvQW2uwErUb45iG
UkNGXn9NvcABHRIGIROMTQnF9ERIqdZzCNF7aGypKkQ4FJAVClRllqxqXew1GdTBtMcBfNQS0ecZ
YYTkEhkG+jVPpdj58OljfaRAm5A/l4YR+9ICB6kEZTYBCPUR9+sg6d+GkkFr6hHROv1Jscgdiolo
U8Sml2ZFe8jpaJve6A/Eps8YYPwraJVEL/WMJVzUR+HW6Eu0d0o82ECANClF5kMROLwygseooADT
A1bpAfWoBWxHjJcRTlsS0tLUF6e8lm/ymnXRCuGbQIhQveigNWAeWTjsYdjdDILhidH4WvZcsSCk
kAIF89h3k3YWObuMPtoXE7L5agzZs4rSV6MjGhW1DytBfyPsOeByjUbTKg6fJZ3MEB5z7wvyfOgj
NGFqsSgOljLQKCE20NmQOMukNbyXysAJxyI70Q42luOA39qgnJB3uS5jD0OKQi8tKMtBMrSXWsbE
Qh0Er+rxL0hGEwdUD1mk8DoWl1bRred4hRA1xxoV85BPhZ/EZef3lYa5dFUeNKE5GYY27mhzR7hP
k9xxrOGqsHhpozeuvRRz7sVzbGehGa+TiDwnNgbQHOMLP4Fxg8tD4iSq+lULhHMhJr+dTjwiDEWx
XXUWHTVvCzxYxUNkSBqSwqOdLGhClMZI817Sv6axQBVo6VI3kTh/Z/XLCI1xNzY09tH2cVaGVN4r
6bIPy4zofw7eNYydVvWME9IMoTc/5LXhDqpkHZuqPtJP0x3oW8E0W/pREK/EcBrgjCOAWgOEJLr5
NaQEPCTwZJar0+VSvReX+06nebZtG3lfQI6gzc83BwMWmzyTJFVJtm0yvd3TIdVjmK59oSiYe3mp
42CQcRI07ePYFG+jntHS1kveomTndabTqWuJjiZk8tGI5g8zrWJbjiPHjGh5G2lRqaXWm4i/VWuH
u8RujLH2FXVabQoLrgdqDzhhco5gMhTbS0Cz90hWvJIWoYEYNR2wtWb4Qk+8pcmliOyisc+rgYMF
EWUbmTY0zsLWl0Rh8UelmK9qFO2SSjswRfKPLJBPZgF5vSunRyknj+tpc9NHKmtjC2wYNa9qO+1U
sxMOKDtjUr42SFbIybiK2T7OYjb5iqgcax4NkCPs7zBCpK1XvrWR/IaOKxTwLKIiSZrPE/XdMUxI
hGJtuWiq8txYUgvyscR+EyvEhCVAVDN35IQ0YemoNLpCM0x+KenwBiOqyHhBBpJilwptOmKt39Bb
oVs9VEcvDqxoO8tFsV8IZPSsPPZxpVz7OnkIJKt22YxTX04e9bAUz11QHa1wUQ4y9Sw9jeWHbh4o
6kDFahus/EY8B2brCyG8eJeP8c8c5Rso6tFjaYe0nPql+SbEy3C0qvIU1HPmJTQd0z0gYkkDRUIM
qGeZVXMUK0SEUil6KvSBPI9KxpxJJ0lY2DbNYXSF1IgcKa+emKXbqhYqHMY70vMBGWXB0pDMaQWq
gKF2U4XGyRYNqcip+k6m4Ji0sgKdNs+2S0XYWY4xDudku1lK2aVWKQOZqaQf+mB46BK59UM6dCg8
rBAJvcNhk8SnOK1d1ch/WkOiP0D6DGhSpwl0HP1WiVNH0+XnLg9HJ1K1yRuHCsFIY/BrbeaoVWXd
1UbSI6NR3VzMnqQB9cawna+CEVIUU4bFQSDetkqEQCLZ6o7yhKl3zdbSq4PsjqLcH9GruhvH5RVp
7EuTt2AE6aRgHj0ckeMOvS6OBjDoEdeQub0kxpbBKz1BRl0t70IDsVWtAOqcobgIiJIEcuDL04Do
qSQ0+06jIanVARXqTs4eaP+5jPN0xNj3LCS65RirPK1KQF9XWMxqNEtuJIwUo0Qovgq8gNA9dIjf
1fdApPeZyX5fqBJQORJJMRH6Lg+hdehRf0Rq5F6iDTksGouSiVlA4MZ2oE121YA8pi6xtQugipJO
srWE5me8EG2WZg9VRgenauTQ10UgzbQwNLTInNly04nkUBqgmnQRTNOyA5sza9aMKPWeapSwzJPh
RNfjlBY/NO5vesbivVpe6ga9mTBGXbIYuH+djpdlseITNnKmlsNt6F/xq4bMigyaIB/mJTl0dTMd
G2ES4Q1/hZpOYB423VMk3I8afPTUamucz4eveFaDm0VlSSxjxOIQvjiF4fAZtkbgCb6iVbu6onQr
dxMwwFL6dU5In0r5IWoQatLS9lPqBq+RCTdqExC8MZcXvL6g8NMlXM0zy/jNaFtHDZfO0aSBcrMU
cAQt6VmaTkiHRce+ooRqIkA2SliyjQZJDmk4PugkvGmEU3xZ4h4aGa84UfmYvbxy4NzrJo5dKKSl
ZuWNrFMHx2LtWFnZYZKWjm7zFWMSy9tkxaWfwIObs4mblGnw1QDoFUulPNgq9D/rtdPURy2Wl4uB
5P8JYQJg/ZmABYTAjIbWkabqokidfkwtSq8TjThphIHjmCwBe1P6YZZBcmyCHnZQknq6rgG5ThoK
D6NY7kbDjpCxCUrtgGFQ6xqz9Kzo6WXpR/0kZc0TbeuckybszYSGdFlmy5lmwD1k6O5S1I8OCEXA
apLRokFG1Q3EsbJ16Qpi1mU5npEdinGLWJwKtU1AwDuwOr3SnCxs98kw1E8ttEW3or6OusO9rjfA
F2rFI8sI6AaRKn0toea2NPjzxVl565KedBibQZuOLj/uZdlXLeuurTFz77HaXINvkDOjHR5ITSuv
pQ0bOjA/5mbWOVmqvSFcldiR2qBVZbI4VOmtUetLXioWDKil266LR09nDO1DBlfT1ZWTS0gq5G6h
T7Ordhjq1jFhhMDOlKGGOJbgIEGC+j+xr6Pk4nfeYEQ3iWMOJaSJDnG9MywWaSWHbGMKE3yVNszG
XvKDITe3Sonos842WYx0WigmvbJB+4AYmXmqB5DdUi53Zby2IUD4LCRNOkzBchbFQdrJiEPsyKeV
cVmjAqjraSiiMblAZ4QQRkK9l9ImvfYx8o5RT3E9Xdsiy9LALliflaMYpJ6UDzqoWRxsLQ0Np5H2
I9PoSfpQQ6Avb4g4r7BrQ8Zuo0qLQnjimUo20/o9h09I4sE3TQt6x0rpBatEgxb8hKDe1o0lPbYW
cEo9IliG3nhwno107RegfBJo2aMogovoqiTdVSbNsCqhDfrIqChOrUmnvIIWhGrgMog7DEqpS7GL
uvJAH+N3PRvx3lrKGOSkfev1yl+EogVyyEZ3KaV90MDctoy22DfAaEXIzYpmeOkUHm67sD+LC4mh
hoHviDYWJC24GUKCAWBZtC+CgOyfIg8WMUvS+MiEvYRkEUBOMaz/bun2C/0vbXcW5CE8mWJykdVR
eCDdVTg7P5emrbdqexh0NNc1k1pjL9yXBUYnBYmCgaUahzXHd9ZRRS+MM8mQXaTK55hGOrzmVTtL
zQvKDqiT5d3LEExPwA4a6ZPJLqe1u9JoahoorOoY9MpIQSLzU5L7PQJb7C11tG+p9AuNGHhpjXxs
lvE4aWn2hCVHV3HU1ixUHDAyQCIwRTeu7wmdiwxmqKTQfSKNuW/knXKnjoM/AI8MYRCfolmA2o5i
5Zn5yXaaKIudaMhWEqcRbuvCl0xnAZpQ8csUc6yKEauR2cKCJoSlfWgq3EYqUT9M3FZiG511dK2q
UDV5QfNaKqPidHPzJmIkR1ExZolWFdDf8iLF4mOUUCpcBsrypjUG0P8p9Qcz+m1CUb9FcS05yhRS
pIRr3uL950Y11Y8oGki78vQ8xcoN/bXBE63ZoO6xbMyPMYR+PSPQ58SCnhM8IBbYRNdsmZ+WZaaF
zAIA7sv8XLTt4xIVOyELw1umPbfD8DklFiTaiFSyAuawudxqI4Pd4t+5b6ec7hAYJFI5wVcw94OZ
nqLmqEjiW7MgyZAr1sFAbWBjaboJ93a4b618uKbi+K2MtJGYGl0hA86am9ZI05sWZy/6+FSVpfa1
qLciTq/51NQ+in6UgZJpLTpTCWot4NZUPU0cSA5o1M9QW8Ous6jloVszcNIvloeCEibDEoxG9Fve
hYXKAkrHzjDTeybA4XOk9JkNa3D7BBUwYKLkUA3xZ1xmX5UR1qC69V0jBf2xgEs5cKoai/lltaLk
6Ks0SNwtT++9KU1nsRccK2eQ0K0ovVoJ4AE4TRbLd1Iz7Iw0J6cZO7dgB9/20nQchlDx5VAh4I9O
S45PtDUYlC6qZTehroFtzkzbQY9wRKz7ubxiLmtj4tgAYswdlitNj2XCuBBMydWFHl9KFzVrN6rV
l8KyvpVcKN2kbz8KnScux0HlzYt+UTIJRDox3FYgKjLI7SqTVhpVoBuwL2pa9CGMTwjnNhZ9Wzx1
lo8a2e1kwPVINaCCIZLZsGkVENI5OGNh+RVTpuy6/EcLUIfrdXpQGwjM7DSBJb4LOXQiKcTLfc6o
I8cU41bdd6ttPgqJLqjAdOe2xoxSLdleVVK5YIie+7Z9mYZluWTanZXTaZwieOmh+VHAXURUSRCI
mFuwdIv3ELL22qVN5EZj2///rc+mYIiFB/Z/rc/2/N5GcREiDPhXhbZ//tm/XJslRNUkdGp0zbQU
HJj/4tosq/8wFF2RkUlDuu1f+mzWP0RRVk1DMmVd4utfDJu1f2iqJimWIsmGqkpc3b+04+7+cA1v
/+3n/1X0+V0ZF137f/63hAbcX+yaVVOzdFP6FYeTEI9DWO7v6mwLcQdbd6+zd2gUdpqUGlIX+gh2
kBb1nCEQF7eqKYfU8SRiv7E8FCJuh7+mL0x1BHQbDrmsF09Clv78ZST/ebV/vTr579pxv1dnWZJl
rOJxOgMk//3qQm1SMyPq1KtOeaBeSvWUWcLKgaA6E2fStVSDe402fYioCXSEcrWD1iVp14dYkRs5
bu+ghmtPUbOJTC05BktvweXAGUJBuubSB7Gbc6CVi04/Shl8/A+Xvw7en87t/7x8Beda1PQMnef/
98tvwi5le5HU64L9yWuzlHj7LoDBqcG5VC1rR4UUWbC0NhzCr3ModnedJB+QwoyOSqTGRznM9nVn
FmejRGJSoAfI7KRHq2r8uBSo4+ZB7sZy3fjD0N5zeLaHIJToYiY8VSrYqLmQXf+He1qH/O/3ZMiq
LImmZeIQR/D693uSlTgsMGhWrkz0wmta0djiCYL/LE1TvcyxYESSdkyZH26VmuYuQHJ6r0l0iU5q
AN4BTcGc5vpgALhZSS2dVfNBjknN5CRV73WsnVHuJP7GWNb57y99XTT/76WzdlRWFKtK+bfZVFRF
0IeVJV8liieiLiT3s+SNOdXkLCdwNULKvMWyiqHO6QmX2ukNol5njq6GmM8uwVsExXmcs8FOcbrg
YKeWN8beSLpfcwu0LFM+H0LgcQPNKATmyF5Bs7tyBENULarqRkuIG6fWPiiNzGVuoNqFZBTbP9mP
IuGN3eWy5dQxeFk6RpFL0Y1O4RFur6FcNDAgxG5LTMORD72SELLbQzfrBUvyayTa4ki3Tr9fwHyN
gZxYI9VHmV88zdQBfC0WkFPIIVgH9IIiCzu/Wfgj0nMUPw9C2Z8SQaX1Tpcmsh4gbzOREldFlvry
+92YDndpQqgmKkJ7r8hyeRbrAJjL8syaOv446qRm6YO+qBDTJhgvgkTr0JwQakytSJYjVF8zFmJ+
HrcvchECwk6meo3gq2s5BjD//fOW/7OpqiuGBuKDWJWiin+fqiaGh/1k4HItANoMBnWSzGygXayV
tB4LEpIk5HlV08eh6xE1RMVJcwK7MoT8uMiBdIpI/3pK8qQ/OCz00nUUbCS+Ibn8B2HnueQ2s2XZ
FxpEwCPzL70tbyT9QZQcgEx4Dzz9LFA9t27rdn8TimAUWWSJBGFOnrP32nJCo1XLq/Ry+f7/edvL
2/r7CPMlJ+ZALDxP+dcR5htmoEaGM48z62yonvFTpKkzqHg2tp+JXZXbGGDDSLLCEjng/IahqH5u
5Icpkb37ZvJbREV9GITrHJsMzrwbZ1uHVMLNFHfJ/p/frvU/bGXHElTsvik5Lfx9ju4lMd6VHq1H
shqrB1peazFhrh/SS9wV3VqIvNrQGCUH2L1Yc64v5KG/Jlq0x39+I477n9vNATATwDPl3Xi3w//H
xxMX5+XC93/CKWi5NPEtdXn/XGnLvdTvcL79S5EwgTEXb3f/VRc5zPBZXyN7lCDNbPv+tilZi+2A
VjIwy1t3M0/dOqLiUvaxrMBW1o0FVk4ZcFWowuI8P/RjFhyhmj312i3ucgTAA/3aHYEDyJSDyrwQ
GzehaUi/EF1lrP/5o9r/wy7iEM9CScGsxPmPM5ntGkTTmKH52IzJD7cb1Jk1qA0z0Ak2dAABMurf
fiEeDVa9NI7G9Jvynas19T6FqzPvStV25FjOVLcBmmeihVnmGON+lrmxISIgWv3zG/b/80IeBBQX
XDP4F3j28t3923djlcpMDKe3H+uG8TCt0H7PSXo/B92PcgLzLGirr6qUmrsLtLftKPnPWa1cWro2
xicPr9GMMKoYf7AaFhcrxjfpieKbayKS4wIMxEk4+hjb6n6YHRIZ/N45CvfdbyNxMGOHwXMRo53g
fzh0DZnw0nfhyzXxrjYd1iFYgi9dNmW0vjm4o+Ic2OOTNm0ABbqXW0Eg8sEYGZrqfpfPIGgqQZaG
0Yt7NbKSN3P7IWfm89tQHSP90npksnFyVIcLWVnPloycVwKFahyECJtYnDFyz8Zr6DvGKYtrFsB8
KLtGHvzP291dzhV/nUsCcq/YDC6gWE4o/327qzQKOzFJ61HKMp1Za/VPE13O8xzUNSpqf3wyZA/V
g/oCb+XcrWJwrH4xyS0ZNfUhM91w1zXuiRCkvZszWekcZE60Ysleivoj4/BNJCDul9Er7HZ0XAJZ
btXRwHM6/AsttSGpIc9R7qPUVepeG7n/IgTsi9w+z07HGKcooXZP4XC1NQSwQR9KUUA8rWYSBVqa
9CQ5kDbHqHlQQbnNPC2PdgE/7J+3lEWx/R9bynFd4Zou2wtc8X/fUsZod2SKu9YjASLvhGCDCOri
LxrJw7mpLHzPPlC4cKgr5IhZRpgUzssuG1baHcvzFEIFc8rpmjtQT/75nfl/ly2+6XFOY+FgWp4p
rL/fGTMDW5katNRAN+usBt08SA/4rIT+QVDZpQ6My2gg1iHLqd5YfprjZCeoRvhYVG+7b+lo1HUT
TcfWNhykSy6r6q43L1Mor7NdIGuELb537dKgN6mTnabBtWnRJaMtPUSdaz4Nzvvgc10kRwIgPOId
1rrth5Gnw9EKV7kxA5hJvWpbgEFdj9Dup2qW2C1LMpIRpXnNsvM7RNGafYkrLikB4qGybhMZ76yg
QBbnam8d05Ha0f0cN8OyPl+mb1p/KDQOlwT/N+2uDbUHc43CftOZZe164TCnKEukNdGA4Eoio2si
G2dL4c5bJykQCOb00P75KyHYS/61u/h8DxxQDmc12w188dcJbQa/F1TJFD0yzi3uMgNfg2swh4OH
GqwL4+J51c8kHNtdME+C1BJajU4ev7SzUR8H5B/rOPguxhoX0ER2wsoOcKqg5KFstMxjENQiZmDK
SNGLkE4p/3vaRKxtVB8yZxnMO+hju67V+sG0vrZtZT3pcHxte9+8QvslzOTe7A1Uc2lr7mNV/0g6
UF10k5GIeV78NPS2/5y1xkk7Ec5UZfdkyG3HnnQJwSG9chiVXPOJj8R0mloVPVcnI4TKDJXOnVrs
velTkKTpZo6pknofKSMtWiXq8lTGROz6AvWzWZcm0gEXl2SOtoaZwHj585PdPY6ZewrC0dky9Qkv
VtLgTBj1vYewPSs0ZH0D4WKQ5tCOcZI0nknrW4zWIdL2k5yH8BEEq08TyR9CLC7q3RqQ8iqUW2MN
y2DWIcSama5PhnZuH9NKh3eZ3EexkEhHmQ4EqiF7yDOBNTToXdshZDHWoa/X3ogVuECjO1L03lXp
l6m2LFplbYOazoxoU9mnHtwfU1QL4k+DopR6oA4HuJgCWhfSAHU3iQLGcih9mooZGSSovfI65nN6
4BNcpm8e7wZNITOre0ZEtIlg7m16OphMHnwcS2YLAscSCDH6X8pGEW0OzV3Wp+beB6qLnmFC+Gh0
j+7A3sPXm+6RBP20FJKEmj7rdR4qpI9mf6d66Tz0rfrWOPNHLnIIHzpF2EPcJdcM69gL/8Gtwy81
MOOHpMBUXWToJSx2COUaO6NsikOlfUZGRfPTTZmWjAEMTgZ25kvdFseiMWE/VkOyNgQCQTnB9vIc
VIkN1jwDNqsqGSKYGhg2sM6HkkPlMJayvZLXVxfhXubxRRTdL2EVgl5Co64peYpcwJ1mR1hJcwd2
t7lLGVKC/KuPwhLZ2ZbTlnYGVl70OEQSEmc0N0NG+lZz7WgXrkxXYLNp0MiXdEv7nI/lJy0Mq5Sm
Yybicpckcb4rvKJkvEKI2zB1/qYPWYVF8zEwLX03pL+LlANsTAN5IK7pTvKeQ0quImqWuV4IXcBj
cJ3Y9HQY5sAglLpGbO3459bvEY4S9LQ8BFRljpp7F4r8anZsNmsMlIGsHgxgHjPXmObdKMzxzeVV
F8M0c1oDhngfUQuF/XwoG9SjenbNh7RtzYdpRusF4AUGMm4rNlKjyhwOq2OvMlkyWIaZfFf2IVw+
17tksf/RhTrZgrs/JO3o31tpXyE+wqMYegYZZmIuyVPCbmjX8scUI1DvHeB9wtj3qgmBhRFjS2Zr
Y27HES2LM0eca+P2V9Cq8U4uN0FpQhsSNIVY2wVnsrHxiY7pzymLIvK+hhbpUPhQCICA1ey+MB65
1jXxXgkYTRiwNHOtuH7LKm0/+5GN+XGa7xJzj+gG7rPDFNRgt/2ezPNPFFTBvpiRq1mt7C9zaa0o
xpidWvV4Lr3XuGQtpGfcXgvT35Vz8HCrZSKFP3I0iAoK6rsoDuNDVGbhPtKI6GhlUN/Bl0YFoPxt
DEX1NAQB7scweOiK8VuFLDOtxvjZ1e42BKC87Z35ixcjr0S/I1dWh1W06oPiZQC8p+Ah68q65zwV
b7pSHRobSl4QN/B0IGM5foaG3/d5WT/Wh7g3fsWt5Ry7OnxwGAOvGtm5r5ZlvxpL6tYowmI1Jd6C
EWVJd/q3H1m9c38/EhJwYjVbnXpmuyeWReWfu3YzFrd1LmnvSsIC0/POXYS7Xi5mSAEj5+o/901m
RiFRi2tZIvGtCOP5cxMDSLSDJtiNBpu1qzywpv+6qeXJTEqPCAOX/WPkLLsNhP0zNGWNZZ66yGeG
t9GEwGD04YbsrOkUlojgfbs/VOSRV1zuTvHQ93vbzo4gW6dtNvUffx6Ok0vs23pftnl3qpebzAnb
U5eAYvJdwl7SKmtOmRtitKOSTUYUKuQbdg2UZm5iy2lOhslNm8Y/fCC9OxKnQIPIZtoiN5p2yNRe
Izd6JXSn3gsi51Yyz9ItLN78lE4Y8Z04lvj1rOQc5Iuht+6Z1MzTsx1zos5sBCzGcMq70Tv2S5Jz
siQ5327+ujsPKsdRVcHfl3iJBrcEndPkb7Yx5BQHN5kxN6h/SgTH/+9uPRnugdTKtVQoe43lhmtx
ebrdvf0UoYpKV7f7aoThaYEhdIL8vh6tZ5W60dFouSQHaYCdgJP9xsZkVqNo2XQ+6LDCL14slz5o
H3XNptfTg5koSNSixRZSGNvA+mWW/nUYgHo4puezpkVNrsXipq5mZpNRBXnO9c1tiwhgkyI7FIMq
7iCtty1W4yjAlWjY6ccgmz1aMA9nBeagricqOsREFvj4ieMyXHexN62aCeRDA18Z9E/GhqJfcRpq
87chjQ+JnzExAg7PmBUuOuJjDXeXmEvA1doFSYPdmxLnIvSUH70iJsCCa3/qWhXZwh85lrxB5Lgf
Z2aJZGx1awMEgj0uji8UcGsrNZ59L0HhH7a0M0ErbzKL4eSEM4fW0CFfsLPkiEGCT6aZQ2254fJ1
lFHd7G8PKaPKT7fn3X66Pfb53D+v/V9//fkXvJjmYNsjnPr7/8xumdOf/02JVGEvJzh4t/d1e7q+
PQcWFmEkeXBCmMKk/fOPl0tVFMbVr7opbXLQlk9RcHqameXDPB5m1nq3v3D7zefrbn/7dpdQXZua
n0yfaDI2Xg1MKCX4VCmOkEIgZZkMFkiiaH8qhbJmxGZNnYahSoYOA/ow6U63m9m263WnTGwOquWE
P1k7tDXtOrcEaD8JYkd48BCUF5joCbVAydOz4nBtmmGl/SNWTO8SM/ZOeV95J+QMEE1yT5o7o8W2
LQRH8u3Xt5uOddBJBBg57KqElJo7CZ6X5dVcBUF1KXWulZr3t+fdHrrd3O5mXu4eDA/O0PJHbo97
qfivn8oUPEpvKrn5fAGVPPZwVsvrrJzEwQsxSQujPTJtm09ezcUzNMxmcXOgispm76C+REP47GUe
NtrlHBJGHgnLtx/zzGiwYJQCntHtgdvN4JvEOdy070W5gNArR25ucea3mz9B5ij3T7e7twx3YmjY
dT+fI/7168/Hbq+7PfuvP8M8PN3KRnD2GczZ3XSBTRPBXg4J7TKyXGr2l6gdkp3NDIACKBuz0+dN
Xvkkk3/en5Zk8v/17u0XbQMW8vMp0RQTSf55/6+/cPsF5UC/CizN8Laj1/Hn2VlWoHD683tnyUf/
fGWT6HbvccnxAMU6Mdym8Barfnvy59M+/1NjSVX/vPs/Pe82Dft87b998Ntv/noJVkNjOztX6ZQP
Ne3TFljDsuXGLgAsjr+TzYRUpWmfzeXHMNNZdrhtmVL3eYbSMFg1WeAdbt/Z5zd6uytvGfdk2rAM
+/Pz7eHPp95+un3RSdFHDHxvL+h7y5jWeZDNe0clhx6zA9KuWZbbpis2FQvxbjnN1dNAxvVtDxhn
WzFTXs4kfyLr/ZrVEXm+LHzA+ng5BhK9eFpu7pbbTd0IqIuf90MvwjTdxN6qtPwSbaPHCoOd6/ZH
4+WK6tk4Tl07PKcG8klE37vEFMP6tlVv30tN4QsCsHgpWdUdw6WCsZcveG5f0wTKz792uc9v5/bY
v31F5W03/bPVP38Mdcluk3TdNySPPwIjYYrlJcV5KmaoqB1CX1kF+WM3hiipjGGDynV8KrTGwFuy
4iK+ShiN2CWqDPZ+GHY4ophhuppgjgAF/rZs22bfS7RoBaUkHKu5vjKCuI5Ebr57D4YfOheBwc3y
oqMmljIyQTXMBekVXWx9ny0A4lVhvngk1hxtwtmJbDrLzH2sRG0faLR8TwD+edOdG+h063IK5prH
lKip6m1hV/416eKXuTYCSgT3RQ2oo/xKfEfqgtI1VaBzBjRbqIU5KScSx2Vu3RUduY+j64RHQkSR
qSPDb3zzm4wFxhNbzYdWWF89jehoGoiLtDPCWaO2vNdztUOAD7vFDMddPrCgN9zpI5nHbzlZiOdE
0YHCS4A7Q6OxDUgm29WNZoWvA3s1OhCNpDX+mBkA7wiWhvkfNdEDuiG8OOTQ1I94Rd48vwiOU464
P8yQsTSdPIQeLsPAXIA2UfIUNHO1R2H+ilui3TIcBnc+leTLTAXG+2zwPuyehpmD3mjfRMlx4GAA
SEO3KolTiIdJcZXKfPcmFwREHqLkzKArstlJcRewgOv8h5EjU+xLdJhpjo626h44IVXIQ/z4mBL+
oJSP3M/Xj640s5cOwQplkft9JBbmrU4PpuMV58IIAkzPZrERYI86H89KO/fqGIpoO0yaS6Gq5Klx
6BnwfUDZchbJiHe+iWfDEQ+/rX5nBX1KbWZYG5ucROIKxtEpYw50yTqRvwnNWsx5GZtafKRRYqwi
u7MPVhGl+wDdfTt2F+1z/vCspnqwG6JAvMbapw1OhaoQK1T1I3U2Ps+q6O/7qUObaI3TEwjSg9dh
KAo8eGEtet3RmZhRZgLAXpsAzUgVCz0udIYI7mYXinOuGGKqPLLwgBPj9thifdl0PWDgtC/foj6w
jm6RHKueRNKO/PKV6ZViU4caRms/eedxML51h1S7j9OoJSnoWQc2NYajbX03DGNYI5z2uLpGJIzM
LUZjv/KgO3p7+dBL7DXC4HRR3kma2FgnxRJ1HyV3SlpvzG+oYFmh7yyLcLLZK+7Gih1rGrK1gzjz
bNXBc1w69iX7mBk5v7Xyu11OT6Txho9W4n5zKnd8iMbQOxXTdGWEl915geIkJs3+WBcjANmieavH
2oMqp6+pXYOnMscfJLXLVdTFYC+NbABhyBxJmi0avbx7EUa6ReA5bvMM9GLeFG/YY8oj69Mjoghz
nzgIodyJ+QWo8pK5iV/k9bm3ZrnFHcm7YwOviLw3Duk0vyqSMF6ANKnQHh9I/Yr8qHkUgM3qghy6
xIMASmW3tdKAEglfLv6XcV8nrkmWaYvls08Xcm1kXkTsF/siZX5A/uaCKsDY6GHHsykKat16Gwfp
ybmd5fvY2+nFbeZ53dvdQqagRzgh4YSj6zpnCi9AIJmtDlaFlrAM1iFKM3y3imBp3jmrfXj5dfvF
KAZIvj3GMiPIf01t/iUuAyg3Kt85dsjebXbluSJt7gnpwbNd2/QTuLsJ59Jh2mIALA++y3S27vJS
4BfRzXEKjK9k5ZG2WxJDMMEVLh0/AWA8ZxfGrj9ss3iRY/PSRpPYRWVwKLz5qrLyS0Halu/V494E
T27I8avZEqtbIKXZKokodBk/Ws4vk8xkS9YfFkmd+Xw1YmNb18cy6KyXZPqWBI5zLHr3G/pvHx1y
/9R66renVX0YU+YmmKzKlODQnrXsC2a7iPhbUlWy6UkkFXTUERuz6+fz89DTYXRyvgDHb/YBq1ay
mYxXyzYPQXCxU2W/xI5A+zzVF49cT0zDANIz9F/YBIlLmnDTF3ENTGh6n92qAWWETJWEP7Utikpu
ZfBs4qi8RGSdrMd43IyqFyBzWAFOeCj2in7Uyh/BHCfDJTdT4+p1G7ftymcbQ+Audsr7uENhLhKr
u2Tz92KY6kdBu66zh2dKOX87MD0Y02H64jT66jjppXFU/CwjP95bsapO+EbLhgyJ+NVwwv4xQO+c
zBL5D/kNj/30I7Hd+rtBQtOmrEhTaDU7Ld3InGX0QNJaME7ruo8GekC6fJxarmmESBI0vwz6OCDq
Qzc/9q2LZ3R5JHSi+ozy9JdWMj34BM5nE+4psoQvwvWMw9xQQ9loDokg5IApCwV+jv/HVX15jRQE
kcGDiVp1maY1rNXrBLa4jlD8TyJT923Y4ZxdTB2DrLkZoUxivjvVSVpv2SfWjW+fu4YLQ+CDKyjb
6afvtXdTYQGCn5IPPLXBMcqX03ZGL3rK3SW0UkpKLwi5aTvSup8QPXTtYaaGegj8dn9yzMI7jsII
oCBiYzBN13hOtY8j3/2dTx1KUU+dtOkvFNc0eWrSqCDoPNqbhZofYqk/nHgqMLHlhGMwpz61uGcY
AvoQZBUn+j1jF5byLkjZKQeh4JKt3NIVtf1jjy/mldYKu6/Rzqvac9aFE7nwPfylVho+aM6b+1Sx
hBfVIK+ukoiHFgjFqMe7eniMyq/8l3jC2Aq7yZq/xH7triYzLnHTIHSn5z+tQ5eWaciWWZd58NoS
wbc2DY9AsToE4qo1yD9yOYQPDjke7GZX++in8Rj1uzIEEmo28XqmUv3iuulrP7hUsLRYZVgh2SaZ
l3pgfNEeuCkduRrfYQQtkO6n8nkTynAwoIr0MDiT2NMWprlC/LLpfzC8s+7MAGBotHeybPjq5MTs
+F70K6qZzBXMmR7HEVBY1caXQD6MEYp6O0+fi4hdmXS0ftNYnP4pYdgrpvkeGb06SdbKQxs097Pl
NVs/Gt8SVs10kOfkJfQ7vC5g/PA+zfsZ07oIAWEr+ZMU3nRv9hyuLQKirQqaO0O39WacYJY2bvBu
ur+p6tKDtLF35B440bErfzHMefI6G3Y+wDkrlf47V69yq6dgY7noqso0eI3nbP6IIx8+hAJC2TgV
NWOvxdnVsNZKu1rSlyGHGt4gj01EQKFjvplV/j1AVSuTBkt/gh9kcmeDNhs64Rlr3qX0s3uibKnr
UY9skxSDW0OaFHSLoLuwFO+kDqBXLZVXmB66sNN7bYnHucprUGi0S8w5YcpmlcUuTcGIDaMP/tPt
aAsvJOdsQAChAIKHWgHAjdJvIs5wSKd+dRmsfjMMY3Q22wnksx7MQ6srCSTceSDUXDx4+bAPAzoY
KZ5HRoIHWtn0Vdz5ayUzvAacDBrGMRurow1XoOFeoW2Dwt85TwrNDHhoH6qu0VAt+zo9Mqzi1WD/
M9TikDccyELSxveHpCd2Qdeq1zLAk9WabbptAxMhkgQkP8oJc735lYwpfOIWF5SAoWo+9hdKhZZ3
UMKaDMafWB/usaCUg8+5OoMXScIWHMzq3rZotlgVUIN5YTRlzSbJvOChUsXX0tLnpCuNvWnhgTdm
iCCK6du+GXg7lFVQqOe2P8ZW9qQmo8dJDdtoNMRvCh7nTIRfuKolduXRGuAWqf7e9uURBzVVRS9y
Wrjjh98wgHGNLnn1TH2fuc1pHEPKJr+Zdwn8AEwTBPUUDh4GNGXrNvXv8tjBlaC/eeUU/Mqb8MMt
viZk4T35yrxPO+drgbT0PpDley41OUW2m23tspmoN/GxV8rzDobVnQs9lLBckPrFuZVd/YoVMBcW
5JZ9docW6xQvfzPz2hTeq19J66VPgW8bgKnqeBYncugYfZniSXP+TafOO6dFW6/VhHYOcWG2N4kK
3lvuCASvmH/TG3+K45yNVQR8fQQg+qU/HebI+lqAsKc8ak7C8fe1ivDnJKgN6hF27CWIsq+VO1gP
dizLlVVV8OCKAvI438SqdOpwKxZOhoMu32qdfTi1D1MrOhAVMJLcZ79K3avVthBeI6u42nH/mCq8
IoWfXGWYTusS1dQutQB9SCsGPSLi/U2eGSUg7FwjJjHFQCQb2w1DDq9mGuSVqyKGSl4vxbg2xrvv
vcP8pluc6gGX0YzMSGGawd0wYaIDbuMyoL70UJJN0czHzi9IJ7EQqUfJTKQI+JXbPo5MFgNSVh6H
ZPiNDHEfWxWv1S7TfoY1q9FmXJ2M1JSme6669FcV4RpFhoODgdHxyUc96oeZ9QTf+C0WxoUpTQHC
/ptRItQUNCEfEEQrHLFc3W83GrHrtcqm90EH3YHKL7vMGZRYUbE+y+OM4FiUSKQUEM8xZQeWNy8N
sXWt/tLULlJJCbYz9MsQHnXFIm1gDXIbOxV2j7M9dK4qrN7+qzWQGs4x0sYZsh+LtQvPAzOI3HT2
SoklgvJWsXDG3VW1By3FTyb+B04G3blq9GOlNREiyndxNk7nyQkWMIpnXF05zORw2P4GB96TO0wQ
8acGeo733R7zdIM5ND4McWGtWBOdU8/7woBPHIWOJYJc82cxk/cazLmxM12vOXddTOKAJI+gBxgZ
N0azjFYI57VhzSt34Ye49IUKevAuLjtwpECrU5lVR1rA9rFquRuXeB6cYjJPRgC5rCCebdvkRQ/L
zBj2rIjrVcbBtaZtk57zwsRQlM0PfpoZm0VoQ0pcc8qTCguMHBEjbXPUV9um7w4MIpx3r/hpztRH
UzFcWlZjGCDh+KLnOjfOU0tX41FreWeUdGla08x2XWyODxPgmLaNoTY6qHuiyHUfPWmc6S+sGlfl
V2LcdjkcgINvgo5lSQhZuJSUCBgf1zad15OtjG7dpw31PLIukHHgqho3eW/oKV69mmQ2LwI2S4Mr
2aZxAMZ+MmFrCXzeeIf4sKh+z/wxLKkcYlM1HfzGR+1W25g/lgZJ2jYEvPYhKW3Rgw3UO8Yf/ja2
WM7S3LTOXHeJyigFIU+sFk2EgafctShJUzc7SISCWweCCYG/3Zapb3WXEW61bzUxb8ZUEsLhqBF2
NCDg1n5yJ/WrGJixRk0+7nXodReMIfLgMSgDxmj9JmzZuQZNtp27urofhqEhijg5zeyl67EW3SH3
GZ/rZbgdh6kF0+qgmyK+AFdQDFdMvFu+OZ6KQA4P8axOPv0Zckjvh8Z/LUvj6kPUwchtQTaX5hFx
x3RtlQQMlkXdNYhIj6hAH/jLgiSqSBnP5u597uJdAFfh50CMUpZJm+jjzn4dOCXK1k9e+hpgldsH
d1VjLxTLfle76Q+QYxHrcfu58haTToiKwpakWmVOlz12ZOVBKYggswCFLiTIpElAXkN8soRkOoDA
ORrSktiNHJWXan21Deg9YHyXAIB3tyXD0JGO4geNjYAu6K9AhRBFgQUIQj881GUI+o1zGorvfGaP
nFitL0WJsix1ikrWCIwvmbSXBGrFiC/nBLFj6QwvjgdQIWTMz8AgtLcj9DP0WadwjMmvCcXGtbtw
rzrc1V2FhaFp3YT5nfkBgmHlVTXbWJdfeq2NU+fZ6slyGIYQ+OYSnnKzJAjB4sV0U5/jFeQfVIrv
rqd7xoxPEaeLu9jIf2cTCTsOS3KhR6Q8xHxvpx7BZdPlnPfn1FzXLPXWzFGMXZ+SyaUaUmfyQV3E
ROZvnLNuBCjrx9a8h71gqFxuNfnkMGxCBzXTHKza0G5PomBm30AyOel2okzTgEnbIrEYOAEKCx5z
hJIcqDWzvNC4t3Ool33tbiNldmdTw7GKUTelD1E7xsdyOc0Ok+uu2yAu90VfPes0EIjArw4jfNLs
4cFIIqz/9NfM5klJKuq6lBORKiwXagOP4ZyH71NZl9vIFtHKhSNz7wwPXI2Si9EEX24tmDQYAIvE
NmH2X50itZjhIggCvsfhNruwvp3e3DSR7vZG/SupMW6OCeBxgtB/epl/lmmI7UpBifTSwVsHo/fs
NTn0zsJDNlERNeIX8rGX1nTUZc2a1QFCPejyNx/70amS1yyPCHmmZbp2vJqVZOlRHPV0UYZFwhGH
5rfWUmojIm0iu10SKJ2RfSfO/XtSC0+443fjXIPjQsS98ed83hlxWB3sgNwRRnDMwZ0yfbKt9FX0
yZMcI/cYRcm4dXsKEKAR2c6UhUuYkHc3NkF3LhkimHduEU4nr3R+dUgsLlbmbUaLbFUpUU8kZs3u
JsE7qcyA2KS5wiVUKoDlApKnOotwdbEUGD0ax6b0rjH49bPS4f2QmzsRFN7HUF7tGa6Gk9FHyhTu
E0/NP7WB9TszO/anesbcmCQhNXfx6yaGDwEf5SXm+BW9KgDfngj3Jh9yG3PA3/vDBNru1RvH4ffs
kFLAiglxHKjPnsSrWCb37WzT96vhmjuieMCXS7OxSJ2dgsmz0xzNEHSHdTZ09bUYxMWLrPyJvq29
thI/2FBNvbaqSvaMm1EPJJ64IDj6ij21JjwFj0QXuAnmxtDGs4/JfKoaFA9iZPRR+xc/hC5jYkJl
wn4O+448i1wy25ewACdGEkh10YfkOJ1VRS4KquLu0JjWBfKRew2RRY84VdzpeUrj8ujFdbSjreSt
b61HFREjZLQPNuyGamdMeue26kvFYviifOOtD5m/CDSf50iX902yiBfBI9oO09N8sKLTIJ/KgFCY
201quOxzTfaEgdtBuen+ilmjIhxGPbcajPxjUndUycUl1/74rpMA3Wm8za0Ye0Ou5UvpSuyx6XCO
Grn1G7kc1Zpm3JjS4tJxe48SrrkHfbaXoZlyjifph7argckmkETQy97cBiURxbIpr47OzDNDlvY4
zTUFSRG3Jw/Nv6WNS5V26WsyKv1Yf7eBbuZJoV+5OluXHATBqq72rmGrZxNl/TazYBwjA51A9dWw
eTXcmwZuXt/U8/7WW7DqJ5YoxgFwQbKfExSGMfMPU9TJwfw5xkZ8rnrO9toxnvOWezZw5Km15HXK
9NEgTwDJfV2dMMB9SyoAxVYGnKSAxYWznC5vMhJuRVEbwHw44HGghxXbJM7apAa4S36MIhjGi63w
gEIEudCU0VvKBPADP883LEb8jRFWz2bjgEOxYtgcTvCUB9PeadHqFcK6y3L9jcR6Rs19CTBEB3TX
SJ9TrNXOZeGJo8ppFFoAmM6VEe+L0Tbv47x4YxMQDjRTgk+O9eDEfPycCeUacTu50kKBk8wDssuo
iPdodOuToMMSj2AuK9++TKnx3RhAFkPNmXdBUee7Mnkjsnw8xOEwEWLk9zRWk2uYa7DqaQ8pRoBz
gByW3dUaelYOFNjOPhRn05WDfAXHT3QtNTCS3HYUaC3F2chPio03YuIw8KZ/8Xqaw7p910VKompj
vDhlS6g6JI914Frh/6XsvHZjx7Js+yuNemddetO41Q80wfBGIf9C6OhI9N7z6++gsrqyutAN9AUS
J+XDcHObteYc068byY0ma7k101Bcg+m7oCkPG5DTBSWf+apHQXKZUkgbRvHaiFW7L7GMIc0TkdHA
1kEjS3ZjX8CmHjTOD7JpS+NAzG+baSfdSj/zsM52pTkLF5r9dyuj9UG5rjmDfzQJSV8oBt1Zc4ho
q3Pj0K4YB0KEBVya28Ei03ZM74LwneEOhwwJ31JdjzpjlR4nKiOnTMxQ4oQxoy2BPKKnyiVRy/Ji
SUZ+ztqnPz6RB8YFkmxHiBHs6WphHAQFwapQjCqWYZU3mcPZYyyPDBIpHI5KR8rM0M+VPTaLsf0x
XMgjOyi55URJq6j0VwbCkujmsV4xa3IolMdxTl76kUqeKInXkoZVG/UrCaheKZlSQyVK3v6cFHkJ
qH4TYWu0Hdc3Yb43tQ6BrW74crz0jiHOAWd0indTMl21kBNnGNyaSJouPAN26Oa8yUYZllNQTh6a
X7/kYkGQAh2HOtQ46Uv9seCT30w9Eo46lPSN2qRv4TqfGAYRGXUn3MIWDIU4zBNpsAbY2MEwtsNc
UwLub1mhjCf6BoJfj+DF67XtWLUs+6OFZk8lK7JYd6wF22IkMSTDEeZNXxqSnID/gjxOuBdDWx5E
Qaf4xDoMPwtNllF4SdDCo+gtr62QzQ0DfjNeE5pEsDNmT0EunKTnoeRYVo+fFDDT7azOJH6PUD+k
qlljyZHzK3KnHKtROhBYTyJHhqBTMcDympFGL6KoSsyiIQXXTpMeKegPVLqpsW41Y5wf1URNbiFT
Vki81iAa831sNX5CjE10ZZIzVOv2LJa8YJFJikZpuiRQhOZyNt2g6dHlYKGZpUh+NNaEVyS8uUpC
aa5Q5h3N6ktXUnUnsC8+F6CXKMS5qRDr7wADDIMIH6NXOiamHoTxOnnmhkiIFtdNWFmiFahlAXUH
uVlxs5VLg/pdDheDMwoQKg2N9GqfjCkR0sTal2GdXAfqGY4+Ueptu6TbVyvZuer0c2UCoV04cB0b
XX4J9Pcp1LtnLtZTPJrAV+NmtDWlR12gT5w7xUjdRKr8NCglwRA1hGTTl3Or5fzMAagKLPYfev6w
RBiSp8YvtL56kw3BG/P4nsvAtoVe765Lme/UOiFkAYTsT2cuzbjVK2k0t50Eok2VY7IFalk6y2py
MObHXkWAPpeZxQSZzZcymhBo6eObZiq8SNDIcqlsBU5KcLN+CchxCZuDpDiXNctmb7h0MGHrZHp0
6Er4kIKUBs854YBmhHukkAhoKOpl9OImphoSruitRQ3ddlYqv8gpwXbjoZ+H8foYIlY6aCqBQ8kz
W6faRcycsCA3otfryxYmIq0SQQe6UORPSKWng6VO42GmUzS1mrLvx7Q+NQhWfMtcfhlKWBxEWckP
Px+VWlUcxlR6DusGkItSgslT+efno2mBjDQJ8AaTrD0ZAoVtHaNtp6ETgB1BcLGMbMyMoX9Mffkw
Yh+ik8xlLoYIWWJiAXE0ICOL6SI9zg3899rAxt6EpmpPRTSdGtr3P/aygvbqfUk+EWJdajUgcYrz
SmRJbxBA+gcli6uDMdaY30fCfnTBOCjpaiqIKQa25XICnTPelOQdWaJ274D1qrM1IDDrRSc/lFXb
k9wkE8DQfZdx/hqx8/dpP1DVRb3OorwYG/a2e1pm7L/yeB+H06sqEhklRSbRvyZUc2TeHz/6iCmc
KU+PMXG96kjyTyijLh8LCpkmhCgzGh4jK5GPQsRMSRnqo+eJJGj1bNQU31KnEVymcRs3or7qVbrD
oKrP4C8fkOdZsPHLzyQGbisFgjvLmrTXFu2kBiZgzw73LthGMhdmDobmcGhoFx2sID9WfUjCR4WN
F7qeYStdj13Dgn6rkfeC733PNkl3O7rcVE9ZHTryg/+QyDbyOa5mZROvwuVCMOE1xwQKZz28pwof
nYe+29y0OdWTeASqPBPLIxvVY5+ZZNuYzBKFGGA8pzvlJMVMckRPiFo7UTCHzUdZcewCbOlp4rV5
T+hDWmq3ONYz9KnaLgHRIQdPSgsZVWO2dywdRUpsZNRGCxghVV5vRW0fCoJ+opTFth/wfdyK8pOZ
GWRpo4ti3fRzOi95D2Vs1gFMZgk13UWDcVUAXkVYBQgSCUIRUXiuh60yiuJWyH9hdCn9oYwvEQVZ
knWkdtu2utfqo5/2ifE5btuy8cZl7B9KubmY0di4jSZk7thT/wQsAXA7HRQ3Si2JnbYsXeqhOyUq
tuW8fM0pqcGpA8BaSeD15croNmOwRhcimpgtEti2Vtbhe9GNaTOF1oSiL89OU9GDo5GoSwbpTpmN
p1qiRVIbkPcmlaBWtctHr6tgldC3wCIIlUw3LenEAeXWBBIAdK15CxXxLJdtfu00YobiMTy1pnSd
+2hN3MnI2yjzeR8B2OlEAmJFDCsi579V8zieBdUQd83SPvz4CTpVekSiWe66jn2RqhKY1JQDiWb6
c6dCsO4qA4RWKfzWRlaKPEprD5idhd1mxKZH18nRM0k5wo79CJu6O8TDvApItT+Mz//nc/r38Ku8
/uGi/IOl8VlWcxOHUfcvn/6H/1WeP/Kv9v+uv/WPn/qP//opv/T3P+p+dB//5ROv6LCd3PqvZn74
avus+090x/qT/9tv/tvXz195nKuvv/3l43ces+3lrow/u38mkuC+NbFu/88gk13xO/4oPv6b3/k7
xcSEVGKpimbIlgWBW18N1uNX2/3tL4Jp/hVvuaHiM8VA9se3/hNlIv3V0CwIHtBYJVXHYPmXf2vL
vov+9hfF+KvBNzj1K9iCZc0w/39QJhDsVtPdn25XTTUlRYJKgXlekeHjyauT8p9cxr0MqmWJJmHH
HLiovZ9BByAoLc4vwRzhSrPAJwAwO7cJBVo9gVmtzhwxZ4k4BjWRXWVSfdiKIzEkLMoCBxAWsczP
oe8C2Pzo2lyA2Cf/0o1qdtVCurGRUPdDGn/UBrCGcYxIbwNmdShLluQs75HW5JgmR51ck1aIaQAR
0lCDg9p102vXaylRJwsIXGU4zGO45zTTuGlO7RC8M+LUvDxaGY6taB6Ow2yl5NaSIpaZ4glqgEyu
A8FpdZ38muWudgSqTU47sWQEwMOqrn8Qmp++W2sjBkJ2nxPx1bMX7RTFdAK5n4kODdxZM95LYYo2
c07aZ9VkHPGo3CsmGeAhdeuQWng/0DKSWvQq5b5K1OK3pmtvSZaDWBFp/y7V9wCDe52fWurbJbRa
uEMW21vwvfQYfbhfiaNTzrUDqu6+Ss/VGSQgsuScZgB+sdUMBKlU+U4cPqLe+koJgqxl+CUZVqJC
uohhJvs1dCLWvvpZq1lnqnTL/RSdAmnqzmrSH5t+QIUXR1dOz4T0lOqvUKVkgL0KR0Gq19syFO/C
PY8kaHCtyik1x9i/WkvMSPJAsFpnK5jEW91/J93FkuXwZZxYAPMRr7liyJ+9ahj7Ue8dKPhgm6x4
OascbPPFQPRFusCcq/qlzm5pwgMOdJjo5lLcW4zwSk3H2GG4fBAU5Hh1mf5GhwY9n8o6vDw2Lokw
hn5s5A/lgLQnkqSF9BYAmUlNqDRF6FtrEmGHkocmV5V9BqWV7bFD+3oBHEoax7UGKLTb2BSe0J95
VtEotygiJ7UfUEPSlC7YM/Ok2fp57XM5lfpOJiMX3qnkKuXY7gJjPY/o1VGaGiTfAecWpe5R8moE
Os3s6uC7nEH7WjQW5p4Ad/0+pmX1gpEY2IBrZiFeu4xKYCDihBtCdaGHkKFaQxOxAAJ0TXUmsK8f
t50QP6dVeacjXUABD8ed3LYbvLMkKeM02eoWBWcpLeoNNABRU4leVIR+H+UqkarRQkXgnZrrtMon
0WSAi1lCed4lAqzBXkBMJgvIN0dyXsv6YoCYZlGvCLoC8+LIKKCkMt1oHMYdMc9Gd0QseIzFFjGq
/tK3M/HRY0JlrX+XaVMn2PxA9uGBSbvqQTBD7ZjVN2NMzHOa4F5OkowqKTYAdzC+0jBG4ZUPaMx+
+r0Gke1d+EsgTDRtZ7qpS/4ppOk5UoTZLzB/yVxv4tg4JNE2synfatSMnLgg7y6tBnh7REAoEp60
CTEE0Yeo+rRev86FGG1LtdTsgdLOBuMl+g/TXuruNZnrQ9KbpHFDGOjN5RP7hurGvY4QqSKsbapQ
PoTdrdf6r1QMLUeQOwx/8ewamjA5gQHhkyUWxZihPtQnhbdL7crAHgpESosSJjY8XLk9h5JIZPN8
ZmcTwh2EUZ4veENoSETlQrGsWumFWkglC+Q83tOToMgRfl16KNnQ77FWq+xQ2MwLOS3AfjxKjI7d
RHmLUE0imUMd1nZR34Chz85gAh9E+zf1qKPVjKk9tiA8dAA1B0l5ECvjTQv6APR/fhiFl0zugTr1
6YvAGRQKID3fGQMUeEn1JljrVl6Zw9cUERZMJtJnu4I5AjdUJFqv0ThplCPpaS8yojYQeR9hLZ+H
OAJwl5bP5ozsrx00gf0Xlt8x/pLKcoStUESOupiP+SDQBMZ4dS+J/gxB6vtKGV6hTj1MMaHVoS6W
ntR0495iHkcPUrvplMCGwxpqmd+hFNOrl/unqkPIrcVfZjd1Pu41uxqx1ifCpPmJ2r8uSFPaRX+F
7n3iiPcABPehE+vfqtlzOw45pnNK0EHGkhfPfbefp4skthvQAnT3KxRhslANHpo7Nsq9Hy4iBHNw
7JV4Htu4uvSS8cS+dTmZUouxtooEX6nfCpHeUiIJRyW1hE1aLh8TWi30ONGXspTTMTG+UU7ru8za
FcJco65SdnMleUUi9TdDyUg8Xy5KkCwPHLOgPaWB10+9zLuQzNtmKaiatnHpx6N2oReDX8yYiV3L
MhhBjYnJGrwreh1nmox7CKNCxih70bvAViaNdnkGckLohQrOy1IfW3P5CNQCDVuVPuuGOJ5RSO/Y
2LPhr6bqIZ/oAqYmxAOV2QDSPsD3UDs1dXEbZRrEeUt/q4eSbRc0grxWrL4qqxCPTSoz+8d0a2W9
/9AbHQcmSaUmgtUTWRyJHZhy72s9jsgMDELSBe1G1xCkSYFVHhRx/LUoMPiTWnhW9MbrVesXGiyg
T7Wp4UiXSQPI0e8VZXEVNH0vcYjaxxadjaH/lcAJ8OlTt3bdFTOa+WSfhArreA60ytTuc8J2XghE
Yu0g6jv9Io0UmetHyBHM5bk+eJqyeBUOdHuKDPLAi+WxrsjN6LsMVzZroTC3a5SDGEAle4zgZDnW
zHTWoWc/NUQ60Q/Qd1OT45VLIoprKU6nJaGUNUnfMsJZ38QxaHQiwAhDd2cJ6M5COS/NWaDrrbVI
8xbeAPDjSmf3pYgGnUsW0jCiupt1JnkXBSECM6KKMEcvmNpJHNJWJ8shZ/90mA3xGsJTtql6qudu
yOadMcgfQQ0pXzd64xQOYgRsQpB8zSCHS1S73xIEuWOdj7GrIZ61sfafkkdUrJUjlc1vjviA7KTy
SVfr965SBvrXLCOhquheZ+3nssvucdcoLrOhScHGrYT8BVKoSgu6ssU5I3x4KCgpiBNzdjUJniws
v+IW3YuUFOemxDdpaeTmIgd/liG7QXOnTZxtBqt5rq5iIPilmXOi6yIW+UpSNyasNzsZMq8Pg8UW
y+UzGgHPy+z07KzsiRMj1L4ycmb4qthT9cXRgMTAzhfpTei7lk0czTUr5UhuZoS6znCmrRhUQBfA
LSFCcpFIVS+FCu/AgEhqqkluI9iZJaLfDRptXJ32wtTTuw8F9iDlkjybSi1ekvwUCdYdZw3M7Lgb
XF2aKTOMGcb7Q56Yy76bY6JuKYDnEwdFCwQqE/2kwY63cN+bmbkZJImgdyBpm4ZaL4mr7AKNqd5R
YJB3XQBtK6/OqSoCY63K/cwu39YwODqJqscztnKt9idB3NNRvMsGSTtTsbrjFCAEe2PGOGutGg2v
qorWm/Lody5IJUD9hjioPniM1egRHgfBZEMzkAlBNx65a1N6XRlFtvkPe6IGD22/QVX7d7vij2eR
Pba0S5sHZbTotDWqWRHTzmTK7yZE3fF66eKA9geMQ3wWWkH759tF3IkbDBGXuse6yyqCdnn96L/7
9L/7Glp5A7Y8Ze+f382arEHlq1fO//hXfn4uqCWErfrUgwzs0Wz9+dNamuMZ/vPzjj28G5kZYoE/
v/NPH/75pEJdWag0NcQ2/OMVCAKxtmFYyo5ospn64+/+b1+lBIqDyRg1LbfA+1zrkvfno/3xCn7+
VFr1DG9FsP544J+v0SlC+GSkJhlVeMRgsFG+pyiKMYCh0CiYXX6+Ua4j4OejNoMhTt4TVuP1N36+
0aDFgBbJKMvooTho41Zw98KQQuGccJlXI/zPP0FSHFZpJt1bLvo61f3TPz9fs5QJEFKRwmAosJOC
TNj+eOR+PHMUfDvitoHStz/+SbGoo02WZ0/yekGjnBH6p+3xx5xmrW7Af/ka6KKtmAxguwz2LQe5
hr6oWsVenamBjRr9KzQsDPj13pFx0KLraDj9RoUMVocG4QBjkTSKcPgnO+XP4/wY334MdT+f/vxT
gmvC9KGBA8dNimO62IfLINB0SI/xapH/8+vDMFmbuZSPP77C3lgt/tB1V5s1xsBIf4ikggz0Hxtq
iGscnMP6HcXoMYUMQKjWJ1yt7/XPR//yqTzP/WZRD4zo40/s2PoMshaN+U+G1J/BUX+GS0XILWny
k+6pt3O9b1js9j8ZWD+f/vE1xh2Zpbaf7q7zZtlDT7WvCU3inBg6dfMiWrafQV5voweKcZv0WNjG
6WXaF3a4mze127rkBc9ea2zH3km0zXXZv4wbHzi8TUV6prcC9PBoBR6h3sHdH9J9TuvS8YN742k3
evWbI2gLp3cHB5q9v+xRVtmN97Y+2JHJGdnbNW3cl8R0jshcdi+F4b5gntAv8ydf6F0eEJjBXaPM
Uf6GQgP+jxvbz48vwb3LKB/ETOnIKJxlH+/YBd94bpLPFuDm87cZ29/Qum0kyfvFGV1ae6MLyats
KN/e8wUBBu8FdW5e3fhKxVktLrwtlIfb5Vpqn7w9cwpCYtlZ2isMgonUkUthjaS7EzoqY9DwOpRU
mKWETYtgjqjW+VKj7oNfHnrTshPlldh65rEDVHehl7FTH6/jhksiBdDtQYMfs3Q7gHb6LkzSptBf
uahS6QqZ4wvPIz32ps/TwMHbzNDJbfguLAq7ZORlAXttFYBFNo45PuBTS91Uy26Z8atQIUBg5qn0
r31xPGASzlFyAtKGgmKdTA7MnyQJyAS2jByHt9I7xCW+qsFrHcmiRux6H7vaxp2ERDnONkaBDvnn
waazBFk/s8vXBRvEit5wePSy9QQgMTs9JLjZVjJXvCysaydiNKx4x7DA6uUUs0d7JYSXTV6AeTcv
9c40L1lwZcXy+J/6Unqyz3wn38jc00gKgLzU+enzPDvxs3IhHLlyArSUtvpQnGQ6dqcI/1Zs71XT
Hh85YUq4BMxf4icFU4332vSjXytPxuYNG75qkAPvvDv5/Bw8rAo1Sz5n0UfvLZvocXDj1Jl/bdtH
ceNNzKzHchc3p26Fc3/RVpSFHRXyByKWfxX5KRlJW0mfSepqiFOh/yM+9Lblxi6i9+/gk80iuAc8
5OfqFMmH7lw8ZdVR2H2r3Dj1+DbspuzWyVsDQdFOw7gOIQL7ACN6wGkE7BQcseKyxcEho3xP3wrP
3C6PyQdDoNeQrxo7ePFu4vX34ZwjpXSaZynZmZ2fK041ewyK5FmvbtaKAK0eJXpn9a0t3vj1rsEF
ub4f6gV4a4iYgMHIGTtH6fxOAb6aL4xHLlnvvCx78dPnm/0rtZJ3KdkOzsDhnZZk6zGQsmVbfFsI
+gBGPWDozosLj51AR6Ao+M3lrwpyu9YhRwlRrU4MrjByMbOuA40ra97xh0XPvDj+JDdExIU12odu
9mp1HdGpgtVqw8BfFkIxBhseOH+0aDbteFiRTel9lr9Rr9td/8FIbpudLLmWcIzCE4MyM2ADO/ga
+SLWIJ7MwWz32c+7VKT71Hyqq0er+uyV37TsSQb24AuXzU7sbYPCVrPhT8bJUWh+tQGrD6R98640
m1w+0vRY1bHg/31pnLdS/6EEV9qnBNTu8vqWzrXDXFEXb6JIr6e8ytXJvC/SvkazKXBFxqwERfsi
gaZKkt3AWTySfP5EVP5+wX9TPhOzEjZsxFzuPWqBmt1wT6YbEzHGrlccxBCfpmTPm7TZ9cvVejcv
XGG52fK+Ds5H7JiXzgaS+6D58yd3sI7ecC0ZciByRnwiVF23uXVBA/Gh3IhuJcSWUDY7RQ3O7MlH
XA7DH/aDt87dzLFvDCUew5f2/SfzKsYyrjO/tOyLb41PPJ7KsXimzjSTN+AQ58krDa2PKnLku/CF
Zp/Rw2Wjl/4pbiqP5Phmi6UoK890OO76xSAzYR0nce/DuWOiV/YMQp4J/ttXAIRn3gPqblQx/EV9
7SVXD73gAt1GtsNHZs74yIUr7IF3y+ifeAoqP6zROPOQnL2a0wbZxMyDM/swldKK53WlJstisJX2
EB9ZOegNI7d3EFLnXoF5l8fjcN8Dq7cTwEG8BsM346N+MVNWUka98KR2fvEtvONXIXNz2HOxKOPI
F11y1dDLd9gN+f08eX9T78Lpixwb8ZO3rnd5FjMQNDZktK3588kLlRSmXS3eEYDIHcx3map/Hl7J
kVQ75dGonA/jHSOyLTwZN1Rmr6ZtvRs3lj+uo+HzBkUf4ycf+GQdgUeMHBJICYxBps06zMKOmfVn
JQRvAZVpLzwNEVeKsaEU10pmRBLhhGh6s9wWrihDi+cKY8TJjxzsGQ6NbXI5yDH12Uqmu/UlO+Ln
ByOP5QIDq93t6yPrl3nhKlk3rubCStxuMPkcjRva9Yn1wH8x3jmGHSv+cDS6/DiTguKLF+GEdxMi
kc1/L8nz5HzyJuj3CQKPy9uknXjH+ZDXz8ti8LOEDlCguFUPuFqALdjSjeVF03GLPGfP8p3LWB5Z
noO7cYKPQOwbcxRWD6Ys3iv0sTybG3dZfuTPJh9RcZC5fo4c0mTb8oiLz1Jm2tXMk0b7sm5PeJ1g
1E5MldRZN8yi7esbv8weJWdIW/mBqRKrNwCyIxeeySd7ZhqU9tx59EuOvDLmgFcWd+1EqJ6tvPNq
UOizhvLOwqz0WmHDQxnvb017hBQovPMPFc8Z/YIbPjLs890cesatFxjQCF/WC6Sg3vgotEPLOrnr
PNVllmSw0vPhCRigBXEDusqN+Z/fmtZBqk8bhln2zdNi8echOIov277ZVsG1/eS2Dgyfq1IsO5bs
mQQosq6ZV08DmIQduyjhyG/OOjnT93WUql4m+cjmGCciQE7yGc8TmwV1M16zb2rxJru98AGD9EKO
xHSnfhBReO2fWDdJCzbr9wZhiaaNV96C8hhf0bK1I4YpJ98RxRF6xSHod2tNn1HfEUsvcyXtKnFy
g8SJ/iQ8EK0XbyfeYtr5ldUeKX4M1EqituXnmh64o37Ioni7gDrKd52xoamFjrVqrw1BwPpjRfsg
k2EjABA4fZh3Dul2pdlMDdM6ycmSjQluOofG03WuUUP7oD7jd+KDFhyhsxMKRGHD6kSElHbdzgiW
4/rmS8XPFm0Tj/eXLKeyuGHbBNcVUvRwINpSwmx9YYoyKEuMn9NeAuMSr0WAyqEj8sZyOvJnxphc
+WSwG1a1CYXWprSw3j6vEjvQKR5aMFfyg2BTFGdrFSuvw8AsTxVoKh7pKWzpCJtnbM7zfGVnLo6+
XJ6gZFfsiNXDShn1IO6j4WYPsjyEJ42IeSLB8i+Ts/4zS6vxlHCiZACHnsJ9Grq0ftjTrAPsCMWT
B79/MmbXsCWbz418O1nueEXY2b4NOFTZ+WtojPxM29Svc78Td8GGC90jH0ORrW5YA0nZjMwzCNzp
NplnSYQIbw8WZF3P930mua55EJ6aZsNIK1+ZrxgBQAU0atrTprdOOduh0I2rk4qxykv9kkw1ZgGm
FcT/FMDkHU1BThjsViZH/G3GviJ6gvg4DgeeMCcOxpYfIQDhvMPyyt4NQYFtPhK7SN2RTTorRttv
JdiMNnuDjH0KG+GRBcqBYjKTNO7mx/Zzar/zgubfje4eEWDkVWp7+VF6r11uSsMPsFQCQ20OMA5N
tsZMyCS/E3oLndDNxOlaU5EmTniLXb+ROPBHb/icvOQjHFCd2Fls3bNkr3XPqc8vhhxRNzGirObA
W2Hu8veqhFe5VzU3abwI7ULn5E6ckbN5iW9gzpzJ0xhceOw5fzEAO0h7eXwU2ZAop/at43bP0ac6
7Fq7B31LyyJD1Iqd2K7Opt1+csuV2EFYrAjbRPQDqgCHiN3RZmAjZ5GUjm9sg1IHdxKHJoaLo1Ad
+uy+WaaMg1V4xB8LJyYTLm6k4tU5lVjTwDNITn4aTxQfaXa2N4yASw6W0a73dFronkQbkQIiWxcg
K0toi4OnAi905sbTaYmNlGt13DZ2P9oCZh0atWcTKM1bLaxDaOJWztFz/jatyL7iyEXqlguUY3+b
0bUTnaJ/Hul0a/tEeE0ZNo0zKSehPvCVmZP3c4lQ7jwXyLZclZkfN9L0Ommygz+sdcUeA8QXOWz2
/NZrSBT9BEkQ36F7lCAI3sBcVftbF10Is6GhzkshfbkqQLui83KN0tPFDSFNjw+WAwL0/LMxkTm1
2eG7debGMR4szc+/wqf5yoJnkcQUH1TxkFDZhe6ZhtsBIyyrbo5GsS+OicI2xEdD9DukSP/Qoz48
FCyDdvEi9Bsrt4PHYMuhGxdOj0TOLfVsLyYGjJoONc5w0x5aCsOqm9Q+di+L1qfd1u8G80/9PpAD
Bg/CAczA9h6fnNU42kNwIw1K+U0aVv4cvOOdpCJiN6ad3ENSS23tweqBBP3CnDYUu6r2MX6Idxw7
yuAyjUnvwdF66GrJKTsYLI1H9EQC3/ydy6wOu9g35WPQMb9Me+YfhgK+WLaqgp0p29o4AgdoaLQ3
h3m4xdo1HB8XjOyDB2XIj6I3hSdARdeO4aCquDt0RAdHCWb9JftcFLe/FW/je51xlHdZgZklD5PN
+fU4u3h44M4cWZXlwhk6G+U8EZmX7CI/dVcaMa3lpCvo1daHizWckT0EqquOzsR8kXjCKZddgEw1
lTaEBx/MGO1owxnSRxt7J9IF/PRgm4/VTvfn/ZokRuZm8L5spqN2jJjdvO4YQufGBl+wPfgw/RM5
GI8Yg0fOlqj2Qt6RYUfGcIi01KzduvZiY0/+GntlznvOEn20gnkVKRC61U51yndrA3uO6+5wsHoO
Tdc86U8UWTyZ0rB4UjVOGFj+7O6lGzYBueB02inc0Ue1NjAnKs5XW+DV7FECPIt2k51ibJAbWDds
6K2LcDjM+Y42hn4LD7UfPsn9tk5cjOmJq1GYw8dgq2/paTpooq1s89RTtoqbP1gkRkXHiOmMlGFb
OGgXyaXizayQ8mPTsUTzF34oUO4YPk7zWuwKmj9u8Fb7IpYB1V+zu/aVrx77HVlm9fUenDUXpMBF
oKRgG5fSQ4Y829OdvEPBi9iFwrD5njjeXWpwHo94Fze4c8LlVX8L3/snosHEaE/kxJPKO77lGUOk
Xo4ieoSO7DybZfVFeoByWp7m9FzK4AC9pr1zoYmCYPawczR6yGs3tLZGYdsgjwvZbPnlaUQ2zJyI
H4A5/1x1trwzvPY1eWEWFd/okIU++aadsosT5u9DiZXAsOvB6+v3Kn7UY5e7WHqo1SvCdMlA4wUe
+Jtdlwk0hUUJW2iMG4nDfw4SuIFI+MbRieWPHYIwrIcYKHFnsBu4I8PX9f+4rnjHM+7mo+kRyeuF
udPuCDPBzg6ZdrIz6io8l3CX68Sj4NTTnc7pj+OrgQSBPa35kh8hoWum08ez37ygUShDT0X6K9qh
VwkHmlmcqmjp0GozEQZB97P7m4o87yRbBIo6pMqoug3ueup2Rb9F5dkYqKO5W5Mntpuc0OfXVIZz
4bHVh5lmXRfpRqlf3BXrmR0liQeLhHMa6z/VDOE0bz4YBTJ0eFYBn7bNnLxjrEJH50VnbMG/af1x
airs1KBvYodPwK7UO970F0vfI7Gw4+fewOu6VU+lHbyts3f41NEaspXN9Jp+xy/9L6CLJeV3V/rU
qJ641jaFlQ9tad6J7TGd39vvDD0i3nT4R511Eng5tcN98U2sH3Mc6gJ2HEepBgmNexZXwZFygEwZ
JfJqO9vRZkIfRPkABRA7BGZ5FB2V4Cav1R3Yb+uPdDC25o5N/n2p962TP8RrLu4mqD5KbAK2gVct
PaB/ojhknaOLOtpSsc1eTNYq/BIkwht28DspJC/d5WYPcUZbsV8u4NBpH7+RiEalSFlPL9HzIPm9
7GqLkzzA6hw4Plv1W/VMSfWzS27stAQ/V69954bqGTGs1FISrmgzLVumjnRvDXYgJM6wG8/Si/nW
C7Zf+xzvj9ySyma4dy/6W8QsSkt8U4aaw6qkTdswuaaIijMNsJ3df/EOcAr8zlFcfkGlQ7RxVB6w
clhPxopFOqUfMufeEOeuTRNb2mB1dYLGo0mAy6N4qX5Vv8pP66SBmVkrHOIFuQBqAaW+Q5Ky+8kZ
7Mljq/KVgDmL2W1frbNyYHTE2IMd09cuU3ULqS/su70ofQfH7lf8VL3glGRXdgke19SA7hLW8Aiw
bBDjGXzVrcrdsk4GLElZvCmQ02Jm/upw7jjLNjxQGjA82fAEaHU2R/T1snBk9IdfSIftgduHvxrR
dDtM2247oUVw1vcRr4Yf3tjenqxzXdv/j7vzWo4Ui7btF9GB3cBreifvSvVCSCoJ7zawMV9/B1R3
q7vvjRNxX089EGRKKqVIcpu15hzzsdqV16n7AyqGh5t9Q8LdCvHGw71/Hf6kXxWhQdZf9QdqbM9v
NIDEPNo+Ry8socgvJN9j7YI7fPJuAcSWrAHgGDHOvrjXAJioi99YjOSAFSl+rhKol9tmn185L8Mv
uIblT+u+fAqOnb1yX+LT8Mid+Dn7EUgBrJNnOzy594+2xt/2Ua/jJwxd1wHqhmatXacnojWYkbkV
gtsM4Num3qtVV67DnzmSxdVNGh2UuTX1H9OZ2MATizOqG6l5B7f+kPbH1n90CR1otfA2nPspeKjY
+y+nvTX3guTIGlJ3gd72pbXWW4UtfUYjjp3mIvBStD56A+jugkusY1xfExPVzGKMZsAjEgkKMqak
JJlM/bj+/ko+f8/3QztU6B70R0S+cK7nXtvy88th+dbWJtaVUd+JUFvWjAP//vnUlOiQ+1OsJ/LU
aqL+fQjnh8tzQdWzRMcg+uajGdpies6hKf7jW//zk8v/4ZTNP/+3Ugazv7h5cBxiiSIZbWnUHoKa
btFyCOv5dyynDg17fC/zlzwXRP/W1Yti3wzR+fvb1d8v8/s5P9TQd38/Xr4nz2QMlAGn+d+/ann+
++HvsyiP9PV/vpLaEQE5DVPT9xc8q+WXLI/LnnUZmm9wsPP//Y9fv1wAFKEo47WRj1UTsoDkM51X
voLTyMxZzzXcuBh3qvIp6NXAuFV9cBw32tHZxypv1VchOBgHliWx3NYjDkrWo/0DPMBDh/19hVP2
qCkwbx3yCSmcddsytYvIu49D7d1L26vGNn/64HvGAh1li5lTgnHMO+uFaJ4egb2x9jUfwYhN/Qf0
dbpGy0tWiJ9Af0m8vcoNg4qxsneKwGJdIitIA7j8loNMNkpfsj4Z1qJxji1MtD7XH3EbovVJ1cB/
OTxZeAJmZMND30/nPGB5ptfbQkGCMQ5m4m8JHr2EdXqb5D8wN+9sqhygTwkY8o8whVgqJqTm9pnc
+TJmv4J6v8l3tuEydlnh7fSme4RZdLOdINFOdi6fqlh708V0VzjpLgjfewWxySrYNzPg+ObNJEkq
RqPi0SV1zK3o2iswcBRAJ4o6gftzQC66HrziFqlZuC5l5bA5Qh3JDoDuK7OI47+GIWK9yqagU/ZK
u4qy6z5wIeENRIZX5i+UJFcQQ3+EKRJWSHv7If0wjFPYZx9FL/EDFzOcKWrQr3ZfUeG900Yuzp1u
qX2pT9E+iuNdBd2MoAuKUGynWxOZblu8uGNCr9w4SSKvEJMc85w+yxRchti8b6S6HSEWxL1EHVWc
xpSOkCwQZbW7vE3XshesxRjuA4mqEW9V5++V9yjIT8WwY247Z9obwjuH1Dxb5yeX6R0j0ZXhZzeG
mbxDDVlnA6kKkxFuTRs+IFWPnGtmJcZnlXTvTYiDciAqYaUzx0tELlyxUbiX1jXkSpNOdIbYQyyR
ATIM6SysLUtsquGuDiv7Y0ppFwXOfd6OP/JKUgf1O6qpVobOqPg0QkJEok47900J+bwsDmnt7oec
MpjTsaey5z41C8sk0UYyY5NfJdwY09U3Yd4/VR6z69g6JFCpZjiqNLkA9UC06wybRpMVeR9ZdY3H
5HWq4J3XcGAIA2E/mZvPQ2eUxyaffpKVzpBiGmhlGrlBBgAqBYwYe326T+SOZCgvwYLsfMv+5E7a
Gkb7HPTeWzuKm4Cu9OQi1Zj04WkY1BlSw1YKkgs8lcP01q9GN3xwo+KUG1ZLxYryh9Wb98OzzCno
ZL4yjwm9zMpszXUY209W52HWd8y3+kO3/C9sMuqYllyuoVZMsuMZE1GwA+cebvxxZPJSwbl1YoWT
lUyQyDkZkXY96cEOhW9wjfj17Cftp9H7JpbC5iGrxBNqcokQE/XtWIdXk3LeRIF8YShZR9MRm3If
44fU6VqM5a9kBEuBUfMm1UtvnU7XiJ9vjDpl/SFHf2eHwVdgwaToux+OwTBXQyYB7yW2hkV3OxoN
DzW6X6yz/EuScN76PbO45+FvAcKvYMIV6gts5QNq55kdw7YwCOKBvPLkLKAKxB27C1x/ZCmi6KVj
TbMDr1K6rZ4z8AdY16brStOeIz6bXF3nRyxIOjI0/bWOYZ+EI71KEa+7Lvk59sYLNjYiUIDc73WN
HXMcOZgTRovy0Bitg6Y/Wo24cjzjLGKAXNaoX+dRxkq1D2/LTyWrX3MspOPQgMxP1uxdrm3M9pEL
NMCEuQ+oZAs8k1qbY85LQjoupKxg7up+lhPdT0ej7Kkx9hxAElAxG+LbKKt/OlXzVBf9Ndf8eoIy
XLOgHbqErqmmv4QeRS88/EFf34Jl2GtVdRvbFrWPgolBupO+CvL4yx4e4Pnaq9ASmCPK6Na0rRRp
MOTZDLcX5FWxMlGYrjUHt5kpdAi5KYhClX1opRchrm6/bEF5q87qI/i995TBe91a0bsnp+SINHg4
kyt0Ghm/s7osV1WKxZExaXTbh6aLv1oS52+Nlrt/gisCKZCoinkWRPZQ7nIgF5QHuwQKXv0jHcAi
NW1xY92SVDJpVboK808nx9H3SxBnsKuj16x9FyDvyGk0+xW4o2JtkD2PUP9k5ndaQNzIUDfXqKtn
VSkFdXhX7GwCeQj6jG5Nmz9rUffumFa1cc251TXX6mwJygqHa18WGtNz/xSLqWF16t8g+wQIg3Cu
ou9ZjQjYza2WVSfoSC54Rps2MK6tvqRiXrUUQTy0vUNV3loFvS+kuAVEx/5FBxa3igm+JIAnXReD
CZXDd150Ce8j0OHeVl1LIUSmj/pkfpSAoEt4FH4EO4xibeXMED3EJdhyURCMGGox3+9Ay1rriIrY
tswT9EZBpo6FDZSiJ5jCOmndxbUw5lo6bYYw8NGaDNnBAE92FVJy9HNEn641fvgZ1Sm9oWSU55Ro
FQX91LvOuzLYRKrzebX0SeDajax0DArtVXGPCa/ZKVufVqKhBOCZJz0gNN4gFWQTB9pKSCOBz0yi
UtNVH0YqfgeN/u91ghHB+D86wcr+Pzaw5Qf+tIH5+h+G4wK8ID7UJUXvTwuYL/4QtikMYboENpti
Dgb+ywJm/eHowvBcMgH82QH2bQGz9T8s4foOSaeeh3uRn/rLAvcvB963I++fedEGfrR/W8B037Ic
9LmmBUIbFag1B1H+wwI25m2rCjf2TrWVvjDHouvAhdSA1OlqsDyQvZ7hatOI1KgxxIhXo8qhpDya
b1pixVuQO9kesDmGiUldKu9nxMfvaG2SJo2fMMiuWO9+oUmDujH6CIhpwmjGmZBqnFUKfkEam4+W
Pm2HyrOw4ssL5kP9uuufAqlTWihSucNR9mjqunU3ukhfGoaqqi+w/sYx4lvYaAK2+CntvQe78ti4
tfhIUlQMofQuIW7/QKrh6FRpuLNmvbsT2O0ulBaoajdfV4YbH+F3NPSGxQuGYP2mNInMySy4oTNQ
0HGNTSLYdgaVbd3Vhfh0BQS3JlKfsQNPcpLOJfbb4WiDamKmDndu1tCzDVBP26WlnW17PHR9+9rH
lnYddwxUKObXTh/sg8IYnlK25JVlX5l2l79bvjiXTXwIy2m8G4JCPxpde/SsrGaMS6dNUJoJoELv
ZLRK3wH7LgHCugS4VNkmQ8rOh5s0z20R28m69od4o+i+WaMD46pyJ6RgpolpbJzOMrUOdnYcW4Lp
4CrsB+fgR8xxcAFo4FXxxovGd6FlMEdAjW3dPp19A8W1rTpjPwiYTLL4acvmaTSJGewChPaQxDFD
O7/qgn5hk4mG8KKEEdkcafQoCmljn4pjmd62jTRPnbB6xH73XW6w6S+3iWDGMRwv2WcxnnHQYaZi
jBt6b+si02Tdbn9ZFgvXoG/PhSYvyaD5FxZrO/GctkW4h851lQ0oHKYsesfzpjbS1IkASs1TGzrX
tlPmu8KJh0NcfiKdoScVMtKndIP2etK9Fm5PB3tiTYRBfQOt3jmapnHua72gQh6Sc2TJAjXcbNBy
GnzY7NmUgp1fOnSzbKYyPQx+GSLuD9Ys80/xXG/SeKTiasTtutLcO6dgp6/mIr0TOpjxhfqJMWk4
ZHZ7RQQAoKIAy0ZJ+leulUfHDf3zROMOwoRXlsFLOd4Alg7vRHKw6EiRAFYS0WqB1yBr06m8H45m
TeeRTABFetgxN6s7KZV1pdjtXBLjy55RTBFUwi2ERhBkWkCnsqCx7dryLIyejRTLFKrG+jm3q+5Y
+bLYtC3FSlxIa1i0NsuhXFDF/tDg4O99lb+GwKBZ9GWE1lDpONHQMH0Xv4YZXCQrTtq9hB55/UgT
Jff2WWuAl3e0mx5mGR9tln6z7DPSqSDqM8MeSaZdXOUGznQPfsGhINZAsGPDcIpv0/bouBthgMAb
UVY7Ns7Baevd4KKjE8reQygKMb9nIdqM9Eeb2SieFasJh3bFz5i+567BKUb2wr0ExLI1xlHgAdNX
Jt0wp2HWqwPumqT4aUxOfOgTZAVRTn/BhJKil81dZk5fxIBvvDQ/hzE1dX/Atunon54ISYAlGs4M
8IwFY30YkvyD1+3RgXCPVRnTmq4b2qUFeEy3JEyWYigYb9CCXRPt2/h1oDieBo2G+x4WjJq87aBH
TzmD9kqMLU3SjA5i1mL1kg01yXtZ0oqagPZuHDGk19p9WONhKor4aFbZjd30iiKo+FBRNK0zI0Hj
JOoCZT379BFM3JHwnAkkLHxHkdzKBq+Ln6WQifBUFi2qorke3wvNo7d+I3zZrpMUHRBOS30NJhH0
pBbt/Hpi2Z//qCaZ7pioMPcnBFLpWAbsero0JpqQrJwmZDC/nFDQEEgxSZphuMsxEW9GIX+KgfvH
Hvgr6xZdEs7Pl/xz8HEQp4WcjhL1I66BVRSXhEfGFmz/uPgoB/8CyyC9Tju22q3Rahtd0RVH3BFH
vORSQXvAqICtKjfpfphOteu0z4m18S4eonpVDiSrW/1n6uKVGAe/AdVthc/MubuWhTsp5agvIUjS
oRwvSRIxJhX5uy20J00PzgZUR1wyLJ1CE02Cpl7A5CMD8AFtJBCSpOFuC5/eBwGkD/AU72tVOLtp
sOTWAhW4VWQQ7YYIGqOHM2sMZp9ZSYvEhZdwgyhUPY+WF5y6hIpGY7oQzkeBzK0yRnLY7RwgdosT
16ycrd00+jokbI0M2ek2SGW79bv6YgQNt49D22FK3PE2NXIsdDA91jE9qBajOZ5i1z95NhX/lKwB
iu1Ex5o+0nq31oy17dfmPjLbgz1VB3JNjxTg8o0OkmRTN4i3imj24DaAYhRlV6HYqGFUBLgtaFhW
eG7ioGdO8IaKVA4oeKNH8puqn3QdIZYXNhEwSJIumnFQm05HyCzMGc48cd3kZMz20DKDhzcy+AbQ
GAQpL111yUVony2J0Cak2SEaPibOUBJenWH4C61rwKP9ydSaDY522tVxTsEjPqjARWGutcZ28Kle
MLPXp6HHB1DR7mLVgqkG19eACJcZecLOUEZ3MaAqIKUFzJ26PrstnNAac+IQs8nxJIxSg0h4LdNi
0rEoi+Dpa2HEMQHHmAYGgnHX0mNbG5neVVfZ5kE+aDGFoQguIMmE4WMAYHHDDF+TclOpdQ/e64AV
mymXZqgjjIsT1FSAkgSeSKWIeYMsUWnDBcg90QTKOc5wjq3oceXwKvObhixqHEzORqPSHpLO5sVR
eNRbD1+BJrB6dVN2walLwHAYYuvCslsPMMYXB8PvlKMsS7qHFtWCG1bmIZxcg7QJwP7s20fweJVo
NkE00+fnBMJOer/MlkgzKhxhGtW/vQLLmT37B1wsfy60/23WqIcBFdMJKBOlj9JFIO5rdFpNASAz
Sgid5DY7icr6maSUVKGSDWjNLIwkFdkuVJgdvYOKOB+mrDO2WCLe0rxH0+qoD20is/m3hUPP53c7
02nuz7X83Jk6omwo9gwYuOxozgGOfXoxXVpgCAP+0i6xSrXdkvKTuswDqcM2FsrZWp9TFXG2vLes
wUEtol9ZXuRADZCPo2jXZRDbBE857O1USh+6eZK5oGbZ6Ihp5FOQtphDZ0qL53jVyUBGlpQjJeT5
UVgRWj7bQhKLG3GMu/q0nJko136fLQ+XA1GNXIyYgrHRy9NyaP4+G01LO6KkkiqI0TzhBSn9eysg
bLgOQJIoxpOi85ChFWmyLhJErqWDRa1l/boz7Op2ebk9irF9hPxDzCmKWUgW8HKwemxOq+/HIoxc
xAKw6+fOhj33H1QVZsUBhHO9GWKJqoy9DHOrJOBcFnLfzMlXtpoTzpbTxubypno2rJf7TTdeDGUg
2Z+9MtSnydFaTiGspat6qgk/mJ056eyb8ZwOd9Lv4/KEYZe3k0CGCTT4NSTmnHUmh+Xs+2D5BHcu
XiTwQBtyC3C9z30YEyPiyQL7d3Lmw/JQjuknXLp6+/1UWuHnsP2OdVZRVL8vi7NcluVaEVF6ccw4
2JmPhSSrLnKkfQom2tDeRHhlF5vReTk081njfdVdAUKzL0fmMwRAacgepSxqdRrUsPZY7BwC3VWn
74Mv0/6kZ265S/3pKdcqjZzoSDtl/XzPxXw+4d9TYSG6czl4ypVbXTSfmT71+nrqgbJH2G0W0w8p
enKO0gMn+H1WzDGkVCuIsdba13Y2/SwH1wBlvPVEvWPhyNhHrYBRHdFQUvOXiri7DqQM94M9UU6n
rnrvQ0TbLV9U84fdqhGHtzXkWzucaEp3s5lLL/HFfnuK5PzbFmORATmYDsj8WLXhc+z14W55U5b3
YnmjVGrlO1G4D6SaYJoL5mjPGruVGxtiv9yl/7l/mx4iQQWyhO73Xze2S3mHZfPR7Gp6mMuNPDBq
IMCEHHqQLAi85YIwj/95qZbrheNdoW9LuujIduL3JVj+yuXvtWNzOn3/5Qzbxc6TERkzalMpmUBF
sX6RK0d9dyAa0W2NO4MdMdn1uDpMydrborlNTuBrA4HMMxUu2jZBYVk+aUUXrxMPiKU5EZ/me+2n
zrvioURdkl5kmjLAeiEqgCKjSSV9XB4jYrjvwzDL/1zCJhu0eL6ddVsxUaVETQLGdVibsXOvIgqE
KB8hx12bYXArBXs3cnSpfnZgiQ3IAkSQ2I19X7blAzZeZkwa5PYEURM3OPp6JOx+cTWoq6QoPgzX
eNZDQ60yjapX38cvuf6cREgbMq/6EarihwneeZ1YfASMPLmWUZEBZhjudERgZQ39f0AMAoqC6j72
eqEsCBPsPIl2YWiHedG5sE31iR5RmHWHPhhZ+rjqManM6hzK9qq1gMSFWfRE/J6L0SHZ6nZqrHUc
oUfwdFQj9fbYeW6xNyyQGeNw6+feY2LlOs2l+Oy9a9QJ4Krnh7Hz+nun81h9eerU2PZVJj8G886b
7quMZnwA6HlV5+klcoZ3NiSUnDXtWoPvtTJtgqbBeWwgxoMryHMaewHE3VBqvGPyIQmdmyK7Hb30
FzXkCWF4xACahW9Nx2JFG6nP61168ZwBarirDk5S3XvyCMJhXxOEtDY8Ab20bG9TN2edMOAztQni
DfqcKHsIJFOirgjHDly6bW0orkYWGa2UfCQM2pl0CCLWzBu3qqBzMddZGAxpFksSCXANtCXu9LkP
/QbQ8LER3k/FRZgihAJdr3MjCudBZunJy/X7OmvRw8FbrOT0kZrsqVXiIwHvmzsblmAi0MNCu8dZ
kaGIGawN9tynMSCgOfQbEtudTyktueks0MNm5CLs6W7zSm2jksbQcCYlg7yN7KuJW7wsrR9toE+k
5uBc6gTEgFPSrSJ926hjd5uQ1r2q9OY+r8h0QEqbUM4EAvU+melMqrbWQyqushFpJHmnF+rdB4uU
sDYfzyl9qJTImZWyh4+iA+FNO3Iiqiw1/FdAZ8GaDjs5gpNz1C1kp1WN1KFC4wpPt0/7nvAguZei
+1GW+T2vkpxqasWhQRO2QFAS2Fm2G6xiIrSLhBfg62iomNvceNpovA0hcvXMZuGYbvWDoSbqNUq4
iL1Rftvonh0babeV+7fx0PyYxgCrAjg/Yt5/SHK5V32DVt8UCHg8IvUmGbqrdkjRhcewk4tJe5Vg
gkk8LZkKcPz0n25JPnXg0UuIavWmI7GTutZtHZMuYTsxHIjOgH+Utbdd40E9mskds34gZK2sZfGZ
sAiyHApIiHjZ4Rrkm8SU3tqSNL24apAdKcvRAoOJ2JAcQo/jMDo1Md02+Wey12uyo6EqJcVXVjvx
Wonqh2ebmAXJliCi6bNFeggURV1XLLFW9LsazC1+tu4qXDChQvBkR8gp4vsxjcAd5ormktpbKRby
Ko/8g54KujSuRo5ErV10M7xEOiy8sNeTW5zRaOOltW8cJLGRzNYlbTaK6Igls8HdUZn/YmWBQL1T
oBGzW9cMjdOQP9PCumNfPF0MG4OQn7OyFt2X1fn4s2oKEtJ6Gxyp7yepvxbAB3F62ufOpUkPuYKs
emgFnUVSp3S3U0JKuRf2G5A1REPii7E8/Gw5mkh4JzRsTVR/NTHV/N/ExGsrWKtPcTzeNgXV2Dyl
3azDezuRtvTMrIEWLqAQOBYXED5s1dz+Unb6PTKAd6FbWBvRp4AT0sR1mzk3uo/0KdPou5NUswJR
cVCpQpoXURZoc4sOnfcFogeJtzCcNfwtIIZunK0BYdGBrH40VKwvDGubeODddEL5Rdlj3Mmh2lh2
Wh30IHioGYNOhV9/RYB1WxoYpA7Iz4gqCn7FLy8Zy41GEpgOtDu0sztwM+mGEDOcObl+aWV3Y9fZ
L6aYS8NAtssXh3b7g9ibT6Z08lQGGnqYo09Grh+T5FfqiBH8H0gc0TM3JqzJOtsCCOs1VK92SWOz
lGVK44MENlAjuw/wNhL6cna5Ki085eTNef6toTqYFxqjDKtaLDV6bzIMejHrUe3d7aSDn9FDCDST
WGR8L1MnvxZFj2o8FzQIO8Iq+E0E/91mbKzXrVfBV7F7a6PsreyuymBYG7b9Uw4AbB3V9XsA8Ad9
+pQeH/nc8Hd+CbbGoou/9nhpZYtODpJvTjOoO9Vl9FoS+bSe0FPX2NNVT49tasa7wAnIo8jjaWsN
IQ7jeMAzZ93YHTluqkYblqLNLXUDhIYp7kmac2dEdnKonYNl1f1FE9575DtXGruwjbBRNhb2Y5FO
yECT1KVYyoAWduo2QJDRyerQx0GyNvPhegyVfWVxV8dTv5+SfrzYVu8wfZndLjqlKHc2A2yzmFFi
rQm0j0ZGn5s41pfY2eZtg2eEXI+w6la2Y9yH3PqZsbMyd+e4/UdqpY9ld9WAaVkpOgmbrIv8tepM
9kw+SJt8ogInzFWBT5V+VXw7qv1gTPqJMhnmPR3LGFgAXLRSQLE0b6N87DaZ/ZJS3141895iObhK
rOu0wJ9TVI/Q6R7pDtIaX7ktuvyE4lDVheWWWjDBEzihxjhl8g+/8iGozqATSUgMTIWlQ8yD4XDQ
rOyKaW6dRp1/TXtQrLKheEjUe9yeA7N2ti1LIpSVgbMOLOtJkmLsVohDWjd98wP0mvQi5GHM1Otk
DO+sm7YGuVo6PocevdhdkJQbS7FukfGdlfF6GrcHlm4fqVRetNyzkQPOegf7zXFGVH9QY9goHyed
7RX41U9obPdljbqvbdqNYyXvlWm/T1Q8yMjTWsYitpodd53naVdmrBIUmDBQwMWGa94ThuEUhZob
st/XOsHbGdmI/cp1jxJgRcn03gL6sUYMtXVya9sa/jEQcEzIT6x30zSXkvr8WRpmue3cpqKYaR0F
qW6UPLrzOAAOjIR94xoRHDIv0VZl7osNfCO8LBkYvxRRDLsBckUUBI5BpvUlEv4q1fNqQ0Gl2cXO
G1DzYqPrH3VFVp3P+5hXkUlgBe6rSvfJQAAdneAlyddUnSb6qgALvLlg3hnjxa2v+4mihS/Lxzwj
CQwdD0AAg1SddgQSvqrCqj0tj3Xykyg1sfV6zhrgJ3KpI+Rx0sFH5/H3Ia4ihguHkV4jYn4YsXZE
Rm+tSgr/GxKCmpOm8wviZc/mcb9h2DrJ+RcVQ3FHT2TYseDhN8xPfR8Uqiy8dR6Q5PmXJoOTNaDs
IbDo4Hqm/NWjlAFTwYfU52ZsMsdOnYp2zjsovMlZJ7FiXilnoksboh3s6Dqc+vnAC7igFSr2y/O6
eE1MezzGuehPVjf0VHJYCE6jY2x60tVOdOo7Gm50RpaHriAwVisr9LtzaSOeixyRXufkIrGcCWtw
b7S7ML8UE47NuSCCnpBN+AIJ+fsAGR7qtDnhKJo39va8kx8C695oM1Zqcfbo9KbcOcBLSSfgUFfF
cJrQZxJ0rx2CeeOcJBDDovmwnH0/V+r9bdtjg5Iupopi3oGHwUzpFUimfj/+frKQEB6cDPlc0vPW
Tu1WpqI6aA6bo2moImb3gGaRdBIixGTLGz+Xs+rCQ3BQEyHiZAlatY7ulpbwc8CQmxMBm/gm5zN7
Pixn83cgYGoPlo+FoWltCfzk1rPc2abVIaWxusQ76cTNrRMh7TULNvOUC9M8VfOZSurw6NL5VPBj
T0Ha2+Tw9SDHXJneLM8lISPncmagIVvpnaDAWXSfhmWRi+vUrCa0yDjZgQLaU78vD5anbVhvx5R3
bEHQLgc5w2j/Xw9Z8DbbtMKstbw+rRwsbtmN0fAH611p/T4sT49tGxyH8q5rJnwLbBNSvOLJtWFH
PISLaALq4pCySIA3YxkIKHiN9jgZJzEflofLQdQtNgt5n1bMxOAJu5Nb/P79/3gR80USnuPiJ5tf
x/IV6IywIlgyRz1xx4H3aNcSE85IqinBPuy5VmWtv+Qhm5XJRTNKUrNYJfDfnBGisD5YwQEzgyUr
+xpZFaK6kpK2pqhmN0F7MUwgZ4OXvKVD9s4aaJ1ZYw9bKidvrIwRoBdPZctdkoLZIzWohrWnE4E2
doQDplyuoYBcGIzsJYivAkRDpJRBoWJnjWQCs6Nph8LZA8IWG6lFmy99Q8oMeZWBHbM4Cc8UfeWc
OyNj46k01KeW8RcIRQhWmKDYHpG80ynlzlXuKZy5Ya4C9KlhnqkF+vZFCfG/VushDNP4n7Qe57ei
eWv+Bf39/SN/qT3sP5C5wu7VPccmw9Pw/1Z8GLr5B+o8E+kG5F3bdtBa/KX40P/Q53+uIEfL5yu8
huZP6K/4w/d1z/CoeQjPELbx/6X40PX/W/Hhw4rzLEM4lmcKof9b8UFXxctYM4izEQRHK8n0S293
+sVte8ZRxpFQj4kYGSusL11NMPhczLabocxQvzFcd+6Mf51iQuBEjNRzfi6dv2c5U/PI//0QMcVa
tdI5LF8sgp9xYBNUOBeSjbmQvJxZ85nsOuuIjPr76e+vLc9l7H5T1h1//RSYdMYNKz3LBRIVsQbb
xfASHMx4OBlfyTY0dpm/UkGtzaDxnIBeKvyWkKRwNRH/V9fExakwSSFBlhhtJ1FXB+nrBHQhiC7C
YTgYtrbp5zyazCTCSQjxpdqu3ruGiuyLzBtAGRLLRO7op+XQBIw/NLxe2J2gmLUGPlw61/tYYSxe
rlFQ7MBdanuosX/OfPw++gT/fjjQEyEnWQeGO9y4GRxRJ4L8R1741bK6MCCJoOVt9svktxwyh81k
QZ99ZSPOzoIZaQApd52YOAGWgzYxha6WU3oq1SHjby7zkN6OQmb6/TKW1zLNL2g5Ww68jnbX6D00
BubkeqZPfR+W59qSXgDduEMBgvdArRiJPM2YhOKjKJEeemvhZBHBmHR7LY8YNPpyf82AOq1d1Obq
MNCEgptRYcRpM203qehh8GMi8QaHHD19FxtyoAZNtZjiwNhHlMyJ+8TfVIFmmdDsDBNKfRt7xt6j
87JM3HFu7Wh1lIfhJtSUf6JvnbDRSohI7HDHWSVCCL1RGGF14E+gfYw8Js9n8pGPVMhWyxrTcTF3
fXoDLUFVGwTpeJdk7k4EM5lrOZhdrhPTqdbLo7gsvZ3XRVcJ5V/KjkmQU0/lEMR/nZWjo7Ab3tM2
QCJOO428ty0wbsqqNZLuozWTQbudFwXxgbTq6uAn3dYPSgL1RIa5dF499oQHsJW1AefO68jIw7Pd
mv6XX8P+AAbJzn2a58vf313lIVLK5Tvt5nNoXgNYB0QWHlRiB1zd7s6mPrUzXFffGsr80BprZHFG
yHZpuDO7l/UU2DnWi/k0wpNGPJJXSbXJA4kVe74cYvT4LNXzBmu5DE5qVDu9qu7/87cThMX1YN2+
bwOp4b5mC9HOPSP6YAXWFA7LZ3OmGf75MaWfx8KlcA4d2etzJd+OtV9SAYbTSJtvJgijLSvovvEl
aVK+jwt/YDOEvnQ7BehOMg1VZaRQ34guoqfZVY9iSICUKFeAwFNPmSaAz3Q+8PCi3qdpjO9y2A1m
kB+attdP/dzcQHXb6Gj4zbkrNM29JKEpCFPmDPXzRjyC3OQmwAUktl4BlSMYcZEFHRWmOInkplZO
f3DpSMm5lWfbJvZ4OLGoGHhY5QNY7Tx8y/9e85vSz3baEL6HIzdoqXyUsq2grx17h1TF7JDwobDu
aBBMZ8PemPuI1nxY1t7L2fKc1xtqm4rkY/n0e4hRTnVNBse8IUfyJMhjhQJH7QNZIvcEa87aMmgo
GfigPYlJ9vdLAsx3qFW7Wcag5SnXR/xua4glVPZmzFuEZZ9AcwBP+Sq1E6KZi6opD27tYAEkV/j3
h+H3qT23oTuhDv7cCTRSHMZFbG1TK2hPqY8zIjQpDU+UjhCF2Bs04WQ0pP7A+lBdR2QW7sy5OZyG
xoYy2q1vVCY7z/nKQtQebfPcx7OfwQmfhHk35Rg9S5oRLXXCjZ6Bg1p2Hsv4hiTqPNgi+T0uexEb
YvDvzHgyLsjWqbQ9iNA7DclED8l4Zf8f7s5jK3It7bZPpBry0u6GN3gSk3Q0gASZLWlvefP0dyrO
uUVV3fobf/c2ThwIAhIiQtJn1ppL6+tUYdfVaeeuiwjiFyXBxBhUyQ3J2fGGQU+18bL6ig0KEsUF
l8nu7W9GJvYLSDhGeyg6gad5MVtZuJhpljhXXz6FNv+nMlUHIkLr9bT8U22acNoLnK9JOtaWeJT8
POB7POPfY0xx8mIuvGO2lHqXDy83wXLnXx/ZTYYKiNNmHStyO2jVVsmUsnxzqU9jRtBHZ8mamU3S
giarK87d4OutMhST+tYbtn6JXL2cOM2MVZcdo4JlAPIAOGBRkp3AoMxMqU+myRk25l20c2XxUDaw
j1qH9gZjABt0sMVg6QtFr+RkjToGLDyEvVwLLvchdLE3IkdTXQyc55k2TnvL9I4k0+A9qAh1ZN9f
JftIaDYoQ3AkoOS6ByZ7GIZxPoHuXA0Tw9M+ciMEqBNMDMeLt6G0jiFgUOrjeF/xqDMLo/4sgHZU
41ZioLBGsoh9Rtykpy6vVFGb/0ozTSiE9k4A80asi5Z5VxN3DyM+ZIKFb9q0jw9d5SY00+gJToyv
sYQOp8sNQW3ZztHlc7c4+9Kl7MmXAuZyA2uc/bYusqNXMrOOFsfgX18Q2HZKtFX5Vz0Ot0Wghyub
IJR10sak2Nn4kGrrIVNAq1gQvdsstgiVYkSR9y9prN6nhuLNGWosi0YH6m4yWdeyPZyCR0xsC2vM
IWJzCk5ppLfRODznhOEhku8yiCkvk8ybrdddJHw95i10a+gwT9Lg/AKK/VB71UvR+78kccyrxGgI
KUUs6uUEHDPGHjgYmRCk123k5Xs7wXzLfH+fYwtce6l4Lqz0qh1mgnwdZ0eizTeiihs1sV3plrzW
HvMVisn5uRYx/Aq33zkzqqqgrp79HjBOmj8H7ViQ07stHBAOZboA5TOsfqQK3DTSvDJT1e+IJnkL
FOupGbOaQ/20RWaPMbssDlkActcf8R1QMR7yiuVyHrTtRo35RjVquQ68a9XEa0NX2OOUTbR7tbUO
o2ztuyrxCRCdTvzLQVLo2yhlMEYsHVcfwaVl7sE0EolAzCDSRcrVDtJJ32wQl4IdcgsC4oTc6HQA
0jATUtZwTQp785vBKwzB3PhsTccnE7basK+D2Dr7IOsiqr/R/2P1/B+l8S+LSSqguj7egyYn849A
gmymyBDj7G+LOSU9tt3HfcNBZ8XnUR+jDPtaHrMXSU2QKI3zOk2Ddd/jmlxjrulGaBi+nceM4d4q
TyU4kVg3TrCNRQAWH2k7mXFOeXSHiadXRO+h8k4uOHn2LJlkUpfmG+eO1XH2INOiWdkOnOeuCI5O
CPUIJVq7HUF9+x4WdJBKo89+FG2w3hke/i40yE92VYGFmWYyokqWE20IzA7iGKg+e61K39nlo7tJ
5iDdp0n5u2cVlaYZl7yMLMygtpjmgA3CAwrZy+jfwg4EkEjM58FbZAv+w8B+5eCq8LecCqANnguB
Eu9kc+3bfbfGToOEd1TDdYfysUSJxVTWWplO2O6sWfzOw+HaEPym/a8O37SP4MZvEcabPSuUpLZZ
gSZPLrsB4m5NQndYUaepumsd5jVKsgt0Bx4+gq3HrNK8Bfw3oBlbyDOeTvDmZcETQgW90XN21Xo5
JWmjGcoiDHcGB6S03d9PcYJCcGK5WtvgyD3xp4lrToQuSgdXBXLv95G5N8zR36jhMEb+bZ8pwVEM
ziYvXGyTrNHbgJ2g7kZ2RkICt/b2+aRIjIiCaZOw/cfpzPKWBLqif2Q78ccw9F5b/OFmEzKaB9ws
1Es8lh9xQk7LPDA9YTkigPEHMMaD5EMFo8ksofttkZD8YbX+ew97YqBdRmbXvRI0RQ8VMBppS1QO
sRdsmLolE5wjQr8IEF8gvrry6ZkuiN1+zLKdy2WDFsvTsKkuD/i5uTzo59Py8p0/XN7/+PLlgf/7
+4q0vhaGTpe1U+tQHV084s5yxbXGRYH2l318aXXS5ebn0+HiI7987lMz7pBGE6NW1ic5U6FcPmp9
Ux9jk3EN22mjoGe43H25KZZH/Tz0577LR1joqN7+xy///JhMeX//Y9Oj7Cm7f36QaXjxcUpMKG/8
Vj8P/Jd/4Ofn9DJaykXXl3TH//wDFJXzPsrbI7s6sZ119ZIt17j0UsFjG97IGm9pfum2L3debn4e
83Ofmpbu/ufz/3hMgNBtVSJUwigGpW35+T83P49FHUiF+fP55TEXL/3PfWWnSbz665H/9TfrhINa
LVzysn9+HBlC7U4O2b12a2IB1BDcWaxxd6XFkLtvGH/83PhL1XX5tJqmajVE6GSxAlBr9XoZo/x8
/a/P//vX3H/+lMvjZZ2wVhwVvayL45Ndiyww+6W9yVj/0grnrOyG28uHsxvQVIwVKCuk3mTToYO6
fPRzky56v59PTbTvOSfTw89dl49KAyO134wDloZ/+4bL9/+3+zhiUgam/3z0z2MItrrXgBLAHDsW
+TQ9N3X5ZfgFoFlthP+f541h9GIU9z/njZ2JLes+5fTvs8fLN/09ewytf4hAMF0WizHM/vGaheIf
XmAHbO0dz18Gj4wX/548OuIflmsLImSoLXzbMplX/kweXXLGHEEOmeWb1v/Oa+YQnvbvYWO2idkt
9HCcsU+x7f+YOzq+k7DtjuLTMG6zcmlU5GVu45M/pnR0HYmY/mauT3ng/io0sOU5LJODOd6nBuFN
xjAey7bukZmy5TcD4M+5ILx2bLnKI4fGb+UUNIkaNVeONSOR2aM0Wm+LqgyKtE/bGpnMGkQaHYdq
+KptxkndjLHvny/J3w67f3XU2fhU/5+/k2eK8a+Jjtll5vsfoWokQE2etEP/GKFnXwhJuzGVBbgM
2rxo0ReCJKBZEHEAY5iuL7a4L1ahi/6eTGQ554fSMp/LyDnNnsk1uGYtMhNPfM5qmjY/2qL2606d
sJ78NmjWRLY/lob5QQvi3l1uiO7wV74YzW0kyNeBPzrawzE1llJXV8vlt9wScFKo3TTL4Wzk6jgh
Iz2gN6i2+ORBQUX2cBYNprkxdd+lg9C3lpPA51D/uuyH/GVjJBjVnApA+v9cCl1GJaA+g+Ns3P/c
LYJ68Z/HbGBbZ9MISEWkwiAWXW6SlLYmsgSb82VEerm5jJGdKLofabN3kdcy5rAoHHcqcn6rgw7s
r15BMppcFHeX5VsMUlOZqdhmyxYu6XjOShEQzeKb5kkbMc4Wn7W8kvRal0xjp0NJEXv5/Gm5nIBa
dZ/LUZ7mIQl3NNcPft4zZFUFzGafcGCPAGwY7Hw6t6b4l5vLfYYOUONPwUEXZbJPneZuXB5F2PN2
EeZApUqgL1FvrVTuoNe0qf4CiwevmEjEEJrh3nZAvSoE/qfLR9MyuWteMCH0u5bJCpMl7BBxSY2c
VwcdzwwK/5qAChaYDYfDZjDw3oTEdlLTzgKvdPVuS3Tzl4X1ZXVN6vi92XLXbNq7glXblfAD5qdJ
r7eXG+0jE3dilZ57A9tgpxpW0Lp7vtx1uYnjkS8Ws0FEgXM/m4sQMu86pMnLjQ6/rUXrm5fYamL3
TUtMzQpxjsebCoRAgMkOSFyCaQjUnWchhQYeX8/n1BHdtq+cc63qJa9ArXHqv4X+bxMJ6HZExAXm
5P8uzDVz4BXet2dlUDSQTZAdW+2yAEzBD+sS2fvMHr0/XzYIcYCaRfWLGr4Rz8LPil1UZuapYezQ
FrN/xMpCItAU+ztU47/irKaU93JkJne4E1OIT/KanNV0X4mYpPMqPNjCG1YcG4cgQ6BlEE8MfU3w
T7OAFgRUtdPeaPOr3DRq0Jdws40aTyzLj87trN1M9japroyoKSLrv8Z1o8ku3qrgA5I0d3/Ze2uC
DGmvfUpm9cL3B8fLZnRmaonpsxu3ScU0rp1ogxLkUJngEC16+nhTARqxK8bPgFFdQUqZ35xlpdKN
rdvnOm3fwWIYp7E7jHNoHaNwXJdd0DPvSXIoJtVjrKf+jCUI8wk92lA+VcUcbjQ52avLcpqss41b
hFsvHsTKz/VvZ0iI7maCx5CvAeKcENJBPPqazJgD72IBEMfijGdV5TMqumI3ynw+9vGngjRyqpab
HH7jYE5HyYRvLXLVrC8nSq591cEtenhCZNnMY3HfBB2BzchB2HKQCFCUv+q8wUyUoJJs1dRTt2lY
vOPoAfHFaOFgh7vMsVVoO0cRPyWavfSIEcRv5beIgXVODJtlZACH6r8yZe6GOc52oZ1dYbdgupyL
1yRw16VlWTtSFZ+RSahjMmiGHBG4gJAE78lLIuK+DQgUmU/opcPMGrX5KakMGwWg/DXEcGAr56m0
89M8sf1hiXSjumqRbUZfjGXcuHwDbVBt2RNd3uZTzpAorZu9T9hLaZr+tspjEp8F9PoasyrCUQwn
Te2/Gv7MbwlYKwvclvdDB6e0gTPRJZRrwG5s2292cWM/R6lRHzhPPATOc2Oxmu9zo0F2RlnKG+Kh
l5jzbCjYsw03jl9mq1GpsE7AJmDgghU1pN1EmhuBS2EzV513Y+EjdQENYZo01WaC38+LM3jSO6To
HNaE5m1zw/HXpZhRLU3wL4K6PboYv8+l80BPP25K37wuEue3i2kTuR9pal/+BMI0NMjWbDIW3OQd
Cav0rn1AvLTvFXwJostkyDxc8x3O1AY3lmMkeJcx50ZyntmBk+OpTOzMNvsHbHaYwKUN7XESH2Om
dind8P0c1x2mXcK7hNff6iAmbkweK8bLOxYs20vJjLupPGBkPNQQ4ls9HbICTqAlIriQudyotHqx
lzh1TzCbcUjdqFPKl6SvP4IacK4TOzBORwNYs5G12zTvZwQw/pLZhx1smLahSf+Nn846qGi+Hmsk
Z7KC1k9gReP06H51M25psTkfzbjsW3ausSCjIRcVw5kOuNNMuJiajKcAi+RqLg3j3m+Wr2cM1Qr7
ZOt5HZLFYPifURTzf41vuSFq3vN5vNXqmH49nZjO620nF8+WZzfrACgrW14k/EQPpCaV2fAAyAIr
mXIqxmbR3eDb1aOv82s3INoSgS6eN7fe1g5kcE5lO6dVt6PtF08lXnBbvvgCeY30EWmktudv+7om
553MOyVPydybMDjg1WAYHgIo8PPY3Ztmne+NTqtz1795rfec5ujcwZcErBV5W1quxPbZWsA1xEzu
KgkmaTdsVcvLr8kBBVDmd7sK5a9romyuiNy8qqjYXnJ16yUPEbyt2yEOfxMtW2+auei2GNAkejVQ
Da+5YDzj4jJHvOO4e3tiKR6EwWtmCwTdHWzJpPCtO9Y99l2RDHtXRUSV43DWevhVDUh/kKp957if
1JSCcwzNXUawDwkzVUdQPTCS3PImINGlf8zYym2abwRbKIbLeEUE3r4NPZhunbMtS8wDc+qqd9UQ
ZwC4iBGgn4nDyEIAWleE4y9v8NEZlMBdhOMpjturQFRcQn65dmEffF0QUFpdh9hIMIBWgoSNI9sg
kOQCVIsZD28T5NYhnJ5DEkTCsQMb2xmb2m94n3ozrk4dnAMGG4xq/jQh2RzNXL6yYWWEB73Wd9V1
m2ODLI2GTVsaQi6WzrQVQeK/B7DRoB3PMTMsl0U75hWEe8TxYOfVQST3lH/AEzPG/x43hq6LazDB
VYuYvi4+QhESLEDtnjV/eNEfldPfg8FLmJQWdwskOM+LctfYGew34S4sh6fmUufFGdx9azNOJakZ
YvqYF+qwJZN96Tm7CsE2XtL7YAYrVgbWoShNay0lw3c5its4KiF1Oth0x4yGISROpezDNdvNL6CU
VhX79/NISHtX2tcGk8HQh1ChWiTwbSJ2dtTBIguppeQraXcrI8je/RZiZuIibjDaXcuvvMFLj6q2
aO4sFQHnHGIP9BGTOlOb3T4yoJhGLPtSG0tinaAYzfF527V6aac/U0mwZ1z6N1Ml6n1f4uDOuurJ
tsfncQxeSx09KpscO9FCgWTBvgvmoj6I8VmXIPxHIrGcKWKKaqDvBbuEDHod1Me24whOnZLtmlVs
nIYR4TK8Wg0uM1sK/ZTDqd15k51tB2tEbtS0N1gADzGv8q4M83Inwe3E1ZJ1C3be85qzM+fPVaVv
AsfdRjFDS9OK5y0+wCu3jPFOlnZ5tlBhJiL8Ut370NhPXG/2jkDU5HvdNxuaYzWPvF9TmK/NPBOw
MBvfBOMOu7gABDEglzZIIBIqPhvyHrXE8AC1hLKw9jdlOj9YdvrA5Dta+WbcbhLvcy5/g+kpINxQ
BiGH5n04XMWefkig7Rq5+VREmOtYyhC3lIO31NlLZRIl4PcQj+JwPpYZ2EcWukDRC7AkmOdWyCGn
JOa1teYz1319H8kbyztWMcAyJNUfgyUfaqIb90Xu0Ml56TX4jmnnSf/Obt1hOwwV5+HKsTmllCd0
oAjO4+NIluth9ln/D4FB41TJcV8xucWnCjEssgiHZqWAShC/v2SNNeXAryMo1RvHtNQmjXs4j6Ji
LZ3xVJsUknGYPVW5une8YTjW1t0gqcdr/maPzLO9WwZQfaEN+8o7G8Dw5gohQ8yaDqdtd4KHxHYo
hbDcMDYnfnPEdLRhMWNtddK8Biq+HWF7RgTfVtidtnXCHz0W7s5UnAtbc87BC4g319H2NYsVjJjE
vmEphLlyW47Vs13E2G9APq3r2ONMzmiAK+ZXZxwmZ9mXwHfZd32/KjXRkMJ0Rzo74yGJzHo3VlO4
N0Rd7OYg12tGxb9ktTylnAv9MF03kcb8NmK0KRvkwnLxt5X+rTIY8Y05NXHX1Ddhh/d97EAV2qn9
HmND3jqWfVvOnL1YHpLv7T2RjH5t1uFnxBo4QEa/9nPOEm4OHELKz8wKvA37qd+eCwDVTPDFCUWi
g4VOpqTexeCWsvImgBtquxOvKw0PO3d9taM3Q0bt9jecHOeYyjG24Gqn7U1eOpSCCBKN8bubUvgx
CMFj23oWNTOQqTl1yfCp21zjzz9AsEv3YvCilSRGddtmKTiRYSlKkKFBys8/AU1ciUJ8KkgJTkeL
qHIVb1R37Ba3pDBYwAhOf7blnAPWu5b6HvJm+mUY1BxIT0n3ODoxyWNF4WN3ytWnF7EUlv50Z2A0
YQLgba0GS2riLQEVs7/3x9mD7TYiurTTjY7mgSVl6jJsxmSUZinrZiIpEhPPdySw/TO0wgorKeGD
AuGE48mUoHS5b9uk3fcj8kpAFPcY2p9KJw3hngGnkgjyS/3l+AB+6UUASdpbc+cG01s/NlDns4CD
fnjLu/AxZU3UG/LGzrDUEyOIqlaJCGvCW0AFbw6oksoxADkTGa95Mx/wjdwSsV2u3bp65AdTNoED
2jahfDWbYUuWq1ijHBg3ZkiR1yqZ7NoWTZ1qf6f5UB7R2pDEYdioykRJq0sNHV/5MgAOEU0L2SG+
6ejlsBnoblXmaqMTpApZ5q8nE2isIjEdGiIwuJ7mEsEPYPN4APBJhe0J3YPDDjN2ll2Kr1n/MmM2
KvAXtomVQUBOMI/m0Xyz/FcgI0pZ0oySbW2p5a71fjNB5O06put2gjLdUZBM3XxMzORVkb69EoY6
w+ILCQVc5Ton1m9UkoqBw4GyoCOpAWOQLgIO/+WJhND3El71eubJCHwsgeyuPTtq8F2SruI1I6cA
x18Zwn5zZ8QykcTOOShNpjNUUWTq3wQvP2rwmUn+ZTALqEb0t5jgAZi53p1nInIq+5aIIW+GdYfv
h9r+OVMBpvroSTgYgEZBzAZF5NqpI3ghKrqHAggvF1ibR1tEfFJOnl74B68IQoUH0QssaIilJ0W5
MZT+2syQ85ayidgtYBB2c1cAqzftXmGDGkYujp8pYdMbZSMZcwNslo206eW5TqATHLHC87xFA1Ie
CU0xaqIIY4Q7MXcD2WvqEX5E5YMB6RxoqZkTrAcviQF6iK3GfYqtUn8Imz/YSNKHaDkiWeCSpaKz
c4J6aD9FCeMTmwtS9qxj9znvLbkfRXWlB+NzGBquse1binE3JW8b79B17cEgmq45h/Sd8QjAEcJn
Wvya4lvt4/guWlawveBhw8Huopt6jBjYkSeIxf5NSurX3Syn4ZvSIjGqBxTuIHm8EddBNROhzJqv
kiEaK8OhDznX7LMnhyeQKv9ptEr8spiaQi6UXPVcNrC8dnVMlF/LSXTGuwjvFJNwBT40VEBBhuib
uqq/KcX0ULVRfMhlRAIkIq7KAH1QN4dGqCvbpZoHaTuiFpqfsJk/smC6bUPX3CR+8gUhau8jCUUC
4j14efXsJu59BknP656V59427O46/CYjNUUw5mc3kI+tw9HSU/Unhf1AuhGIXPw+RYRjMg7OAg97
PRNGB4PdzqPfEd2N0aWMqsazBx8tTeBv1gNdi4m73ymOneoOwmhvzeVYc9RXVZcvKqCXmFlfe337
OZOjSkYE7iK68ru2a/S2Z6Nfl/ZTZD0avgu4RhnfTTtdhwCkeC+iLuLdM27yAnteXI+fEidNMMOl
7C3sZrXxTsIvrpjGGDkynA8KtvWQosPomvi18tMj5LWAJhpledund+hx/Mz/tnt5g/+DWZkVvyeO
uIvoOBevjV+634ZRPKrlbzaG9sknXKXoOJGH0DXwdxNVxSu1DjIX0VuOCLQMwfCDLE+GHfacP5Y7
HtGeqhttXo9xaqMv1kdJmbou6zDa1aWwdsBBkLEY/g5RyLAbawZnzPfpQPIlCHlCntEs0cj5EpI8
UUkuockeGH47JUY5WQKV4yVZmV5hCVpm1PdsREQvI1QEt45tpK7IPGGn1JG9PaM5AKAC68u8jUu9
BkSGrsJVG28JeA5Jeh5JfA6W6OcQhddqXOKgoyUYOp+t3+ApEZItodGS9Gh4cckhtQmUHs3mHEGM
XVFiM8Kch88Cdyj5MHKLNqJkIklv7hdhzYgAHUdj0tPdDG71LHfWEmgNDtjeman7HHpUNEZv+utR
5zeVhKfqkIidL9HYGMFZiC5x2dYSnB32RJ0tUdpili9Nhm3JaB6qKMe2B8r0cQQ/Mo4+0BWEQMv0
6QDL8021xROOJrVLIL661Lpr4z73k2tLo96YyjrFDN6PV2FS/2mTWKzd1LX2agIYCQ0wuI4o8qm1
SK4vxIiOJHdv3Jk3QhVOIEvd+SwIryK8NrvWoD7bGk6QPXEN4QxakE+eLEHlcoksD5bwcoxBJGU4
8bCOZqLN60O+BJ2nS+T5bIGy7ghBD1tUtAM4vE6iP8/Jq8SQLtrSXecTg0rYhJK/G21sA9G0W+Qk
0RK5LmYX1aUCE9hFm9nNoZwA3VkVfXY3GcTKRvH4a0hQ5Kklzp3p+DZaAt45x4WrquT79EDYXYm7
fvZ7vRmXaPgi9B7FEhafkt4Ejueklxh5qmROX9MSLR/UH2kx/tGMZbCdeKdA53d5iYuin3u905FJ
RD0Ys22UBR+IpvDrhdFzGTo3qPI+RmY/5wrOH4J0p9mNg7ESDUbrCEkKp3snW4V1k13jmVr7BCif
mMS/Q8kh19MeO8LYCQdrwuIrmzys/w5TKTukI3AjMgAMnd8T6u5eL7t6l/H1TmYWWizeve2Y64eh
5uCGOHZM+2q4MY3kOSqNFCXa+N5mVXVVo1ojqgMDqzt6MEaJqnEM07xNhuk4jcuw0u3WprVyWjCo
pp0gMQGxuHIyBDHT5NymFYCFEkw4R20wHrqALA0kl9DFIANlmTs9TOrW6Al9z0zd3aeluTVraMl+
i2LSPCal6x3L+ruODfypIvozVNkSiTSzzMDVlFrGVWD26TkIXx12IvtGUuIHRjVfd433NNiOuhX6
pnTsDcwL6vBib5qsE4pYokVRrJqwY+Mo62uO0NsqzNtTlEecvz3/itFss3PCDmuDWf0JuukhnrIH
AA3X7ey/ghlC0dq9SmP09tXAKxrQg8J+hECVflVt4d5ru3uiXY5OGKn7mQUlqp8VSHwQKrT0I15O
IEGdwkqK4MuYuwdXxXeMjoY9p0IowsQ3lr0R7bw5/BUJcnJtpYb7Zki/UlkeWnokjI1c4gepnoc0
YeDFIQlj6L2UsHyWbeEmHYgBTU3xmvrql4WBC5Q14ARkw6vOIbUljug4TOnezwPuI7q6niUYvqUo
TV80W4JdPL3Eszy3MUPUWQe/O8vBOEzcKgQKaruJvOEOxjgVRBdSG8Ylute0rO4zDJX0QGDkLagV
dohxsB9wlTDHzMG8r3UIITqJyEaUMtnWNoIa7J7XI8GnnheH2xAEzzolRmGbB1G4gQp8UNLb6bZC
TZsPN4M9c0xWN97JwBO4yqIKRAIe1ZUdBFf6WrKWeGhcYJMBI3B/6SYTOW5mQOUEYwQhHKfmyzX4
PROkZ6rPyCAy3Wscqe6mD+fPAqmb7MLk4ETqjH/9FfM2gXoR8xX4TsqQHufEJjm4nX/nDZNiuQTj
w7Yyn0WeZawzSVWeQBhECTYjsUU6PMExgaKtiCEN2NlZnTsxr5M30Vx80lwleyT6kPPE+6jBndha
2YwSsdzHGCWD+isfehI20hQLiS0g5xtucOMBaSkc9woz+IOUNHhycjg8s/42FN1bTHRU3wD4mozw
pSr6d5UMyZVk270RGdtOW8mdw7PVF1XN3oNMGKM1e+bl6lbSNm+rJkLM6ZsbB61P77TTEXSxWvUA
OHnxxl+B9yaT+SYt3HzH+q07WR5mQy4ltiyrXSAmIhVNzz/EBWtpB2AL0nWyNmZdbnKtHjsjfdbd
cBDu5K4YLOabXnMSKBjPZN0yt19kjEhy3J2MWNf7Yyk3vxWj6pekd/nuptvW6Iu3aVfEN4Wph3Pb
EjNWL5EGg8+VfiDYUKqrYmH0YVBqwMpX1sZOhwdkqf5R/sJLPG8zcBT+gNYZT8G4a82EEGHLsO8n
tKL+JJ5k7jYHsFb2pjJRRxmT2tu2yebGTD8pG+ZNG5LAZAfOvayiZoMU0VmlFhWIBpC4yoLigbgH
insPhANkggWrh5IcZfifGJM5WBLjoSWvgOcliO8CmQ/k6FkMG6GK1zkydde/nVNtk5sZPHgFVwOR
zjcuDSEnbcLB3YB4vsAmlYBCfRwRzEa2Hb/I9rbuviNq8/vZLsVNYwCCXYT0M6KHSaJ37eyOt9s9
Kr1Hp4dS2UaM5YbYaW470/oopinfptK4bTpEkVT8V4bF5bnP2+S60vIAQHJjukP1XJMphDHd3g+l
hQxb7ms7uMr7hPG2+JJkxwZwe02OJu1WzjbW4GOVe4gX6m1nDe5+skuS7kL4eWFWBGiKSS12gZS0
Kgs3rgs0IDStXfeSzfq7rDtK5DZf57XzW3iq/OP4xckrtuQwq+ssCQjIcrp9MFvVvjY4veiaqMLC
2gDMS3azF9AURZTeA+ldIzgTm9NFgYJmbcymv+kVlsg6JQhuGB5UxOmnJTAw9ojrmhp0ElAhP4IJ
Tl3bW6ANs/laGg1j+EnIXTr1Vx5ktF0Gs6jrJGAZGgfWGyNJA7FxzHXXny0577vOI3x9fK3Lpjma
1EYwI1MEsYl5JQu89UXBXA9sIpGwbtieiaZIaEnhBQWT8cbIGNtRMd/7g5w2/TB/UG2QnFa/552P
jhJSJhETpE6ZKW7UfIlgH909tgsufpNV3DtLfeOT1G02dbrVQxbc+IzLcaXQYBPUcDtGMzCTvt2T
iWlL/8Bu7TNbwN/IajP8zQYjMdoPa8GDi9A+BfDCIR+wbfCzZqfL/CFt5jvc1/0tNE7C1AJezqya
P1hXXqPKzb7mwDzS43Exi7cTLKgNBU7zME3JFcy1jfa84CNrEAF0IVHApopvPLfj2gf0ipbR2mbS
2ZmMiq65apAmN7e3BCXy8lkc0qSl1yn/ps25ojHDDUMCD6dKR1B2wugkSA1nm1fhgoHUB7buLI1t
ptolqBXmPPDhrfK3yMpbTxWwcG0IhG12lY+WfAzw86VjfnW5MYysuPKCiM6itzeJ5r3QoOGgiEVB
7ElEx4IJAdyX7lQrmvm0sFM2RyGcV4IR7Dzod4H231JQVQiGZ+dOmBVnTfaKqAbYRDSVeW5H7zVu
yzN6WBi0SXxbelnxUuS81lB5WJPi0ItbDx3Jsum02FdBC7OfJEaK6bZmRUgWAQXXJAiVVgzw+cmK
dBLfX4m0+uV0EzFxWhgbJnV4Tk5Gw9Ar9Ox95fkEB/aqhZxrrFGfoD4O5HgnbQAJI6G0nhpv/TBX
e0mm8CycYVtRBlLEfY3lzN6SOebQdf3WEWwPfAjFoHvJftUWycDJRIFSMyFyreGMLmXeC8JBwaZm
N7ERPgBvYGo99wZlsmBw17oMv5BWH/TYY+VcNocKYJWWqAN9+yiaqLq53JhBtk3BiPSekx5d7U4M
/RNzr+Eg0InWLrqwrH5JqKj8qS/3JmyNdYVFoCvD6KYzGwfkUmeTg4urwWHk6sDJXZd4+VdhMGMV
dcSVQwTrXJb1HcihpVg+KZ/aaWzZgEzxISxLe2ehJ5ji+Qws8TmuPO/KTlI0+Q1uJZTo77iDQVnk
GngJaRVggfGZ2EP2olhsTrk0t1VvX40jJyalq6PxnLloN7RR9DvmzsMhBeiPkj7iIMMFuc+tkc0b
ucrxSOUdDz3MDdHPD07ehmS0OVdxJwNws/NnuBKd7T5rh7JWk7taapznfldcZW0IdpvXx5Fin/pF
cSLi4i6mR6jtsNoKh4Q5MpiMgzfqb0emf4LKDHcVUMGtDmp366WQvLvC5RCYld7PvJuU7X3khUBo
AyJvVSI/M43gqqmRopRxcAylDw4pZbpEhB2mwfgxY/GYgRGhLObMmD/BHh/+D3dnthu3smXbX7mo
dxbIYJAMXqBesm+U6iXLfiFky2bfBvuvr8F01am9dU7tjft6ASNhdSkmlWTEWmvOMW8RfwmYScIJ
yR+xqegKRfYz+wHsqssYdgmeIAqoWpqFxIqTezOudZ4cKsEfXVMtQEVloBY3/EgXqp0Y3V07h/cd
AzLad5M29rpGHljgO2AVu20GbBVRp8/hLAC5sSR0Jt63JqKHUrWIzWl3Zzin98bkZeCERo4UzqvI
J1DshJsVbA8MJru7pnwM42De+XEsDybssI0xFV9d9WxbjIbMPr0poZusgoLuBn11H6OPXeTf8kxQ
bdMD8tvpkZI/OLYJ0xjLR+DQBIKkiqZ59JRJraSPdFuAKCQD50w4p6H0acUzjqBGhl2QmtPdHOFx
TrKHUhdUSmN0ipDz7X1p0+EedM8UlKLXRe+n0OyTObDOEnPaWFn71U2VcTCJaQu62LirHaC1gcN9
d85pm5nK3Zayip57F7SRquYHOeqY6OYAFWYJP6RzCLXMZ/+cd3FwWFreY5Vg0Gjlhz9R22d+ceiH
0toXssFWnk2npLBeUyvB0LgYS/3l4fo/uXj4WjfCpTKbPRAn8lrorevNVTl8fbiqMZAm9OCszZEh
dITGqLETeJACldKJioOBT1yyYY2op1CHFSR9AY+APbN86fr164Me63DXGuqFQ2fke3Xx+tBdySvV
91cT6/VTIe1oDGfDIVlUbdjKX6IFximzmSEV94wF0dfu2HVu55J4YCNaOJw8oClEAJI4JnUYsRxX
8soVxHJ9eIV6M53Uoj4rjOTZazoIVb0LIXf5lO/jU72qUf+/hS9g9oOJ8A+97ea9ff8/qJ7jdrp9
z3/+x78BL4t1/F4gyv396ePHf/yb9fun/lsDrf4dSILweYf/zsfgCf87cUP+uymV4B9yZ+u3QPq/
VdD2vyPUFabvKvI4fLwY/1BBC57QR2lGRofwEUn7/4/8hU/yYHRithS2tBwPWTV5QQue4Q+BG/HU
DF3JW5Rwb6xhcaR94len53qmT4N/mnaPa2yLiJv0RMCqM+YDECWEFwj0zYguR5SK3eSxWPgulEiE
JPuivoxt5xC9lL9wfbHXGqxNiYaKsWu7YNCUIqKjttn5RMfcYgQj2fDRrT65ovmayTrfkcnQr8FU
15uuYUbafFF3OqqJCG80hKucHPvyLXPjeVckdo9e0CLyDl3S6CBbMALvZvaHDk8bpXZF8F1aA41U
nblXRemj1+Yg6vy9zmR3cGXz3NSaNGQa3OvShBjUS/pN0hKY1hzIOXQ2rcLofrZQSY4dUqmMdXXr
YWRkPYM0m8O1BBz6XuU8QVNN+FGnfIceogTmXo9nSzXMsU+Vr4Y7Uhxx75YmXG4b92/P9eyOyFi+
RlZTbXyPsDiZuAZjCGHv0oXhAsbJXQ+WHW5CShpfus0ut2hhFDR+V+xa5kOHAFuFHu5PJb9NqWP/
Dsf5Mf7f/yWT5Z/fIFKiHAcUAvBH0Hf68xskmVTTl31VHcHDPput1RM/yUOmCPhzXNhZ4dShiyCu
y+w4KAkWfI69/zqZf7i6/oWaHe3/HyX7vFdBmNimLSXMEs8yP0nZhWHRq4dUeByMhiK3Kr5C45HN
AQzsfSjyF8MvfsYy+7sz8IlQsvxaD22eB/TEwc5gfzoDM8yuWUdudgRBSKsDzzZv7KUEiRbAQSua
/WQk8SZBqrmqFnu6oYdiTzTIiZfhHmmrvv71eVgQMJ9PhCd9z4SZwv3DNLFW/PGiTUyhh7zQ2VFG
nAhkv3KtfRA+09Dux7K0V0aHwt2l87x1k/Q8FNmMdBR1WzIjJLYBniOW/dmPlb923dna+2W2vz6V
G6ButgnI0kHy9NcHbS8HVWZTWBbLbdG5nkYH54aSlpIu4Wt/PuiQKwDHa8JB+w2xkHo6tIlC6d4b
KLMSAtdMz4k39lB/dS3aQHXIdRgHzMmICirp0H3U7lQgyWlZ7Y3ywaW+RR/8kgX2Fr4zu26AAfRk
11mdfG9LEuYyodMTvBXNijh9Bx19S+eDEyHij9EAIBI4xFg4kXhkw9luER09/80rXt4Yn14xASO8
UgYKviRx6c+veEyB/+apSaRPSwiRwbatqWNKjuElUrO4sX219Qt0LqaQyQn5kbkGexTAVXGJqVyK
7sqm7uz7nLYcXSKzcahDbHCXBLyI0X/uGalRFd8SgoHEpuIm4FeoUYssePcriz5SV6cnqBfmrnC6
97oc50Nj0NUvwVDUgbeOQ4kGKvi764XF6dPLdkxTeZ40PZ9H79P1klnaQxpro4Jv/OfS7wZO+XzX
BNl38l66ff2rgLpZCMvYjmyHCR9w0GpuPR2yd9UogdEttMz11jn9vNu/+ZP8q2OzLEdg/FEKosUn
109Tk0/WNij06+lgNqkHyr98KxlubGrtPhOMQ06F4WyvywGZPw5FJFKMkELFzjriEfqtwWZ+VXXi
m8ZjKucp3YI1fuBtCVW1r9W6bLGUWnPzy5GmWhXiefank1OclXLu69BqDoYYzG2JFmxDw/peowDZ
GGGMXrDKTyhRvsUycC9//bKtf76FOYgdLIv4Pdf36CT/+Z1Ia3aIQ7dKjrMLX4ZGyD1hiD780JYs
pxmcbG1vZNHuh5bCIOCDeUJ/ZNXRY5LL/FCQNrH6m0P6tK5IiJOmZBNpspVxsOB+OiSAKVBAIj8+
RoHPtWrOd2bkyn2TF8cCy9UxalV6CHvzLHzlbFqvuY09mgI6t/7uSJbL8A+X6fVIHIsRgFSeCd/z
0/s1YVpqNAaXaRsHgFk/dIQFbLGjkF07DGsiGuhrR+FppmdI3bcpy6g6gAUi+msAM2233kumBA0G
JDQ7RzjbEhjoX58te3lf/tMxAtzyXVY+7ibL2fzDNq1zM9T15citRDu3fmv5wGlSWj3lqyGU/obW
bg7N/OwRcXSoou9eP5MtNgjz1onzWzaUH3Dz4pWqINT6ydNooTEBk9MnKr8XRhZugpjBc+nLYqvm
HCSFMF66LqrX5SQ0SVbs9hQEecOr/vbsf1oWlrNv+Yo13XKJnTM/X5H9ZKVxjaPqaEo4BjXsA1DQ
0zlWKty0mpgUu0VhJxgBtMC1EYoRfBLYE31XXdIP9GBFFgcvTYy/uWacT7uN5cAEq6zr2orymgzg
P5/ynlq3nAMC2YbE33st7USdlAlr/fTsmGhiRvyt6zidH1VgW8sJjJgnxQCT0QHCX2ITGrKwMYrd
6BEZrUOOT1nZ3lGKyTrMmd7NtN9db8juTCYgO6/HGAdJx1opRPkw5rtne+mudHNivJd5RbXea+bO
7ceYSsKRZqtbw++GliaQLzn5QweXdzeV9JnQf9E9E5Cp/XJobiLVfgR4pM5p190WIqVP3vN3bFO4
u1X7TkjEZRQnTjWC9Sg7+Bkjez/090Y6o5cskRJcOVEBB/Lw129r71/cBBBMUR55VEi++Rn+xnY1
GOBBGwfJ9uMwkMuR1UTVzTMvPOsc997O+4fAh2msgr5ALa2yHa7AaudaaGutUOyZUtvkzYxwWQBP
OVHOjJ38rqkvK+Ixi5+lLesdUpYvQebrA9ezWoc+/GTBNhP35RAfVSvp+aSBT3epuiMpQX6tgme8
eqjtxQ3IzWzXzP5bEkYu0x0BjbmAVDf1dnmatWTbQRRDBtWWvdNyfxjPA00sBku/Bu21G2dwFnII
JiXXRPY0IJkQXMvvkaZZkg0TVgXqBZvQnFD74aFNqdNjg35MGDRM/+r2YCl4xRVkp82AbNUJmQ0V
xK9xxAT9NtDpjTI5yXlkZO74vyv2/333/2m95CJQoCVsgH8Oe9V/ovOZfgHYLuMsgX4k5qzQdylB
gPREO9q7hEAlTov7nNZFrRjBgop8djNa454qHyLHouHtCcYUJbmhKclpDB3a7V+/ha535z/fGZXJ
Os5+QygePxcFsSF4Exma1uuyF66H/ikPQhJmTNZ2dEIkgRNbAbJ8NwR4vYkRymC/lt+mmG2yB0Bo
VSIdl7PH1H6mAPubo6O8/3TfVqbnKUHp4GBeXizVf7xvT0o7Wo7oS1Uj5D5mEr4OOzSgiUeyuKjC
NWK86WzIdjoXeWwz6TrkcyIAuCyLXsSw+a8PyP5d0X86YTYCF+jqlFIc2qddadZU+LPIbjiMdiY2
jq3Tx3xc2KjqWPSF8caXdmi5ixsiLaN9Xv30M1G92+VX+n4mvW27+dHRDjSMKD8MMPrPsvzJdqY7
B95QIGd3s10U2/cA5MftENVqhx+N65p4IlRi6PV6GtQdBIA+arc9pPz7xospqbiqj/wpL8moP8qq
TC6gFaqDbskSE4yidYj/1eNM7qIwVOvZ7+09eNDvTRJFN6ODqCMtG4LjEnbBju9CdPLuO3YYp8jn
OHvGYFqqHyaULXBisqlO0h79Q12E5y7jqRDw6p2DlHKVmOGj787qyLR6QKexSMtIPj5VSUDSfTmP
+6jXv/hz63XN0GqHH+fDbqA5Z1nDiyIevV3UaQVOooNpm+DJlXMuw9jaeJFMnoX6ysmOLnYxPAam
DHbegFAybFO4BhTQLHLKQquPUzfIwoHcjGxHdIE8+kWzickWExslqubMgvoNaOr8YI8oiDxaEs4M
3iYfIod8IDoXSEXivVVmXz3LGM9kIkerYcHsUzYV8Inl15xWNXs9oBi+t6kQwF1wkoznHHHqqmb1
JWvHZcUiMGflR0G0L5vAfZsF4zyxb6J+Ora5+IVhWzx2WfLuzdNAH2gy9grjMSOKZQ1x1Z7Jtty8
cRO8zS3Dv6AHPuqhDW6zZbgOLQjW5Tjwl1Q9RJJEIHcAod1EAcBozx9w04/1WtLLvK9Ejp9AEvMk
EIVR3Yh9K7iq56KDpykB/9lEjpLV4L2GFtPUqSpu9TCi0HFtVLUmU1S0AF9VC9YnCYvytLDbN+6g
fkQSPRsmxvSGHtDiC81QitICf6ZsJuqHSQY/CezGIsB6F0D+WEdF2R7dZvgYwMvsQ8O10HRUWIix
7W40wkWaFxfpaCibHorBEbu9Twq0nPFnsKkKN+7cbfraaleaqnnb43NEkeCepU/mYjxofIba2wvZ
XMwki9CSQBERSbqDlGxsLKtN0cgwS5Mg+g5uLB+E3S95iyP71I4RzlximUpGpGVZkIckRtT3c7f8
Cte78bLSfDBr6xz1lI0tc67rprspAkxhHVE7FnGzysWjmBbWnhJHHEvyRUB8WNvQQENUNQ57RK8T
28azR5jzKf50mX0JrIKhnkbinPZ+fJ9lDD9nzfJlq9eSqdVDY5Gr16Vw9YPS7C++NVmvZIQx+xAv
wgjHV7HMqqRGiiTYMKE9jgCK9aHYla7ep0EY3KDYoB5TSDVtOHLp+NQXk3thD1QleYDW1ZnR+cs7
Ut3Ci5n/6E28OrMMnM2Y+sx/l4OOtX9HLIJaQMfZSqOVWbtUybvUnkmUjMJ640d4hiocLnYU3orp
h8v8fkK4cUn72VjJpMzXjWQKZySFc2Nit6cYtMJ9PPfPEotbhMnkph/xGYEVITnDROamGXNgLb3p
rfESuEO7FQD+Hoyx21jLC8ddNuytXjVbmXTjq6raFJXe/JJa4ob9I2F9edHcKcHBpUx4vkTt/Ipi
wEdm5luXWdXMXsweNGHs7PNhtl+XTAnI51F/7m2qXFbDOCICictqV2mnuHFt8he9OJVfChG6G9tO
ivMk0BWWhibRnkjiVYIlSKNj3FO6c54U/QmLQVOcMn+zLLFMRNSPcrB7RmsS13lCBjhNn8cGfMST
a2DzaKZEnC0n+QY6g0EklytbydvJi7dsNCj96/lNNtx6ahBX+ONoTQQ/856uAVXjhyiJBK8duzva
2ujv8LFyCnP/oU+JzVAeilDKbCqcAtidP1qbYpJYQYuD40XP+TA2dybYsY3EREY9jtUpHS5ecMef
MjtaA35YH0c2ORTVETMGmlqjt29pk7xZbGRypwVlGsXRJS+yMx7+/ZzVD07ENVg2NjNr3xm51+t+
3SRan7IBAWQMkK8Z3otSvrbIry9pAjqQwLl6h+rkFKcJ0mZnur0+66gxFZqxCrbpODRbDBvRTlrf
5NhwrxocQHCZicmTPK6+MKvLrFEtX0kiuLKgN8KkEv4JQwBvcWwlK0VWLlaF85wkzQP2o3KlNKQO
K7CwdfdPTe4muyy0iUP1GyBwVoIIrXRRETbWXUQ73OtUt2ZKkZ2GGUpubDfEPPuleQjR/GMTGbbG
kLH9drGnZG52BhyElZqma1DCH+yKeroMZfMCyYM9tN2/Zd17m9O8oWIhOlGlt2OEICpp+APHoFCG
3HHxEWbNjvsFHpwswfZRJHdl49wUrpvcDFHesF0bmIXaTOBxsrCqsQjWeWk/RUyCpXU2fCydZt0c
E6PcDkWubnQPpMT2DrJeFHhzdgR+/zb7nnUTeWZJBsbJ9BZuXs4WEFMf6VN+2VJGdu3BL4BWqmc/
onrwp/aUG5oAnpjl1jRdBw+MIj+7Hb1tX8F/s/OuOZvuIlUkQCuIhAWFsrIPuI1AlaWehSBavWDd
RK8ZFRdfRqCYaXJ1SdXh8MOfkQbTeR6ILDYItTBJ56AKd1zqmG5duuF4R+iwj3kKM36P9J6coHQ2
HjPZRKTxMkMhaKjeZCQHVV6fnhrtoGYdZxx4yXyUEGj2HjOcFdOUaKfyEpGKOVRHBAivKh6+DcaX
MXcJJ4oxwHTTulaB85QuAw/u40euArWKfXaGThO8VMO6YYRceN5Bo9hYi1BaNyLfKhU/xR1tRi45
zaIbYytGac1YZ4byWO3dtH2HengaWYnHKb8z6H+vqPxoO2FNBf6+mxQWlxEiw6Td13CYAXJqUkjQ
aDx4NdnpObp7tzUMnB3wNKYx3HVtdWt7ZMU27J12jSXXiXSe2FKjpnOHmw6jZYjjeTf1M4zSLvs+
bYOi+14RuL5GmII/zf4aeth/xiA7KJk+N7RGViRNvXUD1pqeZeA4IIxY9WRSsiVesCYTMVZGwLZN
wPQ2CSEH6bhPY4gQ5pzU3N4KfzWmBFgzFSC+RpgxAtKtOeI16U0S974MSPVZT1PsZhlLMwiq52F+
E3g+t2lIvI+0yx4fMPFAo5e326GePqrBBkKQgVeU1WsyNCSzjxq9uJHsDMV2AivADpwNwW3m1xjK
RZ1i/soajXTT4f6OxAIgbLmOxAgZcTQIXjTeZLuQQKZ3anukGjUZm5pyOxuPCtb4KkpRDOEeJn/W
1i8RBRzbCvI12bb3vVFuwqj6brm48FxQiuTD9TRgoktf0LJL3H1i42bSdZRvm8QnZsmFl8LgbiZA
JxmNO0IBfTS7a/SHK8/LwZgh4lgxq4b4mmPbD3A19S3CrjYjgWq2cA/T+V+xet3ZZDrCSZgIvhwp
nLoIUd/SDPIr8U4A76WejGzdoq5sjOyHQAnvhzeTuzDHJ4zullmwU+jSW2TDLct1Y66j4DsY4EfX
y58qtzmgq39p6TcAtKTJUfsU6RItRgp+ogCd7Yfc+HzaMqsg43JB8/0D4OYmJ89nnhFVt0iB6CVa
G/LqKE0M/+gu2N9vusyLh1z5h4hbwcZN8ccmSzfQ7EW/b6roqWrIUZgCp7kwAuSSqEdjM83NNzZH
LNm9kwLe9l/c2GTptIo9vBb8S8tDv9DhFW69dQzTB10tH16/cP2W64e/H67EO4/m6aq//ncI+i0W
/vfr97lXhNz1G33Gh//1PdePp9qMl7vQ+frR72/EqEUU1Gje/P7wD79qeeohVSF87SgIDhawW/zL
yb6qc/4Uf35m0VZi3v7xaSe9kHXRhFw/eT3O6/9+/+TvX/aHZwl98YSxBpXvlY5/PQwTDz4b+QTr
0XIs1x//dHx/eMpP3/PpxH0+Nb+fZ3nasCtefE0zagov+FWYz7ZmfnS07u+YCh/6BHXA4I3vPgGQ
7FW7/Yh7Fm15NJ+MxkMs29PZR/KKco072jX/CxtuP9zbig1+kg9veURCVRq/92lBqCNtUF05MA3b
XSNTQjTb6HVoR5e3eqe2Zks+dkzez9Ya+y9hVPgXDyBBbQ4BDpSoYGkj9DXO0fMVaaVXlt3fm3MK
6Dgw8mMTRCetquKmZPbuetWNq/L83vaPo6tSxLmUYBQg0RbGu7VyhflLR374mJjfmwElm0iBfBcN
YTWBL8edOs4F+3NjnN/h6z2kY7RFBra2TCCwLnrkmm7fxlbcTQlwu6C4H46ZBeSjGUy4YfZDMy1z
CPjxazXetFAUqjgzCUufvXU9kdaF+LTbA4PaR9JFf5lhd57GNbROfLYSBZoy7hEQ17RIik1hk4o6
VB4DcvsQOgb589uGim0dljJY1wYu1xr7+FYHBtPNDkG6xBpjPsW0ujfN7P1QfUe8mu0jEocQ7A5H
l7fOyhMfGXs2YXM2WgxlsEdrsDZZuATtXBBO2GtPGPF+LLrmQmOCfU+PJTM3bvOx9u8Mdazz4UJf
4920+n1pdpswRfWUa+qgaCCIwGtfEjtQN5Gf7+KGs2f709fK8u+R/LX7JrHo5ObGrh/ajiyDZiG3
J/B02/ShwhWw8kLfA6463cuMG6qEmAtjZ9e7ze1QOBmAp4E5lv1F9Fiw3J6NSO2lJUdLOx3c9U1D
RX2ncBuG9a1nBpAQJtvB3IWPbCxVvQ9yOZ5C0s7GeYKo7fmY++m+xtUYrO3JfCHKjaDk2YgPM+Q2
KPVMclyyiNJsWln0HsDckznZVHiYpua4pA/YEZPMCf+xRwb0Ku9YAyejgxFmQhW47hddw+1RuFtA
q9FGQ2gP40NlxR+wYIpdTnxtMCXRfpwWYkjrqtsI6RMpldTmSYb7wYsD/N3VPS9NX3KmCQVz5Vsj
wR8aez91hsDFCLDvibgjLclxukMXJVsU70WFHDIwkD4TG3a04hHLBW8sVYfJkzd+SFObR34oAmIJ
4SZfLDOl+63HsETcx/dkfkLslx2w9NLAt/VlUuuqj5vtjIYWke/87kh2kkU83GVF8JyG8oMpkmw8
eBPeQpkyTuSZc5B5Fhx6TxnwOWBWViF6cD9wbKT3frVlsXsbO3BuajGcI7MGJtfWd3aCjYnOEcSG
NL0JrHIbNUwETMdjIYZxu5rq5ixkiXZ5/q5MWmeFtbVzRAwNNokdoc5fIKGg58PuyLopn7VOH5bx
wNQNI6u2G+/sWD+nOrxxnO+YwQO6psZ9M6NriXLYGd4C6sgmjIGmOYIVCvs7IFjTOgPBxZ+2sg51
7XyD6cVNQ0JWsBzgYh7q/LUYEA7bVfsGDOXcehbKRnv+MJNF8zc9YYLbx7+6ILSgFbunvvM1uF7r
F2/AYT2MGXuIRL5aHlo59vkIzyU6fMObdr4tMIXD9A5swRsQKUqUkc9t0+CnTMZLOFm050SWb7Pv
7DHGNozPGJdOs5vhom3Rzy3D51CQJV1Ad+WGAZEcLncav/qmvaoEYQt4KJN9nFgX7Av7fgZtJH26
qLI/OlP8bMC2WjNTDDdejWZdGTLfN0BjwNaXxKQhU5o3RSLKtZHb3rbL++eEtoVdJ79yQz0oPCBg
7OUImkJu40ed1/UuqzXXyJQ95Gl+mRxhbhkW2J710dq22Oq2vcnD+os/Yb1LFmtZN+TPFXmlZNbi
YwCbhkAraF0SSaqF4pHtvHJmP0PifCNpJljt1rX4Nemky3sUa+HFMG9jE3t3pZlO2MN7gGwCjy0U
6ambGF3P4WuSyp+inoKdXlpP8+yiqWRLAYfIe7TbaOcRUDlignFqz77RXAFRY3zXYAdXg/dmNAUF
C27bS99CRnecV88iMa4GAGTWa9z2JAMicQ21cW/WMTmtFiL4dDFxk4BF3Byzsyhour1RqNdogQDW
Zv7VZaNXt8AEBeHFaFholw2j+wzi42AFmP41V2g6gx1ywVmXcSkBvgzUszlz0jIZD2YCjD1D5xt3
wXsksdukNrGkXVZe4s75RsBvsvNb0O2Tt6cp+tZbbXwG2f/TBQmIoS0imZciMQ78ta4SgrSWlD8V
884k1RLAlijqFYK86pALMsSpN1Q8gXjrdLHrvRMeYGTeSIA3bPNrIjtXaZxON8MCq7CGEthT3T4K
l55GLbNn3e0M17BXNndPSlUE6lnfHLNEWOcmWko8rcWpLdvnyqeuV/C01l3lII13e3MfS3b8LFUn
U8OjSuKJerAhqyYpvI1h9tnBacNfAfJzhCrenq0It+WByfasAVeE7eK4pJu4WjpUgwxy8CIsnGY0
ncckP5Rhf6xIdpQ4oLlxuphDNkWKEA+Ixgvi6nRdCNKksXLcCzlBSuhpCtuYr0uTbh637wFPN6DJ
lHxHG1FuhPtrLA+N67dbJ0dgnaKP7peLFPx7tuU3YiAB1OWHMf22fCVVeEiTKOfEJviMLDwKasIE
AfOHsE+HDgjNioYxDAgXklrr8CfcfnKTGk9tE1HhllDpY4I8f99Z1bTBoDSXdvFBXzyrYcwhsyBt
hQHtFyBkXzqJlRFpNJsjqz4bi3+7AHI/Ewhdo6138I7cYVrC92J4Zy6iD6fEXUhsh32aCJLAxSdu
jSGPMAUDUSaT+i204p06hTivDlQ7NOp09S3X47gVZbUEeSa3teceG0JHCKbwh5324OG5tb1TyaGt
+uS0oXDDu5ybQAMwQ09R7h8mc3ocgz3qOWOriYh2k6annMFuGX/DkYYPaRtXE6fH6qoV9sLHvPX7
TWN3FSB5+Vr7AzZZ/VpHjLOJHfiC2VnsjPmukwG8EtFezIgticzbCxK+sxna93iTOAODBycsunO5
/MnJdW8TpycP0KkDWIX0O7X+EnTuyJ3Nw94rsaONLI019RjvEUwG7ThvHY1ozbOK/mSFN+XYPjMn
SNbK8HO81cnjbN23DUmx0kLxVMOxXckp2GCoLFcd3tTZaG7QB8ptP/ZsuXwszo5b3wZmFV0I9Hns
rJ7eZ0k/ksm7ZdxhDnjKtduerg4aWrc0pYvYDbdJRTfl9ye7nvF6gzhIeCWDJYibq9wwKpbYyn4J
BTOqLjSMldaJYCKD26udy2LTyRJmK0SX5OBG3rZcIp2uD15ImIWM2DolLR6Q5cEN5nITeUDmnM4k
RnB5wH9y8mbTPsCVAtTagSUrcVuC0hKngUAhAj/InWoHHZ8H94V8FuYERjZ/RZ1Lhk3nHawlq6Ya
GxRodnkTLLDf64OxUICv/2O5IjKChtD6+jkQP85YJ6dUJM2pxbB+ipf/YU1hiGoNYbsvoUtJPdWn
kLbUiShLXuH/fGx3uYf9DDQsFky7OztdgmO8am06P3DAiRmAR3Tlc9sDvpVVq8IvIs0CVOzbKalw
Iiy/s7Ajzdf+8etjum8aKgb4Q4JAaVkn+covZhBYs/Ekl9Af/ZVBM8L35evXbxoJ2NiOAkjbbAfc
oFttwOxJF5ZN4azdivoj9Mxqm1kEvUB5JrVR0o1o+gliYuTgyYmLdVGTmQDKq1sXZk9gQsG2gncA
en5zeUh1jinzFqR0ecoldILVDCkmroL46JNpsKcddPj9xaV+5w/JoHD8PisbKGICzvdENE14ZcA2
O4bdD+NSf14fEpaKzUjbaiWWMKUphueeg7JC7XubuDka1IrcSXZxMIVCGK7j8oA3EMkM4/L20CRY
ldtJkPjCbnswlPgK2bQ9qjg9oOUGFZCG77VbG1u74P3btvmum/ByXR/oZ2+szmOrPBCPNMGgo6MB
iuv6xev/suXDRlVMUlof51LH0DMyoHbaS2/N68dXnVWMcmpgUksHR0TEbHQvpWtPtNIAFKXTV+6A
OEhXCKAQ0fQZdmVPIBeArwiO4ldY8um5Hx4ydU4D8xUeDtPMoKfLa77O1LUrJKv3YrS/WMJ6dXqy
aVqgG8DbHoO4303zCLlIdEf2xD/LkH3zt9Dp3oCDOaj6eGoCb+48Y3hAgfmqwash13kZXXYgxNng
8OV3W3W7MervnpTviC8fxsal2KzMcY1m6Zir4mzQ5F+rgZa5EHh5gRH0VJRcvxLISZ+zZeSuVALt
mG7wLFPULZ/6nwdNP4qhQxcdi6ldXT+feXW9NxJq9uVrn741zpY33/Upr182u9bbNqP88un7en/J
A7t+8vp9s3YUkC95KdOcqVCRAwCb7GzNqOEXlpuLzFC71H78Bo4n3jR0m/Jq4XmyA1h5ud+e+sbc
KOOcJ4E6N4QXbd0MtAr4ijVzwQdDq7sAZAkiC9AsNWFcQ8gfJIcjF/fBo7SXSZhj7MIU9L6Nb9Ox
+ZJWjDb6GE7a2FbeE5ecZf7qcAHeVaCOinHYOmVzsbh53LiYjQcCXlRKYrHfJ4+wJsgJndjcFGWa
nMARn0dNILgD03ndLL27MCMZzqja7zUyz32J5BPvFJGqpcA2VT9T9nvs6eq944DFclpzJ9Aob3JS
gbduZz1ZST3isg/ZdAesxYo9xsRyvbfdW7sBfRnV+n4Eh1prE853II6NEwHFUvAQEzUeIkoWtooo
riNE5ns6kdT6rfXLA2t+SkEy6ZRJUmInb2Qx0KKR89ZjzZ+GL6al+hNYnHcrztodwZk/dKYunqsf
8BLdu234IZ3CPEO83oQh5KWofxlSsTdT7eBXw0Zpsvmd9L51VH+knH3JG6KA55JBnZVPH6VWr7Ww
w129DAJ06d1ydbzEfoTewArbVW6rnWoj3LDDG3d7XmJ5lLagloiiZzjO956DyIl5/5wBYspTrrN2
qHZ9SYx75M3dHsnXT+ODOmsgnNB9ttwQvmAMZR7vxDOOk/bkyGleg6aOIGB6v6pygJ4x47fTyNYa
+8QcM/cNdMENBIp0fpIUK7kjCIzKv9iu/OEVAEoXtvaaudq0XbTQLdPY0eN47CBetFTAaTuGSB2O
233c5Pe0etnlUpzb0XYwxKHT3U0xzuXOMaA5GbJfSzO+Jw7iP7k7k97GkS1K/yI+cAhOQKMXIjVZ
kuch0xsi5XRyHoIz49f3R9VDo149oHvRu15kApVlWzJFRty495zvfLpW8jjF42OGGIAMvQH4JDFt
UGsxXPuS1nUe2pq+xeTNSXMrc+e0NBjlLYZXOUoSk8QqGkjza2wwBCa6+bdmKbJ5pHaqJOYsb7jM
5fxTYDrdJNb0CKL+qXXoVfT2sz6NH0kx/qiSBM/yfMjo2dtZg61uKT89F/0ZQJeNpfFYiKk+11X1
i0+fxCURP8H9+qLWUjDHk6O55GcWep250m+nq8+DM33PhvgeGMmzQP+aCwRtnQ3HLx0eVVW2WBy7
NZLUPLvlci077w9uTQpiG9NMq/N0Go9W9xsNzHU0nE/zFWRURnuHhVLJ+mvRHa5+8j17Oc0zeHwB
AIj7pLR+5mptBZjMLLrxffHNmTNRhljAi3lEezoUUMwQuP/kvky3mU5oKQX3/RLr773nJGGGTpg+
vL6T689BLwIP2MCPusz5yfLaF8PD9dAxTaR1UgZ2BGsPrc4qA3Sp9YDo6ZXJ7Ba/QGGqs+VaDOl5
43kHnwSGwGsm+2ZfqYpRvzwlQ/+zL/SK0f9H6uU51mnylA0SLAl9AS4GhStvm02v2Q/JbMm9UZm0
QUmmn9GQG9Xkh5Mx31sjpk4EBtky5PuxlWdnZrDB4fohiU12dQjP2IaEfGtp8jqxfe4XelfuumaZ
Nqj6KDnqJNo7zKRorYmvSUeGY2YyXDwjCc14oPbVh1evy56nbtrAxzTmZoWvko9XabR+cfKwWnED
wvei/VfKg9YS0gjICp3wMZu6p8HSfkW+98wVJjJhZm8fH5eYpadsttoCUhaKuDb0D9DI7+rYPhA9
xoHB3Nbl9E6DyXL1P4ifq8FnQuDmz3W9vIy9+mgmcF++UdzBXjlDZhw2Gh/PaKN/NGhgGekXwpC8
sJ6sHIuK2/tXw9a7IB3hvyaTtetSHUWNPQZNlXb7yqpRuXZISX7FaOk2/hh9qkkft0QOlgVPZaI9
2rBsCEtFUMO8crCutCZOysaiJKLmCwrih6CvkzWdwynjuxmQobVOxOzKteHid+9J6rwxtaCJNtBB
hpb4TXYse6bhPYEx2A/yZ6RHWHxd/V4vtUtmYGomOW4mqdJjUoggDtqdrSgaqnetZbet/eZrDcga
qf1WirDcjV5k7Doa+8HiczwV3Q+GSSKYMq85YFXA5jWO6NpMnephXo6mOf6Oes4v+aAeWwegWpSU
eohshmZ59UenLcrmOj6BxOGhRE2wZBIXa/Kqui8txXY05C13S9+fDLIHN0zu6R+VL2VrYByTiNrq
hDwBTNtBBpRlid30kvrtR1xBcYZcAHWYbuqGWfLVYChwwP0EcbeEx5ywlgiNQQTChDLUcLqFSuN6
ZgDPUIPSAlWmda4VfVbdhac9Jvq9v8ro9Sa6iz373psd8SIXgB85Sr0aeYWBGo8kiYw5hbPlt0T3
s7aXgG99RRQ1J6k6LvGEV2SIpr0aYnmwOIgRZJeC37NI94sa5Ou1w/mSTBmD8XP3JzemQ+EjeyLo
hPXVNJvQRcu4US3Sqmoo+7sUUN9u9hoJl99/jbyieemznBaK6MY95Wa69QfYXXafp6fKXp4k87yz
L3r37KTS3OEtIQ2ddLqzUfpNGBvmxTeLazy66hzhozjOzMQm35XnYf3Lq9N+Oxt8vHj3nDtz9Z0s
c3GqZ1rkeqMqIH4cEPN87Syt9P62GPzdasNcitI40D97cDLUc7e/vAFWk1mGpbT9fW67y13aWWiC
aOvHzgTzamATNQTUoSnv6I+xldzf/jIWlHuaj9JcqEePwT00hml1JSL6hAHnn1fw1K5w5jUUFTrX
iOrXlLU4z2yG2MAHgBX1DKJu6PQXatXxxcXfrKsXzyaDtNBt8+QMNTnyPdOvkczM196Yyx2uCKrE
LDP3XsYtF/e29mTVb/FQY/df/8OJjWVnrDN84j03o7ABM5k8XqEwUXTnXafuE5WwrzpUM40OIcHv
uTyOWYlzMlbfnejTvWW2zrlQOKuMNj04TOgCR3Yq0BPEP25k3fvujGxuIFnBybFFFHSCA+FOYgv+
t9+bgPM3fQbQcxqx3C++xnC97PlpI4NhVTPlX3R6Lr1/P3v7yWqILzP10Mx6oMCSSXcG2UeMRo0M
byQcZXL4mXsgVsY5XtjioM4jZjQ1ogLyWcOZN3BkSKA7LIN+iEbrqPlYjBLKiSIzstMwj2xYIM99
+dwrK6ERaADNo2eOiY4hhtLA89tD6CXU7s6A8g55TB/ymAmW1OigzZniJpULgtFtL9mZ0o5vtvR4
53DJ9o1DI15r6Ct2Xe+F04j6AvEAJkpBJjSCys7qqBXdO5JYH4FTHQ0af1RQGqgB893TOXvcDL1D
I9JAjzvAQpz8YN/gz2MD3Qov2xoiXshaaS/xLN1Lks3FXvXtQ6PEWXWQ0me3/ZmP2m9fTAItKYzI
eJW31NBYu5ILgV6Ho2uUn4oK8zFFYLnxZlYYNVzFstyrsYILOUKQ8qHkkJBJxBI1nFWzbVaYWlJX
29ptnG69colXJMOfPCLytaebh8Rpvnez6LT+UTa7b+ZCAZS+/EgQiTHWTNoJ7k9kvjZLujx4k8bp
k/XfAlE1L8lPkAbPdadtZiOOELLkKLxInmVzhe/P7AwGE0u1qGFTIIAKoDCAcO2HFewVX4sMHIpv
LbQGllpdsvSrqGyfwKOKBqrTgV1uiUsVFTLMNMJSrDn2Ja/kCvDCkh37NMHa/I7GK9w/KwOUAq6Y
FVRnRuZ84JLJHvt4+iEjyo9kGA5VzIFNTdnZzyC4jqUgVnNYLdMgBX1KJseAcBLnVkw10ycHa+Zk
nZVkZAK12plyiu4sp+Cp1Iv+GQr1IRO/o9xPqMFRXM+MVk9RljwO9qgdI2bSfWwQiZFW+JQS49Rl
sxfWXowAqxjLbUmPcL3H9e1g0RpWfi5PS2/sZMWGsczeMRma9qhjvspswbBnVE+FUTwmsnQOBPiA
FHKJa63sRoON7z6wH77pc/OTRwhMn4bW01Otf3TX9OiaTp5p1u8mU6i9M/TXKstICrfTZ1TFq9tk
Pi8ZSMIh9TgFU1901fTekuOinAnVCTOP2aE565CUkgCwDZyMCYlSn3JsB9qK9rnTsQ+IhhMViSTo
kmDrYKXM7ri/Unp5zaMNq3UmloRchQb3eSWOg0JKEz9VzSjwj9snDx6KjWiZqYT9UaCIsOzRw2Ey
YuiuxNVQhrarco8eOhOJbTo3YeT315s1/nbFyqonRTt9SDAmRR22UPXW2Acdqt+m8dxTx6UNq7bu
wlpQIhYG8MycygqFOe7P1GUe3tKk8ATRMr79NJKDEtwsFDeznz719snhBg8ie15TSm11sFH03zfi
+fZVbd+i0PTxtIIpQOxdUYOMSYcCKpE+HzoBiXaPEMH09u7k+HtsGFQFmUc6SleHvgRhIqrs4urM
TSRJ101OJJKPOO5S+53F94IX6OXuZs3UY+0aL+UrZ31mZio5MHs55UZOsYmbps6vyRTrB8OhGdwp
Y5vb6bUSiFiRtACcX732xih208QAtyqRMEU8AYBPOXeqvton2xXYEpQrSgADOCZNZHqasPEsfFrN
hM0b2ei2XgDfRQw4vQrzXOz+LGjGBZwwX4HHYIe3GsiFMjoWFlccXdRdidFq0+GAHRw0s2nxKuTM
S+dYjemZHEQzPg4WFRd475FRFmrJqCW02I+Gze0rXbJd/1pSc1uWQSyin9kYvcb9wkrHDAn5Gqfd
gZybydf+WCMQ6VICsxkVE5ocA3WLNQSdFbhfjd4VkBeJQ6fL8kejoRdnTpW1MTxeI5dZmCRIISYT
WH82nlPb+uUarEeA4u/rhIpah40Vm6zzCfNj5Iw8C/aDNgk+JNN+ltwkC+/K67RXiJ5+0GTLz37g
LEbeB7tVyoctAK8lS0ZhpKEy67pwvTIMI0EGehR33QyAbUbhQYNz7yIutMrCCwcjud72EyXXvKnq
uGSPo2l/wVVDUevzLbf2HQmYHAiT60wtOVfjj0Tx2Rm1BhGorrBDI0KBxbLC1h+EYVV7p5nLU+ZD
/2kxEHRDP+/KhEOuZ1LOe8WkvTlJP99NhjhIXb9XndNdWjn0l5qZO+Tj4ujm1Xxca2CnmOQjVGkO
Dov4OcSTeBwpI/XZbDH8FVvNMsfHvF8nPCpk1laFZINnh2pwfhKZW5xuf2nj8JkkWkyOc2NviQE4
a/GgE4O+IK82OIScYO99JBN54MhGzMsy6+khUjjBWUefGbaPe2Xqz43dOzvWEvtkDdEJMQr1ENia
hiP+QXry0y8MM5Cd8ZRAbw37RdtODpvkelPpK9EhGcQPjYCHMOvX60d77c5ecKYJMuYETVB+y/Ps
k0bR+yTIc5qde3eDwEk/9t7BlYW/p8lP0B/6PhiDelhMensE9QeZfpXdGsNoBYYJHWHg06MwIDqR
MmFaT2pma8bbjgFMXzP640GMgaqnP7IRJWju4magfnyyc/I75hhLmQpb3D0dSeSrBYh7adLuayoZ
JA4UTYWTv4jerpDhfOOw80KHSGV2wxm/F9oh3luzBHULX3Jy3vvGazkGUS7FqHuqTr63VMaBnFmD
bgsR7RWoTb7lQ25mO44KzeZhv6pqPY0OLmf/FOy35Ol3mUswu6e4lRs5Q4JDGXEsXab+dNZG6KwP
pQ6yZIoWedChRKxJLuFoChQd4Pt4NVbjoRs/DA3DdURZRk4m/W+OhyQjBX3R3uF6QW07sqnerpPj
/NAmtGnCWBMVcQzd3jDge6KJqLb0KX5TFIIhpSt7PQwUA0BRyhB9l3ALIEwxvgHfzSHPZKjVAjfW
gFjCmyKK1plGJq46Ogo8qylYJsiqGT0DFizTYKnJkfv0/ThQ9TB0SMhr8twj4YEk6jXJXesm19X8
33fFtay4mxDSIvY2NIDMq+3cG19io39fuK3wKEFS+fctqLcMvTM83zB9Xw3CJ1mxchDcQQWrW94T
X83+6B1TI/mBi74LqwkjGlQIyhK+qO7d/VLaHH2jFnh0rn/rGNjplnmh3rLkR/elIkq7c6YLresl
cMHBEITRb+wYkQn6gG6l0HMFsLoY5TPn+HstxiDowgG7reRjtxsRRaDZZyXvFg58OV8uWko+DCK0
Ks3s6nfL5dZSx0ZCDDyneGQSNS24bAk14ZzdtU/J0q52UbNSLvLysXGHS8ois9HKK9mKEhsxv02j
l1sFaVoKdSijLglt2udE+PA5/rUmDtOdZuTTzp+yKzExcBotzDIkDaXmaJ2KDAGFPfmEj/K0e8sD
Z5LkXjKF2pT0bT/GMZG4Rep4V7gwdks8h/rkre2M4TuloXOQRKU/erX+Pc8vsV+bnzQqUDxXSp1T
4WQH21JtEGNWDzUaVLUOkrSW9TG1zeFizeOxHDn8+YS9XkAIg95X6Kxr0n58Eihw80JIqZBvou3n
dm5AHmykS+5JPBUhQXPA0LXqalcGAI+C53G9Q1pj+Or95c00qwtMgfupBgcStWsIFfuu3oojvW8O
OYPBWI8+87TePbYuWaSoEvV1JZj9nG2WRcUiCY5HiidOxN6ngvjlFvicHZF/rOshzwmqA5c8mfSa
uNFrncunSokf/ZL8LgrnkEwVq1oGTY2uBskGtPAB/r5IymtrokNopWtnv6DcFetDJGdeqKtp7Cl7
tUKWzUPcwCJH8UNcBWUHvlviZReabzorsl9AQi/cw23Djjjb6uYJ0xxJS+SDhhkDjyE7jSez9a6N
7h1z4eMONI+QnrFn9c1X1Hncs9xc+mC/zh5zcuKo8DNXfrlsyCWHQ4iZRVVsvuTWUcYySGHzy64O
ZupNrPzD+uyaWad2JW9n1rzXuWe5a/Us32haD7SQWnFYy4nZItBV4lb26oeo4WHQK9zSHa1uOxb3
NTq8ze2dtyMu7cxZIFxrL8MoNMbx2N+oIhrl35urN3hRbATggLtN77PIJXitZhcIPbf/DUR1e1xi
qJIYJC4a2ml6i3y+MSaEYSCCyG5YluDtbjFsvDvrP/M8zJuxteBVsqvU+GvDEvBHbfjBsoh76IJc
BeG2LGCAkVOhqv367/qC1IrS1QuLEakQkqE2knySgonpQjhZNJD/zmutX9uxwIFH2tQxhNzbcadx
dTMwLZ6kIb3giFq79Gw6SUUWhGf1aKhoh1Qa0xKHxbYZuCk8PE2F0/LhlexhQ1lczdK6a3MP+9jK
ycrS6lC4dBThxiOwc/i1lZ8t26U82R58qmQ925caPNja/rIbTipRyf6c0IJ2k8bfFxqBjVQ+7yPs
ea3lcMfdT1wZloGbNdcDqc4NtHYKydyLSNaTHUfxsqBEcMnVcIEfMdzBkKFN1os07XSDvM1hF2/X
dgXZGnDK5bptcnPUeNLVHouGtlUS9xnAfe65z5pPDnqq/9ZhrDFS7QlQa4yU3WdqKmBrorsLolbo
ewPGfEgox4uYhvd+PWUVrXvqR2Jt0pht2tMZlyfTY4a3OyxUep1MHvpWOPthpbQ6OWWtxMWBAak9
xEj80VgqJCXKp2W83o/TjY9Uj4J3++e2duOlo9FgoGCf68MIVp+6kY9stqwXTzbZvbuI76K8gjGb
fzAG1RegknaFEL9A04uT+QiecrmTRpvjfhZ+aJPIFCBryB8yeg8QDhuaMI67pon5zMBr74VxTlBN
iRnyI3YYhZEH4b4zeIKOIiu2kz+/5cOShH6bI8JZOkb8ep8GNA9BZwP91CcjumiKFct0l1fPQhPF
w49bg6woT/rqMHbdo8F7PGUuQrbFbo8ineSuXR46Ol4K3ZKXRe9+ZbQwtdsdOhxnP8a4BlUDTwNm
hAHoG6up3+56a2CPjSmAMDfU4OortZtl/wj2CFPLkhfPhoXypmb5xkhDpqQwh+zScYIncbIMiYKu
HmdOi88KAeeAnuQvpM//v1BBImD+5tn/L6jg5Vdaff8nUPD2Hf8GCjrOv8gQsoVjmRAZLNsHS/Jv
oKBr/IuYbw+DuOuYDvZ+sGH/BgoK91/C9iAkuL4O1BC4xf8GCgpYg7brwgfSDdLKVtbg//wf/wGI
6P7x338PHP8vHAPSFBBt/CCYLr5jOP+gpvRupmv9rAGmWzb2Zi3nDEYRIQJl88u4az+HVwJTQsXK
fcQV9LcL9fgXw+A/XvwfXDT4PcAWbdszAIqAVLxhkP5Gyakru5ZgNojznmEO47zoT6D6kafTjsWT
j5fcc76R1f8/vuyKuPnby6KBs8c25WXbHyTCJiXw6T08sWChGd6dbGgl5f/lJf+JLPrnL/oPZBGO
cILLRl4RLdWgngwXuec2Rv2ehn32/n/+9dAh/NfLeQbMNjQ3pu6io/snJLIrtAa5obwtqNEdmoY9
sJVVKkclVXmS6pUMBWvllzs++PyFA9fFLycivly73DA5xKeCniLTIni4pK8G1cJAdZLw9lVb2qAn
LEyWnT7AR9U/Inc0NjVWsN1SYmWk5cg+vJn54GHIuhU9zdUZY5X9nigf8rsk6KVseohocrDBI2Jx
SD1JVZeFuOeq0Ll52UZyfGgT9rV+FLX5TNi1wJgzA2JfcIsoTg2w3O8JtU3uIkR9YGI/chLnOd7N
b5bH8Q787svsFtHLZUhNzhhNepgmRaa9q0NnpGVk0P06OO2vbpm58yyWXZzTdbW82ToMx2ogxLWw
VzWPG9ADu7gT1H7bviNw98gI4osAuHszIhrUr6xvQPuXtJGftA/epqUJu667aPb0sZjgb92eK0vc
IbltNCRyg3H4RMPc6QgyUih8C+cKt7ThYAQ+To1Cov6d3uaOTadp2k89lnwwqM+rVNstC4D3soZ7
4UB/CK36IPMvZtrf5DtIaPZ8EiYORsfkR5lx3gSeVwZGpZ5qo943U7Fs22GKtly2gyaXH5V25yAt
goqomCA3nPwLDLKpsTLl060Q9adLNzhLGeANy3eu5rfEwXcbo/Np57eFEBGS4hqSRNGE5q76xvn8
Fje/q7L7NXSyYPy9FkVZpwWDFix5Vm7dqfmMcC1qrrMzK6Z6ljO+2U35rU/1mhNahOvPKa35TV/s
h6V+dCQFcd4JDoJk0DY2fSuKFqbgzxi8GvgGGKQrjS+p660wO6Dr5PBgs5rCQWsY1a7zscKiM1N2
XDUPo/fk4JVCrbo5En+AgbwW3xrclT3i8ECQDr7JNRgm5PS6WfqnW8u6smNQk2j9ObcMzF4WXAWz
aH/QNkSMXXe//RrNpJa4MzHIRI/lfLWmrG+9IEWoiLnnTOUEZMcjJq9BsXq8ESmAJKlKlYE+IlbV
M/NS4A9C1pcHieQ9u1315BvtM6QgahLDONeZj3lOo0tl6cg2Cy05InzYorulVyq5f2QOgzwhrpPg
KSobSIxJLltuGb5hlMSb8UH7HouOjH6BvnnkZ8EQ61njIy7GBBezodnPq/ehkUwXSuQn7P9/3b7V
miESoRohsQQqtFc8ASwhqyju1KYX0Ngxs66RmLjKNQNFssoh8NkK54iTH9f7hjjd17yc7hfTJmev
6D8N6cQBsIBtXTNoF64PlcAn9GQ0cePOKL5hIH4XGmb0JdEP44A8fFIn13SzI9mp9MwtkqDz9hHB
GeCLobvAYXjTqhYLOGmFRETwuelkXLDuVutggPMwj2GRynKfZdE2baN4a69PXI0eO3D39B52/oiV
A7sSpjZhZoeRNspgNth/0W5DIuHpzGNiNjT9uzT6F3js98T4BSvNJDDWvyx8J0E3sMaLtt35zvQ2
ulzjzm4/3dWh7voDTjqHmA9/gW4bE/+qoeYY36OR7MnBRn1dAqqjMT2LgPVzTcpQuIjL43o7eTVM
qcVkMYv7FE18+lZY7600SUr1CNCyS+fJrjEtOjyQCYEzS73QL0MSFOl88jQpgK+w5N+WI1QAS7ea
Q1CAD/ZA5HyBs72M+KVIftUdXiSLxTfCW7JWFj4RGMJ1ME9wIKNneN78bz5UocxvwnVYi33/oCzn
ObEYYfLG+pl/rPz6KRWQRMZpP7TVm2YSdkwLF9U/KWbr98+KXGC3/vDN6U2Oy1vrr/3n6IHBGrbt
FJFLnM1v62gL0cPLoOSWRRVV94SRpeZ9onFljWnLzza132S1HeOGBJ/Wgm9E38HmbmQtY0JlPU2i
eDL08qn05R9fueGIDz821+eYXLONmrlcnZbvxIgARmcEGdDDp02ODlho5V2kusugcynKmU9nYAKT
cFlRlroB+eybBnwWlzVB3gZJAr4+MZYp+w+p9fOlLTR2TR8hGl3Tb8acrJ1Z+lr0D7BopKKrlmNF
Zf3UfH612CMgbNaWY+e3TK+WtwWyM2+SEz8Og02JWw9gi7r9goaG8FYOyd3thgcN94npCFc3bVaf
rFFeM1gM9tG0Jkqs63+yIxMYYpKelPGB+8R4bPWufHJFd2Fr/0ys+EebYzpPXYGVU+VnqMibwQUg
4qf0geaECEbT2g5tcVWG0wTZuqoxyqw3k5EjSWiVhIVKXEg6pVtiKIN6mvInb2qXQ90w4O+bCO2f
2z1lS8X53gdR47XOGuGCuZF0PSNpl8CYyqe24qEw5+lR1AnUm+4iK1vbrCL2Yt35kr64MEp9Elo9
IDVNXtijT3yEUZiNNedw9Jje9Nbg0t8J21SbPKuJTZn9P31c7UvMhiHClSY0gPF3Hr8C8CzE+zYy
KkV3SOOJvfOQ2iKPXt5IIg8y7N1bVllt3zQlPKc0ARSEjWrpTu30qhAW6W7+0Jv4xwpHqtCbvR+t
hEw6mAQeJ9gOpDvi1MD16oLpDPq4K7a6zY9iU/3d2WrbkH2A4sJgA5zPOX/qHuX1EvWkFIzmB6qp
0LPLfTFS1kTZcJqyfjhlDmoYae9GZs9npUFwEgM8FNIECA6yfzout7KsJ15qNj8nA5l9jZMnaTqa
6Wo4jo6EBBf7D6qdnxBs4I4eUEtHJOPlzG6CceogiBQVIxaLXyqpPC5n4ZRwh/LXUdE0NzEEMCkG
E1vnBNg4ir0CQTvhCJrOor0mIAkYDjXZk7OKxWqIAJ4x9cdMVlbgMwFmLvcEEPsqiLQIiGb81HqQ
1GgduRrLeEjdoKYxxFBs8jYsfM/a6B1bn1Z7ZjL+QaCFeG7eubCTuNfiJixbzBv6oLyDJtqzqeSD
NTnVqVP5e6yx+IxIOrYkT29J9ZrtUT94vgEyymhIiU7RBELypCyLcPkYaxAZc6nD6E1fyiW/MbNa
2m82+CdCMpd+fMXxLGjDrXJegiL6RPc2/LlbLPb0Vkz0U7rfrHbTySEjMbYYdPYzniRvGhD5DTWd
7OgX1u5589ebSCWUgMU+iOXB1NTZn9NPxErp6hbHxm4VIHxIRISDhAfbgvqBHy7eZZr+ocURsoK+
OTjwJw+KUGcUlM06WkuQIPZoqDmEbvJEvC5W+mwl7hrKN8Z3LZGoGNYBWll+VIVGTfmD0rbdk3V0
L+j/VSldLfbeTNIzSTOGBrZ7BBNyjTwBnYrkxj0QLUPNv0eXhypKjOaSwotmAaYo6KMeQTIetSRu
9ENv1s+kPVElye6r49GkufMbkRo+2DH5ElhbaSjC9MsKfYWbqNCn4g2zpY+2DNJze/6t9NHYzlWB
s40RP225nKeFJVdqxLkBCU7/uqNYKFLXS3leoktKFz/0513ktvimWD3i5WxMDSnAQ0VPW5iASOlU
rScJY5OQkwmgAGP1rEWPhf07LviwOyJMt/gNLiiaiy1uFULB8TjNtZ1uFy+SWytNr3k/FqTippxA
MvSCPrgk31aMiAjtDYSXR4R49ICKJTh4l4iX7WAw/9dM/S21gGPHJqF1nL4Cv5AgSyb7V0koJcXW
EdPu+FimC8uAjVI2jvYRW/guW4cP1tT/IaGUwm3Or5yKkJSa9NIaKaiFS3A1Fl3GponZ0ZFtcxvD
BrWIUgPfvKt0830VMga9wdj2Bk826nsIU1pgJbR1iSVhoJGQj63jiF477JAxkr1vyGHToumD+CWx
rmesR70Z+GQKYF8jbq62rbNIme9XjAukOjJvK4NhbdvPQtwTD/974MDKRI/hI+PudTjPpi/c32Vs
/qmId75rbUpbaIKkhJp8ro4g32B25BGFWB50On1jOpQfhTM+uw2tZ6N2VwVxcow9+MeFGfVPbULU
lWtM28TNmAcNf+x2jrZ203GwXbI3Sy8S+NbTdKRGvbdpf5sF5JjUs+qdYY7y1FFaIHLRdNlz2Myz
LTUloa5NhwW9GzhsEN6UOAOWAz3fOQui19iNdlY7IyrovB99bthhK7SXtHGfzWZ0OE2U3b6wVq0a
iHC0JlTNjOVQeVHELk23j7KDP9rpxbKjl+iCvMh+7oAjIjLANYGNjtBLdO61Tbd85HszYC01eDgs
QdWR/7q6qk9Cg0TcyUeqEmOOCBnds9qMe0t8oEDrkY77L/h3+iOVFfO72YnQIK18VJ+MKe64M4Vw
uR9nnmt/8h8g43Mip2WQDBOg1K6tGH543g6r7isqBVgJ81W0BV5LRtRDEd9nGBuPFQ3VqHAmGJTz
deVrsijynBlob7ZTVHF29xiLcXW53XuynYgrD10R+8d+wgbtiZZRgjNziuv68wz3byuydjo4uFFB
HHub2yiS0ya3p495Z45bnNG2th+n9U4rCHJGmby3pInO195NCSfG1vBpILNa0idFb0qi1x1SPbKq
qfUhXS47PqqEIHs6EIfK07GWuXB0OvoNVb7ViFEAlObi3dfVgWisUz01l77AD+07y95kVOimIIMS
oWBPJTuClvXQqayfldFsWwPa08howNWSzylD9/PV6upOUNVsGlv+qgXs0m42UIaJO6nDygPVpLwZ
yhQDsCgvn3Qlv/NlARLFNfRbTPsJ0Tus/9y/9AsPTlf91BcM/XVlHJe6eapT7VeDcY8RNIevElf2
uIigGg32NMoc5qj+cw8LM3wwiKPijm1/61MOegTc0casoNdAoya42yXndiDmuq6fB5uTbNTXa5Jo
fs2suNvolZiCRaB852VeKkHnMF+9+9F2BOAeOoycz5GL2ajSUZG/a7Nb7ZVjJyTklPemRwssRWkM
MLLYlhUpXEjxSW1RO9EM30RUPY9l8uJWJN2uw0ankBzZk8rBFcSi6monS7e1sExEy+Cy/gC7aYag
+upd5G1N+lEbglVxerl5wDhGnRrwpUXMO+DqnufWeupScbGcFvaSDho6a0gKLKz5KATvpnC8g7DF
2Vdop5h/XLSITkrGx0ZVaz02eDN3aCTXOVcJTkoTe8EJJXTzclcW8o0EpyaYEXdFq5gTl5AI46Z8
dFYJg0E3abs0HO96UEzhQGEPtoRFMGrQt8rxsbfmlu7QOqbTnXeHIgnemhaU7Zr/KAYH34R+xOnC
JP6wIHYBeDn8cRJHhtn+NhavGi6X2cXUSOvEGVznmugH/botmStKI7orEENt0EgXJVmwTl27Ad3n
NwST/m493yFaareL/CA6GbIpkwXCSHfIOMh+0Rem86tMVDb3g8vjmCxFci4yyp9FaHe1bj4XU/fD
rXooGQv+nrFc7nO39VlQALVYqbNf3FztEkwFg2FUwdR1S7ikLGEraTYnEYsRec4saB6JopnxhqUJ
HgFagoelXDmlRj0fNKsN0GHiOi8a62PI3POANn6HX7jaCyS/pzqf0S0ztrb0RjuOdvaMUbc81qb9
ZEnLOlUUQdG61OeghvWo3qG67XjmYEYwMzYQCND5teK4DKSGf8LSEeMsyromHWjRrnkwXYxi1ipV
8JcFJfzU7kzXFTzO/gW5UHscpuI4muZDIWv7NINrELGc9regmRKITTsmNJxwrODO+Guvdga/CCaO
aVnCqcn32bDtLqHUjVyfdpqehJOSH7Uq9+UAodFDYAfdhSO8scojTMejknOjR9+qcXp0VnDTqzRm
gY+DTiYcmId5mj4iwo83jqlj5VuSu5sMq3at9iin27qYvYEab4+kR0V3DolfXVvHe8yafTCa/4uw
81huXNu27K9UvD6i4E2jOgQI0BuJFCV1ELLw3uPra0CvoqLqvBf3No5CmSczRRLA3muvNeeYWbqu
VVqtlfYAxqysZVgytV5/l5nwlkI4wg03YqJN2BVSzUIbxAcoM7ySsL5RUJpuybwwSCYVzVtkebkR
13bP2iuFvgaFwnoxNWS50AnpMCMcX2vkDy655+A1dulU73Uw6SH5icjs2DGHsaBiSZyYThufTO7+
6aG4a1bSlDBAXHSIqijo5LxM7tR3jaMu91fbKZFHshMK26xiWMedkwpMQKfmS/dV2nWa/ILr4Ril
+boJotBJ6oCj0ZteS8MhcDhxj95Y19siA2nRDjQf8bDxrJAv/jeoTsK4czWNshzcGypNiXuem3vc
0/H9JtKDpmDKK6sF9ZgqwrmPiY4ex0OeS4vWT04uail8klUbBYnhyGL5YdV4jwbkZowFC2kXvOvC
rzwzGIZlhNcIoSgi19DCZAaZRekZKhi4rABfpsiDjlIN0WGRPvFWqLK64QpV8yCoHCCsWdLsykq+
85H1fbKq2MvvEJLXKLN8u9fEelUZFSCERf+Q4Bwemf/ZyqIfagxCLK2Q9pzG/QfxHvvhMuqWc+H2
J4yKlEGzIaGE69kHOmWQC7GqdTpBFoQ5sQoGurRoSJd/WWzNW2NOWCxA6yZy8jUMI1TjKbtG08fc
WLFHF+WoCzgMQmb/yy4aQQ+wCaZaCQhGQRFpFpPUpQk40xsvhuo8yEw3Oey1GPiL+9DCOA1qxgEA
dh7IsJbaWtYhEernQaAB3Ypb/DJ21mc34VvzkZXPrWEjejHsKdTgckZuWypIoATV1frQrchT6tTq
o9K2U50gMa04kjea/6n7keujkqW4ci0VhJCFyMSIJAbHuvlQRmVPEgRz1ong0FY6gB5eNaBSM4Jg
rYF3YRb1R1ITRQDNF2muFnSrZl3U/TepZYi/pPSkQ6nXkoDCPW6mdfE06gdFn5DYyaOwbrWMEtFg
z2txXZZ6cwhKn6FvJ92EEpa1CYQQxBEfpEBejxZeA3yGWl1IdAYAD4qJ8vAR26lV9WHKE0ObTrhS
oX6U6P7gxjziwDwwJ7g2EovdIOzKiKnxLNcfYzKV9lAWGz3irdVj8UFj8BGNym0W1NuQAJ5qh6PA
zHGVKBYqlRLiM3f8B2bHZ1XI39Sa30iEem81Hfh/DSCdADVJF8qntIQh2rBZJrOGwwDhCX2s1z91
TRlZh4x7AdlT8UWsPArEGh3DnwZweskk6R2kKh+LKpP7wn73p1QxClZyAiTtilA/DcLQf8oo6ogz
cEq8OOcrEReQp1YxyqsMykAwhsdFfCFxrIWNNDoZoitbU58KXbWeiUXGgskhEJUcwZ8gEsfGJMi4
pObWGLPoca3bfStjyN5OPJKkxfo9MfK1uRrMzEBuGw9XGMsbTMXvMkniHLTPDf2ldaya0Oh0AlTh
otM/R1eY0WuS9WPSYD6YGuMxa0TJ633kyBmlUxgWwxoQYrgIJ/503n3MyV0MOopO2Ih/8opwUaD8
HfLSgC6C2lPSibEbCtDYk2k8NRrLfoQjfpUFMa+Bs988ocdpDaOEHlc8S71iIuekozdhEUWeM4F+
l0tyGvzWug6ZJ2Y/Q2995iYYEWw+AN2rt7FntWixXvbmTahHfl6MAiW1yOXQAhQ7FEYEVYipaeMy
ZpoYT/SUl4Ntq2w0nzRHiccqVSRUoNnVXJLoupgFcgyLHcmgnPY7yhJDMm69FDwh96WB2g+4zMvd
X8FSoXuBedGneyxLTR7XaKqNyxjnxQFFSXnVxW2viC/ZAL2lqUV9p43RI+6qAJEeWR8Eo7tCIYb7
glkdSU76XasGdYO9hrZA5MFW9/cZtYvKiKmqSnlTZ8kTcorqpJvdtkD96c1ksHqwzwkjFZD6KLdw
Gr8bAXE1KP5pT7FX7zWcWsKYWcguGMH4nOa7cWY3aQo23YALIfs6KxWfmWkUKIN64u+0eyZEwRYR
SbARHhVAEzwh27k2d4jSoZItderfXgj/G3Gu/IQCgN1g1E+BxpYNWehE+DoXm6bqOtWOlWLi4tNg
VgilcftTLdZjCGUBp2jkN8xGR8aIIhfvb6FHsZCvmsG/thqCtArF3d+tC6CJI76YajCYlvw+krQU
2BW/KYpCRyUTV8zMi4hK3cmS/gRyFL8W6ikDeRaM8P59EY+ZPSK4v+ec88qvUnPdUbnVkURfuSp/
uyBcmz7/LNRDIKRloZCLixp3uRt60sCs5TUWS65flcxOa9K6qAqOFixadhUXhVPkBTOxiUYo6iW9
ZNyLcIOsdkRLf8KtENcpXoAZR72p2xGxVDs5tj6sgTEpSqF1mZrTJk6oAGKD1BNRwrRXAON2fJV+
R9r71059VmgswgGYadCla4RyKMBSLIB0h0OEtGtrZleem47RN9wkl08o7odpJ0EJcfJ8dkC58wwq
2Ux9wouUOW/IYGE3LQwZa5EKcfYCBykKa3MUfyMJio0VWsauN3ZSq38TfGftlCYQV6gCFCc02vH0
9x1KZcnhRpUY6I+RS5AAHFkCFtGbIqoV2SLagIBDlQyV1UB1bJdo4kikLe+YKpOtlGyM8SoLPLNx
mxFXEDYlgZATXH6T1TqQHnLk75lXpjupF3iSia5bnCbSGQcg6vChJwEcTWMYE1Tjsz9uamG8EGYC
u9bKonMrpj+pyi4z6jXgZcpH3ZfT1ypWvFq0PCVV30BLj9dZmzhKRpeQzowbzPF3LhqMSWWTqY1E
Jlbnv+NtMhj3K0D9svdpCAi9H1KqRuOYhw52NGsl6G18shYbTDX3WDWi6pGTzrI2OUyB2ILEhWMj
fp145TyTiDe1mrNdGVgOBlVItSYufo3Oglwp6P+qMvKMQv8aGMBrcsozWwLU1HCC50NMnkNRXYZl
Q0M8qZS1yIYX43hSYsIvItKtpWj67VoinFp8g+giLj3niJUWAcXJK4/W/7dfRkehzZdYYZHWW4ie
L7OYa0QBil4j8B8B8OX3JSdcIco8nm9FhdB7NJofi7m8I8DsVOn3li3SSQb0KMnjngKZ0aqjxhFS
QUODKSXPOzEpZl4Ux31CpM9SVB1KcteZEfbNtiqTU1ZWEPpk+PVa0hAUzgBL8vsPaHX5bexoxVoJ
YI26uYPYLrZDhLCSinVx3EGWs5ZADEXc+Q0wfhpjJyOZFlVyMHlUN0sXfOwPaqmGsPAAPKr+XeZ4
hvlKIyI0vElq7TtsfCZl4KRuff4r6vzEdHzn6yLIXwOicZCbR3zN7b7MpI+0Rco4gqr3Bu5GCJXU
cogl5zVJ6rWXCQw/1Tw5KMn0KzMQcTqgszuZ3pKnJvlrTr432r2R5hBTfjcc3Z4ogD2a6m0TFL6n
ay3VkSx7Yyxw880zecY6uTlS0DPeFbCJDkMEtzxYtBMSolKDRumUD8+lSJqerrGFUtighGTWZxpz
9WSokLArZJGFdRlkGp06YcFMXfDSCUritnF/TtRB2pVzRhpCIq9zUMibiPMQ8eGmS0gCkIJA4thh
hc3u70vBLr5TJMCvKNPn//utLHKDSdhwRfrDqu5WeXP6z7/K/JD/9fdnq7aelde/fyESb7Evr1LE
Cpws4Bi3KiDmmutIP55/lkC2yFVi/y4GpQZn9njLI7M+pwMxqFIeKB4nm8yG42ShQJmtq8UTYCul
NEGfKK2NZLmJkAfgIYOzBXLw40mfixqnq+UTP8DNksufeWv8JNcpEKRt1JLyUU7+uWyGfRJa84X3
EO3EEh9WrCGAjboVSn3rLMplif82WE+BTGJexPSYVJUEAcyPprGOZaJqIGxLmO/z854lNvQZtbMP
1ihJrQN2qW2utYUbl+VbEiYtnYThLSZ0Phv9/ihizPUGE1QgGQ9Y2y3lGNQquO+Ua6jg7RvLoXOZ
6+co3KNkn2WjZ0V8IhmUlJWcaf2xKsDdgcfclKS6b2RKpizO3chS9nXkJ1TWUN2yonaFpLiPMsKM
2M9AkahUkMrIFcy6R1vA2EnK5wl81FqS24tegxwedBIL/abe05MCqDfjZmnTXtsJC1ErlBJ1SwYe
Cmysm/yyYEFoQX0Xv7QWKdK19GEV+NUjwx00v+Ty7oDv0SmtSPCK92K2POlwV3DFjtETxIdTPxjG
KqRzuJYIxdoxxd9WItNlDGou0nSOPkPgxBkW2UDUkfRBLwwRMBNwM5iuYSjNqZupoIKmPSmiDBlw
tuCbj8S4NYzV6D5o3R2VTszBeyKrSC63NAAxUorWZoAqzokUrNj0M0GzfCCoWGH525ENQtR4g/Yj
Cpk2VzlmtUmjl5f32DB1S+7cJOdmR621qlJAIl0TMvoqk2ANbUJedQLPf1KW33OoGG4Zmk9lOdCZ
KJniVhOj6XiRIfWhFu/VUYPXUOu7ibgHnNvDrxwPhAfgSrCY3Rlz8Rsr2os2TF+kySAritSDZmh7
Zm8OjSGakUBnls7SA1keXOYuv3ETayd1Ily0rVNc0OGsPusXU4i6axeBS5EDGpaiFDtAmXIibHwd
XMdgbHPAToKRgUplugXkS9F4VHrjCAN68DQjpWnGgXxTt5m5xzYMArgRrF0PKWVbAVPeDRpvg9s/
2wYWFPlCLBrOIJZ80Dt/9sZEVo6xX5rEr/TaqfCZsMfhsalU/4QeiogZORYvhuTnawIq883MtAeF
C5L3FsP3k0Qf0tEkrX+iA9s5g6AJTwouj16ggDODbHxuVUbrtdBGt0olI1eoK/HWWdWEm9LI7kh2
QBQaBQUw6b6YT9txK/kcqFSeMFvP/fpl4BiDMzSpXyDgcIdrUfkSQPCzR7HLX9qKIVJJ1tGLZGL0
JnsleRHrMrVpX8YvqOZTmyCP8OXPwClJSfDiT8yXWorU+5gjIkhjy7yzMNGQb0rjjryqsLGq1hc8
1mv84TIdbuRRZo0i8e+XcTjLJ7DZ4nqMXruUEKByYLbuWwKjxUq4kPWubSO9GU5+oPanto0GaNCl
cuhC5pjL77fVQLaSlfXMqQzt2EjtHjPdRup086VNzHs7oIvM50+ghpEDNJSeCC6jdWYGb/Hc4n0L
a8bHQWM4+givUc/j0S0GYMdNBy3f7LkQwlgQdoWznXnl5EZ1jee419V1VTAbrUVpOsrUJTRGEmWd
tNmHMM0H0B3FJdZjGB/laRiUwkurxLjMvGIh1g95EO+suEqfMo3lmAlwRu/VYj3rc3RRvH4/wSWQ
DLLPRsREUC1RSqhYxReRYwvwpKYBLqzrKNTRBRj9UVN7pieDb+4Q7eAQqbunNoj3bV3MXtUMTGu0
5AIratPVQ7wbF82XP7PI9z3zZILTDn5hDnY77/zK0PFMRFR2lFNsAu17LhbzhiFbs86m+tv0Yxpu
uE+XVTsgNBwaT1eTuQBBpaw1ZqPLuZYpiQ1gVWNxZxHBEH+oarYGPayY+uneHCDEQghWIhCQ6fKE
Cm4KwnjgHWC5ttJe5K4ygRtpun6MKTY5NEEQUaZuL8FXWOW0gM9GER+YfO3hf8Kl883CLc0In19a
jxtuvyUb7Cz0Y4WIFZtiH9E8N2An5BP4RRWkl62lobbpdJ0z/Zg7+CCkNeYFTg4xg0U1vje6VF2C
aYQORFOMZZtEkKLCGqGgHY1e5rmfnwLaCJjg0Lbkiugfm3AIbQUrdkfUwA5JHBw3EsP8MGUpCWo7
6SoQkiM9Ad7kDPCPPDhjlmQ6dUdTlJJTQxzUNHTqISVPfU1aiblTe/KTuyjMgJJM2BqE5Vwmn5kK
IlRVlIcQlz9TWt9DhMzcWVjjSobloyYpi6ciw0/TkzLPqrVJA42mZUGvFs/qQfQbmgLxBDPaGs4I
LUaD5dgCe7Vj7/fXkx7mNtaoRzEyH5lEC4tIl0NNGdVhDxFS8WTjDDu3cJqQgU1XytlOCHuRVb87
jMjL8BdBH4zNojpQmZ2C2e/djvuN0XoCvCMsbhzrJNRG5GyM1rhrR7Wmd9+DRVEhaU9t53IySXea
IdTrYUKJVwRvgmghe6dl7E1ddZnGJUYNe86GPfRVljkGhYq5NH82tVGfLBmTsdqksZtXZuqR6FOt
LX+xVurBrjMzNs+yvjYKJ+CeggAU+kAPNSc7Zx5HZrG+eKCygSdl9AfDaF043TVAPv38d3Dkk1zV
mS54YTVvjBQCYaqhIOg1D02qfhX0GoNyp6XrjvfjgpE+agZy3DTv9XUico6uRBlluBCc5kwuD83M
8UJQJsgSukpbh5gAqh1arkOGbryP4xcl8NNdMoPHFWV9b+kt1Aet3ahxfNGKiS5JGpDfW6ndFpsu
Z6E2SKV9UHTSfu6ZD4I+pBG6/N7fl375zp8tZGlaPdGszhrNyXR4YrXeEDxgENpBPJlgY41yVb/K
tso4ifto+R9/38k5Y/7cWtDAYwsB92hivbn2rafJ9gzEiPt0F80rVKLmtX8dkLvfAqfaRo50yV/N
9/7LOhB7qoZYhF2Bxi8MLEd94bigXituBHU9XHGo+R8K/rXh2lSehZZQWC1tFRB/qhtaK+kt6N3S
izfiJvXytf7Fb5yLZ52/ioxe4rxRrLIXGXvWaX4zYhhCNiI77ULYDXnB9d04RO58FERX2LzU+N4w
cFLgn0lUsm6MCMVPYyufYsVWnpNP3XDVwpkhFXijUyVO/l3eEhpt1dEozyCc9WvwQrh0U3325ZEF
YSF8sI8wysz3UrMGqaLITodBFcPjEWV0Bswxp2HnWKYXlZwYUjcGWuQhhZGfqs8CksQmS4+mcROE
L9464jxXuSetjbSHHtPwXW0RlrSMIj9Ao44nFZlWbZe70quSW/ZM1a2CGIBggVyRteOKh6Tb5i/x
i/COlIBWEraHdeF12lp5UT9TeS+LKwVKe/jTHpW7tQMsnW66DO3xJmCYuOr3cN8y0O2r+L3/yPqV
cg0d88Kbm2z1a/SGBxHS4Apu3YvkkiaB1PZIEkIJS+uZXQ0JkceJU1ojF+lPqrECWp2iwljld8KU
UJMItxgGDSbMft23jt+e5nMzOKBecuY5DHxoV67A5A+xDXHwedhgfylchj1CvGa6tYd2xrWZdvkh
e5HO2i0fbFW/dvImReF7VHdw4/oOVp1rPYtX4yZPjsyNI2wJQKG8fO12eANmesOxLRyyvXmkccxB
8hZv03G5AwJOHNMmeDCw6938pz5Wb8J1JLnMVbxsO6/V/R3h5JqYNd7MA2Qrghq6yV8NJe8HASAn
8SR9j7T7VxCnsTmcYbu379ghHizAmbItyrUUeYPqocRo2VRP1jZEfN3YxnbKVqKyje+maHecZMed
QZOZR9XpbpWbnziHoyWYYBzvwheSyCzd4Yo0jFhqpznIq3gXPI93wYtPmhdtjXudX7RoSzqzHzgP
6Spf/C21aQLX8dECyfip95nNMtjQLKG36gZAnFCCvgFeea33PorNR+eS8f604NXRsa3aTbhEvq3C
0/iR7uqjcSm9jzG0m4PilWtUuZWDVfmRvGMIeTauaFyK1yVnGJTyWk1csj5DAiB+41/AM4gnmmqF
CPEkKpd2I+1p+gzvLGXKJ3O+RVCPAtyj+50iyzspfDAoNTf5s/WpJTa2zLtgMzIBOHRr9+aA3GEj
fTbv4oJns621cKy2YmejArXs0TZfq635LAF6+oKl59Red86eF0cPUlwivjbJczpshBu9orjlktIO
Em/wWb6a1/gDyk21NjztOhur+lFCcH3mnDj/wkhs0012EJ+Vq3UN4y1tMH8700A+8QlxWIc+ba6a
T0F1Wo9yI18zJtJ34a4466+Da7z7h3ofePmm/G3c0LfjTzzVU7eyyEJnesI/virVVSeu/GLDnG7f
GU/pFbpd5PbCKr3Tt38VFRunpupoixnbaTaYpBEjI60bfgPxCBkm7tgSV8Y3Os6JyBPzNCCtwT7O
CnTDs1Cx13DTgJicgJIgzSNADBI6gVpbPvlV+RJ+CAZeI7v54sQ6rtuJbM0Vw9h0RabbRrqQjIJ2
hOSnfXeIai42NxPxBsvWtGgfVua5vOIPNwsAQMx29sLgAV9FAI28Tl83O/9OYqUKTLl+QhA5zhfh
WWbu+BTf0XMLtIJXaebh+5SO0wbjnbphZtrarLpfwck8lpAKHXHdHoTn8WId5rPAEJWK4WgdAu3o
/wxgAg9EE9IBZiJ6Y0cEN5G/ajfjYrwFz2wJb8ZW+RYOzYbnL+ZQT8Mgw49mh5v6pd4hBopQitri
2VpjZrDDN/032CMTDxi+rmRShW3Au0wkQCByAwMMXEUeg1xr1wToFAjx4WF2LGttPtfE9fyKwVrY
xe9wg/wnaSudq+4jPmQP8GB07ciLW/LPbU5tyGTA2Qy8nHPKUjb5m4r1UBw8ddtUTrDNJjf+tVrC
L1amow1smSopPjaDXsFyAs3hySL6FwjNW7Ztyg0jJTQVBvf5VjgygkVlPTkKYhkGIJv5GuaeKK/y
NZn1gx2uDaTZV2VayW77Yh0l0Sv3mCA1Y1V540H3LB4T6Sy8Jut2Q+kuX6Kf4BgXjvkt9ludNfUC
pwLtQucYmYdOmCJI/co37Z4ZZ8ZbrO5g6abBlnN73C+5pevilL9Zr9To0qESoGfDZHSED/r8yHH9
b+2UAHK9JKRy+jN6llX7aYno9BAYH2ufZcEBw/cc9Fd93M371Gm8xg4wAHnVkUy8z/wh36bXjKHR
J62fcGfugauo6+YtfCmndfPFIwd0q90rn8ITn64rkWfj8IEZw5kPYq5sGC3RLQk3lnWNh1UnbWXG
aISMClwlnumV8hCjnW6ux62WHKCYbyRvRqTx2m5alLvmCrSp/u2DWBsduH7inqBf49j/trDz6H3J
9IK8/KVBMGj3d+Ft5pPu12RVk28EWZF50zqfnoBN5ntSYjn7r6pDuFE/VevawbpE2TLZcIC+/K0i
2Bbw/qdY2wgEK9zJdMS/2ILiwbPFh7fHoDitCUIJys1w1rqDHnq4MeDl/hILS2aUBqftyExeu0Ja
V4TniXojsrWX+jogk/8ENo8DH6fHBQY2khqUtQbKZLiKax5MuHyeucmg3hEZATjhkpVbKXdC0WZg
hfyh26ct5OvVlO/kJ/68QcARboN+TbRDvydQfNFWJhDHV8yR9NBVche4O2f2SL9SKcTFXVePbes0
5o2DpNAdKdjKn/qptYBfbnzK0Pc420pXFijkT3J0pymYPzXn6JzjqdwN1Tp47h5J5QFU5IlhXLMi
4WZLWIBbfsHaDdn0X7TzqOBTcTkVowzQN0EBw2FHc45yDhVSdAo+zHf5yCKR/sTX/t2gd7chleS9
OFTbcNft2zf1qUy9iYkwmtJngH4ky5GtYoczQbhOua6MjfXeZp6JoijbF4QJ5GdiS7AAhnBFzsH8
XHyX7wuFBvcmmgeT0vyH5A/sHvkv3q5M/cFbNr3iXcSGleowjNDOY2G0qRnJUT7XoFB2tElvuRd1
++aZaaf/EGAAHuff4qA/F6+xafsb8xZQfu3yFzyottLaI968Y6k5JRcL64huVzysXCVutmsl2TUK
FDu9U8e1+UdAgC2t0eNIX+/B68QcinmA7WsHoASDjvnExM0vH1p/FS7ZM06ZESIijxmnDqSin4g9
5x82tgpjxB4IKj1Kfy8+0K08N5w6dvAdNGbtJ3NDtBMfHznb2lU7oqOPXybXp0b95MYXgKvsqFsx
/BDja+fvUeXUP90BkDGPDNsTqjoE+S9wtomo2lC3ONkV5nLtaG6xS11IPEfzUOIFM6mCbSiPZyqH
4J1nJt33xa7EAqN6JFuVz/pMgLq7+G0TFOxr+CIkfqKmk7SddjLgRu/pq9OnUKFhIuV34Xgw8Syf
Gf8G7xILFhVV7GAsyfeJ6aUvvkSM7feb8F6O72Jx7UnBe6XrHIAhdKmgIg+JAkJqyjOCvEeV/KCn
riRjhbK+BQdG7SOurG8uBrtqQhnPgWYLy+mY3ca7Ga36d5KJ6x1cL7rs35O20m4YWphOSuTEXGpG
fm71ICMXLvUTYT+c2qNmH1L4yUQPuSYx0Hce0ALluAsJ7hp4iGxN1s8dybSH4qM3V8E+vQWnkiOU
Ra3UIdj5oRHwpH4yn+EgSsFqrrHJWAcUy4D7EIvvokv+xMuWLuI7lKkbzQx+LO4ozghveH2AeFKL
i/vC4eIK+/Sd3h0HhfSn8fcISJYp+y34ZjUm9gdFVXsyHxh2P+PfehMz0tuWa/XLP5iYNX3OfNTI
q+JoPeFlpK9XHoZd1tjQDNfhdxYzw+I8tCGMkOeo3sVr9ijul47YgGW/7l5pfbSVTWgzhwYnOKtP
wlvmil/i5EIhhOgrXBLWQ4SffOTtB1kZ6lcNEx9LuNPONsCiYRv2DmTlL3/fPIJ6HyPm3coHwTF2
GTa30KnAdZhbmOBvFpElI08oH/YvEnoBWvkOH4iBVsLxR1fzrGt9be+IOR8maA/8jwg/eVZRhLrT
IQSAvI5/Wf2k1CHwnuxYGnzB6qcvbUoEyib02ezy7aO7hsoh/dZeuTufog/fI9Xdd8bIsfbGScJf
+M1sAdGFNb8Asi7WhoIUfqW+CwdxU2GUX1sgTBxWf33P6MQJSRRA6LOOt80uxAJ/kZ6XxWYRiXGG
M7bSpVwOsSYTBo9+XnCa7tLrayUxlndo+zC0xXPOxli9p2jZ7dFVT9w4XKTwKu/DH+yv5hPkzug3
vvVfbALCs+Tmb/ltyjziKPWr741b45k1iofC+GbqdlAO0w7Cj/FGOBxsmJkcHHt8awOnA+pBVKhC
lWaHWypi/wflOMd1tLfxj8oRg8pIBay7Co/Yq8QnVvlgNWK3OMZ4YG7FqfhAjm6RIGcjDCCLzn8K
nkOep5X/SH+4h/tXSugJgJQtXqMzy5HMkoPlbMW4q3k0D+2tebA8hk+kR66iS+UOD86u6jE/SK6x
3yZXcW281jxtFYLSwmXxZLHU3qit7/37sGEa8yjvCNQIW0VHuusppd3plQM7mMrmUKKTrJzGFRn5
Mex7sXbcTZ/1tSJBN7DBOLJkDDfzdRr3ltOf/K9hfMSNK2SeJnoFoTDs+na7MU6ErHP0Wxw+HOIG
bIwr8W15gEbAW/vylxwDeTOrbkYF0BHDsQk8/mDhafvpVJ5ZBdEcWruJF1t79ZO2Gz0+AfGgrBsG
gnc8xuGKRGFaEkT1FfSF2CgZbp2W8hkv4WdOWRaux7X4TWJA0qxZwB8CC/kiXFiVG+NYfjSv2Clk
Dp7SVbhHmh1obc+j1KmegQh6sFKY74xmdn/fQZTtcaCWltOQVuMYNY804n0MTe9LinXBXJPwZqZu
EpDsNbDvZB/9/X6CCCtL2opbxUr2jdSTq1Wzj+N58iFMYphS5vRVSJXGNVqN9603grwTtZxvAxOc
rkrvrIpxl0TUXqiUUYgO3SUR48pLyWp0wrLH6jzxMAzLlxjZjd0x2cDjPSvI4JqDKo2US2Pxf76M
Zn3s1FL3Ej1MdyMxvmqrUlCmdVrtrB/rp2is/mDBNocpXxQ0YdEnrLNS4KTy90WfiTgXAo/hAk1M
BMYEMtYR5UNoPhBZ1puwpDBH94gFkcazivcUJQct2olEQy2+CckloGMxlIGJaEDC+lyfBlX+lhOo
4Hm84KrNq8/73UWA19AydU5RceYilqmzLdzdVTD9KKV/BAwvU8IGHeax11iXGx4VEf8xF6JT5Q16
5YyotpntcbwaDekDM1YLOjMMzvzyRW0ek4p6dfk+MkfQglHzLcTxzYKAXo/NUyvMCWukahdj+jHo
JS3U6TGVguK1KtDSXnelybgkU7ApBfmkcPAEyf+US+qzQVzcypCB+5P3SQKMQraQf/UZ7qyH1nwp
u1lzkwA1kD/O92GWz1wOChgiWukTld+mAAXJ6DsHOPOXKZOJafkhjr6QGMf60ORjs+1wWbHOpOmW
pDYWrXEziFN4qgVMJ5gxJs+vOq8Xg8heWF4wM4yjmVrjvs8pMglzdhWgXoyBZtWzLPmLuGiFSD7D
X0WIM4C4+/hHH3On/apDrSAS4alLutTVUsqFJYALA/sprkJOw5Jp/8f/+J//CpsDAqj8T6DN9vt/
/YemmibiJUPTLRV3Jj/0H0AXfUzlvBfMejOocAYKC0xBz34hkx7VZKSxZJVXq/GuVMBBkiF9/9c/
/r/yXZafbkmKaOpMiNR/QHuMURtbrTBqcF3Drz+qjtgEtA5iuhjCIlAi04dul4hX+l//XAns0H95
25KsGJapMdxS5eWF/T/kHLGBxSqPUs2khXiOGqdYrXuRMVwmHS/8LKKmz+ojNryjbqHnZJzMybZQ
tqo17P7NS1ne4z+vgCSTi0FAncUr+scVkBJNnJCH1htfBIsQVwJYCOEnBF+9Ec4hwD7mkwsQhtt3
ZHrW38mdmMm0c4s+mP7N7WD8N69FBpulKKaqydY/X4sW+ZIsFBGzcoi+LA9s8AtWIJ3KjxAvmi+Y
6r+5Esp/dwPKWDwMLCairur/uBIJE7u5LAWS0XPafcaQ3Q1FQydJpdXNIDKXj9+Q2veyJKg8y70G
J2o1UtojB8Blku4U0gOQGMekAXKAgY7Pp6Txl/zExXaL46quX0w0IOWEMrXNuLwlaSVIK2nr5oQc
VevIbK//+qL+d9dUVhQDi6y5UK/+cV9PgUpAQRI0GzNjIyRGDUpONfybh+fvJv3nnaPIPDuaCH/L
MOT//yYecTpPrSXXm77WbrBprn1m7AeD5nfLE1PSgjWG/DqXPTgGi28GczvG2hH/B3jCIb3qIXdU
2pSXgfAIkwxffNCm+mO1C7OkfE+r/03aeS3HrWzZ9lc69jvOBZAwmRG9+6E8vSuSEl8QlEjCe4+v
vwPcpzukUgXrmpcdR4cSqwAk0qw155jV1TQC0CiccqvX3q3eBh95lVabr2+W+Qc9izlImI5t6koa
kDnnIfLLy6hsC963KTgOKLamvptDK4BM2NJqGVOe6VSF6Q7G79kA7Umfy8pyk1XJk2+AYg1iCCPO
8E5W+7uMKzh/MBeED61g6v1bLwWz+/XXPTp3CIvGHYuXazqfP//l64paObkb8nUZWcvWgGqD4Wo5
zdgpI+0eY1rqs6f/ZbAvIkHt0kcAR01mkUi9OfVdjr09golbt1DUIww9GAI+whJDk2O1i226J24Z
j6uZNjIG1IRKs9z6Nu9T09Fi92lj9EH69vXNOPr6CmWblg7nzWEgHjw7/Cb/jMEBQdGqMkyKzF2I
SHR8lNAxF6bIF/X85uHLigGCzA+nMx8iSV1pxskM2OSwsQ/v5DbxpBH7L5vIeG/cmIKrf1UkBeye
hFM2GazElO+7wPsBJ+ICGyUF06g7nylLzYyh+vrCjON3Vjouq7FpyT/mJTSoDCC92tX5hd1SYncE
rkBUa5sB1AyhLfHZZKizhMJ5BPnl608/ti4ywmbimQ5wTxysCdbgWa2VsiaMM6dHozTRz8jyro+2
hu8+RnZGgaRvTlzzsVnL0iEmWfB9INkd4ORiUr67Memr3TTwLBHcvDgyf/n6yk59xsGVQT028Yky
YBH5XU1OtbVkemLyPTomeRkMoXgvaHIfjkkVwWoxG16K0tiInhbAyCyiBgaYnWd3xGBT+LLCtV22
V/hl7jA10YxHP5wkl4lXXoRVd9Xp+EOlaRBll9ClcqkYBGPwEhb+pplRoiS5jbDAxkc4JFRGZ2CU
794XofdjBo5JD5XG1zfOmF/l32d7oeu2FFA1dYVk/2BNseyiFRqwoJ2POH3RsIwvLLLETURQgMR5
zdw6ecTdTcsB3I2vlXRNCra+BfD3r7+KOvZNALCyWbVNwz2cdErH1eVYiHJXZh+aT7M9MKlfu41B
H3cko7LxLgTAikBcfP25f+5OUE1KhHWuAxJfft6hXyZe5RvNVMVJSRZLsHJN3smam73Miw4/GpPu
HBv59SfOI/7gnnN90nYxztvCOtwdqzoMJxIGcIdZgHUjlNlsZb8VVfT0//A5lqkbPGBmc2u+8l+u
jLgCzGWVm+8ktZvJIy4JgDZ06RN7TSmOXc8vn3Ow2dJE4hCZyeeApGg0Za3QfHPKdxbagCzAyC36
ivdJmJ+RUzcwbxffrejMLaM9l0+toWu7jaZmzZVI1wI9liECfROxE1pMhD2TmUkag0UJiqzMcFda
AG5an5oRsY3Y7wudCAQTeQuAbxS90H1aJRFVeP6DDyLZND2O+ZE4s8va30zdJk+DlJRvOnSkV+VL
5VsI4PNmHeTTT3zm2lnPgRLPZI88kl5+0f7spI68IA6IYi4zXDtD/Nq7K46ntNpmhLFK5HfDRSkB
9rHA3NQ3q/wMGZKxx8d4Lv3ge586OsJV6Dr2YN0By/7QYeKtYo8OtmtLapiT4W4q2/5GXmc03XJo
LrceFdZc0QDvHOw2UYx4QA7BUzhNez+8+XqkGEcWJjaUrs1koKMMsw93S0kyaYJjWk4MMUAAM+gf
uiS7E735ICv1g2pEt9DH+A47z7NKo9taBRaQph6r/2Ue2udjZj1gXv9mG+XaCIrHSUteDIeIS1M0
RLMn5nYaAwo7pQN+33+qOodUxMBrl5gStwN5P1WNv9qN77C10aWygqe8o3WqAQQV6kfS9w82YVVT
0z6YAJ3rDk53lNEQSdV1VQZrCxthY/EPooQUjaFdBT1ezuguNa1LvCR3ZtM9YJnzq7dozM6EMN5G
39h6GkRui0KHqMzXNjO2xUDrMeS2e4TwWmGYUGpaA4BGXIFnYTl/T9Pq41Xttg+BY7x9/rvOuazz
+g717aruIFSYyPmaRJ0DE9/ZtAXbSn+to27nDcxphvVNmNkZPovzJMyupsC89W3rxo9hQwTVozbl
V7hdYO4EwWPQx98rgl8vmwAmj+dr901WX1mt+0b0ONV8WT3n2BFv446Emgws8dTm95xBGVMzj/7E
CDmyUJgKWirFJxtVpnswmXgp1FKzGlFHgyHL/Wo8byCXLh1FHTKt7A3w67cQATuSjAo5i85jj+uB
Jqgn+t2J7zIv5wcTqDBdC9yEguWhDo8oVFm6ri/SfAcOBHk66dBaOBvVyDBEL9c6RkfMNqFVWtG/
Dm7z08j1h7pCWRME0lrnXUE3UWr+Wd8MJxYx489Th+CEpjuOaUiomIdze+WPnRa0DkHEWAaodxUS
qSyNF8Tl/oU3VN+9dIJO6JrJrnbhbAVaf9YSj3JiUZvhyIe3CL4t65mUxPexY/l97m/GmOSLsQUv
Kx8hAqRb/H+ptv7khmDqWAzRMF5kCeJEQVDvTNNoZs+51SlkxQkYc935aacXCXYCyvLDLby/6Sr3
NORPGEtMK16aCuWsVzWrydFuRZdwLWFjQpyDrWWRkOK1zgLLRnJi8Tw2U3E+IrZVt6ltmObBPqyO
myKJ8VRBaG2vG1PReq9eYVAtuqTal322T9oR6Y+YgMXkr1+PvD930Na8mhouSGhX2fbBPjPuCtxN
RoQdRdJuwq+0GsZxT7VuEzrlZW+m95OGeOjrDz0ypti1g7t2XTZGQncOrrio87z1uzbZ5TGST7SE
RVy/Tk4L9CO6sT100hkeueE1jdw7VNRvX3/85xbw97fN0gWXbRqW4Tj24cbMD5Mis5KSsDq7segt
dowOx0R6RxTvZN1EiXPXYQ6gvW3Tk9ZAW/RUJ8rOWgy6fK5asW/nH5PPfjPWePmLQVIxyV/H8V60
V2D8zqMci75bnXpaf04TfHEOHWzabZuvP09pv+x/Spu6tdOmfHFM94HADTzJtwgTPgjKE6eDYwND
UPRzuE3shOyDjwqQCnuyUfEujuEauDg8fHeb2u2Vi84byxgnykY9f/1g/twwc3kQ0wWQ83myOdx2
WQVgTU2SbcJ8F6viNR+NPUiGlV4Yj5+3PPbStWW6J8bjn9tXS+dILvR5s84HH7wEdk0Ro/HceKe1
7fmYdOTPxTeho19+fXnGsXtq65S7BLEr3NaDKYxt1xCG/O6dn9l3TscZnhztueDGUpl/LzVxGVvm
JtLtjYQtYNXMspXAadWOZyGiQCBVpFEIsqY079TIOjIJcQ8Mnf27NHWHE+HvQ2vQzIEMPmy/FT6g
KQwehD0wB3iXTdhctN13gxzBhRPBiDJODTV7XmkP38d56nNtIGGsNAefzQJCbkzQxDtlA5ewMPpR
AYG1oLs583renzUw3RYYNME1QCLJiE7mClAVp8QizslsfedNZDuFV5/AW2lgBJS81MLAezykMcQa
VgKS4XntKZgZZrXCGYcopGizjVdn94mFiXyYCTKf0LFmjs30cZPgE0tmR9v+k2WglXJt98CLPv86
QDwFOwnoEyZySq3g4Pr+pant888wlSnXZ1M88dBSlEvYxyA5wh/U9VC+DcD9tLzbAeJSS9MoXwE8
b4r5GHBiwM0v6R83Vqq5NGNIZR0OuCmC4RpYTHRjr714EXq5wF4743laoUYrAaJ4dnueZ5BIME29
4c5Zi6K+/fpLHH25iBygfaFM+P8HE0lqlWwe/DzZ4elEUsVl67Gxl25z4tB2pN7ICFYO514mdYda
3+8jGLebyIoyS3a9oOmENlG2IDuYp+uyO2cLtYd5gB4cXEYjbELWzMvK6y57OZ36In/uVOYKvUGb
SFL85O7//kWmSMdGDJp1Z9RwL1r+sxqqbe2/xun4zZ6tnJ+xNKV9PRvhU/nj//6GcxcsFnRL6vph
RY7XwOnigNlsjL23+X5X6MvSyjsxWZt/HpIpgjEz0megfG8evrVDHWfGlDNjODEtBgXnf5EUCeos
9y4eSRxxmLMi0ezCzlGLvmGUAyQnqXTcmCQQsZdGaQ6Rc1Jseef2XWip5xRmjukRNjAgD6wNBE6n
p+Fjsw0xFJZB2+FIWUY6lQTh18UoO9tzjThurSheuZVLkuIvR/3krH/0PpkC1h3YC/lH5ybhJrkO
1a/dONxoRgsSOS5eW8qmICElypok/NEmPyzAL70GrqpnR+qU52GGAObrgeHOb8DhdMCDoslrGYJw
koN1TrUmgCe/jHeYjHHpAPqXgB8gUJI5FYdovzBJ5U19G7CbYEtwp2S91eV3V1r7FG1N/j74WFfC
tNvVbJciFkhQ00QrTvynUwQN9YN9ZSvvamzMvRwoZhQMBl0Ur1YTPynRPKRF/qoG/bIAVE+EF16m
6nsl7XXpExiFjfKVUjUlSLWfjPJeQGsis2oGD7+HOc32QKZinZvOJR7j+06AgCnc6iJoBXgLcnrI
e/RcF+Cp85yFHHMZ9jqK00EHa2leBgyHBdGjsHZePv+366Rky3KXi5KKSpD/iPRTq6p19Nm7VFiZ
//D2HW7tK6+eSwopK1tZnWfAlmTcnfc0OVfzC1H1PfqgYNzZBuHdAwFf3OlIGfuoyl4jv/rZBvXZ
pFt7LWSX2fRM2GVVPsDiuJ2sqmdbqpZxFfyMfhgK5EgbIEpwxlscXrscFlk8c6bcxEEZrTlvHYNL
Fna97AS6x3kuFi4/0iHgg5cqcOt0OAly/76p6We52oll4NgGw9AtjpEYvNV8jPt9VkzcdohCACI7
rTEWxpDd+4N3Tlif4ZePeTW+6gVaHS+5U/l44oxjHlmCDCbDedNMs1Yc7vdNg7fawr69mzzjDVzb
N2D/T64RrEuVPUTFS2uIndiN785sLLMR7gTf9Ny9zD3xKrvmISsB6smCrl8xV6q29YCAwvSyDfUe
LFWqeQiq5Ozrd/XY7EpNy3DY77Mf++PY3UFbHSo/z3d9hKLNzc7KlvpO2j9UcXY2FfG53rsbEeDQ
QqU5Znw5dCSLXm8fkgZ1hBtgnQluyOL8GQ3Wt1TqbxMsuEg+Gun4Gtf6iTPV0cdrGLQl6cVwpjtc
fS1NRWEl63yHne66dPoK0dCT3xQXuh7e+Wy2smRYj5G/HaV9MlfoyMaaz54rz6ZhK+bq38cWU17f
1FbJ2CI8ZUmMOwPMuuSt2dr5ytaiB5z158GkvxWJ/kadegOxbZv13rVttg9Y8xdxI5ExA58Wenb1
9ZM8dtjly3GcEezBOLkdzLopsWkA53mSU5N/Aze2GSf7W2QzXfqBu+B8eqln1JZ82752fHVuDf7T
iW9w5FzFk9GVkA4HLHm4DSxcK2zSjOpSOXYP8/PpHbXzayDmzTdLdQ9kUj/lqXM5xPKaxF2FziOP
xDcCBt8a178jP/JbBmRfI2kWT/GJt/PIcmwIVDVKWKxJf3TnO/iWRDeWGUrolnN1/m7b5T6pGUCh
X97JNjvVDD42WAQxW6ZtmCbHvYPBwsjwcrOesh3VgU1FrlsFz2QBeXVVOMFDFIz8n8OJ13l+xgcr
L/163RaCDrRlqnmG+uXgXkz9UOkexSscy88TOsYBb7jbXPl5dqrw7R572r9+1sF4U1oUR5Y1F8oU
fKw69DCYGpC6OOEY4Ws55ADYJLJGS2wDvbyeitzFhCMv5Kh4aZ0VlvX9TPRNLXfj08+rivFMz61n
QPUpnXzSScAtJdO2mNNue1c/q7VijyU2AKEvGoq1UCQu3Iuirfaf5GMkmintR9h8xbuVGTtSk3eR
3YFdiaazOjDOysxdZ3l3M4ZvvumuVZ2hpHPPJR5sSi4moX9NPm71Ul0UVXetUqAv2ritpprY5nIf
A/BpNaymGECT7irtxjPR4lIr248oavZdzbf0s+shg2CSetODndApMRWRRjkm7WXogrBJiOQtfhBw
P+fF5paC+eLp34iy+R7XDtmD7UIbxbgEpK2GVacTkiMg0mxK/GifhEvFpWwsVJK48axzB02QG/nl
Jh1QSuvpa4E0i8piTQ5WczH5YwILNWMdcUqSfHJGIHiBrSVI5ZTKD895g3GC0mrZRn6PcLPpYdMB
iurHiICINr5vUzaJQlmAQRI94VfM1H1kibAS7OtgcIMtZCEk41SwF4QwfCMecyDGQWwzYoGkVtyB
0cOjw6ifZHYH6nwlCvZjrj6c1RlLoQ01LsYv3JEdpOJ3hT3IDeu99OQcaPnehfmdX2V3Wt2gpfDQ
PFlY2vOftTSezQTfYhbnT9FwBstw4TrgbmkcPLvAkbwCkzeQYhXsApvfFXtXOqFWLeAAEdibRjub
h8TglHdqdC+kM2Ii5UvO8wCQ9C361q2I4R56wWUftt9y1x9WWTtuv54uj74/husaTA4C2crBgdUp
67IZHSYks/ZWlcOMTJzlWJB4gUrIGp11O6kLLvHEPHhsk0L9g9MrYgq0SgcfawcjDBWfrOSG9o+h
q+ssTqnnZydmoqPLkc0OU9CxpY2oDj7HQhwEvF5lu35Uu7Zv8URBgk9x61JNyZHTLYowuFOVeRUS
i1Map3cKx2Z8FlXX4R5ThT08OKoiLdOit+ko4OFIShSnLfr3XnMu+b+vEQpw6JMLz5/umfzXAYnY
K5CIl3oFIFlSfCRO9rJpqtvYJFJLOhdeatLBsoElewTR9JAzF6mR8QrW3s5Psrfcb+7bwD+HK36h
xg6YAmlTnV3hUMio5vsEhfgYiNO+XY25sxctGLiY6bId5x5hoi3NClppMM5OJ318Fdm0I2UZ0be7
NMg5TgMdIf+bWccIczoM+OR6kS0e3pfFXSVzNOwWpgG9mV7np5lDBsP/NcQrGTlPHKXilGjlYgSf
Fd1V8JYg97ITefHIcv2nYxcwbwg4eivDDynUdNGVZJNKVkEEToEqVJ26zcqMOkLGKzCOBgjhhFRi
Ij9IIUCg3iTFO0YqwKQ6bO6hA8uPMKL3LSINGmtfDASPjmj+3aLxwTsoHNoGHAp6j27nnNc6Jsqk
8hftgMe2i56muIC+kc4icTyfoccHzFjBr9/BY+ulIziiK/RuDNX5Hf1lvQz12k6zuMugH9JjMh9T
J7kYe30bG8TV/H991OERrSvgDecgH3eBC0kxgy+cUWMHk7jsG+3EZR3dJTucq9ClIEfjOPf7deml
WeSlVXFd8a4OSNPzs3Uw5Jt53x4Z43eDoPMJJzu44ROXeWzXQ5WGkhRbLc5hB7sep0JWkCVMLwNt
XwjoaYrlpWmu3UBdGAXPlz9/fWOPf6JNJX8ONv2j2gCcGnULHMNdFVUYwKo9VJlXwxuf86R6b1hD
oDqtv/7Iz6njcJ8162OpdaJWdg/FP1NdQPUnQWEXDUmwtAg57NA4YrZUBI3q1WJqnIcaNhNZcH3y
IOWe/GoEMSN7hKqfW305HvPmTmOhqjG74jNNG3ak4bRVI9IGW8uhTpA84qb2RYzojUKXhyluOnMK
11lOJCv7XtEsXcn71uNKI2uA2vZFB0d3xbtyEYbwpWje1oQJP1QJxrgGJlyqxC5PzcdBlbeZlo0L
j0osguZV0ATQhJUWr0zyE6jN9riOZ/d5WQNNQgBISFi+5PSZLeH4f48k1AkbON7Xd/XoqGXMClpB
tKbRoP4+avvBIystUOmuL4v3ZCSXmEqKN52Br7s2rXXTriL8jtOpQuaxAQQPiEImBV3rj5NB3Wlj
UJhOuoNQ/R5NPD411a9j0rymswZjqIo7uD/7ry/22OpP5wnFuz7/53N3/cvMo6sqRpAM+TBmCcnB
1SwVOq156a9y+zySxk2Sl/t5f/L15x6b8X753MPzczRZSZfbeoqxedhKEubhDNXXvWk8V3n3TyTz
b6HA/5G16W0eZk3991/qSIWaFGIHkRjHUmaFg1J500sCPQhl2oksuh+Grl+FyNZ9qrFmlTTEuBQf
NmFudJ+m7agHeNklzAzqhgYP2vNqd2HXO+G/JTn0I8cZbiJf3MGqHFIPwKlIEPlpxpvv4MWqLWB5
nv09QiO5Nk1keQOxezWMwSACnGNPj00L0mSKH5gbYfdCntoE2Rl7WmzRuE1q3Noktz1/mkscGenE
PmG7U9dxjhup1DhvGOCvF5y8KBjn7PW1bE/MRo0lhLqzZ2z9zibjrqlJ0yMYEinVOrP7791k9YTA
cewxGnuL3Ovac3xIzj3wSzJNWIIbGBPx0jdhCMdiuLOS4HzeN5eVeJbsiIeasUGkwtoPhmfLn4jB
avZR3l4T91Cs3Vi7GGJ73YOfDbXgQ5uqcW0HzTkZs821XQWkRWF+JaH3xBJz7KVRcwA1jQfe1kNR
Z5IUNbrLgrp6wekqF88dOIpGt57twr6g4fvcEFF2YqY3jw1ehSYDN4RLq/hwPHG+9MktZIJwEvfa
BHiP7NYzV0a9LCHhhnM6lDG34OpQ7RwvItIw9a6HMIp2fpQ+VC1tzcKk7ZuS2mFGH5lXfENvT7hV
N81oifgCFi+8hBagOtisddJhATZsaBBfv4NHnAIWHgt0HibTDbXKg/fC18YETWUC88hLN+incLjr
VLyHyri2Uq6K/C0y1TH1aSP89VgLCNtTCmH2mFMh9zEiaqrZdi2zcJM9kKqHfgur05bUApy48NuJ
9EieOrHxHAE8voB42WgEUCT6HA2tk/sadsHu64v6M/Eb9COiAWPeTEnKP/OI+WVGU84o08YUyW4g
mb6kqA5KTe6b3OmWlTlsDOUVqzwFHZ6axj6Ar8AZPsPe65MN0mTxNow5BkCtlIE8MQ8dE2Ig2qZ1
NO8S3D8Ks/5gT4XXMdkWMrhsw+RVS8q7IMcYbVsYkRsyTio43rU97IE/3gRDc2XT+lp0HifPpnaf
+k0aZO9NzIOCUo/MLX0fSStwe35Fm8kLQmtQ+1jax4l7qh+ZQdFGIBVA4EZj57CrqUee71A2StFn
VwQpxfj92pFpw9PPSX5GI8LdHaY8POuDc9WDHsijeLpSOuyGPnjTx9K8oYFGdzuBGCS8OZ+zLVG9
GeOrP/G6jMkP8iGzdZ81N9BR4Z6QrKgKahyZw9tih522iuCqktvJyzZCHbdleM9kBaAyy91dEiuL
tN2Ms5QU57lJQo4IqAvPnS+4KcE5ADUgfQkFiq6buabeOz7F++e6FAFaQ6Wt9bJAeaqJe2mHzxky
pIVoLWPRF+yVpCYvY/XT7ZmCnah982195dnsZrJuh5BtVTovEEvffc8/H3zYT35kr3yR383rSec+
EoP5Mm8Km0Q811W1N9r2zaTX1/HnLjQNuv/8YqE3+4A9f993Z6poaJAHF1Dru5Uf9h9Xni6uFauB
b0XxlmohlvSqJDJFuXfEIXN8hAjIFNvB/Cqa3ZTM3NFRf8ny8eeJsXBsKCBIEzqiFQ61h121kWZC
Ujci3Q1RnoCFFAvwvvepXw9bznPcn1DddZZGiOc8f+GziVPjhLLkyKYFg6BEZ27PK/phgZe467JM
5w2aynl8fVI8OS6I4U6V3BvkpDs1lusJH+kihLV86i0+MvtTKqGnQxmXHeJh9T2jx972aZjt4pYQ
ySKLdlYOw8wFdL8SJfaqHDPSpbQfbN6BTeoFwEPrnVfk5D4HjdyaWXTttaV5JsY5ArBTQAjJ5dLt
s64dvCtomSsCk/ahJDiUvcWWXQ17wqr6ZxX7X79ti+pP0+fPvCB41Q+agz/+1/Y9v35N3+v/nP/V
//yt//r9j/yjf//S1Wvz+tsf1hlymPGufa/G+/e6TZr/9pjOf/P/9If/8f75W/Zj8f73X69v3Dkg
wriVfzZ//ftHsycVt5yksvI/Ltb5E/794/kS/v7r6rUak9eMRs4/v++Xf/T+Wjd//6W59r9gXs/a
Tp2CMTVxnmz//s+P1L/Yd2NvQWc2izaoVmV51QR//yXUv6gesZpwkhQONjTehzpvP3/k/oudM4Ul
ByeAq7u6+Ou/r//2n1PaP/fbf8///edfd6nGYZ1IzeKF2bJH64I6wOGozvQ2qtIgnnbF1JLu3k3M
6VZNCwI00qilWKCp+8RsLpdlqWwavSRaJbErF7IEdzQ6bwphvDUncQoyFn65lce+3OFbz5dzhUtG
oMll/tnVRw8d4MWGoKfV7fks7SWZCdyC3fQ3dL9p66fV02hR1k27rZG6iAQdUZ/adx3WDPkSkhMZ
llibheiPfVeDcq0r7WDYjU1J5hUTHKWkHmdLwU1xPervySL1xTX+4PcfpCKT6Nqxn9Ge9ZivmIA+
p9b9kLtwvqLGIq4iTJeFnrwQ125pRESpmu+sBfKU5HWel9h1/HpSnw91TBa4dKTJSDssQ7btKMNu
dBsSAVy4ae1z5ybFmjlml3hEskUDUaoyDS/cINJX+MvsFdC8zpm+hzpX2WjJLWt8t/y811MMpFWP
KoQChOHyedj8cCMITLKdoe8HM6jOQ+WQiup95yYJLAHNhZvxMURB3zWKHIyCQM7FwHTp6y2UjtYk
kLqU4S6ktrWYdoZbzWHgrblmPziStB6xOU2YzWRxb6K+WnqWQXzeNJNxo349ukCNlZ/MuO6SvPil
zOKrAQizp6c9Tg4NjieRDLU0I1hMHkuanZ1ZbfHg+9qtNvhQBnP+TpI6PJkMUkRMBrEbmru44uIT
T0o2DsWLC56mGexy5XaE3KfkWzSTHa9szNcO5PGVsOc7Of/timOSE93ClaZcN7UhnEif40cB37i2
sAPBvr4oXLE2oNHC1wX1JZJvfuaGoBBLONieBQPE9D+Un0dnPTFai1baAZmY7YvfW99ySe+inAe4
N8dYYQTQobSJbqnorvdhzr2LLxDB/Ex0K16JSMarUfMVarQb/jmWMcsG2W6WPTy1kX1TmC0dwWkw
jJ4s4mdXpKhDEoNQZeXi0o3MeFFPxW1JWQdGXQJcKXK2mSLfxVNsk+oXYw4YlDeWpS3Ksh63TV+A
E4KUZxcADePGTxd1Yb47LmzWRoMzgU0O5gKao8+3VOv0D7poi1ryIbwOvrRnQDk9Lrd/rp3oxc6C
62IO0FHxS8WeTJTCXXqp2nNypPMU2Et6rvWiAuMz+vpu5Jcsxsq/6OEzhLNlaBDR82DHL58/SQ0e
U0e24WBbDxhKavaCUKEmjtF1PEGyBHrRBR0tYkeD49PXj5YOSHSMrCfNj9el4yWEglNJtjJENCTj
NSX3zi14rcsp+HAL/5Ja8SPuzYWj2eBV2xySrSSlK6/CTSwVKCeT4i4gvl6j3+cyeVQcWsmQLq89
g4GY9excDNInG4tuVZLpNGqgi/W5wbRcyNXnFfghyMA8Gx+sHjGkrxipUQUfSu/Q3MzPfeqsj95B
XVv1lyLq9/2UJkvNKKlF8+jymAJazUGxYFqqtDq+71HleMMKMyyg+57qvAf0MRPAIqUobms6b2vK
RytF8nMX8htGScC1FZfrlrQ80qFcn/QduLSuTyZmXOXJyu6n71E3g/n0Gc0XdDdTCL6uHvj7Phv4
qQQBTaihV9KWUtp4003JE616Omu9+IEeG7fwOMYbP80fK5hNzBzvwEUKkoI0gKZ9/5SNKGwKzTbA
ocEH1mGKRN6sexSM3lChr0ea9Ii9nmNxwj9Ms5FknAbjbq14pLJMuF/cuVxnl1/T2NjocFCWTZ9f
IsKrF2HHUOIxu4GP+WheaEpaGqTEmze+9oRg72dr00BAoXpZlR2lQWPpNjAyVPvUGsxsMsLC9Pls
ipbxkavkZZx0ztZyS7IRaPXZHdHykhBmogjQ5gMCh6OYURhXumH9qFKWCCISCd3l3WlHAL3RwOsc
3XRoMJYRlPOFFfNqfz4RnD86R3YyAgft3R6C+2pgjhjB7EmLbz0kUboMd+h1qbf7XF2GjDczYScO
Cb8du9A2BdUWZDyjnLpAXnwOU5pDyLWxMuUw/9xqNeSPE4cqa5yN0fGLIUryeOcPYpfCGz2c260w
odtX4TbRw6daljcCJA3cNR47a4O59nv/fjKJvsomXo2uJklMvUYc3fLS//Y5RKae2SzR/Y86h52T
BDqqN38jjQ6AXHjPgUkuCI1/UUkF5s+IP0ydBaioWTzaCOe2YZKI0hnJjW3TK+nA2dU+3KJhfoDC
oflWreJc3RD4zOmMjjec+hX2ln6lpeOqMcyfPj63BbLs2ZNX3AoPohMWhpxr4DrRlfPDpoVoZD3X
ycxvGLyzz4HpjSze5LF8kKmjrzT4rKOgAJdP9Y8m9KijoYWGL/TwOYqEYlqhlPUqAnC+lVy7HquE
bvI4y3mA17jnKaqnl6NJaHhbzhmuuEtlOzFgK8Z2RULlUnPyFzMh6XTw403VOd/nko4ymVTSeYrO
q2mVplT1dDiJWQnA/fNnRVqcx375M6MNg04JpjToG0BH5VqmTMUT/bhPi6HWzL+ow7WbhU/O/Mlk
IeNTjm9Skb0ULKtUB8iVJ8O8g6MAHxI1UF4IQvAUUzLGUskkz4NHdoqTeZoWvs+6E5XRCvLMjWFl
xZLC1BtNZgZxUT7W3FtPEkbrtkTHlDZ/bEwfcVj74hCfUllz2NFQ68sQJN3nim0g8V+1KniPgnpD
I6tfJXjwlnYqoI7bjx1Xv+pk+vK5D9AIycZWwjLJM1nATWe+z65HIOdLz+XQKobnpmRRiWKaiGMd
f8RF+72w3NvU1pZ2jn2GvE1aR3A8o/gjG/aUAMrlUHov2sDgGt1i3jpfdjlB2yy1LIPONkV6t2gL
JjJzSs8yWGEBu5bVfM+E7r92IbyXeeuhEZVTauMy0ViFJp2NNIrVn7CRQtUu//1acE9DUpFcZptF
UXNz/9mCGKQLdmU609Sp7dUMi4ac17FwFOfCm0IQqGSKTRDwmvt9+dA105NyqB9bCxhE1yLO1iGi
t4WFw3PpDnDJOMvuLCdY1TUyeQISaJJ62ppWEhr2+KoS12OpvXEooYyV8Kq0XhNvE2leFJaayUvD
s5+QS1LM0yoempq9D3enyosX7NJMopiAlua1U6OhEyTbfN6LutXjVZGSi5rjfiBnpV/4KfsrYfMV
ouEcpUU3Z7TzL3tvQY1jTqvlXdZ8fpnljm++ROnjWEyk1HlJRMLZRnqN9q4shNBxO5CkXVKW8Oat
7lKffMylBio539Ke8j75cCVLq60YP0R9g4BVH5w3NnahglXFEjxm5jfM+7jyQesi06oD0k7YKY/b
ad7HDxaxo02y/8yxFqTXsmz4u9lLUpvMyhqlDMiKBPaM1o4kCLZFARNoN4bULGOUAA5AQpO4mkVW
pz/rtr03S0pHJcXclXC5r5H9PGt2OzHhB/xez/Mt/pGLUJI0bQ2oMtr+iYIAze3uw0t4dRB5AZAH
+8UrmCwDs7lp2OgRyxF8yPnz0y6mrYQiTu/7deKkt22VvERRdltopJ2E6Pq8WZf2uY7mt40f6DsX
t7nlxC/JHCCX5axDWtWcp1GgQSHSzXX6vwk7s+W2lWzbfhEi0DevJNiTEmVJbviCsGwLPRJ9Avj6
MxK7KvY5tePWfbAsURQJkkDmWnPNZrAvM1kIuj3p+9jgXO0sMhJQtz6MXDzW0y8YMcHvCBkXxAQt
zc9ywcB48m+wYTiNVD0npvK+lkGp+aOQuC+ui3FmkGqrapB1Ec86Nlcj018iCyvMITeoe/IWFAxG
NR/lMHTvQUvqQcW0dGNV/ltdpvep6h5ZTVdjgopNT1PybtVGGC+UGUHM7lzqytupy3+tta/nIkaM
NPZwS7uUIzV4rSiPrAe4EKbFJwRarm4K7qLLfwS0NxtjpIR09eicDinRgfkjiVrWS7ckS8DGdx6L
R/tszO3dX6K9GGb2P59OO8s6gMkcaZwqURe1/C85oqXGrbAEVdWGz/TNM35EIwts247HpHMeeclG
Cj3mtQjyl4p0FUqA4uF1NoaK7RbpO727sdWl/zakwdtUWayRvXvpZ+ex7o6LRuNqusNTKdNzQwlO
Q5H2YebcSWt/pB1VjfCW3xQooaeq+KKM3oAsKQZ57ZNMrkE83kdVNwQl3tIxBki+yD75hGhD2Pcc
O082My8IBRT3ycUV5IMioLm2nYuol+I/Tp2fZvVnSFkkFuGiJsWT+VBr+Z/13PdcmR7SKA0IL+Ee
RYrPo0eO8kAVUw3da4kRkFep/YU4yqRKv6t6AcXvW+HTdI8p9bDl5njO8t74crmlaK42zjR+iP6R
N2yY68e8JC/5ALIbZPGCgj65x4Z/hBRylQlrTzNUD7PjWIleOqTQ5A7MVBAPdb8YIaj0ERbr7FO1
SMxN1IL2KhdWu/U8VvtwY9tHfeawyoGyPS/vo/Sv0niZkaZRHFIizebwh1LzwXhk2HfMKkqn+Owt
uGDjOO/mVvW5MgFXjjGEo+U7p9r0RWIvBFnpWutleqvr/KLVfBA2ieCNu2hHTWt+WKnz3uv+zyQI
nrxC3AuX60sYjLQLt/hdOd54AEfN98+5zhLTjG/p4tYsSnLEEVxTzR+UTjYbQTJaJLeLDE2HSOkF
yND0yKANIkRhQR6uRaXCAIyOdl048B1sHNHXplPEexeclDKPgtCoU5Kfou+emK+DVRPjpFFawCl6
d9kgN4GnTfRfbJILQ01RClzPbWsrGnM+1KlxHeoAA/0IjV5jaMExia3nqgg+x8jD2kcWYZY7+T74
MEXTH6KRq2aIo/006tAwh+rKZn2NfSqxbilOpqL5Be3Cxe64WIKSs8k7AyW+5UNS57nnjadmzDCb
dHGwZ5zzysUozk6Q1ufeq0l/nwoRhQLYdaNXJVav0+KJMPPxRg0QbOJanLVnea+KROi7sfSNfYCQ
zk1rcf77S03hedYrNGMbaRK7XcciDVkauJEcHbv0nCMDZ6IRmvHdUk+9HkRkUqwcmSSJ83rjEKE6
EJ6R7kwm9OdiTJ/BgN29Pg/jeaQQO3sOIQux5Q1hvsw4wg9aU53XL7phkp7qJ8e/b/rrLtCmgxzW
qf+vO2pdwh/qZkoHHGEU20z/+2HWv/77zn8/GImPFYkZfFlvW39cv/v7tmB95L9v/Ps+/8/b/uNR
0xKf1xGk5l8vr1xf5Ohk+Lb9/Tzr4XUeTt19TyL3+ov1CxHJZwLtBaih1nZQRzha5sR2+b/flOC3
CNLptKY3GTp0HosIK5xdSxtBRQtDbduOMR/IKKMOQ2arQpTIz7Hnvgy13+wjo6wwcOzMgyymQ9NX
w1lPHkNPJBDvpTxHA/byUxdN5IkV7nnAVZPZud+7Z47bOa83rl+I2E5CK8a+3IktfIsBkujicthx
3eSd4yLzz+t3LKfeOVUR5VNvoHfp7n0d2XtBVuNZa2vzTL6seY7m8YVYctxTXDpMJhe/cvbfOqLh
OMUqlX4a6L68cucaJbYcBdmmUs8OXLe8QJ1WpNQkwQ6YFYgAf4qEcZNb5Tl+kzV8wMB+LzQ3+D3M
u2y2ztg+kDMAy2IbY4tsmDhjOG7p7shIvY2CVv4UOKRC+HqUHxoTQk+ETMjEAGGvssv65MnpsNpL
SOtkjyZ8b/AtLvqUAqKj6xyxmsvHl3qEXW101ZPmF922aoOnSMd6OH2P9fgsCxhmDP9gxkq/DDtj
iY7YOOyJNbrlrrymXQr10XN/dVF+ry3b3cDqGHCUX2hpCuBOglS3g7P4myWKnyeEFtYQ3xcNBqUm
SD0YzNfBz/OLLNKYjc6v9hga/jFn+5dfEcKmNeRejLL8TSQ7lL6m/9XABJ3GaTc1BanVTn0QaX93
suGpqw2q4HK6QginXXFZeBtH4iVj+yfGBLeql+HY4bxaWXIK5fC7MObxS9d11s6y8VioS28HFQB+
OSeEX3hHERnFaXIk3GdCV9rCEs9TScYaJ5AHZuYdS2KgN32NvLBUU3IXU2pGXznYDmbPZpt8mUrX
pWjJ7YvutD7WUtDPY3sgfa6DUiX9V0eNhQMkl2bCzLtC9sScgPAKPOe2C4ztLRRIMN9yfhpLzTh6
2cwMESesBj+2rd3DcSFTr2nwj7C78RIEvdgSkDefoLKFXQ2jE/SWEJHxYRBVCwIzhjJ4NVNgaARe
F1OOBritvNa95TPq9zEGr5pjbUG9L12azDrqf3ME9CtGFBxyq4YPTXDHiGC1SUmBANLwoZ0fbD1B
C4+YOCYkj8PIdmWKp1qcwjYJTPGUL96VeCE4E1T4sJLB4/Rthof7qPfOKSCezRpx6R26+het4TGu
zYfN1njIqcQY6+q7Icpr2hgwxKzlqUh5BU5N9tAZLonu+08j2DUnEMzSVkfJ3KR7E29xx11CTwp7
73Q9+k3HePhOERM7bz/rMtpXnYbteWeQzmDJr26f3IER3t3IPwwWiwW5eXfhBrfS8N6iCEik9ZFS
Gelzp8n5Tev0DxpXIBU3uwya+GYkAzw4b7jXHYbhWORtC7smPyQd/VMVNNjpZEfEcAQmzWhHgVCf
vJ6AnFwiaetbyfB5OtGpfAANfSRLdhsN66IVaLLT6sl9spNsQPPBnMSQKZsxE8YuumoF7isuqshq
IlC+zH8aA7Lyros5bSNAG+OpmqDV9i5wVexKbMB12HnU5ce28b7Nk1c8m+T0KnSuchcClUXzpwxK
fJipjBZzvuYVKEJJ+EWkNI7ZMrXhErn31qrbY4OmcTaTt74ub0FGhtQ8KOwxMJ7lON7mTA5nRAvk
zubtFuCbC7WINk7mn/wu3i1RTZ6pXNLdUJNaNBIYCbZwSpyOwDj0rVVBiKcp51M2aempL/O77POa
tdMYdgLTnsuLNdrOq5bSnWXuuI8SPC2JEaWCwV6ln92vju0QkEmaA92L6MadNmBHaMqv8xzcqeTC
YCT5EkrZvKn8w5J2P6Pl5pTZGz43B5a6t1TKLbSPbSoQBjDc2+IT8q0fwXsb59i71jkgnaA0JzwQ
tWDjUJDkIkZqbzWvNebcNaOgaD7CId0zPGXCQY+oTLASlUBdj7hwueFienc9osXJ2cR8Z3opuuSX
RZxJGomnGbKrP8wbnSq+mUpY7kWYG+TIk6kncbjT7eFXlkxgE40wt30ZEBfmfNgKy9BAGIHWmZRo
YU8MZR09LZ15q0X91rvGA8/FZ2ZbLmlTp2gsP2DfHAmCfdOMONtfR19Lrr2wdhrSAhnjhT6W174W
7JYYLBS7CdllWrfPOA/ekiZ/mzWWjUCIWzaG9mh+JCZlsNm0x0o3vsrYfPHcZh/3fPQoB4C1nGZj
G5TlUIufpq655FnMHGDAFxrfat7zskWft5jfjam+G0V8NVP5bLrgB44H0L4I8yzsPkwL0n/04trG
1GqE3hJQFmeouxejIoIpAaaysyXsCu+LRc+1Gbkui4UUoWTCRrz9qunWpQSPqGz7q/po1ENhGXxs
lGUKyJjZ3jL/u42vLB07dKp2/BH57q+p8d4wUgigl0yT917wcQxT/WPmGpKw7X0DQ9/kw0GPQ8Zz
GBUOE68EGljhneLFPddaeQ6MITTywgRzkTcw+I2NwssHAh+m/qRNj2nGWN4COi38Zof9WYjW7id4
ypf5yxwT5B7rxEyBeNoRnvkF/PlkCb5oJRMKlqX+UBQNrepl0aollLzxeEB+dVPvpfPLn9USn3tx
9wF1iq6FOdw8tAxNrpVoPztWsj4DWcLDkXgKA1IIk/ubpSFpufWTeZUagVNtBpfSaPIvkzP/ARP7
RqkSNnX9q00vfsZpWLFdbcEPTpD1cQwvL1MJ5wSeuh50l2Vpor1r5COdrf8yA3B40knosCUJqfho
V3nWbAvDu9tzReoarSSgaHmNMK0DHXEuLvCaEbRnjYtZ2pc+89FkFU/U1XE4u90S4nn8wMTtTz1h
hd53BJkbsRvqxq4pNedCjuIxqytWg6pXU6Y67P3po8ubD7dj169sTkI9Z8TqACrXV5x1dwYotw/p
J0FpO5GhnIzw6qDcbTuHlNioqmmjnPiH1DjXlF96lFAeEOy5kxpSh9J3llAfepxlvaQjAbs5aV72
bs30R01pHsrJpr1Iqpq0W1qqEhtcW1rehQTUmlyjLyDcL65mWdusYKN3yX4uTJK07Vmejcz4MlMk
KeQlD+E/ACjTDqL2EPMgj5lGxsGU2wdWv1+GEX11Yi099PX4Y8CYZA++NG3aaXgIBqgJxC8jvQux
/NCnCspaxZ6OIzPxoWQTaOzYtk1Akfg2mpwjMiu/DQHAaQ6/c1+lEjIMcBub682cSRKP5PBjJppu
0Mns8kSTbBeIDypB9z0ubN6TonnXxvnmpsl7qfdYP3okoi0QZXo5XDLTOUjXJDTDfM4jcBOP+HZG
eOmOMUi6gRf2iTlOsQkdZl0b4SdvjRPcZemrSBzXyj/shfqaWs/1QKXmkl44L9OXDGM/GdlH26x/
jMOz0W8d3/hoFiav/JvhRVCvbwdpMoGTe9dBbcr0HTm13EO83TDjBRUjkX4D5QcY1t7ohPuqP/PZ
u81//S6dzK1Ned/i48Uux/CZNCdOEJ2ncHl49Wgp8pymNg5j8rOFHPfvPzWTmtUIsoi6S8DsaoI1
zNMJJziqhxgq5pxRtJ29YTfzcFTy6kfTqkIrfV+wLuRx4wardyX/4c4RzzEk+PVHRs5KyFFNVoUq
Ztim+RtpNa0AmAM7C6p8b7Ah1Ykb1nxvQYlav1e/41+N2jLgzMGEBj8y7kORajTDrlVxdvqHPLZC
21gWIW38XzPepauAjnNoNU5Ggq8C/n79FUaL6nt1OQY8TlYFNyJnj5aAZo2v2TPr0NYAsRt7/VMd
WIWVGiNKYN5UvtSZCTY37nv+AvFRwI9jGQDhVFw4h9p2EI+aUK5VlEl9TkQVqmN1uqYgCDF6WBB6
1ZPX7bBbXwCDaysnuKR/npoqVA+njks9raZeDsrI9bXzGI1ziOm21F8nvv7cMsk2ShAT7trKaKve
HvXy1Fv475cacFTmRDUHbtYsNBMItVIGa2Kyd6zf+ybjbOO2jgkYQd6h+l7dRzDv190PnbbFFqAZ
3LXL/7o7Bn8HPSVQh4fLg4j45n5rgGOBUDSJt1c3xfxadP5R3QU5YrgMdCiIEWyj+KUeSifECg9i
rtVyO7fthxTVXT2kuk8gnorlWd1DHVMl/iRP/z4oFXusDjgWzkk9FU9xkyPRnzTPWWesT6cezpUD
tL4nixQqWpQvwXLEnprqJdu5lbiWLVYFDLF8ZZdoAiy2GDH2FlM93Jw21dA24Wgy6Yit9BP2+pvF
VZVJwmkXza0PSaxrbPfzfR3g1332yXb7pk2crqXT4G9QvsUZhnR6qR8HJuamNBkHZwQh9WDResWp
CKOZiPhoOkBH+KyD7jhNTLNxP0r3VR5tXOk0R6eFSd1k1yb+SRK1ZLMxX+gWPspxKhm4e88rDcJu
OFHH8olNErBMDUXs5s0WZDoj2OtQAsyCRr6rTujvErNMTlZcvYoRtv/iw9bBVaKhxgFuKM6dGF/U
vzJozF2taGKKCtZBGjIRte/HveF1TLDYRPD6xrs0GsU+9X5B3iYUyZm/9VFLBKMDRK2nIN8LFRtS
HnNntd67tWQ/rMrzt27TYvmkGL7sEPVjdvrXPKYeWhxAdtdk2mTN7Bn2SBunn7ypck6z2rDaTEn/
G0BjwhVYu2L9bYW7EcJwT5F6oRa2ZXnFd5ZZlZrAANgV29ZmHpNiU6HZ6TFoRbIFY+X0BhSey/ne
DzgaZ4W4xbgFblw1MtN7GBRdlf+y25Qs4pju0ZQcf/VH+IJhrVX8gD+x07Weionh/km2xlEvGSCZ
qZ5v9WjX9PW3qjYq7GXzLIxUpq9l7xeDQUvvD2JrD/oriiumZGbxiMSgwgQruLcMKUQcYW1r0eus
w0lq52PlgR1UCUC3Ca9v00fWYYl6JrEF2zD+AEim5oPlimpvkpen14V9qlv90gaAEbMkKFCqYaZj
iusK4RenUnCYK/NKQBXb6LWE/zfu0wmBih6BZRtqDC0NeG+FeI0jitT1RPc98kSGyt21RuDscBEf
9iWdzOyN6aHqGPpVZd1RYTF3HtQpX2sElCzSyfZOc3VnxzrNGp/qMPp4+VA3ar5/rJxZ3uCBh4xV
nGfdOwdC+7pE06/UX4xdGmT79akbsuk3bq6lu8msSIa04+pEKhj8LyX5tiGRTJZ4+k0rqPpKDx4j
Fys0N0UHq6pbtqQy7GLE+SnnhdTdrwVqzm0tAU6HwtmPAXXLkj5HAsV8OvOXXuZssRLkShySN0sx
MyRrdAbLf9KQucNkOFQYLpQVUHMiPQ0tQ3S2bLMIoV0XA59t+s2JhE9eUvDqIoDYVwZhmnL6RcUp
cPSYMdmoxKXH0gml5nfdYDiRyOJKH+hs52khJVNWdysRv5h3JxuYN8EusevzEDX3oUuuhpt9+sUt
CCiNmqK10UmAOqtrIRo4t7VyeofrMmxrlzXAwDbBHGkiDL2/BsSLxuCEUwJ7q8R4GZ8xWBbrOFUN
FFeWVCk4Hoo8rPbThyutm0G97xVQRHpJedRnVIMdpxKwTRIkOsJfSiPblYy6Rgq9Ij0PPsx7xkXr
0KAtmMtRfjxyRaRHp8cEiZ90W9ydxflSwiBk2MPghguYAPmnfrC+OhkNXKUddEaO+Siuo9vs2A72
euYy85FDvo88JgJiIH1Y7PPoPukDAC5M92WBF1dZVGXqSSST6CoyvhW1eHSF85on8IAUy4utg+qR
YdnSV6BDXMClciou/IIoQf2Pmp+txJxlZB3mSS+OBW8CrPgWzxFzWno0O0GQTHKUQ4O5zuynGPzN
Gv1Lk+UP0yjvVs25UAXJD02SCNox1DaHzNsX0uN6nnA2GPTQidjw+yUgorCnA9Wnb0lMCqmCgZwR
Jk+aOO0GcRvV0JS/GQsYUcUrbKd6oiex8m2WEEzmxhArMUL4DUHMYqiKEC8GItNiNBVU4H7otvIo
h4IYp6YIrqXm72vHvNr5+AURYgp0yAnijjTr5Awpu4CKMqJsd6IR3c4X1mvdBc2ZIVuYCjykXAOm
h8ic4oSV27MlSNl0zV/10H3oOLntrIUaoCKSIh35CAKb/iLeYh/w15gR2v05icwWUh1sdzg9ZBzm
qGnxeuSNVGOmoaV7sMm5Rq16LBnOtXH3Fe/rQ4Zj3bb1mGl7/ScZMm9/kadk97OqPzX5gr14ZQ+X
HEnXbh35Fal7W0yDIC5O804xPbF5I7/UADepRwg1XQtpJK4eamJH4AoMHIY3u3lOP9VQ0PXrr50p
X3MjAKyh3xhnzl6AYJR2tfvCefOlarWNrqFIWWdnkO83tQi+t3L5LicWIJEx+2yChEXYqGPkGtn/
x3ph1Ur8JyvYwKAMajV+OfDO/69WqTW50ODA9qgD4FDMwzoUZfLr+xnJ8pXzukAOPZYdMKKtRYBm
wXblLmQDb1KlMXVX9Ci9Z+Gb2NgVV6lJORtEK+6aYjJ6MWVRFHin9ScnmtTpXjx4T5pzErv4hPfu
bbbocPT6nBUD/dvIODJQA7xmaM40oF+WmPftv9PJnX/Syf962ZaHWbn3j3QjaFyirLOmP9KmHQsW
jmkxboEHeVRjayba5ZbXn2Ke/BAHJGfT+AYJoobiXIiMC4JODlYA5YqAfzcrmk8CE2DHZOmTIuRn
06kCbAk+/GaEcOLvB4d3b91FAdi2hAtdxoJtzUzK17GNuBCgIEda+qnKpkSdp7gUgPtbfB5/ce0V
waGqgIKiZr5TZf2QLSu2WuFKl2wTqJUnX2/SY55c6j9Nujy3Gn7K//1Ns/5T9qI45LxQ03J9LAj/
EcOEEib3Rs3qjlpqQYCro7eFGSVGbKxlapY7ta+9qYIsFetnpUcwdTkJGzhObS00LFdPBMRTOtr7
WGlPcWPuV3LMgsvnZllYPDx3FrRxxSXvO945l1Mo0ZMXYNIff7HZbOt9NJnjLrRIitwQy/S45O0L
yiM21eSk0g4TQGl1Bf73l+/985yxMPKwUWH4MBn/IemPhyY3g5T0JF3vzH1ahFrkx1svYZsotZj5
FgEzK5leN/Fu7fz0spL0NIuPMi0VCVyxyaM5enbwZLcab8fid1xclrpyPHU1FMu1YJga0ipgGgi1
qcR2+Zh93pkKl76qKHlC8pBKOBCsPxpeHJIZUbD8RR1ysgTKHG1FUes4DMhuJz2BJMyHSZVNMDyK
6ejpqPWXeeUhZdJuzk5Xn1wfHwY09TTYCSauTmqfhCJi+TGxn0bBGMgCPiKGKz8ELezP/KFHcI/i
+T2HmrB4Ha7tandlXFVTkJOXvhbKZhaE8LgBwOxTAxMr/O+fCPkC/6mFwnTTMhGtkDaFChcfl/+7
gDkI5upiJhsmExg6jhSrh94nx9JEAFZW8sldXPxHie0Jq2Y4u25jhu2YfLIn15imb8w+fp/VyVcr
nhXpYhdUXTcc01ys+fgjLa2+tWRvBhXzq78Wpc442fj4dWOT7TTD/KnL5beXxg+4Z3vZpW9mUHz6
OQtHqb0CfLChtiYzFFhleevq2054t8weHktJGvDcRHwe7o9G8TixyUp3pP6lu2QudqWnvUd9grVK
PcjnwJt2/dJftKbX9/lo4t1YOZfKkM7Fge6a58jhWsYkCQ99HcvpHAVjyy2VcYqkGaZl89yB1R0x
Q80pvDpcFESnwyaHOxvWErix0MsdSxviDfFQHHyvcQE7WfAUM2yls1k9DHTH+q1W/LagRlJFmtsW
n0VA+IzP2uTYVIErk2r9vUkhZ7Xaiz7Gn1VZEIuEXM3sfq8FZVzWd1djgtlWA/Yv6spQxK3Wc96W
qL2qvjiu0+9e1p4CEb2zUj5Ua0oXTcC1woaSov8uA+d7pNdh7hBm3I4R0pGgPQBDXpuFiivQqBEW
MSrXhh+KGETFv7VREe/hMH7a4/TSlOXF1BOXJhEOfWpRhS/kG1fx17gtjitTtU9+inj40Ez1WAk9
BEJPr0IS4ZQlnla2thtzzpQlYWKnD2Kn5XSiaVNdW9d7yzUYvIrVpSrOruhMRQYptpDKr36RnPzY
QcH6F79tUH1HNXLR6eVAH9k2xxQOqQ+I4CVAHYpAZyeMnXKMteyKwzW7EpP82oR7b9dvgwGfv+nG
ra9aYSrZXQcxct8N1guuo98jtQp5C0+u983XtDG/rxd40tZJ6FQESWcjDIA6RgDTmPc6wywSfZrB
XEXRtR1kre03P5Z3x9JYbOh7Ng6pTw49ua/hxohLGM1zQFuE9f2XqRFf6lTcZ6WbIJdo09MeBx2b
vx4VmB/Y0ZsGeB5GBjngFrFAa9vdawAnowEUsFDeG4r+KDT+EGurJJXXIf4J0q9p62mbJBfDaNk9
mBkVln+pXRj+WW+ll5Y32V5qSBJV9V2Wy67xEbLlksE1k/H3IRfGZYCehrfIVso8vWemPBGmI4/C
DAB6PPyB5EI+CII0IAvsv0Q1sp/ogXOwl+Tu0FuetNwtwjrSGQD68irn5cPJZ/M1x2YXx6wrZtdv
9YKIpffefZzCmMGUOsIAEKcUvqdObnuL/Q/wVgUg26f2vko6cytNa9zRoRPsgrBiGIqD2xPfPGFB
H4pgUihpT6dqM7jrFbEHkmZ19DpntxKDemQ9MzYWfBJE2STRGVbZ2crrZp9r1XlZUjdsJ91C7Lvc
TFDzQzJqEFmq6lT2s3leguWWVHa+QwJz1waj5uHqhWAZIlPtRYfQ9b2eG2IvnSbeS6f7nExudTQw
BoFB5RlKmnX2vO5f3zE2NHCPP2um/rIY2NdCXzvWumWGiWu9uYFYzkH/VWIaC74EFYXgWodoR/Vt
zzBo6NODSPIJvmKjXUxsZ6E8TMcmWrRL6mXeuV0+1x86dcv6HYo6hqCtDc22mrFz9y0HAqB/WyCv
H23bCy7RsGQHv7K+pU2QX6d4wpJnKcPAKB1GU7N+waPxNtD/HIVcnmLPy45FVhgoRwbo5kVDmoVG
zoUYUww3hONcktG8Q6JzDutRrkdheRhfVFb3KSI4LJGoWsgPKSMVfza2EW3oVkjLwSx7PJjxnJzc
omC+0+QkfGXB1kl5Ol2QH6zreM8VAOcGw8OdpeJ7OxiCF7/82gzQ60wnPuVe615qVYREBuJef0IC
jdjsxY77/igd/+AZQCo5dSeDlukr8u39ks7hZJq/LZnlu2ww24vd9O1lSoxfDeT0fakigpN6IvbX
L+M99ra7fBqNk2dXDHNACS/StMkcjRkbsha/RrH/NU9HQr8jHTpLhOiodLdYOSBft7KLnF+cfn6q
Oi6XJDDuJinchE4u8Ae1LjtOr3G1GGc/PS8cwLDEFcAQFiKQnMZDZxTneJj7g166dMlNs3RnR/M6
kAxrMy4MUbbZbNwrGE5nCPbZKRMR3GOUC2CERt6faQtzRCZnn5WajSfzwvUxYqi8mLFZ09b0cLsr
0uQphSGOpRcQKM1Yit0Pw7jOOK8M4LxDiSJEDzNLq7Zth77e8pLjKuESfQ8CnI+fMf7oild3XVet
SmkzoFf/LhL33S6X97W6wClRhMzJDtJknBf33XeCUvO9z7gPJnfx8PEJyZepD3WlZ3Aw74ZWgmt1
tFup0cU0pYcEQdXs4F/V5h9zHF9WenZlFu7Wo5BmXEdUkoloTbraE/yo/XqUK2FaQURLVN6nJITU
eDYS48mwiWFnqLJdhoDxV/e21kntzPYh4/KQZNCtiihotxq2xYrsjBUtmffV8qK2z5VDjvgFVn/L
2s+rwPwy+0JKGJTbLn9IRQ3WoZ1TprdvS1M+FB9Wsc9dCwY6wiZGiVPYIQlIEUFGgsRmhZrLeA7Z
9SmlXR6pllBzkPl3EdVljwjRypnD1c02J7UnA1fcDAPP00N9zhtIZ9rQ0FpxyyqSWeJa3zxWbv+Y
0Ll76R7XenjquTwYg3xb+nQ8VSVGcqmV3NpCir3e7VfN1koQxuCt3LY6vegIz37nNSjLIFJ+WsRW
bxDPoSez6G+bafFR+pdno0f5mgmlQQ3M46Q1T60evMXOwqzSvNPdog1x5ZsDc7cs0s+lKbhWGUEN
2luuHNhdtwDKmh/4rTSbXm925tzcG88+VrOL0MQ5rg20p9jGQ+c9w5Z4lmVn7ccOFlfvtadiRdOU
HjDQTgRK3XVlxFDGM5II4ugHce6COlwK67VQgGat1DVaBh6j4/Ypk4Gixbo6JrwpOv2xQ/nC/6kE
q5y9KsKcb9pmepMTKw+KZk5nK7JyBjJIMuLoz5jgbrieEUtigUVSRm4ys36iiJabFWyZIvoTbyy+
edi24F/8HWnaKWa+gq44l6GeSZREHHR3KgfoKvZE9VTF1EVYfYbWsCxIdMtHp2n7rtC+rU8QOxGE
HtYHq5r6TeZ0b0q0Y7M+sNo231TtueIHEfZDfePEoarPu6Z9zRldI5Kh9i0BbbKMtj7RxDVtNcIs
pPelmK2nRutvqQcLOmphOncEU5CmDalW2SZgq74J9BrhTIatsYthE4emD86bdLBCi6dvOs7XO9Pj
AuklHw+WhyY8BO5ogD6T/UgKl0JdW6lEYKVQn5D7xx8DsRvdNLj2SoqaKikS1hscms2cbm0RNR4i
8JKbP8a/tfgm0JyDVr/rVvRZawuhj/AnyT5rwskT1ORyucuKY40wg2Z65PVbexTPZDeErD5IXaZi
l2rxh1HxHqoqlQ2byArvscjmcRRz8EMvy0/DRCygrtveSF5c7CDGvv6TR/nJUABICfKLrlc/5XP7
ewQ5tdQxTtS/tTdgJhEsPYcYwByq6D7KRUTnpa1PpWVCF8NCmUbjKDUunSCynVDTMIoaLcSNQ2Mf
nAS2rjVlnysigplqGJNEvvUAAkOboft6M/Gtm2g0Xv3c/+lPwRMY1E7VS8k47PTRjxTXindASYdE
/KhIh9stA86m3XLJlfr9r7Us5oOWInsE5PMRuvcHX8IGNLpGST1UWN3jQD4Z+zmhk4ckznLYoZsg
ymyyJEW1dajFQIOjNHcd1h/bsfH2SrSi+nHVkjgz7TU1GU+SJ9sG/swsyCVc9fWZ9RPbHwSDSuGx
9kd1wq4dJzXimb7ACDJ4W4VTqwLDUCdVM2vvFSHLFXLqFYBbcWtTVc0eKb9FL1HfYKgArzRG8kvh
Vyo+lS2rfGtxoeYAkcdhMpDZk5y4DgBWfQ4JiJwIsL8Mb4RKq7oOcsq3aYdp4ql1HepeKvvRICbI
h9MRPA1LfyiFiREZ3JNT2hmQsVyfKU5anNM5qdha3of/4e7MlttGti79RDiBMQHccgApipol2tIN
QrYkzENiBp6+v4RP9+/yqagT3Zd9UQqXZYkkgMzce+012IKb4VyndnRl2KaztVoXC2Fs6LbE1GiI
dLXbYRGPXV2GWzyvmPF0A6i39XNWu2xGDzp2TbjRGojn9GvoyUTNIiqP9hTUMZRWPRHu3rZ2Zsdd
XBWxejJzEpX+HjntlOONZZQ0+sVIt7e+BTtlxx1D+WrHOvp0Frc22XftVHK6siOlBc2itFHtuwC0
ektxkI32XobzvTEbEDBQXeBMSxhgrbsbkpNYT41xWgWiY3S0nZ7WqNsh9dTKu3XAuTa55oBuz3LP
5JUwZwd9b4rq1eq0IKqW23Zkoa6q29BlXunIqQ+sH70/PftaO+06G4FaMpX2VarjnkhQV4UMIugK
91yT9sJADSC/nnXS87BuqWKwB91E6RseV5uOudfmG9O+4Imtb4txQFiiEB8nstH8tV55Bps+uT7a
A6ySvpp5/KoyDf6ni+0yPgTbPL9PE1hCJJ6AHrBsVs3yqjyJF3nFjvbs2/J1HbnNM2ed182vi2+c
U30hA3xJN1DhAcb8TLEUyp3009dV8YZSlHM17n+44XI3wdseK/e5k9MFZ0mc3cTzGA43TeUcPNW/
9kAVsMbQbClfB1INq32hVF5q3CwkYlne/NpPajp+DaMWpZu4yoB8kgrCudygOPB/nXxp3dy3pCtC
I00CpcZcV1dmzYEt22uvNKEuZS92xEepUnnl93Dowm6Tq/JOdmzP65Ir1ERmHWqoQVE//MDasQIB
1+UB78bcpnfveLis9D5x9I+yZ11qWhwMgp3TL3A7UMix58J11fGAXY9kL4t+aCmxiMqp4NdI2mjG
DZQooTRR/aKdQ81RDqbsyuoeQrVgVp8COjcM85u6uepdZhOt+8ygiZNF1UiVzs7Ue8jl4F9fTVOR
Yo2FU56ufQ728L0LR1IumVfKLCIk95gIlkcNgLE+DVqT1Pt1XawYgsaAhZEPvxB8EstC91HVzJA2
s906uVgHWJ3zTqTZ06ol8pE2bzRIjc6S4uvmRTNA4nKJJw1KQxgHJfUw2CPvFXsnhPC5s2XUyK/P
gKBkjqOFHoeoB1gfAInYGCg4Y1rOkXog657eWdXSvYWfAj3oldaU9z7urLAOy7ORs/m21ExJpMF4
gO1NITQdLXXieVA+kXLn96oeszAPLrCuUXpBvCEU9qUqLYPSc73KaWx/G6k7vQnAZ5V4GS/uIlLe
pc5cstU4xci0p9oxwv56tqMvNetLYvgpi7yth/Sw/i5HTXWXmklq2shnGv+vUkMSjQnXyePOb1dh
sTKIU7s+sB3uTclhxYAmWCcr3jxFBoRTZhJq6gL/TGx1qj0muHWQoj2UY7cEaoQJ1YyZl8dtKZp7
5M3fW5rbRfovSB8YXIBlwKg3b7I8/r6uIWkYY+BODYIVt9pH1bz3OhQmyqNGSeLEhIli7kX3q5DW
UwJ8peZ1tY8ckAIVk39AW0KZoVamN+RvAEf6Qh+87hQ9A21jnvYZhdKUmupiXNYRx1JgSlCLpzl+
6T8dPKE3k83ZE7q36HLeSlrqjQ90gT8D46Uy/yIe7y0pxvvEn5FbRsY6/8Y9X1pwj1f9JNnzgLs1
J2fRludZmQkUblYG9XSw0QNUNn2DeljnhNq+U+iUKluYkSU7vN2CVVWo6rlEWSFYBfJXpUBcaSOO
VQS5nQIZS4ba0KdQa2pHiyRggSpoXyYhsHHKU6sWFmOfk0NiL+5sNcSPeQxsxM5jbePmWX2thAEo
9sxMy243WlG3e2sazYBRXtwnS0+BEok3tDCYVhdv7HTfdX8OVDuTKG2t3Rb3sUt1rIbfatdL634P
27+kOYqszTjlHwqDHHtqyFXBzflxifDSwcmB59rLkAbraH1UnV4D/fboRJfQuRoF6WzrR4gHPB/9
kuSkigRZh7QGhdOW6tmcvPB59bXIkFlzRsL+7aJjhSdAVuv9NnPMN0xbGYqzrpIKPN3DX3zSGJxJ
3Iv4Pn4NtCG1iV41ajUBGRhNi43anBZCbiJDPs65kHS8NH89t8Wv0cf2zmbQEBLzWKzFCkqo+7Ik
SsqLv9QVVa8WWw0dmVJ0tKb+C5MubHPH9KzeOE52LkGQF6fMgxXm12lMjV3ZFB99ntyoymnJKNGo
bYM8TVAVlzw7jFUuugEMg0k6vBKcWs3lm+wR4LoAHUIVEo5pG/h3LNfrntEqXXqaQmjK0E9u0LFc
h80UAIvvebs0egzTf8niqWym3qV19sByDRyWGgFMWk3LvKXayJBU0O1GxU45XwATMd5RCoei6T51
Bh4aNiZbc2AjKb6gjgLuhu5Vb/jgKXRgthLcOt2wg0uGMR7WXrAxhp8iTQ/qcV/3xCxNeLk+DdZ5
iNBR/ecuIyVKsLXM1GMPKr/z06uQQPTFObWxSPa8Mjwx09yOUhM7hYGvlgVe4gT0UberVYGhRPHx
DMpbOYilCmrIdf3ElouAA5h3U+TESzVLdFa1l+0yD62j5XYas3DbJg0sPvdllm0NjftlBRNWHENr
Z7zRB/NpNcdo8hm2bdbC9kQPNGRso54f00Nb7inG7tmKeXJIgDjgzRsF7fNic3STsAnORFpdX3/N
NgZIpP9OW+k4TzET8E2pLcep4xkoSw523R+MoMqOvbJ5KdzqRuttPEjE/O6Nn6tKPZQZ9BKfa96D
1Xg0qU6dEBrdspsPHAULui5/NOVWEQM6OiJg+HpLqifNSAgMGbMPWaHkuE7wMS1OsdEzRyt3avqu
u6CPgzrqxvrSsSUrZKWowGOM+ijpjFwf0h/k4a+1ge6W9smy+sswTvbW5P5k+OofVo+lkHGJxtR2
7K3dNE4x7Tnk25EGg9iNz6yuruZcpwQUBEK6iuqrgHrYZa9zUrybMVsE07lhOy46ex2ULdOFnKEh
0knk3q4hco25uE5CfYZSZz8UivGRj8OtbMyFeU1ya3twsJoFHlyhyFN1RPHusCoBZ/cDR0s0C3uD
LXGykaCkOx3/2ZVy0eEPuxFOdBYUKVvpsx+Hy6dLYQs3B9VL6RLc+2vquhTfC4kaw2lwAWpcft+E
DyYrFGJXJvYreSgWcOnmiPa0xVEUZ878++RYK4uhNYb3tMPHOOEtu82bZTKQdaDkbtVJrmZiq/NO
IhiASIdfquFzqtn6fgVQuNWSquTbaq6SZPKGwMkndW5KOOgA9/01DlXIyFULnzIdcg2WeRvlP6v+
27qFrvtZmb4lgqbAquFS2t9yPzmECfiAGCYSCJrmxmX2GtDmv2kkSxpF/RDLz8Hr32vJXN1LuWe5
ScmWwKrbTi4CTCs7t7g4rmO81SqEYrwm9nwL/vqmursy8o9eMm4GiDpWKQB5ooNczuYQK3uAFrwG
/nJg1/61poWHwsh+rKYchcYOVyhoGg3BplGkjyj0nv2OCiy0qMA8tnOFfrmYAqycjnGJT6OXfIdx
CLg3bVaYs2bUs0VPePAHNzmuxlAr02uUGyviHFiJA2r4lwlItF6UfUJ5ojIK+3Bjy+xzNRbCo5bx
UmUR62p961P7M23zF2VgpI5NvUoRaVTNh1e1N5AoP9ZxHWy/w9zW3xZCVuh2uxpvF+XbAMqpOEND
B9uyZbIbq8XXdNUzEs2rdQBsuEzsAGg2tu/f4wV4F0L32yPKYKuN4Lx34ZNqn6aJ8h4bR/ipSm42
uMrBiuqwUBS/3i5uROab26XUPldw2BRKTjwRloHVCxMSiKwO991oYcKXDSEhNAcwiMhU1ZnPISrq
gwHy23Z9SBmMDltnENsCR241iCd+A/asuvo83PB6GEAWXX0GJjwrrhLqheNa+629W6XdJkW4Xzxm
mrlIcNGHbJ9V5N21ELMtDJqg6CaHyc4OXSq+GSZbMmzTH7Gi1MZGs/dbkxEpdYjVeI8k6kSnZKi/
dYYnd4x3tr7obuGaQYRXVmKqS5uUJRJ6P5vAjVeF+RIJgXWABvip4HXykIjiLX4RWTvlNLaOUfve
/HDsstz1zkfuTCgKlZ2E6mwUOppwApYtfgzW5CJLpGXL+bar5LOKCmJDDUkH727u9Zu4WqAKWPRn
tiNPuHWyjZbuu1oQaQE1zURXo6rolQBHbKaamyav8i5taCgK9UFjVQF0/Z12FE1R7sPJwyXEaB9W
/65s4bhOvADevEcHaOLdx7h1L6CG4w8es5ZDLShnhNMmI6ttjXu1YYpnhY6TXPlRas27crRSPSOD
jxc0LUeZy3vlKVIlznkB9ABEpmacbKan/hO2pd9REaLDZCdnu2NfuS8W/Xn1PszV2/e186Rr+l5m
aIhb5UaHk0hxCC1ouu01IOb7irIYEztH3C40os1LBc6P8DSBBphYO3UJ5yWrecvDo6fIPBVpfQxQ
IMHQall5ecn1daq+UihV47mu3EW566kebMWewChOFtVLbhc/LYWfqqvs1ctNUXsnt2Zct4ifxSiR
yUDR1YuvWbnFufaHmUwP6vYQ+ZgFMeNN2mKGAYLnkLtBbEHJzEa61IfcU1s+IuHjQGeMp76NrTMH
AREKUlVW6jKvFbGC09f+esLUnSEyUw/1r2fc4WCLUzKvHWCHvQLK4+x6VhuFOsHRHGWktG2IV4Qk
URM4O2tKtwmybWl7p6Afpmt4Q5f86rRsvFojKLjxqeFKLKrU9hR8j9flnSAFa2V5Lj2M60Z6j+tJ
MsDywe5Ip5Rnvp/WVCI8oq8Cw8JiKU52GOHZxhbV32Rl/6r2mvXsJ8b91oJ4tIcnas+BsmLrVZyY
GSVfIT4YWKsnJI/gbZiU9feuepot53l1kFJFr7CWt7z0r1HgKftBi6iqKPrW3ept/Fpr1kf9YAeZ
XTm7puaGqqpiPWw0DzXoPAdQIr1QlapqoGDetpglbOxhuErL8QqZ1B0U/Us74tyOuv65HB/jgkky
kohnaZoWg8SUrSt7W+tb0u804sA2SeuQUynHX2icYQAGOA7KRjOyfrEg//81InZs6zei1O4/jYjb
9v1n3LefjB//6ka8/uS/3YiF/y9cfj2gMRsDYaEsh/+3GbH1L4dtD26ka6l0SWVh/283Ytv8F97b
NMLCE2Tq2Bbf+rcbsW38y7RU2A1MUuVTjLvx/4Ub8Z9mxB7EFt2HO2g4mIH+h1+tb804bNRafdSb
8bay8TvHEdaNa6LZvIqnw0P9/dtF+huL4b97RZNgUguWmQVj4Q8ubF7aBMtM1NXjvsVmYLN49Ysp
kGJQxI9h3P8XNuWfzDX1AXkhkmpJ0bRtTxn2/hYTEOGDyhAkq49GHuAsCP/dnS/1kr0LuVz++ZP9
zUtB7jWJ6+YFdV7try+F069BAbTURwUSZHn2paimibVXMOM/v9KfLsN8KF7J8WwVdub/x13rBGrl
2OHEIk7L3/seq7yNgc+yKflv18/gmf+Lo7F6LWFgf+76DpbZaw7D7xewxn2livlUVtagorP0iyfJ
lPTENXx+2IxSJ/PDuzKaDu3tLAPGGbdWhC+7+d8iR//kxa7vxDRxZPctQ9jeH9fXhdOldf5YI83T
Ap2UPdErhfN0MbT5Atf+sbXdzxBPkH++2Osn/J29vb6uJQRIsQkd11H3/bcroBlOZblGxSOkZYwE
uivTHSAoj4+ymx4ZKsNkiM5puVwIKqJL1JL3xm4YEOCel9gN4KEnnlORPf+/vC3bwsx8DfXw/1hI
oql6M0cKfOzsFiQnd46446sU+JHZjdd9UIKhk+MvUnohhVx3Vf4wZwXJ0P3w5Dn4PVPejiJ6/+c3
9re3CQYv2xNHOtvLXy/X0qdYrkH7PkISaHCgNhGP9sNunqnmRpsVwWzUNbtXkn3/WxS48Sd3eL1V
v722+v5vt8oj02LQIM0fKcjv8NChbADa3kQTAqBmukw6x66eTsdRiB9J8lI24X+LYf27TQCf+P/z
6f+4K2NWxIj3eAdLTKGPVPkipvR99b1O2RL++VKb+hoZ99eHk/B1z+O5xOjHNFfm7m+fmGgQxyvQ
vB8rvQ5gTlwLhjCjrgbUOpCKjfcNitUhZziIxehmjrHwzr3x0WmsY+eTSk7237XHz8z5fO2HPDuW
5p+m0Q/qVr/UUYJIaLjFPvzRtvrHKsXNufqmqiE/Sd+FAfG2HabLkgc+ss06OvSiKDDm4Peof98L
Zb5IBTtWh2q2nuYZCWxF4996ZzhJ11LwgGa4kW0chDYbq78tl0ZugDl5VhyAmwHaGwtqGsZH2xZX
g8mA04iP2CgUkOrAR3W/vFlBe81mHCTn97Gd7hOJDVBkncJquqpwe0foAmszK+87lwQVHXOjbVH0
lsLqrgoZHefQCtp0uXRSP9rtR9an77mrX2cWttCDH9B1QyIch73pp1+qs1NNr3qeTJ9HGP8bi2Lv
wXLan57aitWV0TOk4bHZBvUI9DOZPzUXqzldcaLjRIlDb3ARCjcjn8uYxBEqyXPe9dAlUYNxPdfN
oxPTNeY4dOdNrW2nuXg3eE274QKZ7Hijz6R2nOdHI6Fk1vv3UePDeUsPxaoDu+tioH2eg7HzSVUz
mOgWLrelmjDLLSroXWxg6vKHDqV6lu3NSnt28BCHkl18YepIYDJEBDe6MSFiwWwrcJ+M9etwqH8S
ErCxJz6qNrL1YCd1GZLhNvU/J69GwOGNFxJOLp654A3gsy/W/knGxh2T+3ETEtWJ8+zyMFmIhziE
fW949NH/FgVMv2zg5/3W3z9kyrQUj+Z33+ESlKFkev0hh+na1vN39RLlQoELtZTutg/U6yWzfGth
X/ha/o4S7NpRV4ri53aqcc7J9AtWjDuFJmUVtjdp8T64kDqs6SIlnDAQLa+KHqzKxJC2MR5TjF1h
PvBMRU7H/LN/yIqKX2610Gjw6mEuEBZ0duehxKmM/K1rW+RkdVJeLLyjbRl3gawTbdvKVOmDITTO
8k5Ew6enoqpMi5vVCH8+yOy2+iyMvXHvuDgadaU4sa7O67t3IdRuJmN4VOduKlvEAe9K44RDwvsI
93Oc7bNP6P12YvqGxbK1Qfl4UY8y0YssZV3cwjElIDAsjqnBvUk47Q84luL4NVysJq2Dtqnaqyyd
X4ykbM7wM3FmyOOeL4gGmeeGTR1IPZx4PiwTWlZ6tz6OcHy+UrVwF9VjIIP5bpnRg9uVhAa4KvdH
bSXKw3IUUCJz1kp1ZLtlCDFe1sge3AVR3YQ4xWrIJKIqBDr34/duoI6ws4rFSQLyPD+1CzXhum0N
6qiP1RBy4hGqI3s7TbmA8jRf0E1WO0gn+k8GEgPmJfpCE8pw9nHbZ3jFV7WEWszW1zURTh3Zi9tk
75q0jzLp3hy4RjNrYOBxMSJIKRqcYR3mrug5svyREnjy0PqBwluH9R/4/QF3ZRaZO1xoyDJYObwt
/MO45GQOo0WI0Bn1+a7RrFuMubWtN2MmAs4Dy85d8KK30Rs307XeJNoONf6Njp6OHECtP4z60fGH
/dS4wLYEmwYjUSDEDkRJ4DQToom+2s2TeYHDxuoSVc0vkhvR9TMoKiv9F5nOwD2n7gx/D1C2q2SY
78KbxYmcM1QDxlBA5nswM6+yxxPu41A84vFkWfLK7dhF21odkxU6OYLnk0Do2jNrC2GNUCZuNKNm
195AjMHvMy6LbVTbTwB4MFWn2t/ndfqCgxTSyNIu9n7OhcsNfZ9qrKsc73O08/Nl5cutD+RavIg+
/VLHgV7kX4hCyLvn0rDFdR2eg3Onf8hQf0rjEka/8TCG/vXMJAXcu8I73yOSYr1Fc4fNSHGYChzo
1MNPnDRGvidLQVdawgNVpuW7QWAbDntgMy1w60z+09bhsY6nodrjg/LZA9mQlynQlPjz1Qjd1fCt
MkhAejY5Ps9gHyFjkKh5kT1XJGqTwIMM0fkaob/S+CH61tmFSwZtyc86oD0GEiJFDgM7k8CWSDvg
cMmwZGLq6JgahAS0oEm9YKgxiRgdenRyR948hG92mLDbDfDuMVtfql1d1TtzXlAV4bmANmreScPr
IPn6V0lZkoEFlYO5erxlIZvMt6qbshYMkQbKdm/+lF6HozH71syZCTL1KXQwtUJykYYMr47cire9
N9WB5fBiA5u5TC3wtmTYIzRiHq3uXZWzhoYFYad9QZZ5N008Ll3R4Mbmm+9YLcOp1xMN3rCEjM+g
LM657a5rvPODt6bNhL3EM8m2wR/XmghX+J9+6tAk+YiYZg2D2AxOWp1DY6mcOGIaSn8RjxbcPVwF
e1XLhn2cbvvPSUcYQvhFhT6HPLrqsezEpZxYAnHYPy0lPAu1lzvidtGdZOvgm7qNRuu7W+KCsW5B
To+8PjWKfVzDVXBNZkD1z7p1LoDKn/nEsrU8/YU4MH23lCm5BwtOj4RnAq2RvMGbWfIdhkBnSXsA
dE/4Y809t+wIVxgw6q7vMUM1nV0Xlbho1QnG84SKihTRrs25uFtmUR3VYM41DVY4hUHPWkYfNTnn
vkziTflkdt7wVEpGKCa4url4P+difDBcb/yRRt42zsQpYqbzRsyD7gZtp42ENdrnYbDqI813skvH
5LvXDvp14afjWfMIeE3y8GBV6bUph4PE/eAmkhO+/DimbjszsnfkqM1bpWxn8A98hFL6UBKclhgX
H5KPAC3cmlP+knCUYiQBjwFW0iwbDkE9P+hykXse6ASzfhUGX3gVbBlN34lEzrvZnPckYlw1sXWD
uu+pHAWOPW9rT27z2MOa23e9q5zqDOIoJqworHNJuhfguHkPo6PcGVV1lwl0C47mHWus6hnUkjac
x8U+mb2LkczVFb5vO5l1yzYq+nvdYGzmuMTfmG10TeDhtbR7GfQCSoXo5mEP+QDXGNl9aKO4JTub
JGGzCxJMYA5TXVw7sK1YFNmjj1m/U1w8WNuwElifCLypXvUWI0iYGNCfxL4IUaLiVfbluD+7ieND
70cjgJlKFER111gG3lR2uU20hkS7dKd71FvDZH+3NcZdc8ROTvYJhVZEYyKtjqUvWP+zbx+HIoPs
WcUH1+IFfVyMkIY6yp6HI2Awe1RjpPpsU5fnct47PtFxy+wjTpiTGtpev4uaTMc5qwLqE2hAMOZy
jjEclNGd5TmGZYlrac+JNAX93A4Hz2/uGItnTGzqeVd29s7oMnffurNDHTu8tgkrbVnGAUuxhjLK
y3ellyBcJG7V9Wp957pxc1TWL2pIJtuxJjoI84qxx29Xw4sIZ1O4dnE470StI1Rg8ITq098bWviD
EQqPk6K32OrVRdcdOgcLR0dAQGiwXPWH/LCedKVV0WQi9sZLE+XHFNlX5BUTeAROwHbmH8KyfDSl
bR4WNO2JF1nH3ofoy6lwgCeBhaIZ3/iwaiAdvOShLIJ5aH/kUguDOYL8SlYJnledr5KDcApHSG4O
AfatFEVdEh1s9LFeJ549N0sCujcRhMlwI+b2xcfdbDsT6bAhEBtHA5zodJPaYOm9ozdFFIglZbrR
W5if8RBA4KN4N8yBnE0fz0z8OTzfuKCAw71npkzXKJOdRKUl1Pm7OjB/oUsoF6JqmyXUPyk47oa1
DonL/oZGE+IrJCGhioLMXQZG5Np1pUnOd5M6S+h0ZhjNY0zFJpjEPvojytYstshonpXL5be8Q0oR
0s2kQ1cHDVSgyRfMz1xcC4yJd2pxg0YN1ZeYtus1WSzvuSqre/akb5UX3a6lbpfSZuJANG1ako9M
7KFJQ+geDYyQzM9u5nND4nv364OqlNHzXMocrwqT2bUo9eGQ6E25SbRXh72DTTDcTJgB7BcLTS//
kfSBUXLDUKdhVjnAUcUzKbzTcnw3/JK/qkcoMIXsA5PSrikpNFTYgcFk4AjZ3Wuac+ztbRrToE5I
fbGZ2Q92z++numCOybZBIEOIYDx0UdiR6wMJg9uYqmarV1hLr65C7DHY6BP3JWzTH9gE4Y7RaCgO
s3fT5vqPS0vHSZ+G+116ktyxTmWB5HQk5ARycav83h2mW4TeT4UnbnHQ+qpVVmja7QdP3lahWmLO
cnE4p7d1ImFK1i1OAvIJu95iP+I7QRK6PGoyzwPDw9mO0Idra4Bo7tpFEJH8sw8TaAY2LHr6S5cs
GHRjKxoaebSmlrqymC3jUbeWVF35ADcWhy6aL6hL2DC2BKctHKiqLRWd/2Z2+Lcn3FMYOesTGvVt
tmn85Tot8p1XhxjGQXpe33bvYXpeGRFhMXQL6DKPpqXf4VtS7UgjhfenZBKmcJ+S3FfW/zBXi+HR
KvxxU8TGMbLGR2ucr5OG4rh3ufBU9jRo+GQyPySqFo3V8JhJ6p4ij05RUd2IiuQCB4dbtDmX9R70
avyKhzRhEeo9qH21rFRvofpjPZ6/2bBN+qKvsP1KYOSFvrFxLYgva5ds5dBVXO1Wdyi1hA5YvbAO
iSLg4VJvwmyrna9a21IUN6qY4jpBb1bNap0u173z4qbIhrRqPpWmeRaSNdE68wO05bPrztd51t2Z
wBCzsZyYtOHoVvIv1K9W+IcTDRhwvdhEDtT9jAs7z0hpxfc+kJ5limPVe2+1ynqrjelsYOzElDJ5
t1SLPkaUZOG3FX5b37yhzpza5nk1C4CKlEMKN7KvTpS7seIntawA5/X7K5Bn1e+i9m154LNE3Iao
YDbGhDrOeJiMRADBTDdIc/qt5txpA3xhEqTUhtEz+8rJM9TZbdwJqnpiNTykXB5N0uh4eXum0KAI
ptfrPSor+bSiyTJip2ucN80TgGcm7WVmz9fqXIYzSwZL+dkMrGnV1A8VJXtvMK3A7OBswx/p8OPd
diHWdTLy9pQY/r6jE+YJVmwLK2GofDB0LFnUql0UOsac8ANPNGe7PvOeJZH5rQst8KYT2Qdv2UQD
ojZaDKOS4aORA144faDuarz0R1E571Mev6fGTzQXhDOIDPp2yTaj3c0QPon2mXdLwsdWEMTQsnqi
aXp03Oesj39iyryUoCqNMCNO9SuyXTVEYlyTIXyYlum7+phCU5gym2LdiVvHA8x0sbhfgcu+Nekm
cdAs0xeT1SEFQMWIqm2PhWa8W2cDVse8NuygtYShBXPGWC5SQ1Ra54+SgIVlJBAsZvnjjk9zT0I5
mmJtu7IcDRhgqHxPqQ7oNZTfZ5EuMHnoOxTg40SQoWxQDTHyruNWu2LUczAoEl31aK9fsOwBnNok
ikkl9QT+9ByTpS1uJzVZbiUDJgYWezFO967I5/0KLMTPuYO7AYl7xGyPPHhRQgPe+QUBZDzgBsxM
k2QAVQn0vWFQmYGzZ6AeBQY8K+Jh+RiXNv3tkJvBAHYiHNVb81Sa+LLBgTxA9aFbX+Ez0iZ8K8Oq
L7wZYafMLbu6z8VJTT4mH3Fqxh+Ah3vZEN7Sh5AMDAq/wii+d4Nxs66HjtCRRjR09ljk7yE677Bb
/3AW0nQyOfPKWRdEE1mI3jdCo49et/CIr8uP8b0V4jKwttoh9BVctE4GGONQ0bPNE5pVfIdC1d5z
3g8y+hIRG7eTL/t+pC2CZHXVjP1jPuJTV5v47wL+b2bDjlCBTOSoqEYSFHbttCIFleUTO0NZo5Xq
Cm/nqfORgctmxUgLjVM3AXQrHaxb6VbTmN1ARFRvJWL8ocbYt4u5IU7OIykXk40U5K5g+B0n9ZH2
VEMgO1Ygg/FBwh2ENYENmpyTp1ZIjIGuRguZSpPlGna2UD6t6iHGdgznRhTSYXtrpvxuyfY6pC9d
hKhqaNlicocYjWYwbtfes1wESjAv3uUtl6hzi5emm89jCpFpDnttm3cF0XCO++4aBRXDbWTZt/ZU
fK0ojabxoRsCTmSNaa/ABRwLDn3rxBxtCAZ+HXaUioQPSh5bh9bYd/D1SlPKU4RkbgxJwFeQXBHa
PDSp9+lltLwNLC2MJHEOVYBYXcPIbCyuXeZDrSKLa0SudF+lhRuorWQ1Pat9ZkixUX6zJ/HVT3hn
egQ6VaAISCRhGN8XM0dIuoAoLdX3dunuao3WO6wymqjcYUPleMMdGQsoxPhrz4xHPZCzOtsyQRnd
ueJTYvAL0YbiSEFTpsPCJKAGkVx1B8qwYVhNfmbb75rID7ALS/knkI3svnhXJiveHGDq3d+sa7nV
THrUerlbq7n1g1J6zbvasdmbafJAZgtf3XSr45fa2mGIzOQhgmDcevUPnwHjIZc3xqy/kgYC3sAQ
IIwwwEgQ21ixFQI5YAgEO2krbKrrUV5VZYSHA0/9lD3KDC9hjeCPHU/IoS3nV+RpFHducrv4D6ML
O72Ow+7ayulDO2EShXHTcpaylTbwuMrilPLRTvZ0pXs1TUEzf4SW+00jFy2gPT84Ed5ktj/3cB+L
77VE61xDQMdeVJGOZsVjLkoYSfInmYgiIOETc8UrpC+vS+S52KzS64ZdCwkwqq/KzMUjVqTDDt8x
lNyJeTPpQ/8068VLkQ3QAh1CshTrUfODxZkeyb7S9i7w3TbRyXUjfxDKVaU1F1wdl8k5VSEuPdVi
IXy28hQbPPsaJ7hdP5l9oA/ydsjycaPlQx1kJjZIAk0y1M9eJQjnbZAblA1pP921+AmdTYic8QB5
F6N/QKUwHI5ROj43vSWuigRREOU27dE77BRiX70XB1mWU0DOamvtrat8hZFG6XGpCdis9ewb9Di0
1nCVzgYeKHC9yntyNSMDd3L9Uci+C1bpeNGK7pSpLxjKSUhiyDlMlaWhvoQGX/pXHCCME8+C+PcX
p3JPXTpT/uu+BtCBRCEY5vohl4R3rF+I6BbkxaA/iqLqqo1qfn1e3mEpFu3nQSNjFAFmbGBj38Tg
xUJ5MRgy6kAI2e1CuIE7UaFFbvP8Z6tr5qkv9NeyZqAAK93YFxiRbKrRKE7rlyQLX/1m9vemJZ3T
5MW/f1n/LkWxvI9l9iMhWGTOq/mKq2mfCMa0T+uf/vhfK+6tQ+SQ41thimPb/bQXPn6UWpnqp//5
Uo9RDqBYp/tBhkA4ckpaSD+o0EOyj7WhP+KShZd2LEdZbFx2ASs5Z5H1hAwPn3G/DyZrmvZ6nJxX
E4r1S6+cJJpWrSsA//3/fCMNeaE8A9EwNMs4rV+A+81ff+qVCw6kIr7jjgqb1E2b1ZrIe1/TGe7V
+mObGfpjhdtOkJVAg3EormJY3ufMTF4s0ciz3WEYOmpJcdQIkzpxlx6rLtoWBAY+6aI58+3pVhik
I1hZnl75Oc4gXlImW+Jd8ecvG+vBMTTzIYn1ei9SvHx8H8ZiZzhtYFMRKFWDj1AeGRYPlPpfgHaJ
tjHarv83jY6xB+HXyLbAyr/veTvRONePi1XUj9g0u0Dj4BTr3xE0S/nRi3tbu5uIlntAZAQoBvcL
uqKtV/ldsptoDZWNVDyA7i92ZnMQYfbR9poA/lZ/dMr4w5giCIrKu6NUVh7rnwZ1F377O120wRDZ
31FMxyghw343mu6rphNhM/mZvMYgIroucCuB+3Ua1Jf1T9MQPwGc/S/uzmxLUiPbtl9EDTAag9fw
nugjMiObF0ZkR98ZYDRff6a5dEpHUg3VuK/3Bbl7KjM83MGwvfdac203Q8cdXA72EqdB9atg0H4o
GRvG15euB7uMfn/aKTiR5FNXuB1q8pqYMwh6krGfARFwnkvNWS7aET9H5T2sz9GYaKZNHMJ1/c7t
yLsJ5Ja8gspsZ/Xqo+hLVLuewfwfhLmKpbk6xzWyT4j57/p6SDn90O5bzXik445V1+EVkQr2/759
GJcHOanSYByhNyuICDlLzT7rzf5UHdbRgf5lLnFsCyBix46wt9yGE5VD+SumWJcBGSHkK4xxZRaa
NmlPeTlFJxcGrwPAMMkguuKwsakpT9UiHrKwODBKFOdkPHayDI9IqiFDOoCKAh2BteCfCmwfu0Ud
Pk7FmIEtdLZdvi2knW4WKsOg+d4D+I3XkzfZvAVPTTGpmBPrGuwatoQ8tEOPHJowLQ60IpZdk+T4
Pzfbi6+PrgeCqH9/mvudONZRyJ1zupAWgi2t6XWcBR4/ZM5+f3R9zU8/ErawXegek+mZLLTHs3zD
zotz+EbgCTygUfdANA9f8Yfc+rnkFr3qpy7LP1dZP6DhVfusU+vZScePopR888tNtq42nle3ovEw
p3dJHsYCLNmObNrurot8mnRBevEoeQjcwOzX2d+S0DsV8nYo7HPWLl+jvnvb/PFTubBjdMgln9mX
UvmKIl4FW/h0dT/6BU73KVcFK0n2aDf0MOAN0PfwvtpC0SfQw4+eTfmoqumE3rc7/HLhAucOdLN5
Dv1Ltorg4EhkZFhfwkB2+7bEmhfJ4XPh19+GIPxGYQJMEFebP6XfiA59Xz2FWn94aVKfZX3zmYcs
x9TKLuYXsMV8Inw35JJYMhC+xp5UrGxusaazMRJYZSFE0mTZdTo95izIwKxY20DVO658qDJWOxV8
zSv3i9r4RxQZ1eHCbW6eIFFmtBodv/6Ukj7GTCP8IKL0Gxadb+j66Xs952WAajNlB+f7lN8bAGxM
jnebG2+9YBgnmPcGtTr6m+FDrKO4I7ntM6vQfWln4JocxlPIZE9imp5E3+G1X6b1vFXjTa0s70DO
HX74nBvchiuAWZy+Uc+AJ+cDu1l1twV0wBlF/UL0v/zW5fGsiehJMMX8GpkpBKrig5YKOCkzZW9B
3c68LolGQSTluU7Us2Nr3LCUT9eOXhGlv0wrCFYOBZVNhyWsSfAWCVEMhrjiz28qIorTt40InDbE
mFBAujufQkdY1C1eASpvkOoJs9HBDcr3PLJfXTaL9A6pmQmL2+UkqYaavgBKenaNSAkm2kJVXr2L
PrRuzl4fxf+st/GMxOxPapvIpipA1hQxFXQd7y/6omHbUm8aaF8ZpGCzUqt0jp0dHBjqCzMS2dXf
2OkRXNJX3M5q+hOm1RQxUJsQqEdZAS6MXTcNCjC0takMrh9lSpvRM0a9+ZKa0FW2PKYtPDwsRcCU
2ae4nBLqbbTbs15/BS4nwVSwJ7TlOW99hNx0e9oicI5D/wUowPtCLNvOmk3roDrCEV/Z8hf7erLu
kLQf/vlDcYyg628fChpSR3q+0T/+VZeXQlgKaYmcVe28TciJVEnJat5STuCoI2+3+ZxGBFovuJn/
+WeL//CzHTsQ/FAHARR5UX8WfA2e9mta/dW5MxPvOqH+4gc52ZtPm8ES/kMr1pcAtci6OG+hFJcI
lrqpwhiLviQR8TIKBTf7CEbKI2ia6LJ4tHz++V0GfxOFgfS0pR+FoR25LkPDP7/LRoGeJ9CV0ybk
XWYjBWI4DPMNyzDFJAYZBC4O6QUBvjh86u9GMtbP5S8j5shzvsUaCCyKjPDYUhGjNXh3TS0XVqg/
Zdu840t8h8f0i3Pi6Ak2ZWmRwfHL2dw+XSWIqW3qdtMOHHvvof9crJB+l5Si8KrToEzAzNwGe1mB
stYU8qKsulPBDTfdllvg9vwwNyPERDOKW1R1vxQecCcc4rWvX8gd+gl85vFLFFQvpmCjz/MeqPml
UoMxUHwSpsmYB/3Fb9jfQvrbGD0qd32tluz8z5+14/5NHMuH7TsCk4IE6vg3wWq35K0V0vrAWl/i
V7K9AxpVql+jN1FmJfMGo4qquws9Gn0DxQwfAHbSB0d7R9I7W24HdJRDSU6UVXUDSLR8Pg/aOlXm
zr3O9HO2upJYCFP6JyrSL17CALhz2rttiOqjtrdf9WZpFjfA10G/AiEw30lGx8JNs12dvaeDhRDO
oV+NoebdDBSbnCZZMbP2E/NB8DHh327NrkvQEHULce4k3TfaDC32pl3ALfRQjE9zxmCqJN4Lr3X1
WW5UxMy032sBkQHv0q5bWXlUIsGUSHaF5s+zisN13jpZP6ti7o70HCxnxEfbjN/x5ZgpQ10Ldgr4
VqAgZHbzPgnGkbVrn4hFYOQFw7JJNXFsrjSjkRxQXWN/ZKNHv4qOj0drrhTqzqLJhYaB39qPxpdr
r72z2gdPlpess362wmCH4A7t28T/4mi2e4m3MRgpKbBsdGVDOuwU416imueTVQsyl4u+OzIuKaAp
dZfuXbjFGs/IpnZl5b/5/CETgjht52/enBFd0RwTb7onTvbSGZEAqUacAlFwBpf5NTV5luat9pe0
zX5a8/ICtFA/rkEFO8iQ6PS0vLmJj1gDq0w5jyrGx/Pxv5yu/+GO4sAtcmycAH5ERu+fl4Z0QmPi
WUN5ds2vbO4GktfYw0U/rPG2kQVFKyYtFDk5mDszvDMDs9Yo6byMJl0/Vv9Fv/t3xXfkwscRPtcR
DGIh/vKWSEKbgy538nNFUFFXF09sny+m9V3N2E7VekmM4qyd9ZuRXmGHfk/s/pMb+v/ls/kPi7sb
obcWWCQ8JJF/lZ5P+QT1vmnz82gSh5aJqwpLbkHQIcqWcYdS/LuiVNOb/z1QzF9SJOeD6W8ERj+G
nmI3EDMKeCr8YE/5B+Fl64FOWAIYfPkvStzobzL5yLNZc1DIR47jen/V4bLB9hiDz9l5KYtkD0AH
ZGi+t/VQYNkRZphNWb9V0HN8vjbAg7eZSOZY2p46CP4iDeq7tcznw5SH9QH9hNwJ043KIbqGrpfv
6bO6sIgR5rVT9IavFsGDPdcUjw15Mp2OhstcLh/rtWiBQaCKFTVkvqT09pHlR28RtZCwX4R6tcpK
Ha498dTKufuo7SxKd0+nLzromcZa9anzx/Jc9Q3pN1OeHbksdiPKyo9BLUgajh6CbN3uI73d5Ctz
C8sFEe91QVwoLhsXPhxmMAfiZmR9Ut1QwdLRNFcj+/NaIda13LPpOV6log09tTCyPmQMcMlHv8lE
9qQDFuStaV6hdLNquvVK4o11iWz/CYbtL7+1p1PgnpOiUmciAmhot0tBILPKdsHW3/VR171UK+jD
oGS1qtdxOas8/znOefvb7uP/W0eTuS3+n+Xp746mfMBkpPI/mZl++0u/m5nC6F9sfSOsNH+2MkX+
v6C7C5YNye34f01M9r+4/TqBLbAqCds1C83vJiY3+BcWIAOadhw7dJGw/7+YmIT461LBJIwqF+cN
C6iLm+mv+0BF3AaCvDSL8YvuQi995uY6nspUtKT6ijFeuUGc/DI5XZ9dD0Hm4N21C4LDy+6inR++
yY2+HsJ2xZ95fWirsAM7tj2Ueb1PPEjR+VgF5yJsv4425MYoRTULfGCfufVPZu67FBntvd3DItfR
fFzraEHpQgpTXhd3yFOM4GSvg8l5TOqe0Owg7e9suoyNQiDTROQfrU7CbmvaXjWLyqnbGB5PFMtB
GUSXxLINJR/KNbq7fsi4SQYObsEI0IWC1/6IjjuYZdxTe32iB9QgU9oRN3DXlvzlJvk2dEEAZSq5
2yKwX/Q5gwEYENcN6Nu8RKgfrs0eGUqAFn+ZYwEJkclhhx7VIuwdbpF7zi5aOSjPjek4xDgoLFza
LlOifKCNUkXYV1HqnhyRPC5p9u4gULqZFOG1S2f/dMWHaGCGV6wNHGRrhemAqZa5g4sgMKTuaxEn
H6qipsGsP+I9MhNdXx1CsR6n9rZzu/JUpKQ+FJJ5vxBIvdJ9TnTKYXTlE0X4U9itl9GhNDf8zbTs
ifOBMuWICUkT+c3hlj2mVX7ID7Zsxb5e29u+ybt9gF3nfk6Qt2QiTQ5FL5+kJR2GU4wzonKA9G9C
Yxz2HrrkHcuNzwN8yQeUgXg9QYrEeVrEdftSONP2Drl+6eef9OaSCxC7Fmob6JlVVfuhsn1k49Wr
P0fYqHoUhc3gAbqaspsIIAhTo3Y5bEgFb0JVJMd6VBr5ywyd2aribXlewwYDREdpDzLtQ1QrFSej
dfF0eF9jFLjw0dzKHvxy6rs/9YZKfEpGZ0+fxGVMTxKn5m36uHVX57TY/HaqqvRZqiE4RgiaoSzp
4px45BGnnQ21NG0QwrZrfiiV87xtDp75ggzX0ILeujbDjh0quWWVTathHK1HRE77oCzTi2/rL5Bk
1j0q9BDPyUKNEzSHed2LeQCj67kEoGBPP+l+yeJmaH7k+JOyihKotNdHwgqw6Fv+R91GvHvhx0gV
CEVzbVzlJvhSOLvRddVLkBYuXxppISPXWUjK2qUmo/XFbBGm0PtRkQr+NRsuQ+/fQgSIvRVzrqPL
O8/ZxI0EgL41X5xmIosxz71zRkrxcWhf0m7Nj603nNH/QsOypvUiYF0IQFE0nOsjxET3VBMKG858
exmArRF7B9N0ptrWKo4o1W91nqw3edU9tFDAxl4hClkH6zTTPVRoPdMndwmOwg+OdPdgQGuP/6Hx
uMIhgZzGumDXT1ps3zKI68CUNkFJBLRKj12FanBis4xV7gIHs7wXhAyLhchVb5cjEnuo14/jYG0n
v1OIfMKzIDrhlZZGREhp8UCT44vU4WWYp37vWJLAXu8JUtl0UzPDu+2E/42Jyz7f2u5ERPWwu8vB
au1yE1fNWCe6pPnHfDZ7kVJl6DSH54SM0jFAcJlmtGu2FkVNo5tdNVnVKamxz9T+06q37VEPw2fo
+58KD2HbQM7gYUMIAESV2pZ/o/Pbb6ogEdwOaFxU4UGk23pIGyaGVmS/p+x9rX6X1Dmz6mROD8NY
/8oqHU9R9yMp1+RBhJux1WTixi/p8qlFBqYMyvbCRgeerBASe0XnGiuFnkin8jyr2I9diNJUzvej
lZ9Bp0msog7ho8GjmyekEAeECJQk53i11R7bKPqJwejz1APNF0amm4vukT5nvsuQwu4zYXcnd2YO
6XnFvmFp26/gt7NiQj2/rnQhV3cnu+2caEnIRd1qtLXZPV6j21mnLnei5a7NkUD1zTwew7KOhSIm
scrFEyQk5SbnQtrtqRuBPEHpOSKUWx8QpI3bm1w8ZsQkDsDHCX/MMABawS0CTNpdNvcgbtOeBIcK
G02OYCUsMPPg9GitRh/RP8mxRDazhsXeRy2mVloVnr+9q1xxvaiQdpwTRKfOQnnQidKHRlLN59Ke
f61L2x7YAN/PA+CsfLT3VbH0O91s1qFZFJPcvHy2vde+bf0fciZdtvpMQVq+zjn95MjnrukxwNtV
9vwToYd+bsAfMCVGoRAtgDnc6HbYhEWKuv01V3dzWBI8lcRGP7oQ5KuWettPCZOqIIXYXnUGVBOB
aIDDE3V8SqPW32v/U1qn6SvmL3aNA6tK/bBiNT3ZG8TwJbLf3OF5clVFODYyjzwi6mBJ1+0m+uaE
G8M3Qu/ScNanNXdf7bYuH0SWsTD35XnsFnk0rFBydwcuv94B6dZ/tdZ1QzWKYy2KiA63dYc4KCFz
LwuWjzh4P+ceydtBnu/JlyAtoiBcNUTE0drjF3A84W4L0uBmdOS8G6viCHPkKF2wmSTT0dJ2NuKa
MiDoaz7ggHAAvkhR3PqB9cMHJncofXs4qMLd9jh78RpEff+QrxbtaBLs7ueoOvgkodFGdZ9aZ64v
KVJLVDsCqDiJZGsBei/omFaVg44JnCgOUoP/LDs/OAGUIl+aOXY62MmJe+2j32dxyDQJj02bxbao
LhYiq/2SRowMJM3A3B/OvUpBpk1VcJToIydbf3Zzm1vI0BxsF8UnfFRIE6X7PVv1PlD+gzXAIgOX
ciKrj85CwHreNfIiJ4uOnn6aOY1Q9aNYHriM88HCSLBzvdn6ENnFY+rq9H4bQCuM+4pMjzjKEfVl
OZRaisLPZcfF6wkdkT5RIG5shs+GLggwRCWUJtzMpI/sSNlkp460i8AQKkwXYfrYAocZCDc1ctCY
Og81dOvEzVjNEJobhndBd1HL8DUxnXaFDC9WvvMTfa7B55MJY/XkOcj02Lutg94otC/kXm0QLeDx
9SGZ8dJznCfHUCRJtfi4QB86brJE1SLs5EHNzXYguoB8Grx9d2VBOlLNXmGXfbYc9zPvct0N0cZa
7Vjp2+Cr9YBa10ule5o0m0iFA76TtKzL2i9iLq/qBnkVZp12u9iVocJyt95DAGQFC907r07ym7DM
uQt2KfMlYiNP3SzKZ+ipsc/oOLKD6FjWzrHenJR9aBCcmvEwDY5Px8x1zlQX+AJzcWsveJBm3/uh
ELpQAJLq5rNjAeTM+QmVBrMukgmIV15LmgFWb9Cpk3Ph5s2Z4Y77XqQjJpGwYWt2drWd3UaECsD5
YeCtLPHTECwBlAZfvdGDyYz6nZ7rfOmN8qrRME9maB1d2R6552RAIFPfgD+GQ87nuaI1mlKzdFYy
urHs4dHtvK+L4Fyhe3q7RTW989L/2oTVeAAvrD+MdmbvxcTt8fq0142DaomrcUTnhn8regL6Ly6r
71/QrWd7PNFI80lrtJUHFE3m291scoqHKgrRYnb6JAOmXt7cvvTkKRDvVJE/o/u3Oh3iJej8g9+P
K5vjobi1bQITRzbsPsIl+GL7vn+27LnbV43Mjn6JvCynTEFzVdwGjXzCX0pyAWTRg8tXTvqjT9hN
nnAStm+6rwlfS/JHt94+dZY3cBO2vFuHgl4ATxnaM9PR+SAD3yJysTwNycRuGK/e3SbKb0uxJfD6
Czxdy1zvq0jces4Y3LEReURVOBycqA72eBx37gQHEMkSIc5iexz6u3QhLRDm/8kz0XOBJLtUBMOn
rVrYVdfV7RqRE4dD4BXsc3JwMncE793c4k4DFQG+/zCU6uRJ/nGf1m4oXpDCGEsCWV/yy9oSI2qj
ZEdEA3UMFTzhsCyjCxFxtNcBuZPGsrl5xju9V8C8H2yHXyTcYAGnG6fZMBy29GvWrWusAGQnVDAU
Dp9V6BWnQXBbFaM+sTR+p3vrPWNxu1XYa2i5thfie1B/dZg4Pb87p3E2yOSUpfo7rSOGIdzYd0lG
OuPqJa9WoX9U0dDjqSblMLdedKrGt8wPYNtkPwZrsY9Y6Je7bSuIxBC3Yo03bLc35fQl8mv9SClD
pwecYj+TloHUi70rieuKAM9++6z51t7XghbhUja/0oNd6Hu+c8PydKZT1G+P3SjNzBiBkyBN91gR
QrffouOE1LGR/kXaiPkqcpngUednkDbpgS+c8XkafhcBSWuzJYgTD1gZez18TDuiJnwYxg4Xadao
CLca59FGLiXE+4ZmEyabjfuADAkrc5iYh8OLZeOSiJbIe6+ZjbVFi7rPan6IAq2HxjqowH+yw0X0
sdVcydTAxOSUD8u63KVp/qhGUWGtoo0FJpEek2Op2F004FqRXCrL9Q+qsdkr87ngeK3kfrOvbTin
PZVy59vr8EikzStNLm6ROfZ129Z3Sbm456Hmtrq2BD6TBeF24CNtQeaTp4kkExjI6gGNR9uYjRX2
ycRruByd7ZDaIHmyYX0WGlx5Y1dvtVSMFSjuF08ERxhf46GR+rLoLsBY7i+niQHWIQjEJ2J1ykOW
zPPFMq65yPlOAGbFdcpctuyP9Mjye0frR6TzJbvM0mIGKIaLTvSHqHSCW0WMxT4ruccvrtyn7Avu
GjGzGat7Is/IELjoNr3vuuFnF1gB+ejjwa+Q3E982AUmBtRSjr1fOzoAUdP1932R7ZZZvSmZIrBh
HTguXuAeGfQ69yGJUqNtI8+L8DLgp18qCQzezNKG/BNy2Hy3WRAcLVu8ZiYTYdAyXi0J7JDJU1Yw
ycilNdykvDe+Nv0TptjHYcG9A/PJVemtnRhPDwi+k30Ay2ah+CTyZN9Fk3+aRPnirR4p4PBG5nyo
ETrk4y5IVoI2FlJb7XKIJQwykvtsivMWbpJVrtz5TCSw33wUbf5zE/xztYuad3K5+JfqGzvfd4EC
ko7DeMcoHpRay9Vm1xgBPNV5D3CjHZajM9x+iIhs3no5cTlIfoUmJRWr6+1PUM501qVs7ldgd716
tMIP+Vz6hyIJ8Ro401NDyz3ujdiMdUoy+THPt6lFFWQeXQ9dDWS4meIwGPTNaj3jrivo42ZOfD30
fu/ErTlcn7J4E2dDdsCO/C8Rd+aQVbPH7UhlD4BNihO9b7SeVfQUJGVyuf60q97teujcfog1mS7/
fhP2iPTfrwQMMGDh/BmH66P/9HSYEaI11nCR5g3atW/Hg3xvbVLRrk+uLy8CAVqp1U9bOaStS8CS
ct3YOJk3e33k6vyxYpt/JKAThdn1NSsnMbbI0wvzORHX6fT75+MWjbdzBDNTbyrCGPczGPvIlUU8
ZU/j6NGfGYWHn5R4n0k1h2siTcvqE18fRfTnfnuk+Jqu/8fIBoAcCZUwNJ09sPpqRCVo8m3cIZ2w
rLTz3po0usatmKfYNX9vWQYKUL4mL4nss9LpvjVanc3IdK6HZUQCzGfzvy9q7iicJdADqXWfLFUy
i7alZhvJo8gc/nitYbd+bjzmPwtzgjFwfj9UllbHMsw/LIFpt0nnJcVSHNP9a2OdzehgJ3KCxKK6
+I+DU5H7ySa7i/sIYGRopyaDIchxN8OrGEFAnVduz3E1VX0s2aNzQqNG9ZTV8w01zY6N1/TbU6sk
GSyaGCWjVpzjog7muORKvDjBlylN59gGOn/qkRoS+TzH2hyurwMZYc5JihHowXAD7jE2Zge8TjqO
JCU8obcT53OJYG2rvzjF/WzEVCXhJMO5MzoqS5J0N88z9JDUqMD+faiMTqsM1uUI3OL5+jo/v4ij
aAeGcyb5zQETi7l+iLvGzujizUwNVqc7pShMsXZ2u6LDCXTVqP5xaMwPHbwRXd/1xSfX/AtX+Whu
/sHevAHcOMjArs+VxcCmqaTaIYP70Pqcd4VH1pm15PsUcPUoGdS6NmVSg6UAyubSHrPxDaIR2/Wo
ZE13vK8QSMlXKWf6IlD6RE93VhYuox3rHhjKJVSwOKxkXW62ckQ+Y5UbGH+0XNpPvoSyfWbKfNK2
9o8EbL32bvRpJZ/xkNRHKy+yE6LMJ1jcC6V0P95no4deLgh+FNarF4ke30gW7QI/fFshwbqFVx0n
I0uPMnAw9fqjzpfqFHId15ouXSGqh8ryEMcRtXaesSvBK5jDc+ElqGrD2MJedGjd6i0Nl+bGG+mi
VjWm6Giivkg1S2r12nahi2lo/MWWbrpMPrtSq3zLSw/LQ8F6aZ90tZIa5nMKBqZdzmQAkXiij1Eo
p0esznRJIZXRpWzv3QUmN4b28lioBuPArEnsMI5994fxRWDipJ6AKsE7txBucl60a4DCOGh2EM0R
oM/M2oMoeLeqt6GWpDWqwLqJcFuMIkSVTb45VHB5GTCsx2GhHAAZKriXjYKfod+iRt9r9I9xj/Nx
5/Gb3VRDPz0NyFgHy/3Yg0CGAI15YLY+QfD+YE3tdgpHU2U2+oTt1QfmB3YXkUT7BXIkLnVJEnVc
N+pT7ldTTO+e3oYlLtJxvqDXZqQfCHlom0UQ78M0lgQoOlno+udTGTH/j4haouysnpfUl/uhIeld
cn/rI2c5SGf6rP2Q7V5PA2oM3hnYVN8CPX1pJHRBR2bfxk3iKNusiJx6vgwrxWRszc03PvBPoioO
YSWPKMAA3LjtKdXih671az6TQKAJmUqTpw0aCi4v+p6RQ3pbRAOEtgSRNWRsKYltp/ZCVnBm2VPR
Rgfa74/NfE7sJdj7OrFxqUsMxR6YSpWqDMlm+tMtA+xibMiZLZjumkaOC0naESWxjBOVnd3JG4co
qxUF2d4doo9UCAvQA0rMkT1CPnylV/B1XgoPSw46zpkOI6MQbiVZTpQiYg+6HAP45ZBpCKh8rRph
hGg0quiv7oYmu62dJ/WyCX7xMpzv2YJ/wfc6HoNuRdQF6moM+j0M//nedUsEpkJPO3XPpcXZhVui
WOuJmCL/i1cjgG6AKtVGVAOHxnZqjwC/8euVHWL5dkVtz2k2gJtkPWPj01rHLGu+pHwx1OH+vk0z
71iMxI9MVIxDyJy+wbrSrFu1Q3rGEKomPXjlnSZ+SOKvhIjl+Nk9F9eNGWVUchoPXrjis6jlxXWr
7ljlNWJ/km9fvKeuJn7XlSlyPD5uejFubPfhexq29l0C5ory3H/sjNrELxK9Azd2gSeYIqH9ukKi
jpMObZqDxirNMzSQlfPsJPbngOh1GtsNQOAWqgpCjtBJb1lbD007ntjEHTI1BgeLQM+bLOgcNKom
f0ynJ3/EJLUK9SFjsEJp8sOy+G+SuSs+DctHIQX81XaDY1hZ330i4W6ktn+pGVfDhv6rzeftmAky
ptgbfYD0mTFV03QKknI6SA/zdp0s9m7V9J8jlmH208Y4Ng+AouruEYhY1axxR9ocGiDxZJ8HEu9h
/O+SrvcvLWEtMM6D92ZoPzZLtS/lSHBST5BBGvbnHqjuril9vc9X0LIbC7uo0AQ3OAbg5dEjm1nB
p0wfyXO5Q2rwwIJFrn1OcSOAmID4PwQUlw9Z9ebr3N8hpH8TW4Gi0tXHPkpH+rM54B8dguRISE1Z
N/+iRPAAeIsWrTh2LlJfyFl3Xh69lcbtPIb44h1gTvRDyBdZ83td4qRRbD89khTA+n5LrWE7FQkW
xkrDEfXJ+spcizbWcpIR9/82Uwc9oqMiM/k+z9VwsKNPEylYO3+sHK4ZWFCYFGiExfbsUox0kXOS
q3ydPQIYVvvkCXQNBfMYCj4Q7lnavreVBvtv/AcZQi2p3/MWO7xSzsuwoG8ehXVT94nawWOa77Q9
PQ519ZNmoAebGWVCgwybvhhzS/KGCCu8FOa16x9cD7nVN3FdhU1cpNUbfc3imEEsi6+HvmdzOrHo
hjWyG5+MWnRk3sMM4NiO1Etdo0VK/R3E1BjuAUqEFqX59ZDYbFeuj9ZkBF6dOXlyhGOx7xCTEb6a
d4LRymTp2zXx0lPIYCJ0tsuU2+khpyfJmM5L9ow/8Woy8ks9sjulNyznKinv64obTxR1j9nCbTwi
8MqBH4uuv6u8S2nbKzv8qxcAIxz9IrGvCE2MuUmS47iyiQ0kmPFiaC/X1/utItyaOGdAQM897Xty
uhhP5uXLnIzB0cZ4HQOeZGMNYW2Ej9ShlGYXhF41YpR1kSEboWDoSRAd0RA3Fm4XYePFWO2qvnWJ
D7rdnKm+9dKZjgjlVQqEorqZA+MHJNJzFwXMZgIxkB+asu0MzOH66HqYC8w9N9eHKD7auD3qzC5v
G7Qwt0vpOsyHnZ/d5HUxebIDnGM2cKuDk5Ru2Y/ULlQ8WmSK+e2g4utTSr3uJrDGM2lL9D/MVyaT
/PdvS+ptPnmFuusX2e9DEWHCVSjbwbOuNOxzAqQo/na5+VHe0tA7T5sbg5cq0vnZrnMLf0EAXivx
D2jmhviPg0vcTjwIg9a+Prz+yRr0x0RQL5RlVt9mY7oxKMkfmqz7UppzcrWXfgPooO6tZpbH//Pa
GAz32iFbdV2p/IJtTI8LoRSzObsd81evj5hHj5epeZuLwI1ZOd241ilXAtZro2/worz77eCYEmHb
vBLbCqChyK3pzZgqIuqoJ66Prge/WMQNvs5uP8xDfisQQhYNfWrQy0gT6efF1nBqkgEeeaTo5UEG
34muD+k2m229NxJJJKTiHDNb/etB5kRhilQ+1KasG/PwJ2y0bM9t/SIZzU9uFhMoQxGSc+5cPRQy
HSRly0LbwGg6GNiRp7EMIxy7TsqdE6zBDcovap5/H6IQSbKTUsI2GYZhPtf6sOXWL09z4oCA7n87
RP9+5PYRiWmSc9QfsU1hTX4o3QQziRGQBBPghzLozvs126S9A1wjziPBatrUiASFcLX5LvVMSh/3
+kWkfon4ZCMn8GZQMtiHjK/pfIwzQ3y25F1LLu41X7x3nduRERANynqxThsOgDgtNvqpUXfO5Mjk
Le1afZpW7zwNOWtXl6BdjkhQM1/9XNeYEWYU3/ygIfEwsczPBIUzzpH4yUzsout7I29We+eQLMD5
WghZvjzoEm+p5gpDWN/Gdu6zb43ktiuwzQFP1E3cmz+9PvUaNZ7caLyMpsjTxliXuCC9581joXRN
LRhlyNUoC6lAho3JUMbgKdQ0hd3pWyDWl4JQqqMwVaj0wy6uyhQO1/W5AYadcpXf9mA3pltZ9fml
o61wleAszZJh+DZvsTXnpxpcdWZ6sL++9azHmV6py/WdthXN4Z0rRiJm+Ap1KQrGKNfzudoznI2O
IGhuW3t1L1lwvv6T65RzKl0fXg92SbCt+dmMqvr4ehDDwhv94zl0pWEHxfgZo8JXouFOATa706BX
TjNhzi7OEGxC2Wadk8UsLuY15RGKJplC7K+/sSenhkgn8zkU1vB585wQGjlgL/PxZDCPsIX95p8a
hh04Tfe3a/P6FvXaY94ltGWPFoS9ZR1+S9b2Y2XaIyQZpKfAtFLMs//h7kyW48ba7foqDo+NP3CA
gwNgcCdMZN8wmSQlkRMEJUro+x5P74X8fe0rlaMqPHVUBENSVYnJTODga/Ze25+iz37M+jU+reLg
sz5cyZBcR0IHuVWWl3W/X+6/vX+Zl38xdGHn9S4z9/srHycNAJJpnNzGugQyRV3Cpxvb1vKpTMTE
mpskognsh27fZ1lyULB0KITZh5fTN55g2kOssnRbJvWTlm7Sqnw2caju3KS7iFzQPgT+Q05P443M
WvDa1ec+0q9UEAwjObmMtIWkh5ufbSuCfRNj4LYSIfeghj2Nd9UgbadkromPPbs5pfEtbtUbMt5L
VQqX7GwMqm6JINC2rFMaz/O2jGMe5zpm0bI4Nnb5ZnUkZuNBu2GYIrzQRpUzhWgMmozcOJzKuNlh
PZYRVEfcGRGTxd50ki0BmK/ddDQr/1yAu0DRTOq60V0wNyG/Tzln5bkbspxglOIH4/jm1jOr7Enl
qMdwuqW+vmupx5ygws0y5XubJFSPMEnfq1N1Zkx/dWIf4gPALwCMpUwmHu4R2X1UxhGp5mtnwttj
0BhTpFKotMO+rIsf3JHkGRPt+GBE4PQNvQG9ExsEJTbIH9gW5EdiwMlfN/P9lFfd90K/WrYvf4T4
ollNLCueghq1J/rIGfQvAc5Hl8HFOhZJsldD+wsvKj7asH8aq8ZcNaSObu43I0PnbkfIK8u3Wt8O
ytneTxG3NlCv33+JKczYVxMp0innGp6+R5HO2sYNc6izma3v7wLG/38lmiCi/l6i+QM9/Uf+u0Tz
/j/9p0TT+JcUhmsL+hXLWWSX/xs47+r/krojXEu6FrZFqUA3/6dW0/mXcFwdBadrKh0TLK/if2k1
Ac6zRdNNe8GN/1vh+f8AnEcSgqL9v9iFDAchKER7goEcXUq6sd8V7xVZhC22dHHUfPHc1lVx9uce
j7tpMV1xv4/UJQe9Y0lrp62+LiifHutqYt87w4BYfteJwqF+d5+mtJZPlOnfqmIejvffWSNNhybC
bCPK4IfM9J+50TwVmiZPrKRIJBMljRmey4MxqHU3UYKxVLIe0CCBXss65oJWJnZmlVe3cezfSp75
R1v1t4ZI8kcDX9arH7NhZTfXHNC9whceskfe6yvsvfGW2wpepvJZKLs6Y4+6y/xjC3DaggX8KA0Y
Low1sLwGT8JiUjBNOfsJq0E5wcD4Q7XVLkMsvTHDnk3MKPJn0qdC0BYOIcVLIim8NFpS25RPs84B
a/vq2vuG9sz2DE9Qoz+NWFCPkaXxoqsfigbp2c7ksJ3jtPPijMFzZUzvAbX6ymWbz2zRYhKXqRrf
0HhsjXDpMxu1nmK9f84CNpiV456cjloFmVm293uGLXx8EERMXI/O1Lee8BtC0EQcnjC6PpaQeOq8
ZR7cav2lwGFZyiD/yeaDNFYEQs/OTHK9YaD7IyLooUli/bEwfOXdYy+jHgUrp0h/Uq16VqRR0thk
JHsokT/mBYh7O1OnsZ0Q8UTOCdjzIQ/JYOsQE2wK/vML+fO9FtRXkEaE3mvwq2PSjg2NRzY/HfiH
QF3VzMcSWsETpxu9ld2Tp67bN2sgrUgZ7YUmbFxrJmwnbbCsJyCm296KYwam2ns6IYZpW7c6+hMn
WFp9YX5ZHAXithV29NtQucOKPWv7MPWJQ79CPg6MA2PfO0FD/YU2i2SSlZx0cW1oj1dDH0PpyykT
J5Nruxz+wbT4p5/DcCT3GX2LDdHBsrB0/H7DOQ3yYb+e6+Og8Ov0Pj4vMIUnNtXIUrvo3OhduLfM
6LkNA7Enof5N+qSHhiT3wnoAmvVfDqzrv+/0/5Z32bWI8rb5j/9usLn/8wjgvheLXdCSjnI5CX5/
RRom2ZLpZ3BE8Drs0yRjMAkMY5WWAyacTO51TKLck02ycjr1nglde2KWdKx78VC5Zv2VnFi18hFa
tWnmXNkcYMrO/OB9kMNJYY4kHmZ4s/ncmOzFwYv7A+Py5EkyUo99B+JEkK3wIEWCWiV2UPs2zI6g
0Kz6lv8D9cAZSpFXFajZ2kXBGqiy9wIXfhfh1QNRxFb3IG0sea3VzY/2FJ/7Ltux3LEpQwFA5ugB
U6mOYQ91ShctWWR1MF6kvm9NP/uu4VjxdF+zt0oLzzXqqpega0+TCFHu+razcvSeLUgizL0U6pxo
IjjjIEpoq8CfdmXYovSFDTpp7zSj082pzbVV61+oduWpoAVVhiavc43wwBfhCq+1s3Fd5pJxabww
mCiQkUqib/YiGG5jacS7sHVDTIPMEmQ47oVmEz0+/Mp8s93ibn8VteLmjgREJlOj7nbDy8QKY9Uh
RDwioDqRdQghMXvLspZhxpBba5m6rQeM58NFTcEKbFbbpOu+2grPOUE6BCkMTFoyF6lY2wcPNnJG
BLyhp2UNgpyZ2UHDVtkJoDvWiYkk0O7WeHv2vKRiRzAlknBIvtRxEWbbYTyNMzHwBKszsO4qahCk
24boP8lZXjpVmFZtOK+ECOTayOjrdUSvoRUXR0w7O6YkDehxh4bCImt9YeBAhHjD66NvNcV6Jw3Q
NckQsWzbztqKihInOMPYVbzcI7Wl7WZ8Al7jT1/7MIIlPsWbtpcoHjDFMYFnCwQiwvDRezFzdaEk
t8hzMHBJltjz9MLP9Iji+1kq6MOxhCCJ1PKSzsCx024Ul3u68RIoZdPU4oZqWdi7MtoYPkBNYSDj
mcCfcXeQd++jRayJToPtsDIKtz2Gur4r8GCcLN8GuBSzHhlAXjlpZhMC6ALitxBSCBehm/NagXrY
p+4UYzryPyyXRLLADRC0iHCLz1AheX/WOsyLaWhXZ8kIucvc5GblpKmBoMzdwt26aBtYBdWC2DCn
346yWhdl89K0Yrw5ZHDaGk8AH/H/eVrmn8xU9ppE4DuW1rM5CvlILEUpZnPfmHDzKwPpxMzPmUT+
C8arL0RmsVMz8y3G9mhdxUVxmggkEeOKGLfxmiIrWU1JfkHhp3m+obtrP4++EE8Fy1+V3A5IJ7w4
ZiNghyj7mgnkfAnkvGjBZaOoRGncRzlzSWoBsncZkhJSmuWEyTc8paqxtp6DGu9RpcFhhb9HTcLk
WugYrehP1tM0uiiIitegn77Lsqt30gyuMW73uziMLne6jbBMtpVM3+EdMDZfTp5qrt9D3SnWfagt
EID6S5+7rw2yFgb1M1jrnCT4YXkfito66sxfyTxFTsjGfGv5L3b3DSMqLZO4tjoLG/icYJ46hsKI
5xzgvu06Bj4GNiw6FSHY+zDVrC0JuT/Ij5cX80c2GwU1Q+Z1WDqkJX4NUca1CBnLasJPRB1q7S43
Y+7711DVO5HHLDN7DKKIZ1b3M65MCJmtJUVGY5uncuzb49TiIhwBKWfCYsI31O/FMMQ7LVupEhZ0
rbfvZVZUHsoqMINV7jzEvbFNJtzr7kRSabzcuSyXAUeoeV0OdJn+kMMjulngmzad3pBCN1oXtGH2
5n5HZosMewqLi23Xh7KhoKpZ3uwY1V4K5OxPfc00Us71qUTogntyqpiQBAoJU/uT8NTmknUde5KO
1t0oL34tnCsYRPfqOBPsxYBdgBzY3/dmd5o6VIlyYmO3uPAq2A8Tey/HN5ObmrSjLKfmmAaUsEUU
7lu3nFY2XD6sBFCyKJtf/NRUuxzMFGxJ+4S1E+qY4dkxgvQ8yI0zQ3R06nMI8SLUQI+w3ckccg3Q
NVqbqbN/DWyOcZMni8Y30o99bv4k1TLeJTCr1lIQTqrcwN5YzEQ8qhIfJZuVH9LAYczVBZ+Jm+RP
VQKJwC+KNwQ38aE2uyd2bhhPOUwudWoZx4gYdEYorTjRPexTOSJpxIQkGqzHzDfxD0NnLPIL3O94
34B0MLP00KSGv2bWURxbCeoemsiHNncEviuQ4t1sB1c7cM8TtCtUp6o5LZiMCYw+D6PHPBwnL2wM
x5t0EOtVhyFihtuJuGUC0i7Ky6CH1Zn8LIkQYPjoWmKHgfE2yx7CWFsBxMjIaU+KM23j9EMMiT4Z
VnpPLDQOpcbLnJAHhGTJCbibn03jZpQaGxy7rlGOxWyBc6LcTlo8PGlFZHv337GBZ/5rl9GWRw2s
IR6xz6kRYhcgq7ViI7PNGejQMo8PXGOJp/ec5SIY9yhB/SeE4ZbOQtNx/K9Z2ZksmUANt6P+qOvo
jOcYzNxsOcSOQOPpATGzMaEt6Rsg1nkgX6f6vYS2sS6WAzZajtouIM9ezZa+crmV9qKbvqEDQtLo
sB2XpdgMjQHSMW4Qclcdj/gaqncY3trW+Zmg0z4mhiZeGohbHRvWU0pJS91Sf4q4JHjYFpfSFC+8
nHiXJ9HPMdBbnJnW3kwwnXUjEsUgqF6bUoBTlO3i8vfb7VABnu2Xjz2CenaBLvklGbrS4yjSsbZC
3nUvbaXtlyQMaSa/Ih1MeRhOW51rFV85TJIwvAB/5mEwix8QjCAhO9XWDI21xk3GTYiYux1he/Hm
TixuUjvXbjy6pJoEVEz9qnPs7uSM65RZ6oL9Su295WZvjBTrI5a1pzms8ltZJzwBx06uCxTE1J0l
XZg73iIdyZPAx3oxU1gMbPPAMAf1BlqL+Qqmfe2S1xm5RXuFTQ4cTsXRJlzQXfcvXa5/FnHMf66F
NGB1MDHfR7TYZ8e4Y7Y88TesjBlOCl6glTZKfyFGoUEfIb5v2wYzbKus4vTvBrKO7PkGdy6KLHjy
ZBfuywjFczWT8BJRDXpQcxrsu6Zc8MTjLkTH+xA7RrDr/fYxrWEtlqy8PVACBEqWRIxnk2p3oAt+
+r5yV1rfD/yn6PgVW+R9ZIOSHg1kGlFXvt2vSvwS07UfwhPK+Ee3rMprWC3gztEqcS2N30M6pFXc
1nhiat2AM0blXcqp3JR29dWgu4PPxKCN6ro8OKjwWHQo+cEr4+W1RIcG1PQesopsG/cTRM50Cjez
iSl6OfqJhgbl3C1oDCMhxWdQtKGlF46Dz3PLLI5FjrnBzktWxmGxXOnzztWy777uNhdIkh3e00vt
7Cc9qdZmQmkOvOJmIoMBQJUeA839MXaGfpB19BPs5XdaXAmuprLREtA39I6zjksYNGMdI1wHcc2M
ykzeB7T1SFKcVYC7lYcctzJ/rrZ1Cytb+R2OQaSUJBfjpmbSZfa9OPWd8V0w3tMC6a7MiXjTriRP
AmTGzIoDGrkdEW/ThxI+tE5tZTnkaRdK4fPvDeBcZIPjxwt48pBv0TS9f7LeSfAYLkMubnADDhoh
sJhe8mCjE8WWWkXxxSqiceXnOOLm2jYJaoDXnK7Np6JVzg4FwrwtAGDB2GLboO0Qfdf4AbMKgALl
B88K8/CDjFP9kvZB6Em3Ul6uONuNbt5HxGUj+w3eqsypn9mEP7fOBEStWuKlB/tk8matafANgoiQ
DgQLqM4OYjhHUv7iU4kOVZkIL1tSWgNcGLMYNkUHS8fAnry3wuwJa9UXPyrUyuiB88ZquQtc3GUM
ySfPzarvPtLxk9UBZ26kfRTE11zaXU/m+zkdcKcUaC1INNSak7CMc9H5BIsO9gfDePvJ8o0M791C
izEs/axTc29wiaYsXK8tNlkErHWI3J7b28wi+YUq9zlFX2Ab9X7M2ws1QHJyLBRkUfM4CTMEBplM
V51BjkAJemCvjh0xBzjGtUn/n54tbJnHwUJ2gBn4aFXSOouEoKd7NZcbPry+ODinvq1vLEXnQDYA
andq93Wmm9HWnhr3pBMKMMSOON6/zNG6hvP76Ickq9SxAQ+2LVbIv/SdymlqY2P4TAzuJDJtIgYo
qGWsULsNORbaASbLtlnGblG5DL5IIqVWYHjj1uztKHj2MKr7Y10gzfGdpOCcUuExGuPoeP9VJfBB
91F6cGWLHreAyhU6RXWiQnN2phCPUaTHN+aT+SMsEjo0DoJVEBdEpPJnnj12H6YfJwhRuwRRdVh7
ZkfziKNsYwdG+VgBvTv5RkvcNU44alEtTI+U+ux/sR6uaidmfaHP/qEmbhH1Tts4lOjxj1nFksTt
PLsxAMV4MnVibbRawPJkFVWwV2Xuv/ldS1hLuNxZuXI9uYhHO4s2orcrRHG1ob0MSf6VSrcDHTex
fMhwr3FJrlJcD2vynKZHkc31wpiPQMBV2RGhFZx3EKVagbaeIHBzhVAAs6srjk5oZI/DMvTSRvPS
jySzYq8KtlEXRC8B/C18Q7wWLdLDF07p+TQVwSdRmJH9rFe2/RxWEFQ0keMenKx6VSNq3fIYj5+K
Cbu1YfZHvUjpVGrOxin2FrbhO5hQHImWRUqs6ostkEXj2jn+c0/HDhrRjXekO4F4HgttnyTO/v5D
x2ayKQLYilNtnE2nFuf7tdIKsacbJnLHKK8loSwP9yFkaajkODPK8JD6ffpsmx6ok9Nd5eNJ8BEB
5MOV7ushmNFhY8Wu0bY4E/WyHXsMAymDG+Khq9fZrucTPsMEE4a6+YRdrSoLrXWh6RtRufJUndv2
ZzyHxSnCa4AzCjNXrxk8eOss3taUXp4VRfaxsFCDTC4CQjc4E5WFMzpLTrYRE0vgJP5q7EZ8CQ6w
sjLgRxIRizYXq9mqcZoXHN4QIsak3TX1fAHFiJkq9YczsBF/JVmuYESbURkgbjybelx6OolOHulj
mXyIIgzSvX9j2eWcEinrXcqBztOW9KhwFj/zzC2PzZCmXhjRJqW90LZ+Z3p57GbHdGx9xq6I1gf4
PMf7F1kY7XYehmerN+xjP+jQkLOx290LEAd3wxzUmdc0I1xL0fLNZ7Fn7RSgS0MttmQLbalSzCwW
3jwPP0s3v6FqOA65Zq44UT8CE04KLvZgbfCEQr2Hri8Jdg1DD5Z9prNnLZztiEi0ubr7aCNNqwK1
cQHt3xDjVb3WJbGSYnBf8+xswFPFiRgHlywX4mxpRGCMmr3jkWHggeYErZLGuc7YF6l3nafOJvSG
/XJycucQaltkHqu6fKxDqziySPpmliRtO+6ASwjAzD3LA+shRpriBQ8x/hQayaLJ6Bs7+NsOA52m
obnVMmxKss0hPPLjN8vCvVDFR9TMPwtyGTZu81UbwXIS8IkYJTr7gV5tJjjcDxmWl1Ucq3k7F5pa
TWkX7uYCIz/85HtsF16SPYZX81Ro/VObh9HZCvJvIXZ8Kk/3w1pavCxdpUspPWIz4z3O2CjE61r5
ns9T/pAfG2tgphDTq8vKYN7kc9FmAeIfyTi7Y1Wz4aCB0ssxjt2sJaImAoxkW0a1pY8zNg7EYW9I
tXVHpfwag0yMBVFRqjD1l8ACTtrgXmRCU5A8vnz+lG4T8PcZJa8sv2p9m29J4qMVSvt4IxQgzdj8
ArKrfZyy9NIzBT25tkN3HxinOWW9gA5Mrsu0Mc9T7mxEN8it5uaSpoJBZp2we2zIPwHvBOCfZ+Uj
VJ0hIeyS99HcUwmOV5SmXqnVJZxlsAfEq/8aDFWdG06mplt0iEw64UPDRAz1wTpkRBJKB7s7s6TY
CwcOwrqzOSpNB3JEXnualUPZdpB39T6DyjIyUe/RzowllIJYC8NV0NkV/lwDnnm4pU0YCB0CE2gl
cb2LJl7cBIRCd/tD46OCFQFTTCqd6LA2hR7sh9785iT6fGFJf8uzBHmBHnyxQsvio3XJhtGY7rUg
akmH9D8R+3r0wzyz9KzejfDZVq5VwcnIGXM9MGzXVkmMQJORBU0Gk+Ffdi6qk5YG2nPHckcVIITv
w5TOr76x9riVY9Kv5x4MA0zAhzhb6O8qx6z3BeGh3EOFGDDFUFpJVXyadXSYJlJokMm0Xq5p9gFz
YOaJkGTcGdwZU1BAnIGPabEQ16lyQ4j0SOepZpDQNogiFWMbJZnvMH9HNVWFjdeVQ77W1HsygKdt
Cs6dwbDzJzTRm6C0DlRecpP6MVLhPhugnjAKioUE51BFQAY/wrYf3t3Weik4OeacRVTsn02SmUji
Czy2/UigksqlzRTlm2MMLONdRDA5ckSvx/WOh/6lZVu/D2QbHccOFpY/zOrAdfptZJwVMQW9T+5N
rmtbYmY22+jW4Gbx3JlVREub6xZGiIjXd7/0rnOpk5newSehqa8H7dgVEF3uE4nO5Ay3Y6otJ0bQ
ZqQDMUXsvwhij6NG7WwdzYgDxP7kzOT1kXYT7Xpp+gfSUk8OxxczLhU+Ay5zHszKDGhjcHIqswuf
m0kiKB7cYm2Jsjzayxewq2cgxy3RExQtoTE+2UXDwjuF42tw6bTYy0ni81tkoqKJed1OdYwJC1tm
AjAEXJXsLX6ruUZ2cpcvudK+KKxDi7sHEzjpd5cCZUsXclS3rXhKRBJ6jfmLtGRzh9fs3Qxqh2mG
pHuq7Hk9tMaEND2wj4xJr/4g88OYlNWpgfqiT2VwmGP1rmtBtS2KMmZ6MPpPzRB95fn/vaha95mE
euCtbWV7kopyl8wSOUw4pi9wZFYagHg8MvkyPnKNbcne9KE0eaG13Ztfw7n9kTQ031RF4mDEKvAk
KTHbMcF16OITyJzOechagdTNVNla1hhc47HIXmY9Q5TmZHsYDWAMx479r8+KNSkL65USaAdNoVwP
fe+v51T3z3FXM58xIiQ8A0ZQ15lfGgy9WeyyNoC+vxtwZF7bOHuvy2ETOrrxUslP/NhQEANbv85x
dXKHKN1UBrQPgGILpIApmDm3r3jI/I1Zlww7sJIAlyledYfLGUsyG80OzUUwzt/SSjVIr76ZJJ7x
SMUCaJPWuxbDSEzNRIHiInrKWAYedJBmMXNNKEogG1vWkWxpQfTIa6B4q9NUH78C8/zlJzPtIFO3
k9OPG52j9FteGrcgZnaT5GW4ngceLHxE2jYqo+ba4ydgfHDi7hDnOALp6vttsiG0sdrPERiUFMxE
kIfODas+nIJeDzaAb8tNPGJUimNM5S1yIhumoyfSFEJlY2qHfrG43E9Jt6XCVHmEWM6vyrcSQiUZ
wvPg3f8tz0z2oihpYpmflFYkXsHycVXO9BOye8BfPj12GU1a3BXbypquBPv1e3i8xrmHQxmD5Lly
H0ZbbnVCRWE7E+/evfrhR6VN4N+EL0E1MjShJwJkzIT1LK2JObVLLd/lITJ2v4m/WsXnFAYxu7aC
IbgvB86IKjwGXVjx7M/GI95lGBiV80T7xhCWFeBcT8SSZLM85wqPFYg+MMCxxt1o6zbm8uyEeyhh
ZYN0OZpjCpKqbh4R4pknXfwy8Hzd19pJTIWPyunFb6P62Rm+6sq4KnKIHhqOEaggzo8+bZl+R7Pz
ABWufcYV7R4Z5ly1af4cury9BeaaAT4qJlmB1p0NRowi/jVyUHl1ZX7khv4CJgLJou4mG2+UAUQI
F0TKFEzAMEbzkczFTQtIdItE6zG2umeoB/uY5mNNkg7AZC5zBTTCD4AQhZpIWAnTSlQWPbnWnFt6
W97LZiO0na7jlhkbbp9QF0f6m4i3DRB3QUKAk2fN1h52td8/2UncIgGIeSV99inwg7F7WC2rFCXm
YSNyZ/REpr9jO/NXLN+d1RhP3PRRz/pAS/FElB3Wik0BOeddKyODW4bSRSa4tCwEpgPErIz49zBU
7vn+qyDQTkkzuPtWjZ3umanZ79B3fBsCB0Q2UwLLRJCtqjBgtc+X+6/uX7S50Q+9gdNurINLkGcA
/Nrws8K5gforrcJL6Q/7pugnBCrLnyEKDC9D0xNIJ3lOsG3FoaeUgO1tlyRYU4Fd7l+gBQabDj3O
v//MBzOyATxDGqYcIfAEYHgo/ed9EGTXZMzjy//58/uvhE6c4NzXGMXsDZmajFO60okPlipO0nXo
0IrqJw9yjtjKnpYaMlm1Wq55cY9vnL8fXknfgZxlIOxVPh6Bokt0PHHy3ZhIcCQJtVrpSGR7DZOK
hDzhGXNV49mn+NUj2CXYfKDkQyl8ThhNnnooWUJ3b0qBHplkFO8MTgS/Zd7HLP6a8c6ukCxTOKeX
KGdCZvrqfaDzeiiL6JV48l/5EH0xh3BH548um9Fk5U40zxWjnHYyt7WJhl+rwQ+MrFYy5IdOgVC7
yFhPD595/qZU/yFY/nVBLXZDtTUEuRap/TXFXBTVYbOpA3VyJ4bF9HZUbaoDq5IHt4Y9amLZuG7c
Kl7NTM4eBF0crIcOKTj+WpcsFitcFYn+QYBo8xC+d+K7zb6ITkoeimEEdVVhshF9QKRtnFxMI8e4
1BNemXcp2fKxlaEzMcTD2O+kLMZHWcOtkOptFulhsh0CE0SGpMKxn1KVsuIt64s19xvaVhiXGMCY
rUk/Yx3tant4ayHFKpPo0OqefEbiKwfqPl1pd9F2I8zcr6ZV2uhWqA9iikYNw+titzjZCPgWDcNb
Ds9bB87FsQtmATMQo2OLbED+Tj1dusJml2gTtuXie9pbxKdaJpmvc956mq9WMcpgoJEepqgRHy6p
f9+TESMjnNSlkAZU4golVoObMLbZsLWiHs7s1DO6htZ3+Slq83MefFKp5Iwi1np2S4Jt5uhzFIjC
l/ui1sMVoYPRgyztHzM4JUDVSboNneGWlgRiZ/4Tu+MK0AKGPz0Zq42q/aNhEorcBTRneJZWyG8m
nL3Wi8OayLVbRjyhGFZ2aP10E0LcbbamTbAM9CCNMTuOPKtQuywwQZL5+VaRbbeahqZY6x0+Tjt7
HnqMlFpXHY14Ao+XNzV9l3wOCXCB39bo6zLuGYHqknFa/dUoku1oDdGKZ8dPy9Z3lO0bI9GxNLUJ
JkGbYXy4QV/LJ5ALonbnCvymVYFKsTYOONCtqdlPrj2wUQjg1/f4cII+KNf0mZ/4zK9dzfRR+rln
kiW+1i0k3FX005bE7TXkebKsJEB9jL3ObQIcPzr8ErveGlb+SO7EylSjYkufOZs20d9ZSr7xvkbl
Iy5JLnCgshhwSYHWWxb0nbZma80zpmCMUjZyIdFT1Wt8Pj6SiHUHVmI0kmYfts2OnjNny2axhCkZ
2ie9QQbxsCs0UOPDFF8bQtt5/lliVVau6zFB44FjIGF+MJv6WRmUzU2/yWNJtGFUsDeUjZc3pFrP
iyEfB1c9BDULepz05cijIrDBhdSgESoygcm3idBIY/NU+MK4nCPkTesYRqPQoNI4sVz55GMBH4CM
HbHWmTpNchDm7Mpy5luuMC+sQwlJEDOMcji3D4Orf29TBLWiorRPIEAB7MtXWvkJStVcZSVD+1m5
YpX5r4Vr7NKMWUpNxLfHwv25ExXIjU1WyB/I8NmuTB8omz4STjT0xjhkQgQ1hFWpzeDr7xVQrQ0T
DJgc5heSYcMH+yXrBEBpUMUkY+5suz0XGataXzGIk1MGBr7wrKXelIPV7iOFqHemiNedIdn25XuN
5GU1tGRY4m5/noYIfEKOkrIgBtuK+FCVrjaySfY0dl/jOPkuQqgeFodxDhsIc1u41R33ZRqR3vtv
BieRR1rcSACevOmM60OgiZ106Hyj5Bvc7pB0UONHWQRflvzr2DVA6yQ4K3ArvWdu9tPum3KLqpoc
3H1Q1m+Z6gJYKz2rhvlU1MQAMhxiGFGPXpe11qbX+qtoiKuLNbhUOp9F5scgmyR78zIuyEFWn6gD
3oOiH/aqdX71s/sTNphYV6m2GWpH/wdY+6J0/V2fKm3b5J87UN6E2f67OK0qMtOJ09I/kHSDV8/5
WqoSwHSO9CocEPsbpJgxlljwEJ2/TlICDjBnJzT6XkckzFoSv4VYUoXbgOro77Vzwv6/vDgLyqmh
EPliSYTnWv74uEV5gNJO/A/pz6Edsks4QP839/Uy/lJu1G7sUK4Z0TPPT92za3bRMtHC1emE9maO
MHmzmNUEddmAJxdZuzi1HUpUTBn/8AKXBITf1L28e8rm5cFt5ijU/5D29WFBBLob+AdJmxeAK6ea
yEEI47zZVrzwVdgMIxGubBzvIfCpwq5hFpe/fxl/0RjzKmxdJ3gDsbFDttjvb5MgpEELkB5CRNBY
UswJLiLlFZn1XiiKTkBXPBJJF/cLXJV//62Xv/r3NwDIv8Mn45i6AIf7h9qyCly7RB1MhtWykm5Y
F2LhdKCtuelqTgcHMSGg48Ymlfbvv7GxfPZ/fGdhcX5y5epKWs4fKQPCAZ+Tp5nFCiqqHpF9HdpB
81y/Ebs2iLbTAJhINONLPju/CnuuQXBeiUmi2ssIZlhCEbIxTbwJsPOpzkeTHXx3TOMabJBVfGSK
Ih6twz/JU//k9RuO5J1ydMc2TMkl86c8dcoY+bhUxgezq5mvaPNhWBQEBUsHLzFlf8VVxaag3iHQ
k2SgrXxjTk8IcOEsVP20QZUYD0ZxChJ27hponrprph0A+qeyLdtjhy2xq9Hv2aa2ZW+MiHz+zPCz
b4cmZuHAauIhQ3BxIhoIrRyuTEbRMeqJ2ADxlJ0pvMXL339Sf706HUvRkDm6bQOU0f/4oIpcVjrv
tDp0zI0fGm7gB92s1lXffWtMKsGoZgCMVxuOTqJv/v57//V043vbwoLExu4TSfDvd0bqGwPq90Yd
BKmW+Tw2G0SacL5tH+MJY9O//25/Pa4cy3aFY1kKkPtf6PaqxZyCWlIdIkP7iYXwtcYrdp/uJyIj
hdT/+fffz1iOlz/uAfDUpg5tnsuKmcDvP15SAVUm/sg6JL5vryMtXlESb0Uj84eiW4Ydy4ogKhj7
B9qtLOscmRceQ79wGAIu69GqtuXeDMrbXTSalTAFc5OuagDqXlgSPyZ3QRtYj0GDO0xjkvsPP8Ff
D1AHCgCHKJ2Yya/++ICImfWnIVXyACTJXjGz+J/cncmO3Ei2bX/loeYskDQam8GdeEfvw6OVFBMi
1LHvjD2//i66XqEqlYVMvOlDAo6IUEru4U6a2Tln77ULP2nUzejc8Dhiud4bhvZZMAizPV4ugqpu
5eUjPbZFjjiAyQJmuHDa8Mdbk8c4w764WvVmQreCVfwayHr2//ol/5fLGfQ3o13edvb7399zzySF
a66keaTVQINfMu2Qbl3sUQAejKA0NsVidKAVHub66a+feuGX//55cyU7tqAB7Vj27/uhQ/OW587N
4z0Mvi7maWW4KHd6csQMwTQfK/V0MVr4HVYCGjxdNLVq1McVGr/+b652Y7m6frv6MMhY7kIiJ85B
LK/2P3bnXo8JZfZs45jZNevVoh6aF83Pjesv8ufqlaqcG47zoeZAkv3r9+IeMfDHZ/dw6UgEdQ4D
mz8vK0sGOShx/Vjp+hd6ghXKETF9lq6fi+xpjhlBC5nTAg2WEY4ORptzPkOSyH53YjLQMs34qgxn
DwZKPvSgHqjzY0NVGzWjZgjJs9zFDC4fRsu4zRFHjCqwjqHXGae0h3AkJRZ2swdcLLHutrBwKfxb
4xrG4VbQZ1lhGJG7nCRdNLdw3OIy8zaJlT/1AkhT7RUnhhLL4E/+4lWQ02ERGgA/gswUOyKQN2s4
pnvKYC8zivdED5/M2W12ZE1Zh8EI9iEpU1wom9gJwcMlpu0PS3RHWGnkZvbT+ziIvZagStLy9Ekt
Ae4cas9NDxUCPSbDzoaKKun0mTCm3j0XTvbchumtayKD6gzE419/YP9lwyZ9hpIVzKxJAXFfzP7j
ciliqscJ7MsxHCz3NKcQ6qP8axI17mPf6ic3RIaRgvoB5UMh00jAQUnxAh5LHvRZMVxmUBXW6IrN
LvM9Y6BPgJZx8XmrQ1fLV8LCSEDroFz/9QuXf77jPd1hlSUoxHMFpII/Xudh1iNb4Qx4vMtEJRqT
WZt+QnmSX/NcvbvadMwy6VzSeQ6wPmXMpIvu1noA4agejBckNESQM8hD+XAOshgqoy1QD6pxzbBT
HDAG01dM3kKmVdueKZ9PjAyWo4pZQ8NYy/A+i4T8yJWh5RaZr0zybWTqR2OsbveTVUvdf4bZV1gs
jN5objMzpofMbPlk5eJx1JiFZOqbIpnjtBmzmEkhS+a+poOnhokw3HdXVJhS8lhs0GHx+3G6F7zD
DxBCoBLiBtuXLTovaQ5f/vrN/S92HWKsJO44FlRuYvO3LUwH6z/D8JDHzN17NHuujdPWW+Rs+Iu8
JUeoJRHDWFSjaWnhMK8d+MURoogURquv0r9Z3Y0/bak2cTDcNliIWNus319PHTcMLtU0H/l4h4PT
IKlwnO1Y6uoaW3QS2kdIVGBrK3SP0HdgaaBULxwGb3FUNucuNqK/Oen+edXnJeFqAkULhIKT1G9v
kTvDTwhpHh7NKBbITBfYU8DAkHlDCkSLXgXyOsfWpwv9/ulgZ6QX6b15IsJMrP/m4/rTeX95LWiN
DR0LNBv2b2t+jjunagJ9OkooYyvOCMWhaWs/Zgy4Gjo+tMCEoBoy99y0tmZsnI7Xpg3VQ5hmMPjr
/MZcP+DvdGDkqXYpJuPkNI/z+9+80D/vTjYHiqUowdxEgfB7aZaJKAYN4iyQOTK/8U7qhzzUz6hj
SQBn7LinAUtUNZr/hyDw9prn1yW3thfn0VmLn8RMbNngyNcoVOpAQHQHksXNz9k0XKLdiND3qaqB
n7LcXVuvrZ5ZIfITE0sMR0O1NTuW4TJtqs1kpWo7l96XoGh/6DPyTwg1wQ5WX47Oqiq8TVQgCJeJ
RXNxEVZHNfyy3pUoC+3GFyj1rQY+qVyCB9SUO9vWBHVUYRY6SQBmJsq0ndW5jt81mMZ7wyn2NAsE
8iBgxXNZxJsumUkYAABPV3I40hsNkDdq7rqENHYaBWPh+0PVTu2un0rLvxcgJQM91K+iPc+4JXGH
FPbDTPTzpt/mnWO+GhPH+SQNXwng+pI1lLhhnG01qzUOODh/Kh09SC9ml9QrdQkjCY6q67yH+yKa
0DQ86W7/jLf/iw4YTOnadkBpdYbk/NSYLUacES2FY4WXsPrEwD/Bc+B5Rxuoz72SjgP1E9s1XjOv
591gJ1gXc2hcjSxmj8uDfQNt9G/OHH+++KVBpY/f2AMM/adiNy5wyKDmao7gCqjWCPVdztDVsHXx
AO+0mgECeQ9/cyEvd9Qfzjm2NLjtLcdiSOGI38+bbaiD3x0jdXRToti00rpkXe+d4MZm5ErbMGxd
4bct8W2LKivHzPNLryA72z3/9WsxfytwyHniqGWyE2IGk/qf7qkC64dRK2kxmtZeINsWZ24itmBJ
wxbZr499wzrYUXDRrG7aLH6NmQCkA8nW3lsCTy6C+qEKKGJxXHzlIELjGNB9hdBx1HLOTh6j/Dl6
BOBRb0qU2eu5JAQ0bbblOJp/t9K7v7eXLH4XW9i24HeBMMUJ9o8bu5UxqbQQbR+jsY437sLznBee
Z94k9LXv32NZNI73r9IiWzekZByGBQ+atDihV/cv3QDJ0ypz82w3Ce1tHFPooctDzCkeiTuM50xJ
8iD5kdRKmoe0LlZh3c5HMmwYKLTtXiCEYwhSi02aYqB4IH5DgS06TglYm1guANlogdv83y+BG281
wlVXOMfFMYncaSvt5mfuTRrZ2vPI/t4spIwmkMRMl9FKAGjdkl+d7y2ZgrOqmGtDLjxmyLUDoBzg
hl1QU8uXE2YhBhLHYnm4f+U1MQWlXug84k4Grib0x0K2mGVU8twSE4Qauw731KLZfrQt33R1ZDZj
9Fx3bFqsYijm6pe8zREaa+wCkTn7TvQa5aH0nRo7G7ME9OKaHa9MFb3cnZm/7FfoBbHchd1ajviB
uomxDAio+qbFHwYJdZBTSae2IOm3Kh53ApvWSm/KkIhWAudHtCQmw40neFvGSwHlo0HLsoV/xqgA
jNLamCx18vAE+Rmr9HrKXffs5GJD7znYVRYhh8s6Og3VzYKdtapCMpMzq432LUax+6tkBn4pmL0f
CPeN17pTyOc2NeONB9UbsJTDZB6J0MbOtPasibI7J4ifKC4qJPcmiSaqpdfUFv0tCGr9JQl1D0jn
ktLpBc94/tdpzT2ka7VgX2oqbRMRbIjaz7qERZg9EMnhkiGAAosMO/twt+uwbWmrcGB0pQERgVhV
YG+fsMvj1gLhSpNyAQTtcbYWfgQTiVgDymlPhrDim294Z/fQI42XwUrFKq1DDQ8oLfmplPkZlcui
dpJnmaI8Ixc58gnhTmDYJQY5UdRPXk1KaxrYLwjGzG2CusYvc/yQaVdit4w15j/hGz2iB6xWtKEM
CD1ZZBzM3NqHFPto1Gdz2wbqOMUDGGvSKmvjc5HLN6vIP7tNiLC0i/CV4oo/mJ3aab0j9yI0sPKF
5cHWsfjDq8vBp5ifEM5ydi4yazsoK9430XbgSZNOjTde5qq1scf/6lDqKbJDV5HhjkodI9nT3ZgK
TXdnjLX3YqLvYghDL1Ny9DsXY/dQGuAmCy0BSTIgr+qz+BNK2NrvXS6ju7sYhFx7s3omTFpsx99U
9KGHs+17jZH5Q4S+D3aYuS6SqMTWSrmOy4DrdTYf4e0WLwMacdixWYQ4iW+zurtg5DFYbXUb3Qjd
BacbELVEYrzFilO/AMe/y2M32Te1fvakVpAagO+ZpE80exj+tpY2RbiwA/GEXoCnnxVJ5iDCdaLI
YSlh9rJhWCXsvGs3ZeRZHqzJrp4hM4TrStUdwxMLrvbMhLXIFv0R1ttNy52vYzlFQJDtrbCEoUvg
BlsvQS1eqyOBVNGZZklEgjarUKNzQxTQ/XZKpM2mBYaw6RlgXWCj0cxxOD8NLhu+w4Tagxm61XAW
nAZ/Sn9UKVJRtH3VWY/jRZmC4SRDWHn2ikcqlfZMqzfb0oD01jUE2Z1bWs4608rw4PYNp0yCx144
165Lt7AeOTFhWfGaS9F2xtUTWoIn4gnjTr7CDMUa0zRztulbj4aKNQ4nfv+I4EHiS3V3vCWymG4o
qCKugBkMkFPvpBW5Ny1sjIeKm6mmnF3Dw0qOMT74pYELQarWzglpzkHIkKzTP5fVSE+uGF5S0wvY
Kadp01bhAwJi9zlNv7ExMGFthHtsc6oeKsk6NLFtIua1/BaTBRh0hFA3bzSaF9ryxk6vydlJoyI7
jll4ykcy4GIHa0n7QTqg8uNchOuwSruNQpZ0Kkv3qdFHyVv6EXXhwcMnc0w9RHAT4vddzFh7ZWcG
VGzV5695+to1Yj3itjrFqMn3PdgkpozJSZNsccqTAR6QCl2jY3GsrFhSnrSU4CYg9Y5Reg9lqzu7
UenKD9Lk0Spo9bUVN35ZFdZG0/GkdSjMD3Fe6Idwyl/Z8lmo0Kjybus0+rymw5CEvm3NmdjDgjT2
m4xhsB9CJB9JQL1PU5MKFZHlNqcK6XS86jxfqyvuZl1eiUH4mYb2ZhIR81iTKUAgR7mNUU0VIfNu
hLPlaco5LtfBxi6s96CezBU0BHPXupJzc5Y+oLrnY0gqfdNAemACPOD80vwwwyiAW2y+MpKk0QYg
dWPgJt5F2Ja3uGJyP5hrvBIeqfRKv5idLkhgcNGqwad5GJTAyY+sFW0ScTguPXt/bNWmdEz3jICu
25ayjHZIt3Sf93Xft9m0K+t0PEhR4zlf/mmGwvHaWGgtSHcIoXXG54FVaOuwhLqsQc+1GRIWA9AW
8cTNkkI+1yyVOZkut3kqC3/o2wEMoI3hhLi3XRR0ZCoEBCvxToJ0dSReyqlZLCPxmXhgVHkzmc26
92anVyvunC82vI1G1hl+rdJaJePQP6NSgz1Ix7hMY8YskfzIHRtVYZJFB09rt3WgWZe8sKat6tWN
kvK7Gdd7l/jwA1x+i6MUhdH4HTkH7kMyt0hMhWJVGnJvdQTQp+HVpMf9YDbTl8mqgk0WZmez0b29
qXJ9PQuktqSAJ+suHAyfI9q2i2d732CeWDCpMb04qo4I7L490WZom56oYt0+5GlNRG9tPd/HMl0r
QEBpyuZ1F+9CR8HR9va5LeqTtYitx1AAs0nPZWKRjpV2jJMDoF2sAMQDeMO4FzwLmTYD2SREkoaR
cZa9fQIZ+b1uE+8aIAsSNHj8dla3ehQpv0YAODmYu2NsBJtoPhWTV13RlyEptsi7Y/IM5EVXJCHz
dsRAGmgFQRCYkqfSc6OLxD5hTIZ7rhUQvlkQlxgMH3dneRujMarzaKvm5ly7rbuSHgQZD1DwfRjS
VsQSdoCt63qhkyFt3Y4xPaKSRjS0Yi4ORx+APxMn4ubGY0V3JOm+ESNUI0awVOAdYjQl4BVJc5Y6
hnurwHpvV1jfh8XCiEMUn7ASDOqir0iLx31FHhOK1oIEJlUhAuiCI0UeOnms0WujdtUZbmXlx6b8
iAMhLnJuFqNScjD17HMwDtaOeaixinKsEg5en1gv2hP0wWcvq9YpWNRjkMOatUsq0LQangvR6KTi
wfnyrGndTlZBs7jZG9h+TY7mT/T2XvLJ1E/ZjF5lCNJDFmeS8Xbfk4Qjoitykt0wY28GUOKcjY6k
wXno4yP9R2OLKSNb4O85BbO82Vr8xjKujgPNo4eZzVggbz0Ilyydpk2v3Sy9B1ondoyAMmYiiMCS
sV/d9O90/6pH+/EOOAlTZ7zdz6GIpsmbFNGZ875gGUfSrdWt2mrc+UTwzsDNnRBNITlvp9naWFbb
HRB5NJtQuP2j5g0HfQz1S9tpDUp4wNikW5E2FTkPiW4pX8szTDMzwjuYBQhVmvir06fzYRw6HKug
5pSRsqHl2rNO/K2fAJtmuQd0NssBMzjJj95YV0/FDCjB0Oxl5wz3QcVzjX36qRfNc52Pb7YxBE90
i9BDVan50GOypj0EYGZKGsR8qZvvm5SqBW8T1rx+PsWNPj+YHeABBUn8fRLZA06kztacn0uyjEJb
9UE9rG2U2Z4B8q5JXaEL2qbGQaUF5xuLayNbTFU4wJoK51FvN8NZ4A/d27X7FTqAiXPsVLdMyeZg
yo9pWVdbS3pkfxjQnX6JgBvgBIhHGadiLlqRcj4c4fi81tLcRtD2HlFjl4c4cslFjLpHV+TOx8AN
5s3YgrqM7KwQceRTBfpasZoc4tDFfjyCnW6xZt618tWYR8fE+mzXGufBokGSXDXgoFska8emAhEZ
5dMtrOdyZ1lz8NmOUNuMYO3KpL+FZILSQmrE1SE9B//Gwu2LzFsgrAdPEhhsDAJIOF5qL868F9Lt
TzHyvktXW/QvJvUom6p57HsUkX01W+ulfrhftwOa8PWgYLg0BKf4nSPGp3FQxFx1wntj9/G2ckIP
j9FnNxE4su3Rx26U06mNN0yHWaPOo8J+s7zBOmm5jsFSNwufT+bTqArJjG4JRE/0deWhDi1UHj4u
SJlKIY6f0tEC0CTG57wFWjCk/d4mMYmzgu0+Z+4X2PEAUAzveQC/8osrwm2t1s0cs60v44LOxPbE
1YZ5sQwYI8LVjxprCX9PSWFdGvRVMR5yHQq6q6DwWz1hAXiNt+QGl6esFgAusnT2IctDN8hKC846
HA2tMhEgVcVPWhnelqmKuW5UDjLeHKeDbuCKCEYpdgkivYsoxQ4xT3rKGTYdWqclhQkY68iQxZXq
xj+H+DeZkDCnaeW3HlINYko1X01T65eB/lwwAzhNNKTv7a25ib4VPTNcD+cr1EmyqbBYszSb9gsj
+JehmK5kPHFk5AQ3FU2C4xEqudZExEcrvJ6Gr2XknLYLy6hJ5Fsc48Gpm6zZBourCas+IUEEHPlF
6OGzMtwTC0nv4692dybNr03cNR/EDguQZP3MNAHlzqoPlzWsmLRXHfnyQt9v7Qn6tWteGZaNXzKJ
BWXa5VlGyAOJCnZAHIEVVgX1VtFch7ZNj0YbHPM2K09unX4N21rzs5BkosJiClYK5mF3RFKLfnaL
bIvo0NRbx7SgrjBxdoVs1KNIOEgGifo6Rd7EURtdlhv3ZIfneD9N5i42iQ4bACntqQ9bccxjScOs
lN2R43B8lvmpCubwMtbRsMME4BEVG2tIwMGc2AxZZcR7WDjEbNC3wG42DofOUfY+DsZriOByT1zD
T0dN8pLr7nly8UUscRr7ekoGclYbsdE18W6hON7aVBQUTT0wZN6/vaPeBpelwRRs690wPN1BUJyN
iJapvBW041+YCaTmxhXI6aqvI4DJsnupUS2um1aRoe7aJAzUYKFJbckutJCDoRzPgxyPLjXEsQIB
1qGs26L4TaFq2erkJOaDMbjNE/U5l+dikM3ja+/mRzf1rAd8uaeyg94JKCu80b/f9IlXb50w1Det
g6xy0qL6rOqqW2eqfjCqbvrU7dCUryo9VA8NQnQi6NcAp5ur08lT2Ed88uAhdoEs3wfF/3i3HsqB
1PqxKx5SrEIbI0R9SXYg8x63fas78dJjQ8ZmNAE7sdYOhNCDBYNozcr/NdciPGiZWV8GnvPgDfJN
K713ziqr2nIzH1stx1yaGn6mCgw0WXKpia27V5mqmH41SrPKFgeArLvGYPQ6S/Yufelaen12rc2I
A2+XPQfihwGMC3t4PXGsknu9Ls1PbvABRfFrOOKZsZwh2EZmhj/SoOwfTeFusVmSs9uArsbZtg9x
x5BX12ytHnZM5EUXnIPfrY6DnENjYGUbtVwFLY4gBNO41cyXVNASM4zO/j6v7eJdm0V4KaOCasc1
Xjxya5rQ/iJ6SUpWnBEg52SnpM6fQkXhZQkL7kswPg6TpaHA0giNTokmbuLKPcSteWq6cNo2g5Af
vRHLrTbJA4m74oFa9MwlX9rNeKBTbW60GI/x/QRXsroaUKp3MapjfiVvk9lAGB2ybwP8gv6sOz8j
g34UrkyM3sS57YeJe7VBsRo51K/lwLLjNeJzw7W+isKpPYi5H3FWacXW06cty0RMpupwMkmPZphB
jCdjTdZNBGTAn8ZNEugCgwNdiZHElo0j6bwHE9dm36EzJmOHqBialXny7NmLvbJBOIja13drS9ug
f6vWQgtaTs5EuzlBcsE1NqxCsipB72ARmufxh2MD55v1xKMjOJJmWAFVC8bme5XEag9LBOt5P3/V
fLg8OH6862B2w9EeTIjWIuoBLzNGgioAO2lEth+aLYxhk2btXTTJoBhkMM3LVSoBushw9C1H0YWl
rHOLqvHJ/+AezSin2ILsHj1vgbF81fYp6cAltP82/egIgbtwlK9XyhbsXZybDlHZPg6tJw4CxO8q
nfR705RO3vIzXU1nIyezUkjSb8Oh/zJYqt0NLVlzaWrT+3QctSXcmUJvXCwq7YDQJiIY5L7jdy0k
ibLsd4pqqxb4wrgmsaECtRuzfPhsN+YhtnA9O/oVE60ux+pQQBRniQAvhlUDuOl4Q+LprBzFpBS4
7tiZ4hCwyHakfp1mXX+c3dS4DgpASKc0HNvDwL1DIeouxU7WBl8VUZxIaTuu5hrIhitJNda9ITnC
zg/Xs2v72TJM1PHmUUYNyOnL2md+Ig5kBoerGWLGPpgxVhlB/c6fYX4xu20bx8a5GeqrOYz2QZsw
gNNLv3nH8oGkC2nTLaroTuF0OSSp3mwao3I3pDc+VwSGPWUqsQ651dJK1PKbutqDtB5lGp6VW37T
XSKdq96qfRdxAo0Kt9vR8TVearaqQ8HUo1TlLZOw3IYYN1/AhoDB/ICkeXqKM/AW6eQu+o34kjxl
tStPdpcZG5aPm2NP4AKGOlzD/CYeKZrsMyfRfnqgh7wh2BdDG7TTRzSrDOlqe1pJe2i4G9PpQeBy
wzhMRAE+SPGouSy2ltm4+wDIzLrqcDRSK0tGEcuVW0OFwerb+cBPAXTJImQQThxgyZaLD3uItvlo
Qu43SDSxNZN2tRfbX4bpuxvhztKqgBLTHLOrrvKPwCveO0nTZMpemtw0X81+xm2K/hGsR3UyZf+d
mj/aYJoCso7694HdamPZZnFuAJXsBK7tFW1tmAqh9aSk3M4snM8li9EUuUfJoWkXjdbXqp7iN/QG
n12j2oL5VT8k/c4wfXULV5y7To8uYNz3Bpqys9kxPnBpt+xlMf8Y4jLC2pAxuRK99RYEX6iIXnI6
Rk9lmIpNHKUPbZfpTDLiaTdHEQZTkiT2HOjPQ0E7XUuC6VlVBPF57STxeNeE5waDBHlHTyqyw+YR
j9ebyRHoIqqzZsa6b5As3x2nKO2YBtVvqeyaTZ2qmoAUNsNgqMaHui71x8EoPuOnq25EuP4sOmhk
5pBkfjpozidibxZC3awRgIL3IwVUvzMpvfZNR1ZnKbTmGo63DgpS6TtZQM5NgiiYFtsaAglrlb2A
CmRbp2eFevoYxDMNwImoPiwy+HmQyR5QctLo8ggvjszieUjGT0GpjTviBppzYAwnsbRG7KnvOW1T
zOWlmq7o6KaryVK20caRrm43vaZkz936iX94ZfHS6nrgtJsRDDWSzfRMOEO6t3vCFu/fgkTvnolg
t+xMf8jKyC+d0ngNiV13TD3/opiu+BmYip0qjfbVqfMDB/9Nb+N2X20DvMpcjxBqQEVqH0Y1fRmA
nrxFHjZw0nW3PbGyWZue8xkZmZfLg9NCn6KKd+32VEYd8GGeGwcIoTSMpBP8DuDrOnvrP/Hfjx+3
ftWv8L/zH/v1Fq2lD7fqJK/mzX3JPtnf6Qab5N4Oq0Fg8Ifkwtho03KCiDcxKc4bufVYhaEDTHvw
xkvY90M8PKNjBxOfqA2qWd/abLfX7fXLFWfZ6oMgo3WwGrfj1tzJY32Ib/Gtf3M/i59gbzj1VjZg
Qdo5azyifJs81eQTS0YfRCDv3K8j46q9fiBx9jbczJfmi0K0js8ET5QD+2lN4zpoNjjBtHbXEf1C
+mN0QgmCg0S/RhOZXrKKXqKu2jUA0XBLMajsKrfaA0Ls/SDpLKz4iiA6MWkHdyiu2O7KKzk/X4Yy
H7lRCToqMvE15SAAJp4GKWZdZx8W5TlL++GjrIABdKNWXiYkd7cOHPscFrtm6LNPfJGgTCpDzphx
9olO8loqJAgE39d4yy3rk+htOmYJx82kOAkMHwUv4vmT2torPDbT7kYYII7M4y0FXBU835xHfJV1
NZC/1UwkqCwPtVXxAO7z17dOlNBHrHD9JCZJKw7UtmNQk7Ry//b+VdpwaXR5fjYYpx2ZfJ216JzT
ud3dA0W8P+aL/Ptb9a9gh2TJnyjJtSYAKqx5NJiX7cbMfbr/CSG0ch1LRYfYyAmqSMTZYUC4u//h
nTJfL7EVyysYBgIl//1z8sNpwuHBKQYjP94fwiTIubl5+PfP7l+BtVmWffZsUtvZIXnOpmC/DuaA
gJZf0SjxkqjCTJeEQcIBQN0dyUEp/anNVHPSK7PzS/Bu90SP+7/ZLPEd969++1lSA3AyVKbWzElf
56KOdsoxMTI1EdHAbGgQoZbYonvOS4OtMyuS2UfHaLL0mBEOIQbV92CJfz/cfxY6KqOlV57uKRj3
B+ax9E5JHORxtEdwNxoSCaGz6veSwE3OQeXxnjszMN7/pR38/xfIT7X+H5qQzUf78X9+EALXTteP
/Mf//OMSF8WPpmw//kjkv/+tfxH5vX+iRUfcKi1U0givkEsOP5r2f/6hec4/qXqwa7i2Dp1J2ggu
/kXk9/4pXPA6ULLNRVbtoL35F5Ff/NPyPFhNKK5d2m6O/Mf/A5Gfp/mjoEb3DITywOqZBYI7Me/C
sf/QoYooJWzQKiCL6loZ1R0J8TSlT6UF9mJLRH0bnLBAiR9YUWfALq6TuWKlcOs7L3Vi5uFPxxCD
/M4FVGqvVkAT8W2oVNv8DCcrKz9mR/Ta9x7QtlolMyvFLGYoJGPVM3KpXZcqb8WuBfa0rOyseVbS
mUzGsE3zFpvESkKhraIOSCJ78bKYGuXOA2YTfJNRN4ZromFD81RFffaQaq6oNsGg4XrqS60ljEaH
63fuQALQ0Cw42K50N5oQ33VYon0yQqTpm1hwmVAkZhhv9C4r3nXXxbnVknuHyT7DcL3kVXnWCvKC
xeEE6YLxw5xGRsQNFOMR9WWYV6uoHtsFUIP3iL5K19hneEJpHz10BWoxxFwtWd8Nz5ZMOk7KUOJk
zpNMxsZHDrk0OkRGyjxNbzIdMPOQpslhiAjpAm9oPVkDvpBEzDVlaOkY7YIRrJgal0H6FSQ5uQWa
5WXRpSVIB75A5gRMpHXLyiBMzBG4K9Q+XvAFlz44AD1oZvZgKXI4pLExHZnLiGRD5KRcTMvO5N06
fGbDqxjcWjyPs21E3xILi2PoDdk3HXFi4zdpDXMlUaqCLyAZoa0nKdp3mzNbsBUQBK+5x5pmmoF4
KcgcRErOSRleMx45GpaACsEMjuYxtUzrsbAzgXKfFkK9royySNdNHTivnYP7flf0VTs+eh1YRpaq
JV3ENKHnH5XiV2V2LFAIbYzGpI1pza1d3XC1SGKk7IldWtVNtUw5zQ4YTAOGbodgYm6mVaz1xQ2i
leb+lM4gmpXmzQOkzCWzFwwJUTJ4n2Oyr/NVH4exdoLZhHM4N20qbauqZhfItd077Rr/7eCgXnEs
10/cgZZFlUFX3gZ6k8MUoAtk7iHL5ObOpkrSr1XVG89YwM2EDq4c6kuGXDm8aGM4Om+FBPSyB9rj
useAFUVYzOts4gK3sV7xqRCVCemAqopoJ3NiFmnjiD2mc6h9rqx8eu4dIZ4MoCtb/JTsWDCZb7oz
hWfuAAYcrZT0pXQ6TWObxd8zy0xfNEWm3VAATkLNHH+tewh1o2bKE127iqamFVAH54VvVmO7dZBO
b6ksy2o164XaRlkrTpYy6kuMFB0xDP0SQmnxncXa+EI+qukPsVuecqd2ziMxbr4XDDkh8Y7NscHK
D0qGw7Ndh2TetExVIZcl+7AT5kEPQvmmT3UQrSIvlljpxA8rH6YPVJ3qamm99Vh2Q/A49DMnVMMo
HquiD3k/mohufd88umXYfe0zozp0eiyeI2pVBDSdE11ckkS3NnwWvxkH43NeNDGRHwmDzYlbBQpY
uhNeDNnGTQjDzN0CBUccpkhiOULBqgvPIbmC7gp9I2UoK+QDFonivRitZFt3XnizbYX6VCXB1pFO
i20CB+A8jQrEnNkwrmU+4jG4x6nQqovgUvR7IHM7Cw/ArbcC7cOM4ZPXXVm9gV1ob26XUCgX2gR2
LAGyh/jqYCd6xtpgtyA8Y+uGP9wEqhZZ+TXFBrCJkkT/metJ8ay6vLkaoxvBzsC5YqO2yM2D1cza
JxSpMD56J6Oenya8xXqUQnkVGcb0no4pMPNwYzK7YWTmoXLtGXskJTotmhi07QQ5BcAPuM3xMI9P
s113OzvAr2dTQeFLALG9D0LTXZuMC/w0dxnnNxKieU69v2JMjheDPsC3zjATrhC8x4osimcG9PZV
jbKBaxSVhBeDK8C/JA9Q4MaDWbUaMJBE21WREMc6NsZ9mhGG6ubmeNESM2O3moCetVCUg9xb+M3S
+aYGSwOFUMdnXSydd1WhRTBF5Q8ugRgi9moAmra6uqpl4DdV0WvQZNMl6pASmqae7Jjwj34LnXtL
BqI4SjdfTk4ZHdgRWXeexfStYgvYUz65bwgQEvBtiTxhhKEvkeKLQfUyPgY5unneA4cluUgSStWy
9D19Gb/DUqYdgd7LI+7FnxStoNKcqx2tu3hTKCvaaaFRHGqzRP9P+PfVmSqsVtnUHYlmCUC6A21p
WTe3Y+jQWy97Yz/bfQCvL+xRYmJEYkNwgSJYuMlDMrzqikTbwCID5X+5O7PdxpEu677K/wIscB7+
S0nULMuW57wh7LQzgvM8xdP3orvwDY1GA33bQMGozJRlWSIj4pyz99od4McvWkRgKZKW2ZMHFKLw
y3yHqideV2mCKiWHguj743TQUgBxieoZPCX4Fi2v5xOf5+EgGVzui7yHZGRZnPp18pxIkg1ePfRp
z2njm1ct8voNG6a3G4Mk2+aEtR8jDac1tzeLaDdHdLbYLZBIzdvatvw/0tbFyYj1dKsprbkBd6Md
7UD3TEaQNQgZGfjnCp2oInYZxDFDIDByx17hcE2GfryC+61Crc+HO4OVY6egj4aZ50ZrNZEpm9hW
FhaxB6BBJ3jA0YCx0h2IJzoY1rDGeZ0c8bS3lyrIYqwnVr+wHEmTCyJrY5WEwQQ9brMVyjl1EqXL
aVtJUHyo9yDfDQsKzCXlM6EX7ipCCjxoiBtG8zT8DO6M3C7mLcQ3UmiLgGs4bpptlySwcooR3lKi
9zs55ssGQpTzzH7HPEB3IN8ZXKV5IjbZFCFzShQmUgABSZgMOntoo2fneO77m6bB0ndyVeyVUbqH
bsYsri25xxQxSDYblpnWCrQ9/XYnRP0whXHh9juVukOwsue0/SibCgSXPti7opws2BBTP2JMrCv5
MLhZdch8n1C0yG+bVwj8amuNqrqzMzLQthAxTW9DTuZobtuUcMLLFKOG3+ixyPqtNFzf2ZP3NKqz
z5vEnK9Wbvc02aqi/In6pgMOVo0XNvWsXFvG0l127ZlOHkyJPt4mdmDU5gr9/OxEFSnDvTbr554g
q0+hBttkivJztP+/WrxYBq6U/6l4eSz7Tv6/9UdTZnHxbxXM39/6dwXj+X85PJXnuq6+WMwpIP4u
YHzrL0oUxPgW0SO+iaz/HwWM5fxl6hQbyOMt1/63AsYy/9JJ/0ImBaiB8sa2/zcFDG65/2JII5TS
0ZHfc8LSXRz//9UQ1MdmWjQJOzboZLEzosE7x3X/lNvcYd702oxDexvaul430zCQbGQ454QoIGKg
GAG6/u7q5QEqAj/K77z6IfK0CKxgACNbg7NaCsYx5G6F0Xw3NxVKTz34nSSZt9JUCh9vImTKsonp
gga7MEWmciPuEL8zcEn1UF9UaAzafID0lrZFJxttJuI4nDnFpaAL6B4CGWbW+GLL1U54BlFSoU4/
l9yCAhkONsltNQVbrxDOCerCymUun2KNCA1e6Krp2CKDpioOHEmO/jRNbKK0+q1GBLsCcGA60xqJ
OjIWBUkNrT0ga66yR8/ImlUOZG9fp2rPEQT0GWDYk05T0qpH/5DHs7Mz5fQcSF+uCkAAZxRM/eTH
yAlNaKnB2L5rFgemtrF2ggSgrZbFNgouyF+kc2BNGYsvDIwF3XI6fANGeqqGHnmLsSRPYaVCKdC+
ZWV8ngdNvjB6ITsQC7EVL/LuOjggjPZOPfXOMRutz6Yli9dn0nEwBDmxhvOEbBmCf1wfCrOxl0Fr
fhZTtO8jEy+gPYh1FOblNH+ooT3n1rMTOMHJ0jClJNF4szgb7VWGVp+IH//iEbk8eAjV3fyGC8Ih
yru1r4wKc1g+aN1TGcGWEZ5+cnrtlKKRY9ft4rtkCKZQD6rnwZXd1urhFSqGgeesQrYuZYg3BZ51
S7DiGI2k6jBKbwq7eVCl8VpUCpZZ471MJXWE5VDHzEsQGfHim2zQlkWadiJ5xRA3+yEJ5xHGFuEP
axVHzkvUL5hwpr9mI272HFvbGtCuz8Ic1nlxr0dudLJcwiEn80dv6CqAjxR+U+c8wIRPb7yhGw2b
rRrb8anSAFS0gd6FWkZ8JLBYd6Mq4Agprck14lWL7FTSIdgWTAgg95zAOJ9Y71VuVB/z2krOWQTu
Uxtw+Nt6OyDAGNxXGTv7MaHtX1R6gYQzu3o00cN0qgTXPQdOv54vufS0+3YAZKdXJznlN78g7q7v
HqFsKOwXMvSlkCfOR0SQQqYHv+vsaxAuhIK1+4oOxMEgp7u36+aMGBdWamdbBwkaOUEoHnY+E64J
TQBAnr49dZp6qMsh3asgRRf2BdePoO1Yb7mA8kf6YXcoI+aHUkRfcDHyDRAFwNk92TSt4GQj6yAC
0bqMoWOCy+uRaSP1/UargCBpBmQ8MzoZ2i+q6Kc6RgaQRps8qZ0dH5QcAW3MCTBOSsawNFoNLlUb
HNMmfdZze605QUDXoLiiyyEyweqvE4Oia7ETxNm4pxLnDO40X1vHQtdDOzGPPamOYaCBdEcJPm4Z
SR6jidFUOiQybCezuY6YX4Ku3gZQpJ4a86VAuomtY9oUuhHfCYF7FIrPejI0755ouCeWIO9+HPs/
srXouZMxsY7LvASHyEBNLwh2HSqLM88S7wo8f5fUTYFAvqSX79Z3k4i9c4loZ5f52kh3gblRj8Du
Yvv9La9ITU9iF7XkOBfrkTIv1BIsPnMVxLw/5i/Ds+11VqcBo+T+q3XTrciEudNEhkfHajHk2M23
189ZOI1ECHS6hokh8fP7zbyE7Y2N9pwlkbmNrRTLJ9w5SvQFUziXik6yhm09mUM1ySGUnCzxlLw0
FnD3inAoGgIYdcrXWevju9kXgs82injd05W3FmbknN/q4jvPuv65oVteTjaK2QDdg530IXYMmtQ5
ivBx3YlkODQGibFahIBodPSJYTwzyZFNQPqE2Xrzd1Qh4GpryoDGkGrbtfVr4hhQ3SH+bXQeExTF
GzSqGvyfKNe1PT0XKJQIhezg9zjRWdLxWI968Vv59bFn1rNBPP+biTYOzJQE8AZHlDfLhIgqch8M
jzqWGEPaf8xdSKiAiQ+x2OjI2xXz1pxjbkqpv1TzRNywRShIrFIi4eB3bHnp+ymQh9pPIRDb2nTv
G1Ij+PkwNa4OOQ0jQ6FYOKzG4VQrRkIqEKqtFf2IsNVe7Vg8o5WOQ6di8A5xZl3N46cz5dPatfxp
F7htjuihfjeF+vRhrz/gL3Une7i1MwPz1HnwdTu+FzEaXIijqAjchGjghW/U2vFDw3F8DTGw2DZI
+jfEFYVFal8sFGerAXXS1khFtW6oSjWAEBi8GNoGNpojleXdRtcv/uCoa8eEBDsA5GS/SD6VcsRm
NChVlR3CRwx2JcCtFdaso2Dge5fbdr3GrqpWjGDyMHeJMfdAAbJlJ4DR5NyRz15DYrZnYo6xwCir
ebVw2OyZmhkro4gLypfiY5YdyoIgOSgqfxw4zJhNjF2YeoxVVuPSLb02wBRAQyERzxNJHflUh0oK
tW+V/YVGQV5UIq1VZjksPt0fHFsYu9q9XuZvhjdWN8LfX8ta/S7IZA5VxzWTzwsIz2mvNX0qVD2I
GAPk9kejb959N63xyopxE1TjsIkIvVx7rYdNx1P5o2F2hzRC5xSzfmPNjZBT8gtYjW88QOlARKjF
bzPRflMbkXRpos/wDJ3ghSkCWym613SwH/14emgLQ74NprEuHM7vVdLD8Iu0Z5alVcVb8uoZ4kva
A33UNGV2hauOmpiAQNGRcJHWbrlJGTk/2tREGz+jTKjpje0wC+Zr6AnR2+TOQC677s6IsVME5BMK
0/4YgGJuRkRJp45oGKCB+klKpm6t23kfjvTfoir6kDq2C93O7aeiR6FSioygwEbZT4PXvA6Uoqtu
qaZ9vxY3WqqoiyVzczVnZFHGSFMqb0qPvYPJIh+GizWgRDaVVu1dsafilt+1BsfVcbEJplHW448i
j4BEAOeajLwfEPiwdTSmpB0lD1U62n9K0LURUtXRnL/x2MB49KoDVsIaRbmxVTWOMrSp85ocr2jX
AMYgDUZx5xMo6Ra3NAe3UcvqGMxB8wTunx8eWMPviXCVyq1v4PP0xdjQHqql8i7LR94qkL1oog5I
/Zd2jsrPVtYIVIjJB6BC8JC13/OhOJuStt/GmWL55Cb3yzlryBX57hGsJVk4a4Jantl7t24j0oNX
gyzsdefWV+29OR6isvF/+ZFtcd5VwaPyWiuUpSouMcdV1mpyrzJkt3YcfZts/mu7K7VNtUT+EJ9m
rOklJGFaCtQ0HjmGTmH9SVp6QLKzQTwW+r0vOSW1rxgXmy+rx2tuVvEb+bD+epgrNjgaGik6bZJ2
Z9gR5Qu9GjCEAqIhOv04bPOk3EyOku/RfbFkBnjj9C3QT0qytd/n1nrUPOezDYryVljDYbb7C+sR
Kwik8x1+zLM7+vHV4LJkiD92O3d8c0bIh7nDqZR5QhWWymi+o47P0SNc7+oP9knJXAt17Y/FaOVU
+wWJvXqCPhhhZTi1wKQNL7W3swZENjPHDhlUFN+79ianPf3i9/aRc5zcjH5Fom6kyYMxpl8IGuit
jAaBudH0WpctMl0Nnd+sgvd0aC4RostDAkxt7xBaQnn+Evk+9gfd/DPm3ZJX4hMh1ev90YrTAn8h
APpiwj5m9qeiZQqsV8wbTDN+GZbZJqWHwpOyyAiW7/n5RoRVdKho3a7KZTbBCf2xGrVlqJ4GK2os
MgxPrS5fmAl4a3uYvnwH0WZi0mLO6g49tx+9uLpG5nplDYudYPzPL6zPBxJ3HzQYoQjZFK7l+OB7
XHFwxe9KYxgIaG8uSJpEGFXAI+1+Go8/X8Ygno7wht8NOoxQYAzB/BO2MFMejwyUcHBL5OwCZ1U2
mPlaCQRBxSzURvcIP+aeZxoejUmxSSs4F1hSX41ZpVuY6ISFePHOcCaE1amwSWlBVTS2/Ul4zIVo
z5IQ4JCmZOmLE9jP5uPI2RLO7Lgcm93PjnxsaAJQagIsFyuivJ7qCSBz68fUdEpshZmVOEW9AdWE
fKgdz906oifnKoca7t3KoQ89+YmqND13X3IIBPVDcmX4TkJoPAbryGhPJY64Q0TW/XkajnPBTCvt
XNj7lS0vhhbJbZEmTK395Op7JPolMiG7LfFWvu8Fl0FlL6Us69WU2vEtHRdRKXMvCOurVqbJzci9
XeXU34Eu9UfEP+VqxE4ZZgWyxxSSNsiF4V1Dw7Wm9atvU+G/FRidVmVH0ERAEO+S7NAmLdr/AlHz
aHWPKkFjDNDvHRL8fm4GudeL7K3PvHc7cXfkBpw9DDTSAfCZ5var1lykPZHoiHGRkOABRRib1hAR
Hd7N78x3tkrHKjRmOOpqzYLIFx39ZWWT+oy+ZThQmJxS8hfs7C6DqbiAeWtkn7ajz7uRqriRw7CH
FDzuew2PP8rmY8SetYLsynGXGhCOaOICNaogsLraVpDzZ7uTx0TnTHzCgrqrPwY6qOgLnJvWklEY
6BUSKhrcp1i+pKP/4U7WPffufdGnr5FVucegywHc6HcM6PoNB/ufJ8LabuyJ0yJ7p4G/VbFxVJbB
6AnmtadeTZGbJ4SoE3hxn7Jw6KI1GLaUMEIuP6KWR6og2geAZU4RqI5D1OBuyvN5N+fWPqsz99iM
AYKqVLsO47QG7WQfghkHs5czihQmv1M7EIlgZCaJGoHfbvS5f2TheYh77KpJziEyj/B/Dw3lSEhv
MFoRmB6DACEmBUE+/tDEOPxYSvpaiBPjoIhI4C+tp+htAq9f532vUQTSmZ9mfxvj/tmgQu3IxeGN
zDWDnm2JzL/3naNt1c4x4fB2DGRv7Ryer6rIsbIFQD0dWNBqXta0oB8fbZW/Z26HkSZmgjdCqUA4
bq04yzwZIED3BWDerS6qbhVJ8ZvTEFIgIXC7SWenm87zSNsVAKx2K4jVNPqb4RtpmHZQbgcvZ0CG
vE91KhSqStZsry86eryV5kq8vNlX7pMw5w9kqmgkDOuclc00g4if4d/x7LQis4BhwoB0SdejZ2+M
0dwa8/dYvLcQVh5N89tVwUs+xQLgsL/CY4aWljnoypqZHGTyms8jeVuuN2JaKw/YbTaRnIwT/otP
ozb2heTIpExv15n+fSKMX72xaYveOdi9/t7RAzyWfrdyZuXh+CQ7siShEmELMyW63xaZznQkVk4N
A72dnRAh/MJhAbovzO9Kq4PLHVyC4BcT6IEs3rrP++1IZ0z44uRCB18F7TysarPblg5TIjkLe4O9
gcGmNV67BXdNghhirohRRZwnZ5Oj/rpbRpp6hgmQZvyxtEPYTPSnsRTMjvE1ThnpShi9tg2dEa5L
9xRpwlvFyWJdsYz6OvKoxCGnoaJHrtxqVeeO2rRT6ayx0UxI1AMPVIuQV49JLX2aEdFcb5KYkMLz
SEtIwFqMKjCgAq65rPdNNoUVVkwc+QeS1L8RWCKnkWIfe8iFtWy6Vs/SIxNzqte5bF6CJWIvk9l9
G2AtaeNfpiRQQHcwc+Qq3Tm59yw7FrSSVogy77ivt+ACyMbJv6uOy8G0cFhiwkXiBW9HG2ADEH4y
YQNRAyRvuyo+9Eas69p9rEkwgRbeAR5Ap27a0O4cu/+YC8yyqEpWgdXemewlq5wyznNRunfq4nkO
+0LJmcVSq5L6I7a//ER+0TcMZPI4ibwPU8viA2re0Ee/j+7SIsZMwydn1BVq/54gYudBCn5hFKkf
pTQuwwSPs4CYRaDWJoUv4HVg2vTiy2/qw1QSQsCw5xiRX6QnkhAgTsorPKfoJTv9gE6rOlNUnbAN
31clM4aqvYomeYqH6hFBIBTlDtEX5xsORzfukU5UD0U8fLsmTI7WcF/FMN0xkVnZtCiapLrRYFpI
lJ9YJ92VndlbBltH3e9RPbDMC/J9Ij1sDZJZWdQ07KXWfdPB/AkmVtzBlpxaX1XQ/FajTSxZ+5wD
z1Bigj89vhAOvQ+K6XccpfXGaOYLJoFPzBGPBIWthyT+GnTj5pGNQQrRAUX+O5Np3PUl/SMnLTZ9
n31MGt5SRBFfRleuIpNEQ5/PgULlzjZpm1ImHFASQ28WxjMkqsNcpRCGUDni4Giq7r2EhQ4Hb4cB
Dl+kecjKdN8ONjZLCz20tsuZ40qvpOvq7CV4b4sPFMR3WhkJJjQLfXIA5NJQSF9i4pe67AXtC68x
am/kN+70AUB252v1Bp33ZvarT9rA95AM8q+yRoDSMMpuCEjW9ZQw5xFhDATKS9nVn51pnyJnPpSj
Q1tlKl4m6BoUUkG7SjmXdTp9zzL7njG3aZh9nWypbvx8P9u7yfC/8Ou+2wPO2QQbOcl9Pnah4lqr
6qRZ5H2HKONeCn73EsIEGTKhYKwGviaqgRqokQ82jcwVABNbELFFbB3L7cDgtI2t0PU8whFt4kaw
ebWYJzlbS0d7LCRVUJTYL6n1TEreMYDYgL+FFDF60F2hGTRDpz8VrGeGo8Fzo2HHJJz5Xfo5kWiR
pQ4WFr4kpdsSjPJPW1h3nUPufE1XG1dFiF8M04Qs9Etdfs/0wVwI5bElrV3R+9re7W+1IvkJ6A72
vJgBHqh7GwXRi9Pf2mDCUuMPEaHS8kIUpqQqz7aZiuBDxPE1H2DGL82cAv7MNtZYeg2GkMybx10z
IP435NDg7Jw+RSp/FTWTs1iePAneiyoc8iwBT6RdHzWapycSXjMJiLFGoqBHBbWi2CCKwM/R0Jay
cT53GlxVBuRYRQJ2PL+lxmwkfBPmj7SqonI+a9xWJnL9TUzwTEJcwxpHhn2wDctcTXnPwROZhVYk
H1g4x8Ok1+k6D+K1xqW/ciYU2QAdIOHEjnue0p01+StlaiDuoVmGuYdtzecMBPG0H5xnYfAuI5Bx
jI8i+00kofXsSyYETduvzEhPTu1sLEBhWHZJiZKWhG5SJ7JmazDGXUWxyRnDoC9JrK4sOGmBIrO2
rRnfFDE1tMtxNoia5iepB1TqQgtlJOUKS+G+GZr+zrkqHOAVsp1RlShEFpueI42tqZEPSzrR02zq
5FlpN1WBMm49WhIkTMkQuQZwl2AZ7GD0ykqxiqt02rEv2ntz6rWN3QEICRwPu05UvMx04RohnhhK
OysUua9phzvIGe0rmr37ZSy6i93gXq/tJ0NCRzF9suvchlw+Rq/WuhucW9UmzWGWhLegUvtspHjq
XLQ2ditYdwR91dJsQr1tH/0M327fIaTwNhm0e4pJ5siFWPt0gFZJxQ5R0ajfNpB2Vn6AeqpFUrCy
LBncY2bcOgantVnUXCmRfm4CNYDDM/egYzij+P4fmKJg7lmrmI+TSlO7ewa9cxjDP541SEPCXRkN
l2GHfKzPyPnW8y6UQ7mOA/2FA24DexAL0eIi5QSS/e5LzUQ58YxRvD6A8LDXIO6sK7iZX62Tu1zX
8MYHCbSfPMM8gshqOZhMnTmjyBsrhA7RB1IrUn8NFDUDwhe6UtnOzHjadKDerocXuv39Zuy/k3Y+
Tlb+NXbDpiURYqU09912i6sSKIzKalcPWGaTQb0VbRqv3KB4nDxelP5AWisrD139xhk5D/8yvfGR
DClnA8iTpAmHhoJIuQcKBU0FU0BWr/JqcsksBVdK0AlO71mvsG0xBi+yvTG1e5C23PhIF+1uNlZz
hAf3kWj3x5i5Oup5CjjIaUfSBR5QYTy2VnTlWEDrXxFVXCTpSk+IIuYeD1qcW5ZCdRKkNBSYQ9zm
BhNz4NFLb/XsQ/Lg1BZ/8vnLmZuLp4PqBhmAQyWubmYcGkHC4dve5XNyVwEEbcaOKzZ7dzjuutN0
jokDo/+7rjT0xY7rxazKw3261AYWwM85u3T5qzsxOZSwsqiN6m+VDZQpOVUK7S5rl+r9gzmNr0wX
wxwjaWN6Ry3o/yjeksGxv/0pazZ6xbOMgsiPehNbxM62oZnmXzkoBxGQoepiMzJJ5QrGs7mkJDRR
h8TJfYBN1ik8oYFIQ88VFxCYv1ovDZuyfeGUZ2/j3r/rJ++iuQkJxlStK93Inoa+e6uc6Lg8V+Ok
l6K0T5xYd531VhO0zMSCYms6GuytQNZ2UVycRH6tveItMHEf6O4twObSRTtXDW+m6Z35JNFbbkzE
TE4SbVrH45zC6oMotzB2Jkvk4pgHfOCEGYtUA+WdHoLCVKgodaoZOw1LZZwbj/6snuK2eJtodHRI
PTEonnO3Ollj+ZzZZKtVG+5Skp0bUibBxE/B1Rn76/J59RoN3Ty58iPv9HRNKtFD1LW/xoqulkoG
0sN7au1pRDK5yMKifTSOe2uOE5L1cP80OTsjqJB1ZTU1bfr6wc36V0AWvN0tO4B5gzq60jpiJFx1
7yKLaaxyyzj7nUyaFitG/dAGD4Xh3tWzPDT+jHE02xUci1coLV/iHlUlgLqoLy51gwy2SrUnKIjE
mI8PyGgm+oMBwxrZJLssS14mbfpiqrjOcmJeq07cW316I7vNpRc+EP3UnOyMuUELwlSmEe6ewb7C
ioEKLL/KjIGrrCufNtkLvWdyW41mWHkmubKubl7du8j+RWPrlM2DuSFQKiQgZK8HYleM5h7iPgf9
DSHp9KHIdZvCjmtEM+ZLbBu7OJFohOSTmXDw1qyt6uYdrMx9FGng/iDdu0xdKrwO1cRUCRugH4lV
RpoXTJptp1HTBgVBLiVzm0A/m2Uc5nHxuFz4nZZ8lBldD/a0crgb53I9WISsWN5blkqSlQPQMU5I
ksQzg/a3MS03iTPBSwIB4Nb6K35oZ6XPfwjjhJQGdmbmll8Z2LZIJx9BjhsFcJDoXA/2wYRnlLdk
iNnRk0n3AaEp3QTzborjuyKpPhhfv7eTvyeIgtk4Odze+Luwi03B2NPWFGAWuB2sqH6nfSqj/epz
+3k2/edW0nenGfFFXPLTnGKZ0UzCQOoX5pi/yHFx+uiX7kQPtmr/pLV8Lop0S07pAzPnw5irdYrr
0kdfERTJVR+wotZPruw3DKm2sEY+TZ05sGsR6Yhq2Ol/04bZq24z9+lHo+m3Jmvfc+56rajOvUze
zGp8HzuITcK2NqTc79M8v1eMYK2S2bcwm22NLYOZ6drPg6Mk9Jg95uC74tm0jPuSz8Ty/S9eKypv
AivbBiTcs84kzWX/JF77PpmemC99R7N/B+TqDur1rwxasvCW7GZxjtV057toTrTioiz71FjVd0zI
dpMOJ0fr3yxuKtdlAjUT1R0zM031h6yNEX+bxwyuINNrkyYkXXOrfXU06HUxwneajZUHqyau7qQX
7K2BYYrejVdLVdfRbI6dsu5AUtJ+Zr/0BUGq6bk3xieaS4+ASCJcVuJWGuSoEx1GkPpFY/V0DB1M
KrdnTgh1Rf10K5wRaf1a5LQi3b47ueVSfTVNmMEb966wv2sWcMQvQTFj5OdiIa/9PhL3RtRsZQVO
JKZ/xTqj0SppoZ1GBU2rIqNJhzp7jqpt2TTFSlztIdsHXfEE1zgcLFz3pQPUqKzDTq+uWTeHvfcI
RPrgzCAVKjr8wnxz5sLaAX58Mrz50XOXbsxIhpjTwIq1L8ls3hOt92lNci8It5W5OkdMUVul7vK0
/UUI9I2gygCc78ryvNfZ/xUF82Fypt+lVjFJMQDjtuktWvtqeh6N+mPst0PTnse2fZP2/I6OMszT
4EX63HJYCzO77X7jYrzYdMEZi+wqaE8LU6OjT1UeJoSqsSb2KepKRmNMNtDFQFQ6jQG9OFi6U1pe
EqlAjHFGYsUIXYuPaazylTe5iC1JWgx7o9jWHLPWhf1oaLPYDJ7xzHTrEhTmCnXAkRpnD+juxR64
7SH98OzqpNN+qOAEFUbD5UfjybHvOfN+z/x7ZBAmHMzbybi6df5UIrkUILdV/NqO5D85znZJDmQ6
QLucEKpKUtdVW02TNKidIESi/Gf5uensPugWaYi1vEgi3VeNiVRn+YG5bTx6uYNhUAbnSfS3QBZH
yo59JONnE5l9N5QvHqQOdXEMmDDRZFOHyGGXOf5Jk8yflwdNef3aL3ggGX+brexWSFSfSrN66CVp
Omtr3GRl8egjKbF7tUnz4NNso5pTrXPTlWInDzZqSQKKyoTO8NQyRlQvlup3idNuKw2DROyvXZum
iNbQ5OawA3nFpMHcptoF91m5Sme2g4nMRG+4BsSuRTp5lmN7nTXvMgvrIGSHwdI62G9DTxN7fhpU
vJniee/7PSyKd7G0MsfyG5rDJ93Wg1swA5X6yhXeZx08M6LZiyj7jmz/EsmICG63Pvh6+4F97hbl
STj28uAXdHB68lENRjlam4FBZIms8nRHC2/dz96vgmnaBrb/NcvKo5HidEDDZYeKXWvtFZ628Rir
rpMuR7qAbIAJVLG2LToAU26+L0smjLY3N6+LNdMfd621V9fvLNLydPIzyn1gsjyimrg4MxRRzhNH
aEI/msb/q6pNc4Hv/vyGv6f/L77L/8ZyhkmH/6oq/nfT2c/3/S3Z9P2/DN02DAIPPMP1QDv8Q7MZ
GH+5NoYcY9Fx/u02Q6yp6zqrEvefDqE7AHT8t9vM0v8yCJQwaP9zMnI9x/9fiTVN479Ao9HEIGNa
XplrWQGsQX7Zf03JiL24dtKKSLJsKON9MHa/etu9w4IGLHORCvhImwNIV6zEQMmTuDiIaWZk0Ul9
35h0VOyKYplcwpTIVADjirunA3aqVR/ZVAKTNfrvKY8QTwiwP2meclQU4x/0h5jm8X5hoQBXL1K1
hTZCZCd3hmDg4TV9SF/1zkre9LncpqZJJN0EvlVvvAVRahNAYP1pMGVuaV+d7DHPTs49yBDUmhWr
f81agkPb285JbwFBW8n+t5CWXHe+/egWE4o4xh4bS8h0Eymy8vRI7XF+7aa+whWjk2UMdIfez8KH
TJaetNKKYptwHg+0KLtLNSe9xxTRr230jLt4irHgZIDnjVz81hojgHDUWU9dZ8V7XADv0kriu6Ac
5J0X4WzrDDwG3hTNZxxYI4jBQSdyNad7Z9lxWLSVGTaJpoVtwEQTKi1Ci6mluIg9XhyZBKFjyb1P
dCd9nay7UEhd5qBjpJkOlxld/b5Mq10exeM98sFH36V/atKbffT1z2koD+RnDN8NchLVRqA2eths
Aco0zYjgKIAR29Qj+tNYbceypT6aEN6xgL0UkW9vTGN+Mqpi3gVtwxMxeiQA2IMJOEScVYeTP47T
vfL4QCvG+buSfe+wUCAdpWVneiHQ7XlidHMWoSPNh7VIA5ZHz528c0oVnKb4lkfZCTlCfYQE7a90
njDJawfURpCS/RPT7wwYV1moJBlApscoMJsdAUTaSreM45xhCvfQjG3HLv49SCc5dcsXXY5/f8HG
C979H3/8+defx/383X/3x59/iOxEJ2TSPv/8SXPxIOcD4v0m6ReA8L//jJ/nQ0zDv/z8Lw3EYFsL
9/bPn/vzMuzEp7+sqMKsNich7d9e6M9zOlzVcHdQ5v3PL+/ne3++w06ZOvo64t2f7/jnP/z8USQC
fs7P//7L6/vPR2qKLjNJCEKk8+pfHvgv//vzwJ8fo4j4JjClQtLK8Vr6pX7++dIiTYKGg3DBHbEA
jIKdyB6g8Qxz2h3R/WLoEiSf5eefwfg/v2hgrs8YrdMlKbVci8xeKAH8HShFY2tFO68e338e/vO3
vU/AkOWbNCmEfXTG9hWjRRnWpomd3krqdj8PZ6lhhpvKAvoIl5LxH9ydyXLjynZFf8XhOWwAiUQz
8IQAe1JdqVQlTRBSSYU+0bdf7wXVe657r2/Y4aknCpGiKAoEEyfP2XttvdAuYTeSQbN+h9wQK9g6
n+2o484wW0+jh5QO3Me47WoCZTNa7rpxsPG0XNDci4u2fvFkYl4g30RYlgIM4N9IHEUkvf6I/Sep
9e1wQQ4+n5UmOdR4YndDNVqXKLKty+d3yKvDDRC9B/pZXovd8lMAsJipvERKGyg/OIa/73Pifit6
vTlN6yPmJvzReDHIoUwc4MfZ56pQ9jkeUTcYcYZ2fj3uKCvJkU0rMJXMUpWX7oCP0R1sJSTBHPHS
56M+v+g2pPXP7+A/pvtqzL6Dpi9ZPPPXMayLvSggVVE/q9Pi9AfT9eS5xZPYznp9KJgPIMOCc2Sp
HyR90WxkJrdD0VqRips9qaqzyeQemeOQK0RkbWFu9R4Ak1gggKFeni4zzMi9V5SPhZqnS7l+mVKT
3AQDtg4tqeliNndYCwXl5licRhnfxHfJaNkk5JIQrg+lPE5JeYxnBX9y/TJMqTi1WezrE+jLHFqr
24p6oxyecEhwCNkJ9bhQL2R05BfcV/oIp7ppZbODoLhctNlYLnpITGbLfPG4kECJhPkf9xPsXm/w
VKS7z4el65n/+d1bjZrAc0tkw8dRI3AWGybr1EoKVd5IwyKrzFu4acOx6grb12m8GAlk12Fo8kvo
8UqiRUsPVH/w678MzCgz1o3LPKGenpEHWCWO2kB6tA9UxVBZaCDqKyGfPk+sRoA7oSHD/MkN82tt
lcWVnTDFsDWzDV5vWlrb7mbyezaDPhdXov7ogztlz7wIfV9LG4Ng8nuCqO6aPu+2pUNcdZnRV8oi
WjQirfJjn80teQjgNfsyMm4dSWKIEPm3BHLGQYTprWnHxsHMXXWaSAYAGiGz8jTNi0LBwZ1zSNBf
hAlkx+YHa1Yn0POn62PGFtTB53e/7vx9+/MXU71cdyfrI//y8M+bJm8PumqQu+tfoQ/kbKqEGvcv
v/CHp/71rQLx0IZmvCt/v5LPv/f555eCINlNM4aVH9mIfv7wIv7w+Ea1hm9GdOEj3ejyjVZjrP/8
4q5Ejt83gT005DX86b7Pn/YMNPeWBazG3ZuaYfpNSONSRc4N6pQt6dDTFg4lHzj7DeP7GxjfOtCL
+s1enBfAHsO1TwlqzYYkZ5fyXRLYOnFcj/lEtpe00EJTCJoBTLI9OR4DyfCZE6wN7Gww0bR1Fhru
hflUm+fzsaiMb5hrjzYN94SoUmtBK2fGdCsZeDwMtjrEan7oDKJDSfnhf9biWw2QUZ8h45MiCarS
IPB7AK8U2ePWjgrDt9ySvrKxpMciX3scYXfI803rhGVgGCcPuSBFmlsfQWQFugUope14+hL8qu3A
O5X0A0aFChBDoLMjZKZoCv3qmDU89a6lrcC4JvwWDz0tRrotB7uk/zBa9YTJ1L1JSzZ9WTz6SPpe
ioqhIEofz4/oZ9RxZtLLpTdTwuUM3CHpLz0ZCzoLIbNTG4cf2jXe9iPU0n6jhlUBzFcfDS6TwDI8
ZsT9UqIgU6T9cCQCCeZVEtMorjE1CoLPKCTFMZYDnVddn7ZGjdGA7N6c4Gj2jLU30Q9vR3LTqcDC
lbaV4aXQeB+apE0PIZHCmyKLdM78Fv16HHMQxvy1Gtpjhvqpj4CEZ+I9WTHchf7FNgihhoB7nTWB
y7Vov9McBBoeWsM2YfaUIQY5hXnRHKsGZmKiaYi5huyxMh3YCQub/26xX3DsRedYb9rdyOlJLWbf
zbIvLoBJX9ST0+fYUXLculrZgqXuv7c28gdvct5Gh661OVVoghsy6WyMtR54CVg7Y2COGkXFFO0d
PUNJ31YvDCrjwLs67nhXQRfYhr2XH43Z9DH/H6CSothKoSq63Teyyz7i3js4ZVszFhE+bGn76C3o
oiTUoEZF00Y/G8vAtILTsaPxCijYY9OAu5y9R0l/tjpZpd58jdtd7NHT6sqfjtUgFAt7/Uz6wIgE
vCSOM2h1rGuSiHf0SRcvxWhR9fFVYfDGcc7VjUlFp2zC74haH0SDiykZgD5CyKwN8TIt83xv0y1v
4qy5JiPnEuzLA41vtAJoRzarIrTRhi8FiswB/bnHBc4vF0lrKwS2b1vrmuxh9NL6LU4D6adpuHFR
He9X/wYtjwahilsyaCw0RLIqCrJoutALwABje/uYzlrquTvDjL4atfNkpQ0fqZA5YqOLQ0/zO+7t
5OQg45HKuUazqgNPPzUQhzHBlLeIlVGoAOZSyAMM17J2RZT2h16MB0RVvQipsnPLRTN5GICJPXmy
+wrl73WySWAjSDXCaGuKfd7f1MKyGSawrMgkowLBN0R+W66RPykdpLXe16kVTymAomCocsZeTZ3t
YQPaDLS8RTU+VdgeMTHc54I9IFgG65xmt7aR2aioYxdlklr8Smk+9oSSzVHKxzL6HsI/O470OUYA
FiRgdDcxINZLP1XPbqdupU78S5d3YNxGBp/25GmvU9zkOwV/PFzoHxUzrzutiBSQdUHv3hsBIcQ6
ys7sSeaOtjXjMvHNKtZ8IL3Wrp/n7SxSbe/lDTwPPa6CxI3MLW6d61rioOD3bZkzKIEziLKSvFds
N34ZRStMl74TYVzXRQZJyLKfacMOxQnBJmP0AM3RBXI6bKvc4XzU4GMOs9QD20AooSJCHajk1eRk
/vTqRkptiM3yDpI1BOd9QiHlxZS8lPLKBP0UNh4tp59m6IToogqQU1HE/COr+d/79NYYupxNOIcW
a6Bqc4ADDghcjXcjlSOa3KR6j7Bqdm+uKJHxkF8TqGR6YccKnGNAtqIW1iq03sZa2oWHBSORb4WI
ulIxXBsnRfoJoVdjIstgQRdXo8en49kD0okFhGc2PsSL8wysGaCUhf2gWFe8dqVHdXX63WCQtM1D
6GfUT0uELAECTLwmehUs7PSePYgGsnGhzWjWe9Sf3CUMv0CJogt+V9gqPIdzhEItsn7GtDA2mD/6
A6RDf4ztEysVIyTvWaxpannMNl1jCqw16WmGnA6Rj6W5fm4UFyWr635WCaE/BQcajjjjpXjdjsbm
KgWDsLnkyWPjdOwsGEWIAT1pohc/QoMroIcEzGhUT75HkR5GNZD44UIVlfeRpx0FBD+LEFVYhn1Q
fjZmZ8RSRQsJ2lCwSrA/CLe41RP3AUP6NdIforG/6lAuUQJodFejpjurnOVEt56Zvj+RFAR1wEDR
OsE0yKMnuQz2XtkjAhL1ULHzxDiSUG1WZVAlLYm8ZG7CFSdaLsThqOwXq+g7f+VmpQaaDS/+YaZl
GfTIX4jTSc6hQy9Rbz00pfiiMgF2y75rMRz2mkCIkbpMSWej2t1VbglvAj2ccvX7TPHx0/B7BJlq
33PsgnC8SQ6Z5A8bv/6DpX0g3Tn0BEc+TDVqk4XdkD1J4uaMQyWH701KYeEypzUjKv8ielUk/eCL
rAdkdBEl8uKXXbUxKxD8ZTJsZrMpMFAmH2NtPdsdfRMWkclPqzDbQlGSnCnnvKSvhcGNN1FzDp4L
AJALowrsgWW3WoOQCnfySxu5SZnGz3guXgVc+Y2YaGyZQj2imWswBlXF8h4vFQJUa6atbrvfUTga
hzLWmJ4st2VJwz2OyHBl2wA4bXrpYAKiV5pJx8FDGk8PSd35RqR+2IopXAobtuJZtcOsqxfA01kg
O401cShPSdoARE4TcL3ArouM1nptzcvNEDakWGfli6JHo/TsYR7B80pyBJKOyD+GB3sYE5JOXPQV
qsrsf5ZcqFeRvTdcoI2U3Wm+7n0X6dWM5dyTU0d7AsNgtckrIgzASzWhuZ4cdrVtY2iMkp2Xhawf
euN7ZGpsm3b5ViocrgMiOTEB9c67yrudXZruuRTnwWGUIZBsWSMezholyn4aQi9omxAS0HQ7jz+l
6BpGAxruxA6vhbtA2CmK+FsPohEYgfVF9frTHDdi78Zs4dP+CgRdnCNxgsA7Hl+yVcTg2Q2HuQGV
T6wrKgUiBU2J9tiqv3sOF9VCOh9aV35EeL2Y7GLzquIEtlFbptu4MMtdHt6UnjXezgWtDs0LiQ2x
2H3GbnK03KNVue7BjciDCd0UB5o9dpfmPm0XPUiS1Ahyt1wAOFk3XT0CUq5dtM3VYp8xBn89CL18
qWx0ybk4amN6l1iRgaDGm/yiWbfs8PFKWh2A1NfAiLYLqa/Dg+lY0e0ogGxUg98Wjf0l6a2fJqGa
zMIjycJGTC1L8bD29dsLdV2ZGW8xRVNP7hPp4o3cpbXjbnI2pTvkD9Ny7VEl1nz6SYVDngxWJZ7T
aT/2zrcsBLaVmcWAmQ/ReCYuBrn0hSvlqVyaaauKMTmCIrjqWvRVrdpDubjNpgGAFTh28azJ+Qs+
wYQrbY2o3mueaYbbR4ScKcGQmfmjpzMTSHNJjp0wn8a5PjfwPFFtChdl/G0OV2GDk4qrbn/20p6L
ohaB1qpuhnZgkkga6saSaJBFVV9MGBb96nKIiLmZJzsifwDbImFHnIf13WDGD7pnFYGbmlyupu5R
jy62oQbU+uj/22nZFiZYkMLUJEqUXgdm4rF5wQQYagSA0Sr91iJcMToSyDPJDgcY743T0gkkTfDW
LoCFLeB7skjewZ87y6K7GjEvh6LqynGyYDrfmjFRmnbnfsPdSe4eMpbKGx+yynqqRU/F2zEwVFr2
kBs9HLMKTXe+NRJmuvFLDkoJqnw+BFla7wk+wSUm9vM0PiRp6B4qLb7qbu2clx6/+AYEVXpqXfKp
zJ2OXxcevInHymAfYzfyiBcjvel7dZO3MO/X1aKqZnZzIhSHli5/vBsH87sX1WjmR2JZKoF2QCFf
HuJMUEpHTBY1870i6+LMJgiZAc3/CsCht8gSv++xmXg6J0YYimjzUIQo6CHTPw30rr9hz6/QarkL
posNdG31LvIvfZ3NtOQjd9+52QNmnWQ7N46LeiK3gir6KKp+vNRRjzIMs0ZaTaj1CkkokcvmCxr+
FvmD4l1UxY5c0cNUcFG0U5QT2trC6nBBZsWWXY+NYy0JrMKSm9r2IJBiZAlbmgs2S0dYM70fYnOg
dLmNHOuaIVvfcSZDPJpGNCHDXcN80w9n8uxzT3t0vKgNbB1uUdYeSwhl3tJTHXXHMUW5EM9nt2Sg
CUiq4NJqXpacaa/WWj2+vgbO52hKynxapGRuOKu1E6l19DPUh/yQEBDCSg44VxEkpTuUG9bineoe
VREhcPp+4FqI+zub/Bq1Jw2Z7jFtW/PUxmx6itQ0zsXQkFdEVKWlg/SLAMdjImDGnD4atkBcVncP
k0MmeDSM46btbXpx5AExv98NhBcEDFmV3zunoW/VzklmimDlonXhhDJEdSBJGieBJ+etk1gFRISK
S2CVkhZB5BZRScBSV3FmDpOXxM4PfGzgKsboOUkPLs4fLnZWuot7+UKwAusHoh8jC4nEcJzXOapy
38176mAHZw+sXo9+sx+1KSBv4Gm6Rf4gR4ytDfLxeRkPw4RfPlRaYPTklledjmuBpR/Zy3MEAv8c
KvcpCpueY6zo1iAe8EXP5llXcO/6ChR6G99XxgIrm4iPSddrf6lf8K6fjPapyQnqASZYXpdEm3mL
vmcYi6m3tLeGJoWhT+KCVp30uQUBZLRzC+xfWk62O933U6emijbgHNKGsD68JXqa264Iipi0RT5D
qGnFCpdtizWV62mpbwiMj65NrMo7or3q3UJtvlXNkxJ0DcqFRo6j5bvOQoyY61w/JuLQyXtx8ZHo
4X4Yi0cRhf126ihLTV19awU94IXk7SVb3tkKLtLU8WUXV6SU9zHvGD3ulOv8nRgpoTudHsQ0xUSU
2fdWnf5EmoPBaXiE2++gwWPkYXTVQuqYlbLhGrbitSWIe6/VNtkzMJqYxduNDwTjMWdndjQs76Ff
zJNypn3imtdGD9M98z+gCjp71eSJplGxYzj5RFeU8Dyre+jWDyn9yGBmvwjxGDcleroz8+7sbRnI
k5hHC+bDiI2nFKG3S8g1SHvQL32MSl1bDi6MQSCtzkzQH2emx0h1r2Miwmr6NNqR5Axt2ZXFy88F
3OC20wBf1ZAp6h9hhHYoRv45QPeLpne54PeISS5t3JpQJzBm4MY9PxZkirSh95Ow4WlX1fJlEblx
4LKJ4jZvZ58pC/YNIH3FjHoEhi4pigXe2Xa9OrqzBiOOAD+vfsvbFcdePQpiv3ZJSEhbXxm0orN7
Xbcex1UBZ7Qtvsfc+VaD1lklpujbje3nrD9Z3gwLiMpUN+e4QV23SLaK6CDNTajj6MCefwFWvHGM
iZ3OWN5WnCJ8rj3yB0ciMiuRf2+EqLZxZQiMN1giDZOuLT0Wza/Rgh2KHiOETtpq5MxH0TiU1joY
Kesdbtpjk/e3SHElOZ/Tq0IUtzFmt0bbQhRG115pTwYED+YHrfgytG8p2SVn0hhfSMzZVhOzVyPp
QczorX60p3dqzBSlD9NG2Q+kkGGWGvDBcrjZlI/bAedjJiWbtgTGWUQXbNPlQ7tORT+WAVGtbYG2
dqjI67al86LuCC/Evky2ZEC0Ly+NFbtyB5dMxdI4yJR/P8dpka0kEXC/713GCDyuYQIRrsyQsQ8Z
XFFebhwWz82k9cMmZ0ELtE6jLxmpoFnKYgfu8YqhrDnC5mKEOrr7yo32fIA2Rjr2J0BlyZGkyJ2b
kPOZQTPBsz1/nTtCWk3TIJW3cY9dUmNwHNLAKyxmUKVb7+OeV1zKZeUmGAmKvGubDkxVmuLWStvL
rGgeNk4GLp3W8UkMdF9a8a0MYWlPBJsdR5tIeMpXSd6i1WOG77SRYFrDOfCJoWvQZVA8U66ZI3ov
XNHEzxbark5RvFvCI9zH8O66XH9G0Dn4BkGgw1B6F2F/zRPI3Xm7bo9SFGAKvwjr077Q1Ss7q+ui
H81Fc2/H2ruZ4KPTFtReuope2ECnYD+7cE5F3iLXRXc8EVq1naU97MpYN3CO3wzqPYEQj3r++CkE
gofmO3i/uJxYPxK7L4K4/CLyu7GfiRUCVretwqjbVpqDY0xZoV+jG/M1ugzI+l1xAEvHPtRo0eNn
RUATiL45hnS6pXuleYoTCp6OlwuEn/YjKRN76XY91n0Uy9WwODgLCDogFJ4d9MUOaXcOvSwDURn3
yp3PMoV/ViHgPSb5dDXdWgWVRetRJqWv6xXdaHDzK21DJOp+yUxsX6j+naNZzhPUQ6DoRrb6JUb8
NImO7t+LHlibfzpxSBPFY9Cfpuawy9kobRvjmED7vUsKwsJINcq6iLjXfhX/acXRWLLmYCLcZvIP
EyIFgZKm+EwAD9HIyWlUD3XGZ1F5V6BS3+Kag7Z0WbcKiNDkdZNNJz1+ohIRgclJbYK4j+s8OS4t
LdVZe1ml+SHAqu/ObGOTHMa7pCVy1bIBQM56Ofvw+xI/JFtrX7rxcho1tP6MB/o9V3Han+30Cpvx
hYHEodPjgfMD0Ihl5ZFvmxcpRgOtYvm1X+dEn3DtfnWwS5SJpD6tsO3P25/fNevN3/d9/oobaW62
+XzM5+3fj/59X8IU219kovNR4BkUrNbFLxbAh5prfvnD0/z6q3/7lG4uiG+ZWzP49aDPZ+dqyBD6
9x/69Zsr5Z0Y7pQqjcQwkGUHqDgRBe/6L/5+fb+eR8Fl16H57/7wtE3Tn9kzJfu/PvPn7V8P/PxP
Wle+xsRzbD+fOqb1xKH4r7/y+099HrjPm3GhYgRj2Ls+b/4+ojDk1D4RxjmB3hMOkmaDR68ySasX
YnXJvNThfSCuaWjeDfgxco2dC95+MZm4WayMi64JGaYY2BRTM9/f2MLWA3cyvWMq0r2tWwb2Ujph
hL19zVnhUnSTloGpd+3TxyjMySHpx21qzyzzBW59j/E96eNaiEdrAoWxsZX66vX1YRboWSTI1wGu
LGklcoEBKvvsRtfXkclMFjXiPbVxowsJFuehTn+sIwxsLGutUF0rsbxmLWLVvpYAPTAOoCUhMx0w
Fepi7UYUwNfyxeD6BDQxaIcuBSjt4ZgO73TBgpo6KAQEel32R5jXl8oBEE8B6N3aEUukGtaAeHmu
U+9EQm+Bo8zq/MTe98ziQbjF8BeXwbdt7FYVzvCxK96WhsNbMuISlbONdFLmsId+7SCq4ZtjXONw
0m5EPh25sB20yt3TSCNg0p5fBb28edRwgxJZjxX8gjTHF/RsN4OLp0omzb6CVbyNY7EjSeAZWQ47
h24HKjJC4JXuUE2G22RsGJlb1VOBvrscBayken4fHTw+emaxcAtE7WnENZBwyWKLkyaOTFSllLcV
KxlkpSoLym+9Thd0WoC5GSuuNfHJuwA9tsKolQGpzG0YoKfJUqE7cvfwYni+7ByGiRE0M50BS5Bm
D79BBUPOdqN34LIAJABQgaK6Hk3CGazscQypK2ws3Qx7npecQFxVOIyjSFgLoj5/m7mokdFcuDs8
ggDC7JFkAlS6lvxS0+KspwbHtsNUHiDnDcsYUZCIF2SHmS0tJC++9pBBh/fVmlOPBK5cuR9PoygB
SymbeOW83nXzjp8yZvKaBSt7edst3lO7VCeZda94wu+WmamlFffP+kQwhzRyCy2P4+w+NU925bS/
9JW/1Id3ZT4TovQvqi/uykR17X/8q7kK9n7dfXz/j3+lqyBBQgphgaunVELX92dBH2C8OccSkxxn
mIabYtC8k4PlEuJ3fpfrqDsS/ACSZJ2tVqAq1ro43LkRXeECbhVUpmPbmHtmKIT3RlF/NgrNu7em
GTe1U9xmnAil035hKYj+lxduAMP8by8cZ4bJaFUKm77/n1/4kgBDm+nRHhkEZ0fNlsg1aOdhy2Jy
1qcdrcEUJBGx47cyjZPTLLzyf3sNf3Pw6H9ArVylkPgY//IakjpJ7SkukiNiDWgIuXnMDMwgVH6G
7y2OdigJWie67gvGW0qGHpvA7RKr6vkPEtK/eRPFX0IA1jcRqajlYbnRXcO2V9XmH0IAsnKerSZz
ItJLQiDppD8e1zydVmcRHNv0+7AQbFHm9qPhRvWVZCoAuTRbBnycVdhq1wHI3IWCftOQAXmNEMxw
vcq5ohtE01gRyzSKUAOQDgpxS2LxGNsrMmkTYhLz8AandKAI2gDnaLzaLnyNiayqzCudy+eXZP2u
y5fv//O//Tfn7pp6YBmOY7i6Sxz6n//tXu/cuBvi6GgbgF5GQku3qYfZ1oicXSVNP7YWssjqkb0l
yUzSrI7FpJjv5wtl+3RRRTQcCn20DoYshmNo4aceIkjbTRUiOF9ik8jN8UsfEnr5+cr/36qaTXeV
IP/7P4Mq/puq+ebjrXltsz9RaM1fv/QPSbMn/w0sLcrl9VzVpfUHSTNS539bcbK2cFzDQYDH2fsP
ZbMlUDYL0wUM69nrEsWP/pmjof9flMyG6fAP/HH90F2IL9Jgb4LWzpa8tD+fPLnoNX0O4+GiBqub
8KtAYbl+xrv8XaDM//2+z2waz0WCizH1n4E1f/c0wMG1HZKDvoGILQp0d2ugTcmc5B+/iSs4hUyS
WHMFcj/M78McnnRO39CnQ7tHLkZxPzaP8fhUuqV5JHzewTbDrwMoey6wW/FcFVNZCBxKNd+Kk8UV
Ja2w2FuvfU9WIYTFSSa4zO1+wIbAOIDsrf3oVY+hG38nQy3DC0jEtCa+dn3MhLHu72Tlsl6UcLvH
ppzhQAzXPB2eXNUcc6IDrlCyjQ14PHmqRnYwotFIYgcRUZX61mAnRllM9GZUPKF/fx1HBgFWOIVB
b2M3nG3nJHVSVTNTey5sanoE5sYRUcFm7gWIBTjh48B63wDEF+ToWRNTH3i8V1SbpZ+VFrN51+lv
dXTGuy5hXMygkGUALyODSRm0Oyd1ezz+4Hi7Sj2ZaXSgLd8fiSb4OVoxUJNRfcn0FO1P760gEebb
EgehS41FD+Qp4o3aOi4JGNhnS7I2DhNpJ4FxIKmrkppk8KVu1JDTsqFbztybcf78HsajtxtcLkRW
auU7QIUXJPtPHmMDJoU0QobmUdn2exd5JMrqenedE7prY5nfNXhp9hRgS6EQgAvv25AaXxa7lDvL
qvatU9wvlfs8lDXlEBkODLuZ8TY9Xh+vcWI2lu1xwrzipkQqwuhktyh+DEk9b2GcdJvEsF5YOhG3
M5ggleVJp26hK66D2tAxZPZwbDbgJ6iE00BzIrDAZLc2+qXNGXYQPl9ssspbfJJ/MxDsE43dWvde
B+RFSA9jk1DLcsVchIGh/yiHQaH9fiVNud3leoH+wfY2VNP1xR3ygkRA3j7yVBRZ0xnvXlndVoVn
B8pNsQJCEicexLpdJmWfCtmfHVEQxtKJY5+MlK9EAmwju3xSpVOxflf1bo2J24FLPNqF2LZ1sbVq
hhTmIh8mouU3EZWvmccWtfnMR2BqTlXdFD4AHkJhES36fRmCgbH1dKub8U0RISMmFfRg2IgBeKko
Q2rnLW+KN3pBQWkxVB4s5yHt8g9dB9cWy2OvGNvZEiSMZr0qZ8mxvxFSOpjzxRvlsZ0h2Q4T0Svd
vTUIEzkGADtSnO7x7GzMKH/J4myrG9MbTurnmN7dQWZLuak69epWc+q3YDE1ASyhovTsR94rzazl
Nu3Omvc2GdWXdX2li2h5vGmEHgzq6tXjdOh6G2wEewRttPQ9/o3q3IXJTzsrHlgeiSOEHFL2UUmh
j+wLpRziBxMmGBIH8UhH9rFBR3fQYNpna+rXry8OtR4gr6SYYeAl5l3aEP7eaR5hp5j8ZUt2pNHj
KyRdJA215M7Jhj3FuokvVT8vidf7DfrsqeQz4aQT8dtqddT111Rkj13R/0j5dGE4ZdzEO2Y8aMhR
RV8whDOsc61tBWY1uXTDBmDmAgd2zJmc5Oe8oEWTnKLFhDlF4hGG+RE7xTLu+V/elwiPIDs43K6Y
rUyzhv9l4cub7uocY7YTtc7BKUTiO9lXDHcVfs6K+ERPgoRy39jYjZdGHiYX9BoBPQ7KKvehTNwc
BK65mp2drewxaUpIBtgjYArY4KUy0ik0SXIrdtL5HqKdug2xLehdUOnMUWwzfba84VRUuDkjbZ7p
qrZsgGdJYUOPoHCZn7vsmozloyrkwSYvYd9OhCGYlvVShZPf9lcyT4D8CtpMWRWAiYQtVMg7muG9
0TjMuQ26iiONyjaTxY1okgfD7v16doXv9ljpm0V76y0XRUWFyNS02E/nIY5TGCzoNl3vToVBOGjR
KWe4i8WGbBrHopOpzfYWGDSJ0AxXNoihzAVslejZE85puFs/WtPCdI6AJti16TvT6GMorVOzmLFv
2AhdAEF81OPwnQWJe2ller1xAV33XpXjLReDSxO5yHtjFl3cPfeIobttVKK/A9XRjD8T08xJTW8+
YhtfbxeOXCohrIbkbSDzfqTZXB2Gvg5KIwLga3c/06lDBuW6Qec61iWR1XeFEjxzCIzvNPCXNjB8
1jaEtVro/ly6goF7jCQiG6Jj2w0HtoCbQoN5gt2Ro5vLW2KX7RshZeHPU1xCtTPeyEx6INXz0qHD
OcbDrEjK3YEmA5OA+sboLOOkMjHsO+Wx1CbznRuqr7XOdjQkrNqXtDvkYpu7OYRea+MFncfw2qEZ
XyOJXTBNIpMof7vJITzlw0tUG2S1Ru0AdVNfrLOX8VlW7vQM60zfh414DevQt3qeG8ThT0IjHZBT
KMGg2V6WNrmfiyfXjECK5XeOtUYx6nkElN7+KfPJ2bEnwGQPPC5EEIcB1HngKfc1km8fNiv6BB0I
IMJC1Ia1dhkAY+oVkv66iL2DldHAKc09D1696jVzz+4Be+vsl22DwI+BQ5FDNQeihte6Z3+d4IDH
2NgGlWF81APobAsAxGhX3zH7JGCa1E+PfVc76uTkUtLRu4MP6QGGGtp2pl09jIRwJD6WMGZzDRgd
rLWuD1mOSayRB26NDslmYYuK5JxEpQavbuWyJFuTF+yLbLijjmyB2sTANRTjPLGCLdpkPHTu9Bp2
IWJNDFC7QYwfESTX0kEVmXkBRIdnEzg+4S1OD7bBtRlEkMQ0NPhQ2XXBc8P97zO5ezPytcRzu0Oo
2RkZLMW5JKBo7mB6LJgqgj7SmagRWYO73gssRDBzVHQHwTht7vTOb3mzNkPWMjKyKnB+6BhywTiZ
45f6qVt/9MRQbWjLuAGYKEDMK8SjmI34ppaCE6XGEm0JLd13TlFeu7jakM0ETsrWOYEmYhJwln84
tNIuE9mKaXfQx+Rd8U5CpJupr4rx6MwJyLjc6zbualgbnUbsXBlVG6lBZCNTdzvXCJEh7ER+FTl0
rDHc5/xdnDR4ZOa2RhOpUFmPKg8YxjHUmPR7bQWaWzWU/sY2mj2E9AeFIvkitcrclS0Fg2X3V84B
apD8yFwz2xJLxemphnenzd6XVH9rG+cLKD2GvdZEydz3L3W8uNt5pQ82qYJzw/V9K+X8VasYOduA
Kq4NCWhki1VBWc4GrHFEt8O7NXlg1+J17gQIYMj50szo8T1sQHZSnpXof5hdJG89Z9WDChCylfZY
FG51L2k/hfLoggrYWKpRu8hzwUglOG8MLuQL4ZyBcGlPEo7eX1pmhURF1X7dOuSn1iSZ5fMCHg4M
o1Q6clcHlsw8rtiPhZoeO8jwqE3yFh/9TQZv4GAIqzwgwPU2iuuaHpa7OGbk2JGSgM7dBvRdmmhX
tNg42Vox+HoFggmXXu9nMZWNsGPhp4oBpmEn1UVnSrkbsvoDZ119bgkQOn9+xzb5VoA0PpraRNlI
JBttGNK3R9TFflSO37S50AhMmy8WLNOVUbC2GLvDnM79ceSyuUndXO0JqtG2FOk3U5GJo+OuZbvj
MSQWlHImIx84ouF1NnqC0/+Tu/Noclbbtuxfqag+N/CmUR0J5KX0tkNkfgbvPb++BlunTub53o1b
8bqvQ4AESLjN3mutOSa1DJsBtk4MR5CESH+qGwtJlj9Fu8af76a493dj4lurQbYOo9VqqwSSzqHt
LSLA1Kk6RJ/3flzJzzhb3cYE+EZlar1EhZ6kxpY3IT3sJ1k7dkAuz5VvnzMakk4pTk0xy7cjZg6a
MmFPqJlvbUTts6wTsk/G4rEiZXsEl/9gOKU7y7m1U7P7Rrbn2xlQgwcbrNrYOfQrxykInqsmohPZ
tzaDDQW3M6UHmdKftc/IYpP35PpTWXlpVY8iPR236GzAoT0vbvLhFCA4X882ndMir+gnLJOZkp/r
5I/P7CT9ga3zBF7U6g+kNRfcRedTfyLVyXAQn8ql5WYF7VlZ5uPBHP3hIKfk/VdfyzgURig9lvGD
KmNpn03UMOTB7xj0Njet1DV4LDMpsgCwodarx6DSPiJo1Gsz14GsC/mK41CitpJkp76KXQg/fQQE
2D1zMa1VEgm5g867dhcRiRLAXvGFmEQAUCTyRLtOxwvgSENukJvFlH3MBrjTgVocMt3HHlXM9hl1
R53SvAhZkRDqfE2GBgWRWJwk6a7SUXN1jS8TyUSaY85+cRD7EBOZhp0BCP7Myy98Tfq6otq2DyX3
S7PkSzIpcbHjrw8d0rkFDIGtYC3L9AsO9LVIqYjZ2gnmfaCcsiLlaQgXX1sHwOdfs/5ilVsl0biZ
QummXUqcGXhIsDqa0dyOxA+SBmiI0/kZp0uaGaL2uDMrZO0Y8cuMN6qgbA+Fb5DZ76CnAGWoD2Ii
LYdjnpLKACiRzPQYfdJKQniEcrg+iLkx02bFi6Aq8tam9n8s0K1FdMyWuVI2cHrXR+sVuhV1dalc
HszF0hab9RnkL0VbAWK1He+F6hBiSnBIcui0K7FMZLg60D+ZdxpFqmNQ1BRvGwgXlzlimt3OgOMG
q6Q+NMtEzEGNBxyojm/9sqovu22bhQfIb3/dfGIusiOOux/zaa3EaQIkkUMO6OsonjhwLlJ9cBzY
LDF+Kl60SK3ahQ3dOcZY7lCIb0Myols4e9VBTIxepywenB7SM/8wyAFop+WjebYK+FoaY+D8yaAI
mBtfeIAsdxAlZuVBLOZ6icOC1v00bLndOFN7d1WUXRVnf6jVMH/A9tzJlFW3JB8dka9sRGLz74lY
nCXUeUadOzlCJIbh0TIQk+cOsWzmb8SNIzFkgHSXvYaYvKJOW45AHJA4lvGeQH5ywNSP9Bn5ZnRW
qtWXB5qJ8hCreb41O/NQVXODX7TVHGqoO/XO1jHj8NV7Qx/AxnQTZU9x0baMA5gkPCiQrcAhYc5I
5nSZ8Ez/NTdRzIiw6O9l8bUsPnT6ZPCoYP342s6UE3lG4s4u2k7Nalhs/9jb3GiY/Mi/xnLk2Cqd
++46q+PtTive0TdZPox7yC5ZHdHOf63ZN2l1GJeJmBMr9iPvYaI3+ELL3BIqBiGlYWaQT1ki58pN
tMw5Wv1ade2SdmOpTgi1eTJ0VDArpeGWUk4BfYEyU6M7e93CWOb+WKSYdOuYtCqDzSB19bV7TWsk
N9Gh5YhzK06rY3P6xaKYDMtJ/1r8YxV4/Mauz2nRjeVZJMzEbVgowByloEZyTMCTYbae3RQA4Xj3
ESWXg4CiRiGgwGwHHaOYrSb1HFkx1gbjbTEZ/d4uelhWonESFt62mCWMi3lSxTuhLe4kcTVFrvjb
7Ly0eXbNSDoC6OKIRpJXOE1l4eT6LqE8LOm4FprZ21RoyC+8+siM/f33xWK0rCHmxCQsq7d5gMGp
Lu2RsMjuabK4h/9e9lE3b+1O2l4PZ2k8xRy6XW/s1WhHmLh2Vaja1wMWXxoNlURUoeTuEEyM8CZi
f0v7wgMU1jsxO0qk9ohpt+t0aXwxsOQZWObE4hjUjECzKO4OLdC9Qen3CHQ72m0mGm992qZldlCk
C8LJP2/C5Z40MTrGwZ0LZxB/2yiDfvvt/hazeF2bq2RA6CMWQSgk21RRjt/WE3e23CoXxYBN9u3m
F+t8/UallPI6z8oQSwV+F8wfzxNiIbBaOuJG8QfFJo1ZmvN6NK1yZeMY4EJ7Jw8aLwUE0fJQh8vc
H4viC8Ay1vp/diJFk5fc3X9KpPQfP/+ZRrlu8lcaRVHIlWDJZ0FSsnST4vO/yTCk/r7yJnj0yeRy
kZPxMpHJq/ydNxGwGMPkU5ytqG9XzP9WHsXQgcv8I4+CeAzyjEoijhii+l9yoJh2jH1el9o5DMj1
I8byGPHFlPmS+g/CDrMiaSDqnskUtZBtmON1m4TGCYU/xe9q/eQXBKp7I2CkI/kUKAAuRb9USnVB
XEaZgYcDSAdnCmRWGT+UsCeNMDRe16GhHnSgvnIDoYQazrQDh4UX+VOd+ZPnxHTkHCW/9ZvC2Co2
TXTQnHsivGphWO5clxMCtCjWV/J8aLTQ3tVx+6B1Y0UkT3+0tUAhkuG3VPrhGS0PPSNVtd/LrSQf
FOQ9IGfH5rkN6kdD66j3lYsXjLM3Wj5eHNtv9nDqoUr0cPcpBiwOtl7dhJbqQzyvU/TJyg9LcrC2
8EHQR4OlHH1VP6QyiXwJVY1F3tV11M4+dmC4CFWmd5JOYROOMG6uyrCvyN8oM46CKdYgQflWFA3R
lumM+SbK1L5SVmo+HOxQRUxWB403yvNdMrwh3kLdoOBGAlu54VWl3FOQO6zEFpj8UJZiEsVXbd5e
vAIcd8EDYCJE/oeKrxR0CfVpfnJrIP7etkWGizDNEpYZGSXeRaVzssvfXacc6kLu1iFBtlUQ5ZtZ
y30Kdn9C+YnWje1DJdbM45A4/oXCN1M5zlNj3AwyJSJ5cqNXLYI3oA7EN4bfVjO8jUZW7SQ8kII4
sgi9DG4EwdNd/AYRPMF/jvK02c++Dm5RJkTGuHptAYlZGQUySGp1gFl3ZFjkFnlZu4Hm6qmt3VOm
nlHfYFFcolFj5sLr6txeUm7LekjO2lTHnl07ZzzvZEiUQBRSateBLxz82yCWonOa9DVFBry+5lh6
JLdRpqTQqfEsN+nQ8xzYU7elPoPIK5SS9LasZEjaRXuyHpAW4CnUFKQZut9Gjc9vpRSfOWPSbSPn
/UaNidendsjArJRfAh18QmAPOqfHP86yU+zBORTo5fVV3/faRWvwgM6C+qgxOCooUX5JSlDIgbWL
gJkeebuvUsvRjtRUQev19dlVlqLgxdzLMQeEP5XGbdtCEsXimNfR2GzDBg80XxlRYnIVh6hDKhyB
ouulZHTNSkt3soaPNQZpWLPX9i3/emebpBKCIcVFqw8SFGH5S4HK9mQXOMw12qOWUthSdflDGuRP
5EZ6t+hTY4efC4Yy43Hsh+BYK1IJ2bhmPBxh+DMpw/xsRhF9XIrnPyQtOisD6v9UdhqvVGhDbB8Z
gCTtqTeSL3VEDNyfJWKTUfaiLkGsTLURK5JzWlkIJ7epH2oYfNqnUFczRM6Gl5Pc0WovIHjyJqfK
uZXt7lfVlcXJkv0TZcX9hrgvpGbFD/G64RxMKHpdGRXYOZJseYti5001Sp+hbjSST2sgHzQJJjOw
0lbmBHR4lnAC9J2k2cHL9fdRqadnLSW30+W9TfV10y8ivd4zUGO4YV+g5DZDFTFHTpVqT12ZDAQc
/jd67zhDW2v5/nPb6vFjB0mnqGwsXFR6tklm2odCpqcTNDNO4Jd20jgTKqmDqId/XsTZCaNp8zpJ
4/icG/6+sXQeNy65ZCpUcw9te+No4y+62cZDEkRYFMWE1supP3b5SG8SJU4lm++EDvWtHWRH2n6C
1UBCqGZGmqXkWcOoh4m2TJBMUHj9tSzmcrp4UB9tAgXX7yccrjhfLIvvvxava4oPYbGwJ/HVt1nx
1UgaYdOMyq3YhVhFfP7HHnHZYOCaqE/2h2rTXezwMj0484z5Q1ia/29WKpgVy2JOrCQmX9skFnfE
SnxtNxGbf331tc3XZ2Jr8YWVLgVdHXKXyUq7eS0+/Pf/QBL/S6xw/Tmxl2+z183Er1xnNScGSJ0w
bl0O5s9di2Wxj397rNdd/HGcYpux9ilhs+p6/bXfr/Waun+YDFjs345CbHY9QLHi109/nZM/Vxcr
fjs6sc23f/r1i9ctv+1e7JQUHbZjX/+wJDHhGg1+S7UqcabF9mKim1XDKGi5yt/+hPjq64+WDqVR
qVFvaQLfAqNXrxtc1xoR/CcU+5N0TlwTFvrMj/jGOS5QCqHTB0EREgSvxvIOj5viYE0EAoDhNHSb
c5vbRXz69VXLUGFr+tLhj8/ForFsLPbw9e11L01Qs69veyS/CoiAUcpYEZ6FRI4FWY3pig3oScxK
FeG16/IUoQAI88h2v32Y+0m/T4qX6yriC7GdH07KZpSHGwxVHNoBySSCgOuy4uXTTNOPMiO1nWOV
MF5jHMuoZZmrl6GL1mlUJLT4pqsZzMj5EuFTvv16REvRFJTqRW1VlSeyOCLt5XWVcM3oA+d7u3HW
KMR/Wc0vWnJ9lefTeyqhxF5RTLQApphMy5BUTEyy1f928Ws9sRlXA3RET62JBaFqHMvj2DQW8tyc
wvrxMw+delPXDSERZyYErmvDm5+ZDwVZHqoVyK+US+iLmDiwgWVEKRarsV1T4J7vpgFNkGYeKGU3
iRlIGEBZ0Cb8sUOI+LcHGoQK+mgFfFFc7/sAXFPAiel6Vk77g7zMiUXgo8q2R94ijaDqxGTAfm0d
TLzNi17BioY3cH5sUqTTdN1sqAAwjcTEmrWVOvjWrl9GZSIaKSZdJP0uFWPwyqKEZe/4WrQ1R/O2
HproOGlI8XApgPld2q6Z+tIuHeH24vlFCT6aQ4pZDaxIzQKfnZnOJljy2q1URTtYVqMdpEDCnnqI
ZVeE++Ka6jwZ3vbK7Ks3pTTPNT0SXmect3i8zxR92oegZFVPS9BYmtVidBWa/l5GXTbN8H6W9ATZ
fUunwINaQLp+Auu0hC7F3GCSqiartbvCo1RKzVNFJtXJuOWQBZ3KG0v6a476dDpZhXHuSxzpxDXg
zq7aHaNe0o0p+Q9x/q3lIgytreyr9B42RHGNiFkivuen2k6ummEbL/8BdR6sSssgeiJCymI5xSBt
i43cTgTw1OWKGKQRsh2h13kdLeCfdgllOeDQv02CKbRxZM70yyDlysaioI4zv9zfxkREcy2rE8lm
8pH6cu993YBi7o/PprZLXbSdAHWW1tCxipg+46ahF7jE5gldikjft2UTJxGP8Rki22hpXEQQ/Ho4
f4e9xSFjqhVTCI2uWdxO4vDEDZfNE4/m9Tost5zt7/XQkvciyi0OWMx9TcRnbUJecLC1VxGwvIa/
l2PGHpBYob2Ev8WHY11SXYPhriueOnELibmviTgHYpG3Cd3VWN8ZSyxIBKwD/EcPYvK1OKFagmyQ
knuUb7HZAwZhLzGn66xGso+aeLBCX/HqeAlii4kIX38tkojc4GPrb0UMW8SqvyaTFNLdWYLYAcof
2PzVwaZkHnfyQf3VyjgX4vNKvH6ZhCGwxBE88Qrje3+n69hINyToo0T3RNhXnL+vTIL47GsRXOCh
UVEAUVOBgMAwSdrl3EazproTGdkjIV3cW8q4dLEuJRYfGEqznXjniQPSeaSNQmncQQYHlyN1BrwC
H8TFCIVcrVKPB1XSERaSqIedb/sWnM/eglMzoSOcJ/K8SSinxxFj8SCKHwfIml6AcT2Ff0DqrmFs
IW7xlwbdBoEojuf6KEiy2+c9iesZ0s+w+MohmVzVwQQQY7kRqDJJNmOYPopyo+uVXoLeXzeDRTD7
AO5hRN5d+1QZgvxYzAE+RqXQDk6dG0drmcCC2UhVC552Cc224q3mDNEBekIewL0y6VrvIjnc9GH3
3JUOZoB1GrhVCoq7woQE70zFOBGRHLfzggdtdSjOVlPeVYmEoJUCcJ7zVFoZhl64U9VBZJUXwxpy
cdRkAJlsZjXZhXK0U8oG0yE0qF1OpRWVXxymTmdV95dMklhWIOOsHArBXIe00ZLWQXKu2NXasek2
y0tfe1x60ZaqMVLtpGcQsgQL+kuawfLCivjWjhGs2HX9OJhbjWEvinWRpyr4OE182xW/Q2JeW1fy
KUNNHlg1ziUjJTltS08HsUnWQPOvl7c7QPCSFNJSJoEYqVRkeab2gs/Etxgbj+u6aR/DjrZmnoMn
30/9DTrl4tjonzMiy4PaBCjOoQFH7G7MyUJGVU8CpQFenkEUASmI0jiZG0/8MZIKDeUi6qlwipua
uIAHdJ5eOGbn7DSs+lelCaaF4OT5waBSZ4lp5eigOF9aSjHJJdzIcUH5pTc8i3bdQ7SVH8igRrv6
W/5CZDJEZN13FFj8emfu4Xxb9hh7cRh265wGBYE1eKbrCjy9+8T8sPq627QxxWXYLbl9i1SP6pXh
emxh2VvUUAz4CplkVppl0mckh3qCLG7a0cxMIFCm+jnA0o3B9rw4HcHisczkuQ1NkhkJ/i4asvpz
3OYQtRAQ2S1vB3F2smlpd/VI1VG9FM46W2qOGWxmeMYwZ4tC5K8PneUb7BqOmSSHW/G5ujxcYu5r
IlYzv7YVy2KvSZSjBibULFb+tp6YlVUTAwHT/H3dVnyWAeyPoMtgHP0jkXGkw9y8coeiDVx90iWw
evEDaJv57MwKCJoawnI83Me1Q02fivSEsh1CaNIE2VVrVqidMDl0PoMhe57LCa06UgsEmz1uIHOP
9/eMseloli+odbcYa3uELHSvDmH5QH9TV1jn+vi/jEcSffUPf6RWcCid9yLDlbCYiCn5fYWjbdMN
lNIQk5TkBKVtP2P+pIY/lHg7Qu9+bzRbXlHN5d9YYYAhryLhi51E04dVRxBVCxPbCCokCTF1G6U3
+vdEOorvBy2lVkQZ0gN5fR+BUfdkjvP4oYcN8jmMjXCPKJtL3nS5CLl8UHd5n+OBdQoWf6mS8tF9
OyPeXeIxHw2YqBHHi8ZJ0k0HP2gfB1b+VIfzReyVs8atHhn62YkonzOIC6/EFzjCvYWxnj0MZa0e
DB2+UTbheyyjB7wtMIKKRmd+qxSKvfIcKXXVOPPzgBmEOIipxUOkwIrtVDaVcsvoZym7Xloas6aZ
x5wWUXnt38E+VI7dGE5E1/i34Ofd2TGT10yq5601tljbp134Cs/OFf+qm8IRv0oTkZtFEayRUIB4
PTtg9VdRG2m3fTApp1xbPA+WXU6WDtDBUJ+nnKKkYipIYYOEfMuoYBJbhgWe022jQXk1rOSBuuh3
8bm8eMRmgT/eqFOmnWezRS2yXAgkzBc7lasnIoPFvhnrbKNIZvCB/lccu15xO0V1Y+77Qe4eo2S+
FzscSgr+elTBl3AqcTJG3Hq9gIadP6kyFc8Vlb1e03XJQTHi8XoB5eboAAR7n+Hrk3zXoPbA73ia
1fQk9jqHFsT+5RbrfNO/EbedOHC9kn8QjVbvdXmKjqFNuZn4+/liFqRaxXOEWbiSyVQOVKh9KOF2
7uKAAKszafmPHN9pPQ7VlxFY0oaBcnAI4nq8C7Daua5BKcTeMKX4VYpgbwCGrQ4lDdJdIxkocOWs
+BGN+tY3oum1i3LHCzWKbMIlOqoUeCqi3bruh2LgzYhV3xu9LdWLA80+KI7f3E6tTWhz2Q8aaC8e
pP4tJYXuSZaR0X/Iw9u6Rics1giywg3k3n9rHKv0kjIbcIRQlBvCxGDWl+Opx2bdFFP7Hkwql9uH
OWyB1riRKVC87sNcnHxaw8Z5xnLcsVTiU14Qh4Z7DgZh+R9dH6z6eW4+7MbQgKDp7SmjCv9i+Lit
i18ZaQOc2P5IC3t0c9KAp8YMS7g+gOjELpx+ZzbYvosVoEE2rtXW0bltLefMK8K/rmUh840n67Pv
zIx3utWcExsvz4W/Rgi/SX+kf/2hQgndUR+0s6YPxRlcObjMelA+iWte/08l2+sOE46LL9X+KYoQ
5wNTTD8z6Sj+j4JfHVSMor2UUB1PnR/KC8Ve/ej1F7FCM43TupYrsFPKVJ70JjPdNmjlS9Fxefqe
MLVU1j9J6RCKHFoZS8mw5N02NzvEkP39bEvDqlfM6meD4iE1O/2j0jJpnUbso+L+POb8Rw8nTelZ
aoP7696c8KG0C+MZ30LJI5uVHC1F0i/cTFR+h7b/YXOxxKqJhucQFi3VPeSmHlo9Uk6tKIz7wiSh
IVbJi3GdE5z90K0hdsukqi8UhA/HxMCcXu3L6kVOq1uxKk/PY4eq4ZnQCvoCHolDNdvhzQC3i55P
3nxquMfoyxFrDGpXZmtKd8o0qTs6T9IWtyGwEwEh6Zzyk58ZdyW2oNJ7LOGGFLip1ARUuI36sQ3s
0YsyHi8doJc4PaZqP/dyjQVV01abMRiVg4qQ8WZsJJny6nLpGb2INecOByt0hMrd6IPTG6Y28dq+
Po5d1T0MFjW/YrUpAMOpO9O7BIES09vWOFOYEp7GTiZH5lvh69wlcJyXq1c6r3LfaU8WTgmbGW/4
Q4KvxI1iScMae9z0h9KfxQmqGMmBxJrru74Zkj3Z+mnbAql6iPAPv55u3wRaQ7rq3Ucu5NqqM4DX
lYqTr4PeMqKmfVUy5Sj2RqTuI8Itc9VmyJYsYLJbhTJBLE8c+86cM9yksJ/50WU1SfxaesMM2XeH
tmhOVGAD+Y8RCtOJbD8z+27qMuPHKKW8FB1LutEyWUWtoYcbH+/0l3qYzmJfYSv/luIgfiS/YFET
3427bubVbQXw9fnXBtIXZzdOvvLqgDj0ZjMcj/GcBzdZA2Xvuo/lT4nFDtjixZa5mUih957YbNle
rKYFh//pKW2HlPB/SmkP/2v3kZXYE9S//uF5osnLln9lti35X6aiIF7V4duTIx9+Ne3/+d+Spf6L
Ag/kKQYEeZPYzjdxIJJCmap7YDyLtBAM3N9Jbl39l4mdpk1O2lIMG43wfyfJbWj/THHrSEvZk2nr
S9YcMSL/4bu8VpfMMahojHagu7ZJZKIUCT0gYtJTdUp3eM/P6qbCIF71isrtHtsP/Ufw2D6D68hz
vCe2aHJHOE/SS1seO38LZoOyH2pqjQW7uHNidyHzEjR5gq9R5Uhy7+EMuuom/yCRzmiOQUDmu+GT
8rM6Oq61d1wKX79dk38jIVb+lFOLY3RI7xoGNSum84eWtvbVCRGtPe8YVD13inIfdjPSQu02Hng2
6+63JNHGl0n0ZkTK/X/+cd1ZzuB3Ffry6zpXinCWbMmG9sev0+seKzoFgJienOEo/y7u6xsdtMB7
u8l+U7i1jAZ/Ww/6feG7+pHoV/Igbeyz82Bb6/kG4rd+p8CYOFEa9JFd5n1ylwCoudBGD3dA8hov
ukwfto7IbGU8WDHmh26xG38Uz+FJu5Uh8PwKGK14Er3b5Bc1aOat/kb4A0YCZhtsc25hW1oromcr
qsafsqe+WbTvgCGBi9ORwHZbKddEONFIBARtTtkJB/qfwO+0HUlnG300ZCNG3279UF2UZK0cm619
0NzsvXhS8FH/ET9yOJvxJf89b+lfgHY6+zuzA6W46j8CezecuhsEaPBWf007yDTujMuqj+pu9Vs9
IvprHdyZpT2j8+YT/5oOaJybfSJFGnVX2tfvve1ipFA/UV1ACkpV4SOugscl9PvkN9s0vptuwdcE
58Bc1/ZjcZf8Irk8Uh18Lh6N7XxvI/l7yYZHjBiK2OV0BKfpFYTPZkjWIGGN32DcrLNJd1g5JIFH
tXlAvbS9GQZOCJ6dKw0Yl0469BUMokZPm7LBlPyBfKfLG5iL1l39PhzNz+LWv2mLi/pADTkC077Y
RQGVBGvnPtpKF8wcLsEBMXdwax5ByE5Ep8ksr3EPOlQY3Yar8A7czu/Yg9XQgcxBM7UaPrGNT6gb
oUrJdI21/6qSO4aV9tiGZ/uoT65Fp54qbA9q2nHe6pvQ02FDxx4GfMab8tM/l+rKPM+vDdZ2bnZD
AcN7eFbPWsCpbTCdzdezAn4YHvQq3lqnkcLHeIui5WUhd+j4Y7vpr/ouHVfjBXqbfiO/qSR774O9
VaOqxHl1XajrAWYAPqSYvSLnpX7hhC5T3cUf3b5eZzfqvUK91VPwaV665thKq+jFf7LvEJVxa5fr
vnVxGcdH7JLdDFSpeJl2su4a3ZNSr9zln8MmL9fxrtqlr7AyAfyC9V7HZ+fWgR+HZfwWb2JcLdcZ
T8cq/dVfdM7mUY0fsVuqbnhZ3zSLXpWXJzVtKxx7h1eiVdYd+E/UY+qKQHDqtR/mLkKmsFI8J1zP
RCrXxca5Mw5BtwrP4PjMbAE1QUhmPPeDPPpygNgWeNa+p2Jo5kSSf97G52nnlzvdWtXr+oIXHlop
sIqkg2gDUctAcup76tjXnen2FIUw+P2ZPoUefcK3pF7h9ruaduMtQTZzS5mjsY+f2vfJ3U278ElH
Q1DCwl4HN1YLWmZlPPofzW+JyGy9Us99v59eCEZ5CCacu87Ho3UlbYF1ydi1bscAgc3KvtG6J+eu
P7dv4SE2V9bbdC+/yC6oKYqJ7pWbevj/NM5/4h1sXLMM3QY6pyi85v7ETOBaZRuDiSixCVr8Nuet
mlkvdtS4/7kZ/i+N8PIzhoNUHkU8QdflFfGNIkHfdupkX6l2hgK4kp9wpnE/BeMvlGBIzcDlyHPF
K/7vvsC/ee+owEb+bPttRQdbQSRat2xoV7zGv/+sFlQ6VPWmoYoje8F81veMMY93JRWUq9zUpHfF
aFZIwTZ++RwHDiJ5+wPFde76oF96RHZk7abHwqcOZLbx/cLrbt50BiKXSJNPSTfejOSj1pWNPYGi
oZ6M5Ej3YAzZjHhhTc9zgWt31VzakSYjxTvaWcx/tTS+yWetWoxuCLbFuBqaGx9U3LNadgby4AiB
iExZUZoXRKjs+b7NqLjmLkcAOy1sLdwziydUcd1DYDTq2Ulz4D7oe7LEkqjCDso9HlwnBJtgzgJe
ZL5cvjnYbSEcwlLF2qTGjw4WfJV3KaonCdQRxisQ5IqqPchZomw1ed5bXT5vzAVYi5yIEg4fbB+p
eoLVEfw+SJrgam+jnEPgsrc0BzagYIIQ1NlQKpJVpKodzF5hNZF3LcHoRr+7uk0u6kDFXVTIDwle
EOeorwjUzyYAclUtkWRJiH2nnVHVWAJHOAtP2WaMkNvpAPj5k/Zv9ZF6GdrUnOEBt5y/CtK2cCl8
Ix8pzfiKVIB2RjnfSGqyIJNk69w21hkpee5a8sCLz9Jvplqbtqakfw7OqFOg5OmLnNbvrHTX9yoI
gdbA1qIBZwgNWSukH47KP8uN+dFQPwL+L2Ya2c+60P2dUZq8z2b1Ju5bkN0EaVrsQjZqZD7j7jF7
OiLywQcQmcLmW/XN4lu+VBea5oMxBw9yib9AolxkO9xJk3GrjD+r0cAIXtK2ejC9EGl8LkcKfW+A
v2deMzb3Y5g/xH7wqEbNT8h31WrmBp71jnRD87LM64NH8Rzc9wiekoGLSIBxj2vIEoeYEM/ilZA7
nWcw4GRsCPdKJWiaxbFGHR5DzNJ4itT5LEmU2unOwkxVD0VcSFsp1aVdXdRe3CMQ0hIZeVo3YKxE
FtYeqOUoA3sjjb8mbnUoqo9jqf70rekwTDm1lw56HznZSkk3AS3sKHYG0U6JabCaeDO0l54rMC0G
xpyddD4TL3BLCKbd8ICcYN2ip6C4zS3JPOpo4hbc33LNZLyQx/SXkwYbC5atFhruQHFTPaMbtaud
fmuSec8Mgg1Ldrmo1ozgXTvr1oaCsfiIorred3VEWBtplPJu9NLaqmWcTOZVbvyKw495fJh7w9XG
/sluhpOj4Y9pyRudisOlErCZ4YjTRevHyDxmVm0eAQfrW5xWb6bQgHsa+Jbq2dby0qg77eRLnd2h
8r7MxICKCavZVvdT0A69i5l2tVfNfELz2+0anKbRNhJ+JcZR30sF2T8S+QH6/bheFwaZa4qxFHQj
DhWwmt1gGqMGWI31B6VrQGUDvVijr/JsuLtULkQbqyFVLSbmRPo6jWr6bKrThtuqtW/9lqIF0u8N
gkHKEPQJFucQyhT56UNysMyPOFlYC+KjyH7JSTEcCshoR/GJETrJda5Xf/BExMfZyNH/BaiFsoo8
UVDDjA3blOZzdFJcrDr1Fz7G0kYFf+fdRmsAhvLNfA8Nle4iXYByZ7vNubhzkJ5syXDQZfTf1Kd5
p77FpQdt85yex7PykWLNcMSX3XRc53ZG0wf2+m164NmvTiSYxt/1VvHQ32YnyvPeVsXdYpPzRhhS
vwk/mpO+Gc8dpYaX4jM70mWXVyAQ1VeukflqH5uHcKdD6qLEj3b+xirJwlFpu8YtPtM5UWs09YPu
YlplXeRbUia4TwSQBSjOIG4FSA5OrrVX7iiGWYR8q/pNaajQOiHSZDOLDuIanaXxad/aP+19hWPz
W4ivbOxCaNM7Nux/A8gynvGiJzk0rSSHIDG9nnWCs93F2VrPxSMd+eDWXo3P1tbayjfR1qpB6rk+
zLY77Xf6PsfbfG1/zu9g4a1t1XgFVkCLuJNus6sQjzu2O6omqOvs4dIfCjT3PQ0oVOP4gv6oNrYU
0g6JFyAPH0ARbDR6V4OnNUdF3yM7nXjacNz01/K5xkSu9Qx5Rfa1qVYlQA3EDvbSP5e8wbw1FKx9
3OSuom06Zt7gRfYmlPBTpkHgfbKmvBbiU8M5LL3gJW23OCjQOb3Y/HONTiiA4PpVLbeaAgZlXUxr
cvgpTLRwZdyoB1hjTM5kdApquv2VYW/samW6wyvnOOH5Itgkr2ptp3I+TCJZG9TPSI+z3puwnyYB
4EV3BWeL3uUvKuk0bIw/8ZXk8lQrkPNkLYARpzeOeUhI/gUIee+Hfj86b9KFJsy5gKI333Cg6nfc
Fpm05xRbICuCB+ui/+xbWj+PIRlljjV1JC1ZOPqM9qN1yclpxBc7Opo/DU+6m5993BlWzRt54Cq/
bx/H2uW3g3e6vq/5qdz3PxmT5VQ//dI20cU8Zx8dmE+I2i/DUzSC9ls7OKeuiOsVOxu6MC67T+Wm
fsCYGDGy/cYToH1mDNZiF117V3HRGG6uq6cq8HTXuCRPeBRxoeB2m7HnlJ7v1i+9RQXuDgQvlQSM
frozJeA8k3ShJADPoGlXQDvWVbWyqm31BK0QdQuHya57YKDKa1GscxvD9VOAw0zioQ3iJFoMJC84
2RsnpfKso3+AudvZjGu4Uhv2ASqUC5QD137ukucA91dwzChRuqP0qededB8o/5e781huXMu27a+8
H0AFvOkSBEAvUaJsB5FSKuG9x9e/AeQ5pXMzKuJGdW+HQZ9KEsTea605x6QBZ2uWV7ERuxDrkDG8
ZbJ8Hvf9KSGNPnA5cpFGChuEQceOAf+B9uQ5Dkgk3KQ/yTMm2dU6EXuX76htycqCkkxCfPHBhNqn
mtuAumcwZrxyXGGRHkF5ARJBI72TOWd0H7Gj7nKy7U7hLid/hmH3a+q1us1mgAJscMZn2IfJXev5
mS0QNKJgBiIjBRbIRjBtprbMywPdAShPQZ5vmVJy1FCi0hdw0vcaYOBgj5A5rlTkuN2SW++xy7Nu
JknMLwU7nNEzbWh5tvQqubIHF9ejmfOGLWJm+din58hVnnL6Co5xOiKsmx+HzAE/Im6q+/RKPfPW
uvEefAGEeU5jwbbcIkY3fiLVCXbZReV9+1cEue/8H65UuiaxawdiW8iYKPlfg9WZHbLI4MrcESYy
1bbISK9wxYv/0MJAWrj6lIDDlrK8fWjuhLfqqD1i0m1fzatVbN7DfXP0aaSwTbj6IyxIim0Yro/x
5JoevkN/b7nEbDvZM0toe7+AH06jW1yCS/2JBm0CLHFOItu6w+apst16Kj+6rXZebPA35RI9JUcE
cPIhICoAY+G0kSfs+DuyPct2X4r3+lU9G4/FMwQUNphRTpIVUCZ0YDsa26mLQuFY76VXDHLzHSXd
hRWGVgg1YvTRAo6XN5gtQn6sxtbocAPYWbYlo5HPHdzQa3VkUlkyHX6VFEfBKX5nXrTWrpFfCR4+
cqJYRsnle/JDvAywq68isZOIZWKbIrWno9C5+Zm2yoCNvzhRVUo/m+qDXYWFHL89qdfwhnfW3Eiu
eZU965GBDqKbgoADuv7L1N4mAKXb1HtE30q3GU8RMH/HtC7VhWRhUb0wy4ZUZP7CcIAxXtkEL/Nn
dllPc6oTHLJ3uisIsqR3TOpsiyxnuidn8ZBcg+igEOYBotK8BsM5eh/YeKXHefG6wm84mgx7U/3M
yb+bMIUe/eHWMToMhF/AIDzTcIr4nvOPhYQ8tW7JAbGvw/j7BZwPFcFwTt/oQCiv0h0NkF7ZSHfp
fnarK4NgKAPZNXhnXeJkoCg/rN4F0HBXPEQgND5bNyAK7gVqsMnQl8EaH8AAgvjCfw5ih8Q6DAw0
fRrLp8BkF24nmmexthQEUrgSZ7u3+L017OROZl96HV+JboK8lbAB3SscscRyafW2c+Zu478HwSYB
pSY55Uf1VLwX/kl9LqOH+N4scdDstF38tmw8EbL8GCFzoc2JtrDLkkN8R2DczELxQoyQq3pkMGRA
Z+1qJ3rtnvK0O0fgZ2qvkt3uy9S2LVG42hY/iRhvujfzUZwv/mO+g8by1n0RMFSyC7iRwbXI72rk
NpvgIjrZkyHa/n1xBTj0UJ6A5iQ/YLdVvxS3ey/pb/yaDtkPWblmmGco6hAqnPvjMHBIb1JC7jfR
1bKne/IdNDJRDoRgvKsMAJ84qwMOynlXemOX5Fg/ojhhFVF25rNOm5LkiTsaSj8UV/zihgSTI9hD
YAtpsY6eD1qhcsB6+jeMnflReyhploRumF6zL2VmF+tkX5pB5O11to6J5DLCy13FuCBO6O97fe+z
LE7iO6MnSoWPfhYpTsSNGhBvhEk9YYFSnaJZkjcQGXTsszjTDTIOUEAXbIGqqKZQdwxARw2BdrEn
yRv1zBQ5fUXV5Z9r5VdTf9YYgO75P02sUTiT9sEXe5j8DmJZdIW87Ac2eQDIp1sHarmV2OUbdl6+
OPULTTteRS2h/Nh0T0Oy4TgOb/0JXMjn8A6UKQH+/FF9UTWCnClq2//V6Ngn2VpTM+Pn2mgvhAiy
Zom5LXnGYT5P2+yUeRm7y+2gb4ZLwjajRiekeoikpH4LXKvfVJfIgWuBnlr9Ke7ZIkYesDGY6+dq
R8OP00vlBJf0Ld/HHhKq5qMrHfht4a0CBQODf8NKcQcE92KaR+Klv/ov88JRKQR2dpvP5A5+Wrfg
rj2jq1I/rH30DAFz8fxsqudxcqf8lzSTzQg6j4AAWEz7vMAh5o6fBhx6xhQWpQxWIw50odmOUabY
vRnISCIm2Fyyyuc8VlpwYKhoh5ohHocglUhIWh6QxPbcZ63giQ1aRiSIDYEIPLperM9br60vMwaY
R3mSNJyUO+lI3BgWpfXhwoCG60/3adDiwY/DayOCgNZGBSyKuIlCzjNt1ahbU6xlB26AQlEVjF5W
6tI2RucHos82tPguCEd+2BlIH/JJoy2ij2tkhUfABPxtQIEgvmeiizxU282GaG38vFK3bYLhWu6T
jP4RiiIEzi5cAHZUggH6eBKdxlhgi7VIM8rS+C/7YeC0cftGPFjoVF0zPEogsKIsT11ypTl1W2y4
WwZb28qPRyrh+rFh/LwtfCwoIQjAUCi3waRsjbQOkCOl8la2jNoZ0pqmuUyuihKN4XMUuVqlqnDh
DAlbV4sNS/HJ6NWQ6FbgN7ZFVbQPFbsjUyEhE3HChlwuirVRpVxrhqPasa6XyUwjxRyO4eIn9Cvo
XKLkn8NGedPVGWAa54e4SxD3THQyVSF+gLV1MEsDtSTn0bA69oq4lea0Zf/IDnko/Gsa+e+qkjSH
VsbFWaBm1WPOf82subD7hoXigAplnwCONeT7thQRkTIN305yljhTRLaqNbGpyFp1H5BiGWZGCPiq
c8PePDRGcPLL8VVPchmVDYE0Wavf+/GPtKtxC1nSl1qStab1jNn7KY49kTTOpQESd2r6ppoUK/gZ
LBAppYBWuUXE5Y8Pc3DN0DK9ZsSQCgx7R7F9yxdbqoStMPZvlfYLC1q9IQ/3uQ9T1tWKwJyhtn5V
uXGUUAJtBMGnc5LzN2TE/QFvcgbZJFYym18EfIW7dlSiTSWGv2afMI6aasgMEGIPfbiDlOwSyPNU
GapJ9JTQ2JVg0vvWByYMwfAyLf+YLFOdokMnjyKjA433rJ4thwwkV8VhBV0donUDnZbEgHETKZY3
J/CjkhxxVC0fu/kF3NZLn4cXoGVObyl0G/vipW0pxtbXZrH2SzRhFZecrFHNNfTTIgOy5Ziad6mO
hbKexFsrqq/5mOwIFIYJt4gbxIpVZ4JYzVk53HRmwF9gfEp+81JowyHMKIjLnC2qUrRPeQU3PVcV
9tqD9VGPRHf4H0Q5HpKo745GwYa5zJggqJj/1TcrlV7rjo5jQqx2g/LaTqDzMdN3A2CMthwyQomr
yHBIbvGkOgv2D6G2AMQmKjoAHcRPRBQz6ODkyrhak/EsxMhAeqNmPy2+JeXwEY+sNGbuI3OmH5S1
ewBEAEzQ11lxr4GbeUIbjk9G4ZSSilTLIeahLTJMB9bb5IBBIBEqqvSNlUf6oZdYAIzg1o0EMRuK
11OXxm0Pc0UQryPLVNNYrS1ENz+Mf2iIIug+GYljtu1eTpXEUxoggqlsWbbS07cQAiXfNxUdvYgJ
IqdIR5kqQMR+R7Qw87agK+9MK78CXCeldVraZBPZlA0wd6l9sIYGRpo4PGUqilnYAlQyxC5s5Iax
hd/a8VAwThaNYFdOtGB1wS2l4qrw0XJ0yvmOYInkqtWwzfqke4kLyM9+yiyGc3h2sqpnxaREk/L4
zWgtxlfEuF7UPLPjwLwRV3maCT/BvpxANRK9oqCWHgnEcjSBIJU4meS7kjmgIOKj1K0IW6uh2Amh
RkSJjo8wyWgppNaPKqVyLcLsaUSiEfV8VxBK68004uoic5Qwy9ZrW1J9sVMqaD3KIoZ7OWEV1zEy
OihAmaWrI2iHg9nI7yHZW13Zvon6MZDKC3ONXWlA5zPb5ouEkaeKZFER1Jgh5OdiUhbFcXC2HwpT
22dV9Sha5mUs4YwNOpO2lnTArK5/lunBmsQfQZCxnOYdMNJoxlFBfg/1TfqWCG6TMP2ttfCcLuwP
ZglseChxprcf+mRNBMSysW/Cykbfzu5MkE9tR1ekFpZa1RweIkDxmySOrmKNhzTVsp1SMfYdiyUa
wHoM6jhz025iYU3KXdPM+1bHjRzX4rGoBUyYYvow9u1bT6YWlL2Z7YkcUCyzJ8ry/loIRNf2nTOF
yl3Q56itMF2PVsC30TUbFNvAC5uNKQAdS5uQpEVMARs9k+udn2BlwQHN4AwzOSJTg7zR7KkYB+4q
aavVQ38EN/YkGuO2wXSdkJHtgd4kgmAY6P72stdwNtvoZrLImJSLNMvPKW58bw2BmFMwH/n8g7SN
I0BGYR+L0hW+5dJwLp+GkeyuTm8fR4UOrj8Y147j1CZ2N6Av6ilqk2zNLqVuYtYaqJRVPUmIjV+6
SaVs/ajcKYrgRSWNPiUlny+S8r2SlsfejB4F/v/PZLZskiJ5xTASshKH7BZZyKQcdx+Rh+Je7UU4
Z9isZCWjhRwjP05qNXLDksIe2R8Fpo/WPBK6Yh/jhAL1udCI48iFitzfAQU79ESbbvUBREIgW9tw
HiRQAcARJhpAiLYpDQllUBMrtoeRcNqiTPazKO2ywtyrMbkEpiAJG8TLqKdJjtPncTug2NgO4WQn
s4zqUeT71/3ZVULqMnDpuu3Hwv2kttleK1VwPCYxstiF3aowIK0N8q+h6mnjEj843HoQro4JiKya
YkqHpjs3MpBDIjucWcXOZraPDYmj0P/rvd+Zu9Qg/JVcyCvhFnBA526PTviS8BFBtzNOJV5GAvhY
bBhapWn0WE0Nv5hGe5HHEsBpkr0lvvhEeMTkacShEb/9QjoVjb5+dDVlAIlgkfbSB/qrivPKbmIS
HyUgTSqmhA2uQJeve3BJtXnF/oGUWacnYC49a01OH2ZBOIbl/FgnTCA4sWuqg+eMHYA63MyceOHA
lH52WVefCUby6OMTmwgSye399iEgki81PnQ5ErcNfOEgm37FRRC6pt6bG59PqFBVpxvpr0kCO7ZI
DWUbLBnpEPyqjerTqOBtSjqHRNgA42rHhpw/V8qSypYJZrJzWXryxS6AhkmhoKKOKPyuJ7c8eiSR
rXMZ0KDNNVEFVYyykx4JxExcGcrokYnGNNDXCFrjjEIYBYZUng2RrIXOuvpgLux2mmcvyvu7Xlky
apjLh53izXWuHppsUA/rtT9ujuTY7sOCwrVKPiImQ46kVNphMMmh+75Y7zPryXIiMXhf0ebrRdXz
C+CEJTlZya7Nl+Q3scNj0+j5p1aIDSGvhHH1okAkWAWMTAt7OnwhDtkAYz/UPyXfjkD/EFXR00yp
3BZOWR8ExV6l66Qt/kkCp/+66KbyKmRY2ufFUtnEpB1vZK0wDvJitlwv8hz9SftmoViHwPn3RYS8
QJ21ah//m8+z4no0CE5Y7MSHbDDpiilafi/6g+z1nZac0ipRvXXa/X+W+69I0v+q7Tt81c3X9D+F
fevL/hb2Kf+ysHug71IJm7cU4x/iPg1xH/ebTC9xbfLA39x/6V9EehiGKS9yBENRwdz8xf1XzH9Z
vJtI3J0sqpL4X/JrZGPh/P9TemaJGlJ6U7JMkwc5M/5P+YFc1XmmdFq9a0YcS+FEtnpLrHlgMZWK
63qwGxgIm7xWWgdw7U2odX8rMDfkJ4XmJvGrW2C1D11QkXLXxskpb4YSpAv7QeixYI4X/3KcFrHb
oDbfmJ3+rmYj4eJIyuti1FxpmkkR1XRyN5tkX1k6c5PXeMjqo4WUfVMAM+RiidBp+8yFY5JtFXmZ
Y0TK9Fj98KX4ozaLGK2PzAmSPn2OLfOEp+tZpiq0B8GqjmmD2YUdKXGxsQCHfxBoZqXlvZm37QXm
+s0saV9ofeNRNhLmSjiOIIrPiDIFJ0ysyCYB/Rc6ZeQ2zCFAqsmoM9CEq7jUGCDByWm8YMzuUMX6
ty5XP0knfq8IXPEK0ezvq5iBcNUWe/L3TDA+mxlzFTEznLWJ+Iztc02OYyEr8Tkm+WfbiDVTUjCb
IDuRO0xFgIBNzW/xLBkuiWOZo7Ez9NVq3gIoz7w6GJ6mrs52+eABQc49eeCdS51mCShfFJgR7pei
EA+Aql+DkmY1S/atxhuM+OpWVDHa8iE6ZZyxDwxGhDzEC13WbtapS6CbZNllMbdM0/2bJjFYFAYE
h3lHTr0kc6tGVoE/HkUyI5icD3Fb93R0YZz0LKXyuxrl2NhIT+2I7CaWiCsV2/SmbTsSSxu7iIdN
a4yZa5S8eeonx3Rhilr4lhTFLlBCPxREuG+ErFdscAuts8BV6F4wn19eMeiG4EBSB/AeoxGzYu7L
xqLZIo64b9tpJ8p8HDXyb7sZUYX0Komb9bMojHwprCktf+dKBB4tdTd383MewgvQ5tQBd8nyMxn1
YwvTeoj8szQb+slM2tMwSAV2EHnYkt3Kvkqizk5w8MkJgGwkLWTS8/H22ZNsjA9WXetuPJU07pPD
ZFqL+VgiT27gp1Fy0MFrPGFeJfYOgupcYePSDkU4P8sjh1qtph7H8OjKqezbPpqP2Ty0K5NkrvZK
yGxwJBUqsLLZpXZiOs+m26DlI4NOpttf2/qgCHdTlLzmxKkj9j0C0h1to02hc88jagxq/JGtbmJV
MT3IiGO+Hz50/bWMpf6xE140Cb0oX+p8IBmRL1WnxVDH5onaJIWZGb527FAOyjDDgZgC9EiUbCRD
FwAk5eK5MhIXOgWcTjImScbhK9CrXNsXUv2I57w9mQh/mFCbrsRW/orHy85qqff0rL0WdUe6kgxr
YlQbrIAZBpE0TcxNSEwagq0SiDdTJmW0pShJvIKoGs9iWECyrqcQdND3QM1lad7VWXlaSJFhT38s
VUY6xsAQnRYJXVlYO0jWWyRh71KrXWsCNXA2pY/sNoITf4phB/f0Azu7NPPmETIW+dQ1RGCjTx2/
mwrX5Culmuq+9IKNSmxSdQ4aTwNbrbmJoKOAZrY0U5KlwUJrGrGR+GmIxDKyOC02jFSkHkW0Wl5H
A9HtuJhg+yz9iHrKkGyKfxYB+j81qG5JgwrD12hBwf0ieaIeaCTP5P4aEOxx9o0CG0gMV1K3U38F
JnIKf+B7Nq15N2G2mA0a+/hL0hOBmshGjZCq1egf01Sima6UM1BuVdli3HkWdIyksykBzsqdYRC+
EjF5CmaEVJLQ75WMQXHYABLJDS+oii+zyHelj6lYFumEh9GHsORJY+3c0VSUyS8nlUouko+6EUhT
CNyhj5QtiHgMNa3U21rJD6iWk7uirZjxhT6/0xFnidaZLtzXY1obmaMvTxoDZo44m3fBDIPerFLL
SzRpS+VIbU9erRPDO9/k77JCWQCADRTzREmAouxmLlqxQZlQx3Ao5IUj7HOfNkUF4W+xV3bnRLKA
I1GSD4OPuqEofbfLjWgDFJhYkKJBEx0FX7FAska3nFSjn0HYn2kk9DY6pH4L7cRpzAkdrZBRnSzu
nAZ/WNur7PECvJeqAPAsL4JLIiLd0XNNc/XI/BUZ1MJ6IffenOtvTSnqp0pqZDfNmF6Oii8SzFBR
6UEcqzOFpD49lU5+RKZLp/Spm8ltdS9PzEdygjmCuryiHivvjF6ITnkaALPKFFpD+MlJ5brijen3
Aw+eSMM6ZFKdXGFcITFiVREKoULQJfjXviVDWokZgxpR4kLV+InT6xAIMgTqNhyBw8m/ZjnWTn7G
fyKX6UTKUdWcq4bG4Jxwamr5eeaySlUC7cGpzO7YFOObSNgfIbDachjsMpwq9sh8I+vzxFaXdatj
jGLFzUWl9UHDkudNFfwltrMCgoCw0C+h3mELGNHA+OEHq31vx8vbjVn/ONY/sBdl9HHor5j9yHRZ
rBK3A7hhG0X0YJHhiS7l3E0B0aUWZnwhCp+aqg7djGwNDGd4gdYf44yWui9JW6wH3xkLVHyaGThl
os47tR9RUuNo0EfpLZUDy9NT62L4zBes+lluBMMeLERnoOntouZUAxcVQnG0zFjGSwePeCfp/qep
MvJBmEi/cDCR+A8NQyjV2Fl8nugcYnFHa+yhFSCQKN2jMRqeqqey3Q4RohtL+zHLJmQB5ip5u+QC
mQMFa0fYjqky4G+TntT7SqCazQeEXY30i4VZlaTpEneTgJ6yu2SxtJvw6dHgYUAsZfWborQcGJxt
E788NVIyuepqEp+kj8xPXjBaySefbeGylClh3mLeQh9cskHShsrYjqzmhrQ0PUTZg1zlH6QQE8jQ
IvOZLBQyETPG+K2JRKDZMSNlwpRultpcUL2G7gAS2Fb5cO1VwTUXtM/SUn0pBaqXQcD9H5math/N
u5pe9rmQNGjQ8kEMCYnmJMfehA4FJwYnhBzopOVekre6uoRwMrthLYzsWKcbVAKHOpHPwRfaLXRC
WG4O2uNhz6KIeBoU/V3dACpM58l6oPL/NGf1UScR7R67qls3sfmQ5Y9FixaHMrlh9BcNRyzBxBlq
p4K1OWNtfEA5y0eUtBbj6FTxgtaNxNhCO25E96VadcyaZ86ogW2qdbmVdebOtalYcKiVn7Gfz49J
cZpGzPndCFQ16G/rBeFET1gV48tgNP1NJQHIZsHtd35QpQ5hgTMEfB87R41qPcImqem8UwvU5yoI
LPQFIkpEnxLnwIgPosqVvV+2GiYPkUVb828sicUFjrvoBj0xQ7SYjZsYyAZwOTLizThhkja3xl7B
WUruxvymj5rlEBcqYOgdpAf2yhsry7SbqE2oEJLEFXOpQRu33GVhKswHMT9OdBy0sFVvScCPo6kK
HI3447bNUMkeJPIJhnbHRDlsxydJ4Ocrpf4iEOW/EI7qpzbBgIBquNVlbABl9dmUlraVRzk/52KJ
0LbUI3RF8qHWNjFySvQ1h2jGpqGPCDAGMSFFAhE0+b6EMSOSLGbYVrO5OVVmaD5I0kyis94/pSmz
j0KpJ5v0YpcR33UykjujozsjzMKhHGowyYFEbpamT/Y8tDdMXJAEEUjrY2TYdbI4/Hpn6AhBnTuS
nf08ek6DqUbnwbyVsJRwxxIXuciUJaTG0ssgMpkNh8pjTkZLuSsY/fipIyhLo6uXd63s1TOK/gA2
b9zR9LeOeVZ5I6vWXrLyp2EjjF5CVzAow53WkVFJTCdDOiiZOZ3+CwXHNafNlEkGi57Vi4iYMsQv
gJdV5tlx2RluGJkqZBP6f0QF3MgLTAEREpUzt0Qaalngwr+eDthCP1JOFMgLW5wfSlOgolCPHb8b
0Az0XfO5dMmVVk0+EYJjaMzEr1HHXLsuOlxBZcuUNxKFzQi6dxq7Fg7LlGyIWv4ZvzeYIq/sRZCW
cDCbSU3e8U3XrOZoMNnctssOpRfKUy0btzyzqrtqhkQeah9szpFIz2SH6WN3SKzho0lK5crp5lgD
FCTvZFBsHOZIDqWgPlFNjWQuse+RlV0vyLg/UOBZRvIrCxEOA5ti8lMlj2Ise7I2AX5GKWRatNmw
b39pOr8NkWoya0bSOiqEoAJt/my4jpGY7UaZny4jpShUAE2+BrAHlCBqvH6hiLQNYp1gmskXEput
lseP6GRfgRThokgS3enJoVHMRQ/WB+d8BoDo9+kjHs8TBud3Uye+BGbkY5/7ADin9mfAujsPhmm3
ADXwBCAMrShQk5Ku0jyWSH/DMNlFvfE+lUhoeoT+ezqHs6OpGImEtttaaTZA00h0ZHlUEWJqiieZ
jQT/u4DZihx3J9J3t8EgGPvGdNMgUB4gNCzLIHqzwWQvG0S/yqBw5WbuvSryy03F/KgMfxrGoHlt
irAuNeVxF+s4mAFCNIg6Wbr9JCTKqcUea48pZZqKepyWluEMq6u985+SxRvQJ/V+nNFbRMlgHesx
tq0OtoHMInHrZ9Pz8StsFwfJzu+zLSQLpC1BedKlrMXXrL6ZMijKKJQvKgOaXVIEd1NKIlrTtGfa
kUus8GRs1SVQp7UIbh1m/Q59e8SBUvxge/CZGOiU8LeFlr4zxmLeMaY/ikZzCxKGdWzhagS2i9Qj
6VobmhA/eVV41nKN2A9+XKgGOF1EcsiKn2EkUWusBHEloS+UOEk2zL2FAHVwDuHIkxJ07rpEqEls
0OucZfnczBFZL/WHbnTtUQ27s1KZhyjGoJPLenjJ5Q6lq5pVeyvi/NBh5953AzEhtJZIfoLvYpsV
aawyu7ykxeRcnUPWoz1HpM8RSrKpYDCDl/R9J8H/yCWyxeBb8hvtrCcyJCGba8JXHpcfszAm4Ek5
TmR+sbA62YVBN5LtLoZomVniTas+yV+N8YJ1+Y5ZEs16bIJCyR8nAtMvGp2xEhw4nUJGnZmyBTN2
sFyyDqOFnFQbFNlNQpZyYpNZmX1VOeZqcx/InWRXdfpWRAg19MIGkFy4erCVzYepa/SdKhqFk9Yo
ostwJHILDSDBdTjowCihtWGfPQf1Yewd/NJo65oj/FHfZhcmibepDMKNTD5aPxBGxAjWSBumyhbq
hjzOGbM20pk2rHS9QApg1gqjZrR+9cSJQSSyrpUCzTzGGkZ7tdj6QUeLaqBPNSJCbApLcdohQ0Mr
qo8ZOCbbIMXdm8VQsuXxJQ1F0eva0ZMkOmg18LxanL9UGXVvpEfvJLQccyG3iGOdfvSYwm1NYWG/
xoWPCQC/rJmjXVJSigmtMTlrzOon9AYCgLvaUfSyscXwQ8WLDqJzFLadwBbNRKbgKE3kzi1bQ0o/
h7SSzO27u8Wr09bFUU/HeCetqTxqg5dO0u7nEf0WeZGYEav4OWqoZTq2BgCbEnSECc38wnhHSVK/
JXe5SiKeXyBOAoVAZKPwGba0pZrgnTiewLbY56NeLrbSgLzLUuZ7Awzstkc0gIWBM7SsUxwE8Ywu
mnlHTDvLWVrv+aipLhUlGtKZTZMCj2IYBcEJ0vgD/pS15PughiviY663EIBIA1n6a7TRSv82aaQr
Ibh4Wau4uEK+KygXn8XMmwOS+jSU6iqf81pKmGR7Byk7xrB6amvgIWNhWM4QjIdwvg4ybRtS9wS7
wUw0ETaYNQw6g5jMOnYTtae2MHiWfX8ZzxxFlX+kPNNcv+XnW7ErXHpo4lyTNk2rJjPycleAYUFK
RdhwUw0AFzK93zet+hELPeX9IB7UkBo5l4sMwe3eSB8FSXslcgk5tUFJnFe4EnR5Gyytyqknk3wk
y2A3A2y02oQchYFhbJBW0i5Qq9tkEmPcxdm9P0FRSMNFidksIZSlf5dSOJ37YgK35gefA1Sag9+k
j2o3pZgh42ur48NluE3aENKtlsLboUuCB2Wk6QKca3ogJPClIwKS1vp0SZvy2BD4dyx01LJTUQ1u
J3UH3y+XHD6E02o5PkZkUDHX+WxiMjyCidROU9KO/9cHDwoW8H8bCf9D4PDw/85fY/RZ/DF4WF72
NytfXNKDVV1DKCDqC1fg31QBSbSIHFYMPDdUmQYRS/8ePSjG8iJRNXiVscwEcEn+PXpgKiFbkm6S
900FJ6nmf0MVMK0/E4gtiwGGhvFR0yTd0tQ/Jg9VrKbzEOTxqWF9CirdLzYKkTleko6nmIEjJ9cl
oyaUrYodnUWbLIQCJAioD8KoqZwq1D7VLMR8SOE1AOVjaD/8vlDUaIRHYOL/zab3TIJXqJQAB628
ImZkvZqbpOU569XOp2WxXlsvEhZMW4DOjgQeRGexhvwo1X2VdYO7jOwO64XUNDja16uk9eX7KPu5
RoOsoSDrhbEQxb5vdqARSWRB8LAmHM8acSBrNHLBcOivrON2VtHPZ1hu2iVLAgwVF2v4y79vrg9Y
yO1Df5pJiAKTFywXykLN+77QOpQ5naodk4VcOS6IzvUiWm4Ogia4c4T7crmf1NTRxoIZ2VXPtgh9
/5KCo6+kz74oHlKcVq7fKzkrdg818/dVo5OHfTI+aGVNv1xZkqsq5si/L9abcRTnjgRptRbMbjiC
wkfg2RhYXDQhHkETYVYN2W9ovr+dy/5nm033QqcMbBlyBENWRgJfd1fHYuBOTe+ZRAltDCFZcn2j
1kvHflEXeRI5vDvJzG4dce0s/vVlkFBLT0bliGUc3BPoUbX1cc4TGIjLtS4jDb6XpB8UqI6hCIv0
Wu1dJUmEDdHBmVMMcxqhiYlTohXWOe/6NcV69ZTObeXPmHfU5/X7gxITgdqiTdLeq8Wgs6ld0n2G
jp6WD9bNprT+aou8cXSyBw4cz91hvUaQzl/Xvu9TygH19fft9TnfN79ft94nAq1F/kgEYz11JSm0
f7/h//I2fz68vm0ghxjK1qu/H0cvPcf1P/5Wbf3j/vgb1pv//X01FTt6vRlBzPKprBdZLf517Y/7
euTQnqBZ5Oq5f/xTvz+CPz6mP27ipR7wAdH7XF8cDlLp1Uy60uXnEi2/r/Ui//fNZM1z+b69Plzn
MaHS62vWR34/6fuVajSTQIl4M2St3/ynt/3jvu9/vlzJhX88vN78fs73X5O3qKQFsna261PWB/7T
877fT2AT79aJdfq+6/ul3/d9/9++70sa+a6mNOIIXzJumEs/FdADEf78DVgvm6IWnRULDj7tb874
P67KC2hemIK7GKiKK+sVIwNRQmygC0Hwm//+/W4rf/z75vq2v5no6yP/wJVPPlzbljjf9Tn/6XXr
fb9fvD5n/UN+v8P37e9X/3FfkY3yHqFzsR+WRMESla8zLLRKFGflgQHKKP6+HaUA6uz1oX9cXaHl
abqcRv98qOx27JG8djmpR8ZyspiWcU8UYej6xtjW65LwjycF61O/EbffT13RsZ2uSu6UaHR3wY+n
y8UK8V0vGiniDI1gp3Pnqbmu963PW69pzZIc9n17ffH3ze+3IQTjr3cNUSegAyU5c81b/CN5USus
HhvqnNv/eKAldT5KcOZ2ErFdnKH/efGf7msTCJ01vJll4fvN7F6uraTl9b5kJS2vjwTSuCvVXvLG
NmG6GkEsZc5qMlHMo8ufT/79uvVeYT2sGai6/5+789qNHFm39KsM5p4NBj0HmJv0Rl4qVUk3RFl6
E/Tk088XVHenWrv22XNuDyAQSaZVJk3E/6/1rcTIIuTyjB+WRdeDGs2rsF+3EZF4S/DiskAOz0lR
XeuWO96iGqvys16P/VFXhONlYWDhJz0qMbyt7YdfRvVVmQ3tmqoxNeLQJIY7khNWlqA65A6cnOyO
09+wJGL9vVi2RaX9TS9GBQ0xZpI8g/nUqwWddrEv+ubYKMnQkn+43EraYNXTuTouua6DCncVYwtG
AClRRLQm2tbeqHehNT8QbAASCMX4evnNl993oTxnwcwOs2zsln3HVoGM2KYIA+f5JhkgaeGgRWwH
EoKXb2L5YgJE3Wh9XSJIdIs4Rt86LbcixLVvtyanK7dpVzJpymHnrxcMtTFbyguk2NQ6hGuUTCVV
BUtPNt4km4MxUiMbrXl45IsqTwT10umssDrbdk1mpg8NAMwclQSgy+12RIWI/j72T1neMY8Ezbce
PbyIBjEFzIGH7QJKtpbR24JQvoCT3zYu65dA9wK1VQrvnt6LWY5UXJb1y/3LrbeN1NQwnakRIsUl
B894e/32kipFZeMHCTJTzXz0xAAuAsotOHOX08kSj7gs6PKtg2owDyI/OCK0jwugfFn8lle+POny
GMKZsFZ9ePjlMbVDI9SY9YCC1V/w9LlT+R3LOnsZRvDqb7D/svHd/ZMDagagJyr3fz5meeD/x7bl
IW/vsjwliIcfoR/WhAb/9XGWW5d/tR+BCROrzNxefVHLt3X5dz+sLv9oqu3t+b5VySaXhVAXocsq
HYLyFKgADNEGO7MeHXZYlYJSLlezywOXW6Orkkouz7nc/faycWYWhw8bXdQcnHH/+bbLY/7tNocx
/JpCzs7RQ1rlNXv6siBii5f6eHNZL2g3vz3o492NrWD8//7+dy/68aHv1t9uvnvt0Rg56rTOeXvp
f7l/eegclwBjxY937/H7m79/p8uHTifxRNsw2b37BMvNy0PevcRyz8f1ZeO7p7/d/+7jmNneauBD
k8JovFtkf6/mSFksqQG7UJsu2y9PcC0dA/acAcD86zUCqzVOhp1hH1tuLvd0mSfe3qKcFGka6g1D
1dOyWMjlNBzJm01USvByc9m43I0KnNnw5ZHLrSiLxGbKCjJPLnc7ZNnrqKp54XcvZyg6ujFUJBwu
N5f7395pWU/q+Wmu8BGD5SUf9vL05da717x8pOXVl7v5uR80UZAUl48a+hHjeTlWLkfEsmqFZH0e
3o4Lp08qnUglDsDlUXpOTGcQMwpJ1SV+6Gumw9EyAhrUJPmyQLAXrf2i04k7lrCsFvz4gitfFloP
MXi13Mzn1NbXy03/Z93ZMeVllUybqWOGzGxmw2o4d1nNx12SnGzPQ7ulEpwbL3pl7EMFYTJRtKDu
mTrrB41PdCCq51aGaLIfYfLWp7Lrv+BRzM9xg6+xFdZrNFn+dplbp7wMfTofav+2Vv/dMn2/LJYZ
/hzXINdCLjNaVyRnvUN2kIYMcKPUPDkmF3NHmX1lgl5B7/aDhX2e/8W2x3MDw1/XGaKy74g6R7SG
WWnWbKRB6e1l7rqUIpZZbD7aA/FaFLn9Aa3w/+g6m2nqirX57+tsTz+L4mfT/ITq9bMgTHQ6/vi/
//vPZ/1ZZvPEH47turpLQcwkycChzPUnvNPX/4BWZrpQbQnVoZQG2utPha/p/OFAtIGp+abiVUyz
v8ps1h++ZzpgPX32L9P3rP9Omc3QjQ91NuTFvu8I39KFSWImNb1/KnwRq5laNNjFMRIkMsxqhCXU
YrCQe7T6c6dSpEvT4Owwo79fa7IEKqg2LvcsC8ponIFaQXrHsj4uYR5/P2a5Y9lW4E1Zj10WwKLB
MK0u7EsV7S1cd1l/u+mZNVYwv90XTuAcMlS+y+552VGX1S7WORd0HZgFTZq3HwtvQ1D683bZKpex
l5XgHxcmvEIYXfXOkZQXkPseYayFtFtCJMJe+myrs6bMKxD6+Fba+TxgrhhzCihCdzOcoAFGPwQF
Yus6xZkkAlIgGjltYp+TLSIYGlThV0bVBf6s6lMt0N+0qfsdIK+lv+QTHbnJ4FwSocZDMKQACqCh
kNM2u6rKblu9vxusKN1mEzSqSQQdzTaaTxD4si4011EfMqWu8XMaYXywLSKswjE+g8/e+agJcF5G
X6raPE9jCJKcau3KKudrN8zis2Z296hwcBW19traj3Keocd8SpE97nIYNSheMGwP1c7Irc+6kz01
Q0vqPAoFxisG8zWu7yLP76cGqFnj0jOnqWnvPP8Rf0C/S2b4PrPwUJIaCGnqcWsHiQmQ0L+aVCdQ
5J520OnAbOMGEFzJxWQ34FZcaRK4ZLtPSn3+pEUPQ5u8ZGOxLWJ6B1ZGgznA5ZyiiiVGrRtAtVkQ
bwAzDvh+YHnCFYK+nLvCOugxnEIvvk2DztohNsIPEtO6EVlDJ9AvVknkMeauxoNliV9aoTmbIjYA
XKP2NtNa3hvpyeb6sp0yrV1POAVD3bV2Xj7Uq3AyrE0hBEJPbX5wfYqeUVNw/vdwT2X+GeMJQMQ6
zledOb4YmEXWaRmjDRGKbxo43wb1Ks4Eq3H8UgREKlUxSk/QeK9xYMQ7QRL8cqDMj1grczzAI9lh
KnHLDkE7xogTrAh0butMsCRcMsUQ8WFjqo5FXKCMyet901HyaA3nJEjK5GxPI0ofHrjag9aUQbMb
pEf5mBSQvCHrOGphS6Reegh7E+ulU5/0Hid1PRxnZ1hXtQNog7jVTXDvG+nR9pCSeT298Np+NOL+
GyEqyWaay/u2VR5/7HRaZ3D8CH1X1QauGTAIItW3IqjkGjMfpLG4eSjqodtMI0jPEQePZnMl0hoO
xPZQOFjiKSyAq8OFlFZSnLUwfarRhm9jTZzRxUnL+hEbHYmUaW4fnFK/Em1IKdjSo9UY9xNI1PIb
ewdd426It3rsgFYJy2hT4NwCO4VDDXMoe/GGyMwvPSnexN7sNTXSEDn8krSwzgLmVddOBEq3nWA+
M648ewZbZVj0gL1022jhPp79Q0Y/UiMYZ+/omb9jB0KNPK2o1n1paO6iVDCN7aQ+mCxKCx0mbMo5
wj2QW0+5cF7pIlQ73Oq2vhlk/uo0OO8Kcm3JGsMEYO6Ga+DNPzvbbQ+OR6B0VQcFiDuScuq0+Zyx
mx1cE8xuiE+onRkTagXxqb7qEUIgrfxroSbIExSLviWswMbUppfVPvLBNVAfTPZ+TQnCHYAmT8eQ
4Hj0p/ZaVGZy4ASyh5HnbKIIdFNU3OK8Jh1T5vsZmzlOR6fdBPq1DpBybY61fdfp1o/M5pyKeKiL
x7uxj9ubKbOmdU88wbHxHwPlI2xcO+ALisfDjMWwZh/Tu8nZzZmymBl44aY4nPY9QAFMWCub1jmg
f/27Qcz4KtfDr6G2rmMaxOi0VPbn2suzfhNED1MYaHsj4szZ4+urEKRu2kwFKrE3KnmNRC3sW84z
mlCOg5hKwKjyrGi/0xOlQOHRkV9rhQt7r0AkMA+S8ZSB8Cig7RrLIThHCmo0uKgPJtQ3g/fTGjm9
9M6UHZiBhOvqiNw3fc0cRafmSuXV+Rfb+qXlssXxbFMmyuJjUILqLatfSKGNE/mIB61Ghh0iTRxz
rJyjVtf7Iu0zQhUiIGNK31E0mybVguMsOG92PyoZzodgNp9xcPcQ9PA8pg2kz7LwDdrfLsG4nKYq
S9Cdno6u+5B4xNhrMC89AbFtsOmN4MQfIBi0UFZE3l/N9MYrHPCp2drnIEHiZLz2vXw168Sk/NQ1
G9mZE55EAGd+Unwb/eErQtYqj+HOauNt3lfdxtT9UxLJ5mz6t7qLknsq0uxInPMLQcfD0YsUoywi
biuP9rZN3rDVFi4y+zk7aNkU7GuKawMNQERCMwnPlQbbzkbdpBvBNnfL5hhRF9pEbX3yGdEKDklz
xGZUR2CZx6RfN881AYE7Ulwy3JZQRBBx70d/pMdnS+wsNgr+RHloJG5Qs74tImTxZQo0RE3fZgIA
95meQ9wrOGkM6S8b++82J4NmPTWTi2+4M47NZ1pbB7+frqsOxZQHhs2Zs89w7+11JaE4IoFkPFP8
KnxHW/s2QJUiwqtRcFEJm+l2Suen2mmIL3GS6aoH7MawQWK2NS3wX/E20WZ6cdF85jx9EzsgI21T
PmNLAdKrOzcgMMm8GPdaAxsvoYXf9nLemnh/EHU3GHIs50HTCAu2lW6xBLjO8OVUTsHGIYM2EfqN
S14tR84X3csQ6FXVuK/T6C1LcQn0SxlIpMhXoYY8VDbyB2zlG5t+CE09e+Q8gGUmkcYql0N5zFHR
nUq1MCPjNeeSvgENfz2iht/aKSf1Oc3uo6piz4v81z7Kc7TRIMVD29yTOIbcurAAUsdK+NnTzKNX
+YIVKtkOlr/RMFdSaNIBcode8bVCyHTqVNWzTzVaWnBkH/Q06Wn6gdhDtEtgsH2QHs1Dt5SQR34E
E+1fyJgQWn0RrwmV8laMJw6Dpn3jnI/tUpO3Ydvbu6WoiFELVckAkzkF9LERPnKJWnrl2poSdtNp
3RnxtE/s5r6AZxTkWnaEJKHbPfU5df6GH1BBlqCkZBS93MmmfljqlkNqEIOb91ghghgB1WAyqk7N
Byex4as4mIdq1RDVoyA8Frwn0db6KW9LHOEYNPDe2sNtjADQNTNxWMqGKKSezEQ4a87/1wPB0CfX
xBQwNskpdCJ7N4zR7WhCJSForl6LqQWWkGTGoZQI11SlmuKBxCnkPRTEwR7N+HGKnrHNxxtEbuV6
+TgOjgf2k+jo+nm8y/oACoIkb2gMID7VBiRwwziBQAE2qgnGhL6R7bS2ekp8FfqLl8LZdSMuQT+F
FaB6wKqKXA4UUZCdgnyZIJuIRPyUttZuiWSOjhK0n3RlsnEkNFPMvMry3MuNHsMji4Ku4sJAa2EJ
y8zptDTBp2RmsNxYebjhINFNNNetWR9geD6bhtPsSGpHhUIfu8mCTUcqhsLltodEgLzq22jX1mAx
w0Y/NYU7bCLf6lck180Qf3Vn63r5ax7XzX4mJnBWc32XcVSbs0uFxavsH/PE+znEnC8ivbwpEqHt
SwP0gTQ/jUgeU5k+xVIz1kuAZtdgxzAT56sfa+By7Sg4+R6/vD4FchMPYIlLDicBTGX2O4oDyvqb
+18YB0Y730iuysKhgVzqu8zof/ZpoG3pSAZhOqwnACrtmJ2FMhRX+lOFhvEYtuZ0Avty21pAlSKn
oRzhwebtygnqQKm7ZLOVktyFJ9vqUK/pjMH0ivIKJJN7TdpKwwt63dMJlNcpGQTIodYM+qp1VTTT
Mfcf6slxTyjs3NMQfs/IcCdYfs53hiyeTVOYSKpmQRY6wZ6xRvC1FhIt5Em7wW9F5uoQmTs3q14Y
UYBSyjnZuGCFWowWsoJ4WOezB+a3+CQ52e4ccxOpXO04lo/9EGX7snP7s+YhRsB4RAMDlWWmnZq4
/cro4TmTZcxh1Zxtf0T+mZA1iXYSBMDJcIDLpn5F+kRkW6gm7H0ssxFpdjdiUMIuUuWZcdLS0j26
xPsSaLHNOJe/HdTWkN8bEtqmD/IVFwxiEYNSzckBC7IfM3eCo1XCwutf3USyu1eU9XIdpHbYkXGk
eiuJAw9O+AaixXzk6PaSAlInX1GABQzCD0F4tR9u8o6iHzOr6zggZRFEHf7u9QBeZe2a4VOJdY70
vDZCoDA7pJupIV+inwIH6oUfuc8hOSDriDCx9dL0suUZeX9yQnZWZDHv3VXWqsVkeYTlixyv8Z8x
bzJeECZUQLWbT5EOYL5r0q3vvLgxlJC0Ktc9iUeJYmiaZrc16/mcgRSwBzhYcTXXm2Se7VOtM6R2
bQwSFQTINOuPkfWaA9JGgZvjCPR+5V1HfrNaUI1iBBbYJnSEmX1UzV2tsPxzkVXdc1824w4Jyp+b
pENIgRn11XZZBI6LOSsLuytdN5ZB+nY2xT0XUtLRlYneTDux1Vr51TZn2pAxIFHyujCSzYj4lpbj
0gDM5sijouiUh4GShINSHXibHCGiyX7Xfo45Gb31pGKZ22+30sGBPCQ5W3Mdop9kN/U2LLDzFaqp
ZI6RRizUAPRYWmg6a6aVlrzzizDaYyNxD7N0Nq4kOLNX910Wy7YsoRkcamO19dVDJJkfJyfBKSIc
dOhTmZ7M+N6w8ol3DKbvFmWW9dLCS8qUC2jpQEOkZb7H+ciV2XeDTSuNHGN2256s2vO25GV+Wfqq
1B4xzJQRKRux/rPClme+VB21gpxiZLHK6oid2QMS+M8ucaCukiJitJvIdj4tCz0ha6KgHGk2Drps
fNarpQO5LLT5Xprg55fL2mUzOvrK5hiacluH084C98NT0VIRTb1OYke2vgaAYrB7GsN5dtmpkpmT
78w+eqCeepzndEDC2QProBpabOGK42t1sp1f9MdQ09aB4e84B+hcXSKHPSe37pYFWY7fwC882q2r
AkHEJ+mbOG2cADsn6ZJwGuDEIEbujVZpQIwT3SVr3yQZqFIJPI49j0jRsNiYqbCudGUkzpLndDLD
l7F40LCvdC1kQux7G5Ro8Ver7wBRZTZk0Dm4j4rafawqhgbEkVVRxaFeBPZdgCT7mEfZj5bsrMCH
6xVX3biW1lxunDGZtk5K46dlFIGAycRtF5JqYjExGI0yPNfG66znR3LtupeiSfpVyV+VmJ+bKgEI
iFkWe2BcnlNd8mWF6XpIQFN3nj4e0d39bLvsiaavjxtEh25nuvtoYHoWRCUgsDg+orP6GuS5+F7I
8kRR4DNcMvOhztBV2wk0GQNdEBiMfsXkabypYvkDMtC8wU5Ds6zFHk5hBxZj6cMHN9zrXm8JvMin
cZV7A4KT6hsJj+a5uh0JYX1gBkJdu8wH5SHZWBFnxHKayWo0mPmGlcjXc9iB4A5VV9opjF09uB1k
qXFTy0Ie0qCurwZw4VehlTzYw9dpjNJXw8LsprfONhkxifjOV+9zFuLi5KoYIqe2xVNkwz5pfeM4
AudCH1ZMVy3ZusiSfXvvTo1/FZUQgpIG1HENhd4ne2DfR+OpqvCV9lU6Abj6VUfFfHTsZEC5Dcl0
MD1tmzXBU0ncLxEcDDAS1xpxPzbT1kQksom84Vumxc2tXTSfo9Kz1hHJ16cAndap80MyvD0upstF
WGNEecKgnR9CkCGBidKdxsZAo4PTf9o7M1Gt6KhLLXlaNjEWmk53OF876losJhWVngwmsBm6u5tO
VWl7VZtFdlyfSCPY+I3NwUfugTnNKQZHdkAVEI7RJ/yUqpN23fvDITSj3RK1TdAdefJGfcesfnjb
ZCz98spwPrWjJFxGtWMvPVnPkTvcMRkyFq44MrprYrAqy/1LM/ctYruIGCuQxUgQitEwuF7StbO/
g7VVn38iL3at6zh4OyfCyGlTQTgtg56g4Z9ebmUiyXZpIZ6XmU7JtMbNI7QfIw2mkR3FEeKHwMy1
r+L8mPeOf9Ccyj8bIayBEv5K6FNWAdVCuYW4zEMV8uP1Y+YwyvU74HXMKGW354DBvxxEnD+0u1Gk
uKqDVmxm6gUra3R+9vipz5PlnT2wA5T/lGJiwHdYPkRhQjDwQHp9keAJCNInZybIanapHscGYEoz
EAAhSnmbSN6rlxbsWGljcQiDba9SPexpIHOniKtNNpWcIktjE221FKGiN0e3XruthqLfl6Y8h15W
rj2K7JSPho1fqVNNeNeZ7l3SW+m2Swnkk4ZxdBP3ATbXL4pa6Z7fOx3HXRXp9TabY5TZVf8pTQBI
WKC1Jw9tP20NqHn8BCtSUbDDT8ViIp12dfIJbeTPboJCqscp7s4w+so8/raDQpn60J/BSLS7GpKT
QXGR0yOUdskl2m3QTvArpcI8oOsFEKslPdLdAMR9Nw7oZA3O5d5UbPDAMCKaZa5M7bClTMg6JjKA
wbtKUTmDl3K/Fal/bLGx53KCxM+xSnrHZ3twT0m6lcaY3kocTfwDwt5UTSRXOlYkirwb3pnBTerw
7E6dw+b53E0i3bvd/DgKNG4MXgk5jqleNzj4M2lWV0YKedbVEnFbTgD1DY0d1IuvTL4cR1icyh1j
2NHOWKG/l9cOtdJMS36OOjXdwYfuTz8ASHv+Gg/Qdo0cuLOOR3Zu5xvRaOfJhHEkW+2RQv/jVgb0
XypY1g1lXzWMLYavBGrkuCD05iGf4y8ho6KHpuLfbiR+OgBXFJyVijELH1VIh3ndTjnkjzh6bIjn
IOSaKx5aVbxF+ZNjhNcuY+K+aaPrUf3QcrLklZusxzJ08D0aEJy8eee2z4WfwarL3U+0fp5tmuTb
qLOsPdiI68GlFOI78KcpNxPUi3u5G7ScSwbRnVGAQywSxqEIxHWWcDUrtDRYd/rOq8fPXRK7R01M
T56X7WB++ZuKcxZXtfpKEl8BOXA4pCbqRppp1a4TCCq1JDhktvNgGDQE4t4Ptno4bGfhXDuU4kAQ
0DbJq/qUN8OqyLPgPg3wd2vdajZqsdXpmsA0QnPsQHCcNEkhgNhgzU77tS5wYoW0enLf9DeG+VPz
2x+mEd0YRVnBgC4zBsYvYXQXdWFAElAP0YEcEJ3hAQbWgQIWhjRP2T95b8ISTGMtiOV2oanAN54l
X5bOSQVcvFa/IoH6NX4n7J1SRVhca5NuX+Vh9LlIvjNTjSjeqYRLzKlzC0zCMZiyVXdTjI14JpN9
a5EfkjfVU4OhS3PnR2nrHvMlc2OFVnHu4teyaznSBsjws/MlEZC1xGTu2mYyse2EQNmgSFWps9Gr
ctqBLYy5ApNVGeqm2JDImsCR9+wczofxBbRgD7nQ/ISM4VtsFtVWDjqxGHP5jN2+W4sOL3ssojPI
ynLXKptjSjWxQK8xUw6vp10ILXVVddYTBpv6ELj9VV6mT6nVWdAmSbhxegY/uU+sQoJfjQjQr0j4
sIXa5JNFNbIwOidrIR9cCiMDo54Gi/vOIcJ1FXPBsmgPQbWbC0RVKLsedD1oHyPLID3cfynSimwB
Efl4Dp0dloAbI4h/hYlFBMQQQoyoCjVBS+gZFVyNIkZQSYgpoPGAsboZY49mik5NRk9ha6QaPjrq
xv6UiC2N+BjFqk2onoA9zYUNPl+sfWu0Zq8k7BX567skrgAWj4KEJRB5K7ffM/74zsEOJ1vnZyxG
h7KCweQaKLlrEOF57gVHmoS/yfxs5dSVogbRrCAd/tnN2njPnPkIw/UqBJqCr0EV8NJyY5X1VQrP
YD9A0S2m2watYZ3Vzlo3I7CF9fXM7I4vIn2UlfnLqGfYNoTHaO7wMmArhJ3gd8dcZtfRE3Rwzoaw
gSHhFNLha/B5iT6qJMZA+NNa9qqnxOJocUucOKcSaRq3eJv0I9rBs7RbhIxzD97fUri79naMFGq+
n/N1miPanrcV4caryjK0DUd9XUfEDriFuR3BPWhSlrs+87+3CLLW0Vw51zi/jr06oBpqRET6wvSp
iWuomA7YFYcI1wl8dkAkuV5CvAsFjA3moLgAmQPpLgoIbzMUQbdlWs5eCG8oc1+pbn6XZVHvrBii
xnB0ha8/xSVEWx2ft6kGiaH5PZ7aMyJV/ci5ZjOP+dHR6RH5brj1frh7UWDjywqXbMFElYwUyRzq
PA6+28xIvtJhkztYCrgLXc5lAIQf6zJ1VrCXH3ryZVe6AjkWHNKbdp4KEAWEXqYFSY1OMz5ZbnnK
8zrB9DaOmzGiAxlV+IGbFg5eEnFSxS+xsydoDd56pm90CmsyslxIJsRSnwKd4boc8wOj3y8yIyAz
M3Azy15cxzQ4h6wglTOxM/PGqPoXjSwhOJ0w/G1JXMfgOiqA2FlFRVNu7dFzwHA0vzjHAIDS8RUX
Y39uQ7oLI+eMveipvEYzVMbc/4aZ8OzOtIKToaba493Qy3V2BMEb6xIdauYp+km0JzmMD/n3wlXD
4ESJaT9su6xqs8CZznQshFTegK1UJhdYFyECX3Uz1ks0blQR5JoWTgXQJ+curmx/WmHePZ50T/rf
efapWp6+PObdzbeXU69ZqmICXAEoi8oP4JndrZgFBMLlDdViee5l9e1DLK6bZeO7l76sL7fe3m8a
lPJJzJyqg2RA78e7DMqEsFh4BjtBA7S8tXAi8JczptI8ND7pM5JxNyQuzArb7xTFpkPXVulell55
KBhdb6vE+e5M6aHvP8cSTRIa83WEQ/DGdetTJouXZB6m1wiLdRGRregZnX3QjJmKlZqV+LitqU58
uFlAiT1JjwlO23UkHasHqt9tWbxzaKE6QDW2bH0zay03G91NTrlNvbe3jmV+/nj/8npuQcX6zeeV
qXdbHrQsHCNByXZZ962ZsaVTMnLmGnzZfvlYb691Wf/dY363zQJafXSbvVQFdFtpuwdKjSuXbKnN
shqp/bT5+97l1rJtuXdZXRbLC1xWf/fc371U3pVAvEx+i1o1R2i0vXmoQv5bdnC1/tuN5mK8utxf
qmZDfHnSsr7c7UhmP513HFTroO7YpelXczMoXcBty83lrmVhE2GpSe14efqHt1hWTX0w32Ie/wfT
IR0EXf9ePHbzc/hfL4AG32vHDFOoJ/3FhhR/eLYwPHIfhes7CwLyr+Bn/w/XwYjpMJihk+8ondpf
dEj7D135JulVuML0HBfP55/aMUv/w/J9MJPCJFESB6f939GOCRU9+Z4NydjVtFwbbiWGDvi3Hxya
oncksh5gpJMeZre9nrUPAYXmBDbSQJF6M4tgRmyK+iEMftkOBe85g6f+7kv7TUSm+EioVJ/C84XO
18R3IT7q1/pG12bpoSgoMl/uKjt47LEGzv0kbuzZBJCY19c1pTs6QjDkBYZwu/2FMCti6AWfmk5Z
/banfh//T/iz/M1HMqCAfvxi8Mga2Dhcy/BJXuD+91Ghmmm4lUf+ksHUeZWiJaLBxlEFM+ZH3ib6
XTZ2B1k2LQjD8Jtlu+W6sx3cgZ5BXp/2EDCI2HbF0O2RFFLvy6gKuD6lmQLB4tqFQrWvTKmYVS1D
D/yZm9KtD9rQHAZDBCctHD/9hy8ZveHH/4irOXubxw7lKW/vP/4jqenNiNilOOr+rJ9NRrBQ3MhQ
rGISxirIiEZQU9FMR+MgKmsPomIFQM4p2+rKGws1kjJuC8P7HBi6v/0Pn41d/V8+Gzu6aZGDzkGi
9vf333bbtHDuPDc/Unx/CDBZDqaeHXFWTvtQ9xkN+jjhJ1MSY9O1J4Qq5AWi8cgcAkTMIJ1vc+02
1CEI/IfP9S87JuUDHYc1H8zX+aHUd/puL0hASFYGLM2DBbhUKR5MHZu7rRGgWYniqrXb1YQGi7kq
cchGODxXOQlJZSFHJuSzuM6JqPmvP5L9Lxm2rr2E15IKz2+JwfmfHwkivj6HwdijhxDDDtuOdnZq
wsZQhRDAGtePWXCdGmZ4D5w8eaL3sJ1sQK+zRRcyr/uRoMpqvCmsEvZRDz2Muph1ogBOTsqsf64H
0Bh9wNzCzEi/BJW+tlPryaEUduX0YAoQzRQiIYl8RKqpYF0K2zVXBiVjtOGTN5oUuKZvZVf0a0/z
x11TlldAW2nPVs3RNsuXSLHIQCKi1E7EwdSAgw21tivRXt3UBYYgQKyoFLY6FLjN6BIn6y68M0U+
c/w63sz+PKyGQs34AaT911+vYYHX/bAvurYQbOe41+H6KjLv+98c3pAHc7XtDgagasfIyxszDM6y
8CkwAtA7JhICfiqhvo7BeAORfT7P9G/ukqjA20xildNqYNUJeDr7ff2zxuq9myRf0NT9GCIyD6EV
BueUhsKZSsr3SibxPo4nn++XTCfHwhztatVL0BJAE3mk745GA/fSoF1rWHepZzz5U0R7rnH1G61m
sdxK/TDEutjd9T7RRyZyG2RuIrpdFlnk34B9wepYimBL6MvZbYoHfsbuJmNyf2hUFb23iuk+Cm7J
s+juijYXez2dme83hDw2dXTrJ6QpDBPwR3aeedOEG8dARmxDKt1Xuo1YgbQNEGRkDkRhiYyqSI6W
NafXrV+l14b9beooyFLDDa+x4umkEnfZkQscpZAu2XFwx2vdqNNDNDXWFSD5TXKVCrLFHPQnN1Se
42sBkz03QuJNks+T1nQHLm1MU8Q8nYu6FzcU/w1tmm6AK995ttQo7dfALI3CvxoiWQNAg6Sd0ehc
ibISRy7ssKZ0igKDRRFWeCoPFu7AVRcDNGYCd9Iia7xqsgpKY2ceIHN+hXb/iWKsd1p+Iyej3C0j
6ivK4bdDVv5C/ih5qJJOIK0n+yqBCWzm2k1YtYSAa5l7xVX16Es3vsfueQZJaF5FIo3vA62P7wHI
RatSlzdmjQNB06R4RI4TcGb2CohX1o4Kanhlo1C8kV4x3UA5HjYGHMVVl01XBiVgC8iIvPedODlC
NoM7U7WvMQLLq4ba+Wbyu2bduZRoUns8TS5ScHPiKp9oYb71egvS+5glV7DBQDZMunkIhugmnd1g
5wtsGVEpOM1640MyFMVJs0V8O+oRFRFa/UxYVRfVqbNjj2z0jtQr/S5AfRvHSXxk6v51rOV018F4
u+vb/NlP0/PctaSPidF8sHSp3caDxXiDNTTWTzCx+JJFSZKiqtJXjX+ys/nYhb5LIZqFjWvq6HvQ
VpfV2S+8tztSm/+jReK3XbZFSYzsb0YsBa92vloeTAOPwCSvsLYIZLxd7ur9ugqb8L5Wi0yVYzhI
iK1Qq5PkZFqb0Xht1Q4oZjZZ6CvD9SBOjQlUi4ZZtDeMNHwkoAZWKiXsNScY7WFZ6Il9irJpvtHV
IyJP7w6Zh4PTBG3fmM7dsiBbiHaMNX1f1nKaADf8e5uRgeMJMEK16uMoe1wWYx+8eLNb7CZO2qsG
sFDADEIXK7cl3y8D2z2PsrrzswFx/ui3jyGCLi6w85VWwbXoTP+ZprFLXaMZHk3qa6IMn6mYuQdC
WZh02klLK7rpmBGScqr7jXaDnoBkhdkgWDmQ1YsHCzV2fgxxGn9qJ3ZimjlrK7OfiTEnrLXMCZq1
iNropEUqlDF+z5CJ39VURV3j1ctNwtNWFljd585pz5bT7V26RgcH6RFBT/1hamkwoSDaJJ2fnQED
HkeOi61GlLBNRf9Iaojcomq3sYTaV12tpO3u/+PuvJYcBdZ0+yrnBZiABJLkVt6rvOkbotrhvefp
Z0HvHT17T8ycOLfnRqFSVaurJASZ/2cWxsvYwnfsOxO+GgUW0y37cZ+kMY2JPabRjh6uo16EvwWn
tp1L1QFnLiqCkp7zRCUU+ME9hZS01lDYn1YDam+SfmvMNthZnHwPKbS/rGrVLdeaYKN5DM30Lt3T
PwG0ahSv0ezp5tRVPsggo5Cuf/EGDZqm7yqombNnyMgzyO1usPWUf02CsP3zakKZ1lBpKwQZ3D/U
j/arMHq327Z5QPTErwfCaDk/TYkyX0aO5ar+ULpWPHKluqXm1J8pGca9rYZnR/bhvrXPpGFtvE88
ytJdbitzIAvSD/iurInxWH1rRU/Pec9JQiq1oVCPlsaiT9dWNB0CpcqDYQZrZnbZp59MzxKQ9CX0
awqaMjPfx5i89aF3tzqOqBMOyMCoq7UbGOmZ9+9B+dRlNr7z4BQYymPdc7blGGvYCJ2DneQ4xg21
blkK7zMP24OlPFQIZY67KcVlP4RkI7Ugo6leM77rWlaxXm0ZfkQpsPA2P0edCTgsbILLYBrnBhH2
Yvlb08gQW9runOWR9j7RhezCRe5FMII0SuKDGRa3aS6eZUOGGaDMwp2lBScmJrsgZqAym6vU4L0w
+ccfotvPsT9urJZxLYej9ua3vsI/l+/dtnMoN/GnB1U+VsghtCeFuI6LoeC/R+eg5ZoLazed1UA/
ZDAO84XASO56quTJBSceQvVheE6xymxKQbJiBT5zikZaqi/BvA5IEQIaZF3pW/ZpqjuHetksyn/o
itEI0Y7oYLbFtUxEftPdX0FvdvQtmR8sauxjbFe/wjnvXerSPCJ33g2kwpM9TphZZWrPVVo9fFlz
eMIoaZwzx+JyrGi0mEQMtbkZqodqrtXqMml90alafIZO8NbFvX0y6wpOLLxxlIZUW0vDNI9Y0BC7
vVPFVHuvcEqsVNjFR72Ut7KDbRjOfGBK/rUa7TGWDwYmXsrON0VR5McSNZNieNRrJ4qilWLSeVx+
ea3x68eida+5X2A3KsNwZTOzXTeEha5uGlPolRq7wH3B51xxGuhCuogB4rJaphaTAtoygHLQwHSy
+MuI3jR3K2LgXVtheh6CAbmcZj3IjLQYtB1qpVnek6qrDgOWxForjnlXdIdu+FXZWX7tc9VvJq/6
XUwIeb3PBTyySftM5dGISm2nYMAdktw0T1zUsq3Fm7d2DbL/0ieEFMSOs6lrToWtN7wLLIXrAAPl
PoawsIlpYz6KiKNpfo7Go5MgA76+5wg6mi2SqDshu1jCb2iOJxLRx/Z28BuuPb7rMvKVF9xQW9q2
tEvSoSpNlY2+VDtbDhOBKw9AjfyVUF3yEDRbETrOUTRUyVcRddnWqE5t0YIICFW0D5lVrDrmybXb
JS8kdKhPUCQ4qxIQ58bJA/OFsRJG+4rq/TZ/9yYyRmBtXkTLfDqcMGn2wBj4dYCLuUzhmdFHr+2o
/67gca280YmeKmrzWuSqr67TJlJGKfEJrckRADvIqE1XnBPKNF+gQuEobAFlG010k7XD2tRMo4MW
DDGDdL5s224AU8w7Ljt1DhquUZ0Na6tN02Osuduu7OVV4RE/F9LuVskovSvLVLFBV0k/jMB7AN/Q
/TKdGhlCv6oKQUlY0DOrNJNnUkY2aIq23eodDiK2ccsjYd/LsxK4fMuJMFmUhMUcVOJni+VftcUZ
jwVYwZnwl2Rhf6lav9i0OiJNljaoL87o08XINsmq8EVJzfuJJE77KhNj5s/pt4oN2bnzQ/+y3Ftu
HIJdm1532rXt5xrOC93Szm6EgUF01mn5EfyGpwF9eT9M7m+nEeGm08ebZkckSzUp/txkCe9e2ZUe
FYjOTDHH6AsEJNrYep7c1RR+6mAidpp+M9jSPeJ6wy8hHzSbq0/uFU96InBoM8FZadgJn5bHWuyC
VNV2al8TQGAprUF1HoPqCWM+VaNN+bB8hRHDOEms4YSe+aZ/sDO/2XEYZ4AG0nArFaIPh4z5GEsg
sGMcgvrDHo1WNIIMZtpyLE1ExEEaw03vmwu1hOWzz//BZePJMZSPS75MyYPx61SVUV6UG78aYLTI
FqmjsnqKP3Xs+LofGE9NbOhPgTTW9B6WD17jWru819mBCX/LaKpfiXb++Ci0wcI5sN3IL4rz79p2
bborNe1u1HjmxwmPXj/loDaWr52Cqm+H8exG5ZIEYT6dSZWptUgxn9cM0U6W5j+Zrar2k0ldHg2W
/QlT7pzXm07LDUIKLue/XwfjGPB5G6at4HXmkjnKX6GB+UgaB2oG6UYt7UfMlt3J4UOETwSD5BQT
Uk4LlzaNKjo7gV/hLC/RRycMPaH9oekTHwdHxwA39UfapSMSeirZtn56EW3yUeXyO2Vb/llLqoPu
RpJnCy8ddA7eWP9R76ObO4W3iugO+ZoXVnizI5vqen7V0cBlk6QGp0gzuTRcBZTda6toHL6VCVZF
KmbfachcGdir1lEUvsiMrVdlHk3WaJhirDXCTshH0P1Bk+OXMzkHfGmvwEradTfBEZfTRmaEVvyX
oPCgnzdRvgeHwA5QAUDuYVShzR8iq3lkcfJOdCE/Jla/B99Q6xB+i/IgDKyzyVFUwQPtJt6+IbSj
ixo+39yx6fVAopLRv2jWeKR/m8rf7qTX+lfePrHO97YelK/VNLCqMSrHOEaUZK/tbjh0Flm9BCTD
IZF8pkojPKMaASBX7S9Lc9odzQ9fQ4y6gdL2LnLZHOk5GzxW6GAz5ZFRG6WOpIaYKZ2c+XS53KT2
RqKkHozI/VVP/J0RiYLShKOjGn1rWfajBEq2aqDdixwuipYVirZxfdd3ABRiUwNRFgnqeLUnDcV4
l5edQzAvIQEEurmcxzupWpexeiNxrG09qWB61gOJQgiYKxtQFVQE3OVcOinTZjuUp8Zvj5e66LHz
TbPrTDNYCDRx+RV/mlGRPpD4gLuMSLmbJ8gZSZ6fnDjunIbobaN68K40rMfksMqDmea/e0pfiD/a
mIAH137zpXlzS7ghYeMyAZXGKUsCi/1VYL5Kt4CfGSZ4K9kCW3BD14ELmlGQWarLwoGHMK++supb
iLWDpI911RLvrSo7AmBV+UVNKYKpLKd93dvwSboEBlsQ6ysC2k9s2uMzSBWCgpBptqNjBjctcTdN
KKpbAwxwVzfaW8fpJ0ObPUdjp7ZFweVLeUW1EYYJPLnygkOTaNSB6kAIbm0R5vvaKYrHEPuVTXwz
bVGKLek4bMolBC6DqGHupZcuKSA7tq94VfQLmkux4RCGb5GVvIjiH412BZCYjZ1UJWE02A6u3XzL
GBytelXP9YUBmrvB+cvW7yRNnIeAATXJ2AcVHTsLoGOhw3SefMc6R4lL04VOCoK11B782qM+yetE
ehUAOYRsZQTGKulcsCY9IJ7kpWeofNBC/CJMqct7XobPjhVvtMlTF941So5t5klocsjyMSPliNwr
Xit5tmI+/UdniEvQ0E6zWa4b0CVe3dE2jywULnns95u45rdPrOhRyd57zaNslxfjm+NSEpj5eOv1
ETyrCqp8PVE2uDH6+NHQXM5bA008BqW4RjHRu9wTaK89XEgc0yvTL+9Y0G+xBs0wiPh+PLKmDXXP
Y1tUHvq6FGsvo5iQ2UTfxORe86nHoTqYpyWMIcms7Txnel26sWxG19N6ufunaKumdThsim9A+sgL
6y+k93Za3FspZyEqQJYoQlCwpyzIRiTldzUl3yMGFPikPaw0nbDVafk6A2E3BCR1/hbsLCmkv3U5
ljHX1vyP3/bm4Ovfn+7JNO/GPnhWAhG/6NdlRw4gLtt1beEW2JKT2qVjhohcYhmu5h9gMnWaqPzh
akJmyq2SzRIzWm66aKRz7GfAHtyE4sFi7eIlbXhMNAKq8t4WqDVt2D1mwCRimMwnQGPJOinSrzGF
XauZteKwx4w4iXudui07TQ1zSwzRB/W73/kYQZ68Ms1W9F2lO6P3H525ui99Dp3utdIV2Nm5RU2f
O0IG3yWbDf53NKaNuS/c3nluK2QVHNfv+pDmL6435i+TM+ejoQZ3/ZGGuPiEkXe8BWNIFM4B+R2T
9PKh8fLSJHgqAv3gN1rBG9cyyRiz42R5tE9NTSro2tdSHAKC4IlvPQ+cuIoiPrn59JM32+GUrWHX
6TO1UiKira8YP0TfuLc+mMx94sqCjSKo54mrcVXn7ABHa9PlirEuDkQmdn5+t6P6qvI8O5ewsFyO
5I2mZy4/RWs3YQRjrddboab4Q2IcOXsZwwYvrLNNjV52iZPsZhq59la4qt/hslfHpPG7R1dz55zS
1PwYYtC9GIi6qbGeHSfI93wEMszhQfaWZ945yyLtq/WY3pH57m4DJvYbl2g2SmANChbjX37BjKcl
6u0M1mfnB49ULDq/aM/fdDC6BeeYe+KZ3SXzI5jK+ki+u5bf08xUbL3o0Xd0BumUDD9h5mcy2DLk
ZUMNXJUu9KPQejrJU4ArEBQmwDhzZJ6CJK4tDRBWBpN50VOSUA57RhwUtuCPp4uslTe/9AGqJrlB
WqjVLk6l+Rt83kDTw+S3SaMYG0p5lCWmXN/J7rHRGS8M2+hlI7iSpO54ttnBjWYePFcNPqL5K8CW
KOVp49waNN4VrGvtUFktvIExewnYI6yjll2wX+EVjVSX7y29oeN8jDYtK/PHwb+Oke0AeAPrpmvy
R6WIW9nfsgECXQt4dhgA7dq6OBcmjQCOa1jHPqI/oio659pX6ZVMUXgxEjdBHhzOqJP5kXPmtTOi
9lGk8iuGuQZRPd3kTHwfIr3W1iLgImUMalXK9qmtuRjXvq6oJZ9+1mXaHShXJzTPcJV+zCDbSR0B
F3fWLqqoQ3eGsL5CPu43UU8xpzZRyRYDr2jb8TMIGpbofWXclrGUO4c+i0E+GfpXaRLsyvKcS1ij
PmQRF2S8AvOUhBOgkQJPp4C47A0Vqqc/vYVjmR3E2D/zbo0zMIM9UNxNOxrtrRXhM9JT9MzuY1+f
dgYHGKeIZC0joOYx02HK1QHem9W728An6ZCRylFvz13SXBhz2pfB+HTa9J6R43kMJgCwmfSbq5YC
iLO4pFV9Pezt8XN0+5ubufrFj5utzcuLGT/7SCZQ8eAaztiU5C0b+3ef0vKHtvQuTkDzvtnLeK0P
SDbxKO9ukWgAJsAXT359nxht+w6KjdW39KznZXBuwvZpksD7lP2zNIml2SLa9L7GYjuyxm1NCQI7
9YbJpKZYH6fbtieuISVR0qFvfuj9GJzp9QEP2A35AWRKNVsD86G9BmUnwO0xSdOmKw0Q9t6k8gWj
ZxFsl8lBnaZy4zUljBqffnmnz45d3LXrUFEJPsa8HJZl3cJUOZ/VK1zt1Paa+yg6Qgld/OwPIryB
/BHnGP+7LC19Sw2UTdtekeMPXBsuu0hXCHnQZibwyMYzYKDXt62+n2q2/4yKi3fO9qzC9WiHFT77
RjZ1DMNTS0/zTWpozSySarnSK4/0s89KCOPj8BDUnA7NqtEuUaXxpMJ/6G2GAUM1XZXlGYeWGnpq
p9gl+qgS5Al4/VjYyjN5i/bc5u5rP7jlvhSVtzaqzHzF07PhxMM/gnszR09d4jR6JM64sX51JobR
AkLkKWuf8Fm2H92of7QNV1gnAzES0DbCJNsyAOxMwdFvgQ8H6PO0eY2PRiTNfU4qAsKM3t0kqSYK
Uli+NtZl8gvn6A75m2VEwcWuxYzpEy4GQM/Etlb7HIRa/Kh4ik2ohokWi8jb69Q3Tz4YNOcQsv8/
Y9kuKU0Y5Tlnzeg1DI7iTjR7drjl1aYX6kQeZp/ZOY6/QL7pqUWYQZhvSBUaw/O8rKHYsLQwKgRf
oWrmS4KjT6giXbsjbuYBtNSWq4PWIJrEDE48Y79UTVpz82Rhxd3eCseLwYLiYs43hBk2Y+W3Zw9n
+67QVYmpn+BkKBGbi9B46VOo5XCYw41Wnpmkpmc478a67rXfiVeW6BNe8WLCnrlr0Pts9blwg2oY
oxiJmXj18Weod80VGzAQmNY7UGdBy8wUeSdeEfCX7BObsbBvZTmh5yns0x6Ds3OaWOk5oMF/nVUE
bkujzM6DBjEoS4erFrHkC/QZc2dLGBmU7PySUZkAHLKtk9QTdXSbNzqiUQ6MiK5EJ67TleTCzrhV
cHdJEocxPl+PkcVK1pww+AWHU1ajCqzcmkqYzmfo50QUQAvN747RnDjvS686FG2NqbUjcJ/jpaBQ
gOvLJDxIClZT9LfAVsYuShDiu6x5FSaMtAwU3YiijcSUZGZ/9cEk0ANElt+5V2VV35v5ZjntJHyC
8aHEB2e4I1qyVi8bld2cWaa2QDxe7eFOk05wUBFneMgWCfqZEd+D+Z4TwvgjzbnKml4e+sRAG3W7
TVclPOZlV5l39cUiLKdYxp4pj7FpvaMGIgBBGndBgMo6m+hc8zWrEi6Tlq5vNcuLuHL78to3ICXA
YFzjoTm5dYYfsI+JhusJ+CoP8KBJ8zzD2LTeJ/n0FZCIZYecus8UkF6zptI/PRPjeNDLbEsC+aGt
2finaUuWiBdyXYdltreqXCMpnXzrDRFAPXDPRWZns2ruvLmUl7PePzk6UduqMc5hP4xn3ybbGEQO
zGlT/RgDq9pTDddvtUCcA3SjT0AKm0kCdKhYkt6Mwveu1hD5LIc7ukeYbncs9QwnN77HfUmjeop6
wCI0I5PN2lar0DYFk519ZwqgbmXtvkRAJtygWfesXS9Dwjyhg1VlGFV5L/X8zoh+G8eigFSv/7L9
9oedZ/nBc+vxhTjTmdHCS1iY4YHepnS1HA/LkQFCc2+x5NgWkHY2Ik29Y0JjwJqDmyO+jl+tCjel
YpxBKtGqHqHWb6CngRM1oa6VjMrQoehxIANncN1YIcZXFz8yXhDA9U1CQ/G2Y++2Y7LFtg+5c93S
9dPFqXUsQbTOHKB41VX5QG7E/qXVEw8liU4XZyNeIcG4Gyqjpv1yEjZzVKUQJOXeHpofPbaUa1rV
OsjUMt+MGcpmFQmNlJJjX6faeQvyvHnJdNe60hDwFpePEv3/WcZ2+OJWBhPqLDRAjbrYBObeQ2vp
OcS88Y9uRRNb0+lvpeHyJf182KzCECKb3XBJCCP3aFquM63jORS73GRZ/w4bMdkMWDAslwbR1ilQ
7vVE/+fdGFn72I9Xhs35ablZCs7o9KCmdq4+05d21bxhAM5HPvpDC1A2w2TGJQ5xoz/3s1DC/6jM
yMaikBwXPMBSf7bcuCokz42H02hK/Vib7c94LiuIlv7jxTy81Aku94w4l5zD5XvkzA2g3eyG/nN3
mO8u5f+lw9koqO10g65MF9wc5ZuWPN/85fLYcmM7QbgtY7TaxcC8PMHyhH+eanZDL/dm1+rk+Pkh
ZQNGSXqceHjI+7flm/Hy2PIE8WLYXn6Ff3vCuMCchZnxbQEI5LLnjVhcpn++nn2txCUmZs1A7bPO
pLIgIX+2FMuh3f2jYu7vl16gsVClkGl56O/jkaKa998e+/vl358zl7Dj32cmEU/TuMpalvY8QzDf
/Hnnlq81reCtDGv/xMGvI1yGtB1bVB4nfSDNdWOnGDLceN/3ymV0+Lz8gGZ9d0VdHAdnKOrzQolY
nteZMo6O5S7Ar3/wI5Z7RqDqrR41P5YfXh5abhbqxHKvdlUN+CA//n265fE/z5kPDP6sAv/cAn9n
gtfAFpQNLdvcW26Wb7QhO3BAVnPI5tmdg5zNXOwxdjL5Y/JenNqsi1bCN5Pj8jYHy+H2921N4l03
f6iWT9Iwt3ssN918z5Kg3kpyh1vN7weqarLhJBjPM9Tjy783y2NpMLEzBO4cxQ1MsSZJ8+3yhyzd
lssNgGZ/68fVgF1EZa9u1GF1wi+Q2HNu3sT9OfuagEJRALdzZDHXjTDuc/WRAIOzB9uHY0u9wKio
VsjN+4gaPC7Rcge96mcaBq9Glj2Zc3FTP2xHpPwVo3NtNfm0ENT0WQ2OOCuqB8jaGOuRHd4K6ZCU
pLinIlI7McY/lct+ByH8Veb8h2kzK4t8prUsf1ejeeyy2lpnXuDva9O8godiq1Ri1PMB6TAFfROl
fW9E5JN8pnx/mofNoXfxYhkQfQ0x467IMX9nFodWjjC6wgAG84h3hifEk0FIrhm3jcf0n/oWppsA
u5MkxdQSy6MnzatnUdBhttdh1obbhkYlGVH05J6tsZ7zZOeuKdFIWwi7dftuJdUDE7M9bDZD9w34
mupHYb83MpXrvHEpJI9/cLbeIALy9/jhPtIUfq1y/DHhcdfAv58EwqwaXbXyC/tV9M6Xpu/1OiWG
6ADcbNBZRtehsttAL6ArYAKCjIITCDYLXMZDKBmB3WbrsCW4rXm0JTIDuvpe+K2k94OtB0BFQwxH
sJKPEcpNl7K39LyHUKEnghjaBxl9k04BldndmInVrlFzGMiAw9n1DFCtRhtmPwpE7ZyMYJcoCMly
ZZi8cjU7MdAy3RGuAjULhMUI0ibo567xmcs9sJpgZaYs8Unk7urOe6QqLctHc5unEG5dym4U65pN
Q56YPW1SU6fN8gshUCIOmsbew2xDmV8JwNliKilEeHUr83lshLv2JMx0vBFPjKiu/O313LaGoxiW
284BJD9UrrGK7IlyRpm98en8bTRkjZiTRjUCNwv8o+VzcBnEM73JQsMwAzrfQjiHrf6dDUTNR1YY
1YZjO9qwPiQ1y4BrgF1VvI+NmTGTDr+HRT+S1NU3OCS9LVC+kj/YeBod+6dHa5fdkzPUsnXV8Bq3
lS62nkhHRJSUIrDBOlgzyFOfkZ76DPdsAjCfYgZ+wvIat6ySYcfOONBqBoNGMyLUmmGhAyVytNdn
58kFJKpmpOi0wEWhjE72aL8sDxHBhQ7TG0/6DCW1B/CkNZxSMQNL0wl0qTNDTCO6vBh4C+foz4hT
rYX0aM7YU3RFDJ2QUAfcxUd3hqPmMyYVNpnD8AB0qjVDVD3+gtoqskdrBqwGANnyGbmqjfAqmeFM
O3cGspYzmtVERmMyUXcvwwC4tYPgyoWie1lumuE0zJDXKL+EM/Q1gv5azhhYYwbCOhaUM+A3XAqn
X0lIk6kI+/AhNDX6B9KdWXiCc1XiHhxnmj8mWvjkB84psMxLjjCrOrs7l5ONRtC0VCA4FDCYztNg
hLsxmboHSs+ey6z6MfdD8K2RWfVoZndpETjrdYNaN0LvnDUqzDa5MWwABBfb1K32uVWbN4OdXZdn
zRnj9xfrnZhy0IYJJkYLlotWT6b4LS0ixeqfXJhXDxwF/QtGj2YlOiK3hiI+2BcsCxP9WtKTe7XF
aAHWwa444GvYSRi9fJIjSHIF3R954axDPzAulmE9lh28OE36w5ZxVb3KtXdz6OTVbNRlwHd1mKYy
3KTpDG1mbLqpwmZ2q6fBFn/4rzERzzgrgueG8XzgNemr7M/jRImhHZCAs+P31Bj7i+eOxTXSgNrO
rpuyYioZ5vrJn6pDJ/nv/3dnsTEnBv4laqFwXTkm1FBhSF38e9Ri6kTk0iFWHGKDws6+m5OOqafN
aa1XhWnxmfRvBS903NmzuWOQTfh/+RXEf0t7QMTghKobtgEWTDf/zc7uekHTUphdHFINu5PXirtD
F8dG64Nww4XsMxGszzEEFDv6IYKb5YLyEylEriKnoq80U5xxPu1FmE31zkjvnfJfGsTlI9tV/Ta7
QJdp1P/+wonZcP1vL5xydJ30BD58C9f7vxqySTMkZpQPvHAuLSCJbaij33k3w5ywveeJtbc7OFND
Zxypcwz2bJviz8k8UKD6PezHi1db7tewLQwVfJdCf8sZ5jD8sX9hULEtzl8sgZnGPNQ5NNA0DKc/
jdn/c5Tkv4UbeNVdSqClcmnusRfD+X8JEYx1RGbGoKUo8jOW7hZcxLCp+SPsCpFt1I+4MrI1lqeO
Ik3no5MhpwfrGjVus81Fbm3x9l969d2Oo+owSfXhzhOQMio++eQ9RENR7IeCgFmdBmBYI+tmNbRO
LW/C/7/JLTlHnf6X5BbD0+D/rL+qPCF6/q/5reWf/jO/Zf+HZQvpWIoKcCaccwLkH/ktZQHLMyRD
DsOSlrJMkhp/u7+pkUcVpGbNFPwz/tU/u7/N/+BHOfcJVp26weD8/yW/ZRpijsb8108HOoEwTdex
5w5y3XTMf/10ODFtJlVSR4eQws29HIpXW7F006neyArRPkamEzz6UY82ZyR7vWE5Zxa6+ZS1JNBj
wv4nG5E07jP5VGglUZZaZLsQbOulHxkT9JNlP3QeRoWie5Ctj2YHzBgnEnbesE8v9Tz6Naura8Tr
ONSnb16bZZvM7XGdNFlxprgihpxZY/QLDeexdCd3PdoofA6p6Nins5t6bPNJYdzfNcIQZzsP3TML
2HZnlKw1RABYsxiQ+fKxHn40rnYNlEHbaSqTs5XJ5DANXjqr6f2HXlUb7JjDZ0hHslbiEC4qLmLw
fvL3cRRzA6aDry6ZyQB++0ptB9qCxkWgbabmtU4hy+bz1LhQhVxJ3QhemZpt6HDDRzwxnh3y2zg9
jl5gHTtVflHvnlGiAM63HJJdGtrqEskp2FethqdrW+SNcTOBZbqYfagZDzblRF2ri+Kv4vFce6wy
eLHe9KbaJAVuzcidXnKZmlRXgHCW0vqlYWLPc/47vZ5QLqcSuG8y9KuSFD+ayyGb+id8ci59Ac+9
I7h8Wuku0416p1k1Psv8EtWt+6afo0ed/uAHvx0+vJ56pnQAKjem5JPHqs0P7j7u/W5X97hX3Llj
h5PpgzV0T0usIm2jYSXTJNi7/AlCXjSFz7OIy22Tswpkcpdi2lbiVDuMW1qrit48nNW4DgnEqAoG
aGnk0Jt+8jmi5ClKrYMzSmQA10s2Xm6+zAW5JMtriElBfVciFWt6hgtWZx1rPVsM+0I0w87mzdk1
boDwNnY7AlvVMRlKjWYLsH5ZOiYka1lUNzFWFTrNg7PBFDqv9e+FhjA5+qX5qINm6jzzuGRC7NZl
c86TrhMPEHGjS/9kCqQ6xRZjw4JQ22le5O4bSfoi6lzzAeFOITfTGwmY71tl6vGlmG/QWM9e3IWH
IMMFqMcJx32Ab6U2T6nHEMVxnzizi6sKB3Eli5lu6gQPRWhFz3FY7EKOrJPyRkoNovGE7hHNS0Cg
hko+DubIyjoAFixrxNOKCnuiAxn7dD0EYVtSiVIscqCPnTTVHOekdVSSWFiKtDykfJPOtU2Tj2/Z
SDkD3SqoiyHFJZE3v6cknCIP+B6dYLTfjbLbOW2xNQpajV76IWvPQxV8N70mOVYlOztbNutMRckm
1zGkqVLbT05VHcbpqQ+bc4kN58HRU7haxvznjwILkImvdaB7bdNYqtk388FaeKxsaMW0NrVRxFsU
KMWsNn7XGc4+uLnAbx6fQo99svDVW6B5+ZkxCx7aeQAp/fwjzY29U9V4ZTkDX/nsvNuNj0Othvdu
JNPjNIjxqDu061UhqGCvCHYmDqhtkOWYaFoGAG2DahnRubBq9Q65dkzUxktiPmgWp4kqL0ggkru6
mRRXXiO2UFGVfbMsWNfE8SMcyet6eNXcZNtYYXvNRWSsxgr9nc7KraabDQOkkK20O71lQ1bcHStf
U6qso4sMWMom90O5aHtT5lD7Y6efBt0iubS8Xam0/DPE8jvqzq6lmujqQ06/SYqQn5Bb0nXiFMHF
GSfqRBQjZmR7Zy0zW64tLW3vjVOJRxoy7oKw4l31ziNNe1Ru5xObBV92txLkKS5753vfBdsyt49+
Eb35PZx4lRZqSw91F0VHRgL2CmJbeOyc2QaXgkZm30RMLZhHhUKLDlFBD2+U98+RJ+55Yu+o6W6v
Upckp5Iq33Idyi8SS2c2tu/6yJnf+KU7gbgXHP3bQA/1Wz1PZbKZ2+UPXbv33UnQt0kCMOwsDOW1
WFul8wW/3H0zvdG7WZVxqmJsQUPhYWGPELH6KB0uMtXEbiTeDP+bBkTE3YcpUPm3yO6tu2NqrwSZ
zmkl29fc2dbCs8yV4ShcW/QP4074HYVui+9VtDRx54h3GeMUfJLhIY2t8Vyq+CMJwcAQbzwrL9iA
mKHRfvxRdDRiBUK9Rpr2kTrtmQ7WiNJkJjax6KnNDFqxFiQFtmmKJYWTd3UTARW6I3Ficge0/mXf
RslPduxjdm1VuqwIM3ft+yM1ZmETHlyO+E3juRWWDobX5k968Kn89Ev7MOk+s46kWLc0Pj5HYyzW
/Rg+DXpc7umr3s/OjmsamJt0ML2NUbjd2apFcEBE+fACu1z3FLewiw+6daemFOuwFu07r8CryGh+
LwNxqCc7f2mT1lxndTrslyyWMruDbjjOzqmcBu+jrV/cEkmWUIzaK+oFtw6+iSONmv1GBbSeVWPm
E1Njss/Y+psw9A2Rc/HaG/kA3d54QE/x15Ul7Sf47XNT007mBtM9z8DKZQt7z5W62Ah8dXTsi99i
HL/w0RlvIzCBLnPfxqR/YmH0NTFQWGPPdLfWfzJ2Hj2SI+F2/SuC9gRogmRwoU0yfZbJyvK9Ibq7
uultMOh+vQ5rBD1h9PCkxSSmZ9pVFjPiM/eem6vXeAiQx/amVndLa8Ctlj8TMY/n2hg/GnU2LGBQ
HriZUH1bE4V1+eci8efshP2FWzHzieNriZ3tFHciZhybGoDlOAETzS4RqsRgVXSYJn7arek+5bTT
p8JsHVBiTrrPWm7qBNTaRqhKHrtem6yXkvqlTjPi7CTXurbXePAauUXhqPrSsRAGoQHpRufz2YwK
eeTjvqmi8bdX3Ejrw4HKBvvQWyi1uja3bnkRb/1+CC5OS9btiiNVLlRA33mMtTBviE4m1RCOYKXn
biavq0FOsdHQfIYpQmmReGrjqkY9qSBiNh1FdzVYwjAh5/2g2NTfERF89lokLlnDuMovij/t0lIV
oMfFOfTUljzZeOamW2zq514Z7ktn9Zui90xCEFpYYH18MHC335XZj8LBSC/7+Qvkds0cLWI8yR5q
NR7cT0uqN73CHQy1LSaayaz1ZpAF00cgXEMelz9IQ2LIapKgMMYy9HLbfEgLnv266SrsopO55ztN
/kX8KYMYkUFbAwpyeiM+jUtmhYtcFVVSPw4eUgqZ0fnPyCKikSx51bliKyQg826wkzvPrf9ozF/7
erIIoodOo4SoTmqU3RXZwTvM1VWQ+dz7Rv1MMLGNtZSlh4eZ4cZQ2dqbbZtvx1xXH0O70xNHm7Fc
LTf/7WeUHcIGxi8a/15SF26x/XSHZGGa6AeflXvDbTo+otj56YpEw4Q6sm5XIMwy9bSS89AR+RdZ
FHskwNadGW96UVSXYpj/Oq6T3PVRzAArXrgU/NQJA1yf7H/L/NIzH9FpNO8qqwE632X9taTUmsTI
TD3TV2rW8g6iJwncPsoEIeLimBCVHJJzucaUxBYMIu+thA+5hiebx7J2l9D2c3fDBhOaEpuTYQVn
iaKOj7OcX4XS6cGxoxff6NIjK630AFbzEaM8BUG3IH7WzJx7PvOsHYDxGC/g4fG4dh8woPgdts2Q
tY+NqHZOPJJckrYMuxFmZvXRzEW0DazZPLv2ma2h9dBmHsi+US/brkNXFXnDdCtF85aIYJNrtznJ
oeTubJZbblUbM03m+5qEmSmepmuNrl87qXVSk3BOxhSATSYjxTEowruxVlD0chOmcPVVVVy5keGk
d3k1gyeam3qT9L546OWgue285UDXBXbMgNHZJgaKYbnUYbbeKAqDGdgncfouhvj7MmOF8TX0zbNK
dbN2AfYjCpIwGpfgzs+ZnekCuGxnN8/+FMUgvtJs3ybFE8vY7J7/fy6Intp6OfZrI7dLwEnYu+BR
gv4RM0LftSgb/ZGQ9QQ3XeTZQLL6LLiYY/mD+Q8CB6Mq7lqdtSwmMAP4RprfuSNxPfREu8CfGxBb
7bwLIGMc9YQ3yxtwvLQxf9RUuM+dg1PPg8W2M7ktd2Th7gDj1SNkXJAdnU/3tP7PdJAJf61ms5TN
zNLM2KHyLhltG3x2OY4BHfenOg5AOwyNJuQjCwCAEeKZ2i2xHEtwMhwKX51SUxudE8q0JICg5Kls
ESId2BUfMVHfV+SghPzOamuZA0sHrBu1/oFwhseOPmDjueYuE9NfXzZyqxiub4s+/y1skw+kA9wD
kTYflRxaWyVAc8aK1JtxgYVB0la35bpnl4MQtAiGkx3PWZiq3n7AQA6bEdlXBMLA5hFIsBgUcfaR
5TJmGipZUqzHAN+6nSreMpTnj2qxXYb1sjv1bR4SJUNkUj2OR6+zAPHa8UOAr/rFaqqPoKMCroeA
bBHAZzYigm0EDPcipukZIwRk0B444Kq8pLnipptoWMxi9avoFMd+PqN4Btzn+h6CnQC/m//c4Oll
CUIiaZPrkgvc66imow4ysjEcimx+D7LWekB1hIJXrajR9bHsgMFYq8OwzPP7Zm7e0yTwePxQ2snK
SZFfzJ+qhPQ6rBb6rI68vVSswccl4hua5h+a9LMNTIJ0m2uQvIP0GAMb1dkdgdi34In2hZfFZzHl
F/J52pPVul+W7IbdhD47BFmJ7TYtDHInopF7VZFFNdR4NNX2u+FO5ZyjlCqf5znnHR+sv8zpbZQM
SbZL4uH37DZ8uwvsDK1AdEfzGSYK03xQtvKo10kbTjkK2xIM1zgb8b5rfXPb5BULQ8Tx2zopnT2Y
CZICOnlUqqmOwgqSbeqjis8bm8IOTGVupfU9cO2z51OtiJQ9g4UzMiG35HfqTGFktvUOyy0RT1GP
1RmpL4s7CPvWpufc3kcCg4I7/1bLqafvPC5qCu6bIUd3W1XBfRsZp2bK1bGbyOL6Nm+y+/L4Hs7M
tbHGb5l1FGEDgK6yl+h+ioYfdK78BLIfzovs36U/eKfGdvtrV1+xph24xfvHiPvoIBjlbFsUYglD
qwO4STJdgrtlxHbas/sggrAv9maXW1uTTc02VcsfmS3WdmonfLiw96pslneFbVgvHgaOuxSxO27C
hqAWelNuj+qW4Ot0XLt/JIG8xrcDTd2T+TaQpTp11QMCS3HHirA4pVWk2tCvWAFaPtpxxdB+B3Xf
29REIh3I2EkPhihwFSsAqLNbWQ9m3+zBjGx7OI9v7F8P2mzyfZwhNrccqp26IkAhWO6WoDyg6Mof
6Aj6A85yNmhFbO5kuhCsgWM89Bwb3/56BU6dbbIdyF69rp/uGrTAA9y1Ze6uc9nPaM8A0maResHx
XSqnD/0kcO/pOw5ZX8lrP5k3pKLrPOcNKRRBEZ70ABdENTUR8HeM0gW6trx9r8lSsiIm65ps+TZy
9a5WI+dLZw9HnzazxMF4Mhb5ZJXKutbyx6Dw4ZtjfW0s1PIK8AwGNHdrcB2ccOOGnRYXsVTGcUbM
CirDm/Z5w5DKFwRnWWN6mq17BHnJfZqPH0VvqDdQsAwMql+9YaTPokg/omzV8EXJj+8bK0PtFpGw
gTOuxZixGK8DgxjIrN1zknO+OJ0DbAbhcAKblJCE1j5xrFCyPxGWVbwljpNsZx+aDxZu+C49mtny
UKaD/TiaYE5rFcWHmoe8ZykLBM2r1RFOFNAR9AM0IiYcYR5q7uoHe/1qJ8NBcVoJwA/ZCHkp8dsT
uS7+RL0Xj9Z8HCP2eSKmnGszm1mTFf/1Fn++sts9mqBmbhMloD3fSlc3nxmDeNlnzI4cWPVyKphN
ifriVtnfTHTmvZu4O7dEkgkmyj5lFvHtwYQcs1dm8uDt2PTKUzsR+uJlIUv4A6p446TSJb+kk1Nh
Iw/6fTy1/j1iaePYSv1csyY5LF3OyL/sjvj9q8OQBBFDxAzcJ4Es98Xo2ocGgQ1ZddNMXoUQv/SA
Gk2cGndUH5YKyHRiqrnhJH9k0Z4ciyyixCdnRdZGcG/WX3LqQWW3c9ipHte6GXwmBu+WZD4TUuzF
2IiX7qpY6JpLDscW3fiVyma8tj8kzPr96HTttkMAI6KovitLw70lSbLNlPmeDL3zIzY+osjQl9Rx
oRp40QmUbXzJZHHmixkfPSXYMNvdQWTSPBYp5zy3uLE1DINhTGk+GZmLGwyHx8NorcJJbEI5MvTn
SreHABMAp2YDwDjima3XYa0zqpubdgwzJQmVGfuy3ZIR5lGLisPCrN5U/jThWWOU4v22nQRjpYHo
Xwj0nXp8QW3sP4rxBDTEvQu4l21rjI6umspQeTOtzRo2t3gGnvdyynallNGBwfmabe/zh2QFW3Mg
qcS0oUIkn8E4pvjTSQqY432VRyQBDGO0sXvQsG4zWHCZmVgMKOJYZvvlwUgBzjLQ73dDbJT7tuvy
Pd6w4ODzUV9gQjAESq61Md9qh2688MSDnvTwRlQwOPqoexiF/D24dfCcZ1bw3AgmBBOzCSmuIxtU
qDt4zhg5Z3tVeicDb2xoyKh9TmBTEShX3Y9x/g7DRp05Lkn8Yc7wxHyE8L46340rARUYaMtYPyYp
b3Zw6Y9bgwXBebawKxvsVDcpuXFytD9tpuaYEL2dBlr77vnNUebdW+v+HgaITEw45BaY3F8PKxAj
S8YfMqZyTqbg5Ht5e66b9gFhH4WtqoqnbKqfPfb1B6qv6VTM4oFSJz7F5JQdgwQBQIKDC7uRQXZ9
bTNxbW0PmRAaCa2tM2bojllwB6F5YCtmYCSVfkV9xF2R2ewi8Ir8GhpYn2NjcOfM1nUqIclJo/op
DRSFS04GIPlC3DgIdw2OZDKVqnM/wUApyEjC9FecvDXWKPbHQxb7D77ZqvPQhZM2nY3KGBvnxc1g
L+/kwXS21hfza4JVqsp8Pn6T8fvUfTYZoexx9v8w2tX5XXNMavLVKO7B43dMXA1+0ncMjNTJcS6l
GXYtzFk1mI9UIMQIrrlZvhJtKJGbhgjX6qOLJ87rub58hc8S5KUNNCSg8vc0EByq6imRsMGCmbFR
uvvOk9JxPJ4nJF2St43ZbQcJHR8sbQU6DNdAsyQezBiVt4kXQmkPMdvSPolodSAWK6USvfTu++/5
nVdg5S49dtEXoenw/gf1q6/re9IGrHAiJKUY5HSkpOZwreHdWalbbwFRJ+Hvb2OZtzI4sxn5UDlD
VmsXBUeEF8RCGyJ8zNPcMhwcx1ztSsQ9DSHu7pC/113x1dRkBGUqvitXYVuV0jo6bvHXr/WCjVkr
2mKJbr6r+m2CMxXrhn8Yp/Y39i1uUYNRVY7ZIPhcoo8ki8qzvfjiWCNkcQ2fnKj1JQYQvImTmVCU
VS9pGhJHFNSDrVgfke8XRr4YOdi/bI1gHs6QpfJDpIc78sKQok72uKuT8VefBN0+tvNntM5WSLmn
Npi62Utg7RFkiMQVwPoiHugIWdvvxyq/VTM6Mi+t3K1KYUVr78x0EH4yz/t5Kcu7lbB2oNR1Vvtj
Ne9ymiyCbPNxB4Oh3htV8AtlylctlkPf+C9LVvyJTGNv1kPM8oZFBrckdKjgNK/5vpYTJ3s7Md8i
0x+Q6KFsm4f5h4vHgwDKLVVgcVCTcVXTmtbUjJtFotgKk9I4z+akiU2aFGM3vhFt9Wo6i9hq0ySz
zRP6LKcrTy5XYO3eA5Oozh7RvXuivy71CETPyprlwHyChyeO3wYx2K/10lsrL+Pocgic/BbndIxF
dr8082tQAFX+3pEsqu4uTrX+WQ93VjpDQQNz/ynrHo4V1YfrKzTilvuSGJONAsl3zkiF3uxx8nZm
2hubCWEna4z4kBsjZ7aOxcfsISe30H5YkSAbhik3E6vZJORlMehlPIlCKeh5CJrVZDth3akBjbfM
6Ve547i+zKohjdg1b/88lzYi+Jk5I2o471Wkw303+y9l8OX2b12a3Iw5IT5Qtz/xgY1MLgKcS5X3
KEvTDRed/51M8DMBwmXPMDiFA3R/tpCrM9pYtX4esUcRwq9aOMem8u2zwS9O7GodOK6osKr318s4
JDiGooiHsoC4tER7j3Qe7zdlSuA5u0Apa5sa4m4sxI2JY1isymgDtYS0mx9mSpBGVV2GnALYe57U
dYkhCAUWR4EPsIJxwweO83f1WyYPxKHqnRHdmQrl/KDXptrGv6mehe+djZGxzDzcGqlXXSpiOMTl
5JzydOutaaHJxIz6mhOQHhnylRxBiAaJtRudLD+6qyp7iprxOC5GWE44/1pnRTHqc5nYvMVehVRQ
aTZCmop3YULWtoj/mGizZA69PlUbxBM97WBrzbhr5vpJ5oQX2mySyDOwy2BLw2puCBpLljhmdgeq
gJjPW263TCMqsoJLlT8IpIoLV/icPseMnyhfcJ0EXDuxMwJ+dwZWx2uW4nd2k4/xkXy1cqf09JWt
Kurq2CT9ViKe5vyBbYQQdNvMTnnqFnFMOjc4xDREltePR2dGiJzE4ogmlfT6NTvFzEg8ayGYuajm
j77hhDHYEDxy1XEYVz9+29ImOcFXmRj4ReOFmrm0EZD5jL6YD4SGl9FUBsF96vkfFMQYzrBySw6M
s26wTG4m1zrGXQwGwyKDqyDKkc0ELUYmU6JKYj4bkZnhCCFwTsGno1IaxTlo2nK/zObdEGEtop5k
hocjLHYIGlqJV2VLWT0BGNp404TkKhj2WHHfmvWXRTHRfbLlu6OMJyoEzYQ5ejQ5f76vu++X79RI
gel7l7ny2prJZbITvr6oVptuVYzDkCQlARVNHDkUxLhhtgMsKM46smoWm76wGM41G+r1b4vGZgqT
eOGjXZVYl2lQUV+Vm1rHD6bJbxHEOKD0Y9NDpvJyPuh5Pf+UY7OLU/ZofdXRNJPWQ5SDyceNfxuL
nwOxzxtfTXY41cYHC8w6NKvybXpyKsxqvLFNAw5xpvBtKGcYz8ootCsMMG0XNuAyMjR73Ffjruvb
W1ATeEdTupy/M3FMy8IHVPr3wWRN4ZAN77Zf/tSxR/jBPCKfJ+KcHs8WdMjOr2CtTtxd4HA8OxVL
NbmSpilPz3ltyTMBDeT1jigtoRUctDW+uS53Bsd5TRY6pkgICCTB4KralA3ZZ4WUWegS7rEtgoir
q4CPBaYnwAZl/20FvmeXOeaE0fn73maApU+G+umYxgsBBo+gO6HaOtEljr1ja4mbQodz8JUfhU2f
k0fOGRD6w/yoFYmoCEUnAlLBQXkH4bRv85DFPN7dQ95PF4eJEGbYZDc7HQlTHYCJrCEVpPSmO76T
PUKA8SUexkcq2ye6NbmVa3JruWa4CsJcXYsDgl55G5irI2QNfOWT1GrQUxHuWnhWx/49Ryp5Wtak
2Ap4Seit6bHC/KPGluqpBjvJSRcdUgTvuzGKnjtaQATlqntkItpFRB8oJY+RTe5EUBDaOurpUBRI
u/11MOf4dbzPX9rMIIM6SZ44JyLGiowxXDbbksl2Y3EyWrE66Q7lt1qzqnpfbhjelte6NE0+wMah
c9ro4OaqOMZWSqjpP9YzY69L1zyZUu2rWDEuKOVnWkgQXBZFjD8/DqxELl0qmSaguNHp+NjHiAAo
TIpO/4yy6pfJt3jjyXkOXYu0YPQbIFwIECYm9IeRhYVDrrDZkBZkZr+qNXG4XrOHHWmMp2nNI6Zh
V+QHeHx1RUJmwq0mMpSOx+KW3GSBOYCcI0mb+7HaBjkuaGBQAwAJ5y0AbHe09JdJOLKy7OjkYFoq
0HcjtXavGZa9bQ8t4GCVPkbuNnv5tpMrYiPzIbLOo/snqlFQJiI+ufSSYecVfRjUf7s6Kj6CivGK
Kk+2IkQsOBAXRO4dFeRxFJXApOr+CRpFqphS/mZNdIjK6JJCi9x4yyTDIW1OjrLqHV8A5CCPAZlw
8w3DZXvLAjQP+8AHXjeBFoyE98ZDEIplRQAqMqv1KgyIYSutm/koKEFbFvHR7m/mgHTHgJ4D5IgC
jyTsdepMMDbGBaIXiMr21sxskx+Ma4j2mqZd9LguhwhZeW52RFjFQDurEgSIN7IhIm41IvWESdNz
12UE6ZrLjEFHwPjLhmvsq32Tk/gbWF+M792r1H5JK3XfE72wHeLGOIwp4zqtGLoXxaNFg+2WYKwV
OYQcUNlR1o0b0kp/lPrUFOZXtGaOx84EMWzNIWf51RwioskjBkOcVlQpZJaDuYMjAsTRhwEHnXWa
yOgWxGwaXafCSaDawkT+7qxZ6PWaiu5K8tH7NSndJjJ9uF92eNPZyZXRsJmFsMLay1iWL9tpZ7JA
20eZ+GF3L44Pj5f4FgV8GDQC+yuUP6g/diZhhhuLIVftIHPJqyfEFXLvQ5VioYyEoZTHnLwdpg4o
LEmFD9Z8eLYytPFgsoae7HibEHljTZOfzLVbQ6FT43Pwi/jimfWHP+Gx8TBicAr6LWgramoMiaxx
mVlwaBiCZZPKy1/BSKS8uf7F3IZM+XaG01pF4piqNTo6sb8k8+DWvBjuRFRPkr8UTUvqWO2GTmvQ
3w1A7Fq8TgbXHHDvLXKwjuy8BIJSpyGktDe6PC5pkwTFJl12Fv7nItXzSRTogDpCnVwCXpJyxEux
lE84FrOtkw6//M59XvpuCBnzb5smO0WPnkTgazmsjZg7hsTOnUxQARKq1rlW9s6bzfzYa4x+UWHv
s2hke+g2m0I42I5z3rvYGm9GFwdhwtPR5O6ZxWgRtlFzyISB7QG+uzuZgBZgpW5j3543sbJ+s/qF
Mt4QrqwyQCCLPV1NYI/b6UaH02GyW0I0JuleyAXvx4CbO2p7hl7Th1ffx4EiOKYRvwqy8bZy9E14
JHzOy3r4RPxTrju6CJ9icGERbBwKQNlk5HH0AbHtqklT6U3IkNbfZfRMsW+Bg7QClVNfFz6jIBhP
gDa9ErpzAZOI/Y23FdH8tzaT6ehUCNJlQM49gdQUjmrr2AkXb16LvR0nj/hFN1HUC3CL9nNZDMT7
SGvjiIH0Xp7Wpm3GrWmQO+uxt9giO2cHjRipGctdbMSfnf1U9dXy2pQHxO47MVJaj7Zt7UEkkl2G
G4TppMms1x+JiDSDO3RjDsQMglpK/CEAHD+IpCa+W2mELtNzXGY0964NSA1iXGiW69OgfLbwBRgr
KKodjtOdaWYv2rPeJeujUvTMV5CJSqtO+My9FugQ90g0aNN5PhCROerJSWRyYU11PyI83LQFmPGA
rFnpRe9JUEdbTTwXHo/04gnSyUusyesUv1cewhgdQwKj/l8MDCkWG6NyHoHMioRcO3O4tqQgRz5M
RsvisZGiixD3AVxsy/RcdqCJu2b+zB4mLX47BR/Xualem75lyzsEP1Lg6fuEQD6gJjMyOGsdQ5YX
MmOtXTX0fCZQg5H3RfN2jtd4lfay8hNSm3s5YBVGPZ++RS6EtNmx45W+QFSQ25/Hav0kTtTQnH0Y
MP8xXJp66IENvkrf709kfGNDXqvr75d/fujTOHmzIP4qxc5ozG3OkINAwe9Mm++UmO+X72iY//jh
/8d/K5libHoazyUoCKSTDG6/LYFDRraPOdFnzh651LKTzyYtYV5HM2ojXPtdPp6zrCckZP235H//
2/cP/7P/9v1T/uNX/Gc/RYiJZiF19VYJIhCdtLVxJkEPT8ADrbE4GIPqHmXeHMG6UYxnkgWWU9K9
ilF8xdBEH+FFj8DIcn9Dvjw+aywbDZF7e4EcOfT4WWJAZto7wK+Ifc2s5iztgYHgzNpV90wLxyG7
48k7cMRiOZqpSXSQTI8jUVE9SbLbyp3NDYpSNpWMOVxWtRuh00vM/wfmr/foWEINk8booh8/cPwF
+PX+cmZOYW1yzEGwdHde2x9cEUALtH7GmaPXWMt4W41MkayMU9LxKaE0wVHQwMEHQ2wGzhp522py
fjR2dJ2BeRx8Wvh1iW3o8ZfdeNYlSnuYlyxBPTLNixkTVp48ErToMDMkhHwYUBTZntzYa0XpRcab
Lv+aKiifR+uzt+Y/DFeT7WJGr3GLhzF35oOj+uZc5zm8oQldzdLZIuzkIW/g+Ecjnf041V/LnN1T
u3ANmuoNPTRz6YWjYJbFA+XCTtIRYW30CYm09K2MSBM3bqiI4PTY7usIFJsuPeVnmBCB7PS3YkAB
9i+d9uDByqPdyZfKSBw+auO8JVmuh7E8POLe+JR6xPVC4WCuUd1jCfqmbgTDlji+yEQ7h3RZ4M46
rXsetHTPopYvhWFpal46uqmc+nVcNG39aZZ7bMgPhQY21QKUCSPtjSyGv1qXD27f8hvWyjHO9ZQx
yHqKmcC2ft9danAJ7Ko3HJqaqEwumm1aAlGc66DCUFo+gaB8TjDdsl63h223sjMNa/LPXkmAkJxx
aSu3Eie8j8jfGadidj/knIL87Zill+V8CDqTA4V0Wjj2xWUOagLOyvEoTHJPh7rJ2R/0xPN1aCWC
mvfCiksbGN3yTqMIh4rcpTgYk2MTdeTV5mi+J7Ao69dvdY+O5zNCmcwHtuVMMmePzrt89/P86k7O
NRvRvSVvmAzzizSJpSJ6FYBS6t50Rr1jM376/o0CF9oHX5MxMnJOPGPfMzMYks47otuYN8XCLDbw
rRg1n4zOvWEfyikYj20yAMmdgdG45szSymarTk5x6m6c4iGrsnNdav5cEp3NeePHvhcabnT2W4MH
h3oYjSvdfx7sKfI+u4RecKX5Eys8kFZK+VaAZcvSe+la7/3kVqETRD9VY905mUfwn4/5pfiYugFN
I7Qcf4w+nSiJ2GJn+nlwko25mMlZJyVdDSsz4Qgkz8U3kOTDasmq9KHUhG06f4L5mNn4M48ayOba
RVnENxYu2HPttn9M7MNdkmc3jZBhY7ZemI3FYQTFdKsSNlt6Kd586QfABqnXaR8ISCOCfXZl9ljm
2dE0ojVxVyTYebwA4ibQvaBk6jKKu3oKjCNWbDaOHc5PjA5ovBOAzRbtzE/PLvK7aiFxQO/m1r9N
jHJiNo4Noo49ntSnYu2iRr+umUyhW5BsHtg7YuosxhdJ6Oum0JmPa4utQ90EvzLcB6i5dLWzZDGf
7fXx611G9YHibY+rRYWsly+JTcptnDPdMqlIw4g6A8Oqekhij71Vk71nTeNsIC8Cb2X9ClaAaAbu
7Xjh9MOGiv0J92WMDhiC/sgoHJZE4IfLHAS0NC7IDzQz7HbGzyFIp7Oj4aB+vwQNST6jzdygSbv7
yhoGKMjeg3QQBRUtyUBLdo5622SN0DwNlktUDAuN7xfdIFBxTQOAsYzepnzyNvgOGiiaKXn3w/RV
mrUfygCpc6sBsx7JYl9vkLzfglZ+qUoKRZwT42ZgYH3GKKvPYn1Z6oERYc9mUa8UOstO3xYQHewR
Bm41z9YXu1qbnu7LTnPoWuuvQQFAY7WeaXgA/5LFAwckFW8CACT4ZRbarcPOc+juJfqmz6Zhg9cg
NKtgQ3frBhs+3Ar5zr+QSyWnQTbm46BQv/sa2ECcGm/oFcslSq+IjPtwIgCC7iIn/k95iltzYg9g
YlRtZKW3jONWotTfmXk9nYS4eCqFY7VShqrF6v7IZkeSrTvEoRgtbhXnY9Qsik0TMZY7yvQxF+0d
8/PigCKjoi7T99D7T11Q1bfId38R4vIci2T5NOr6Evjj9Kd08DKDcFqST8h8NSA3N2WD06BOlpna
srV7s2EqZYs77oeMCf6MZWBJWKIGdpN+2Dr4dEa3+5rVO7Q6KMrmNe6FR7c0ultROX8jHzFqVsdw
ZTuZ7aLBpjesEGw5eFG2VhITxJtGf/JFoKPuoQDNyADjeqnuZx+JaGctwbO/SsCDupM/sMD2jbr2
pnvz2lTD6Yvzk5JyL8v2lRkVi6tidQuU4Mqm+aebXcWUJi9VZzFGT91tylKfTwYnm99mP+2iiy8u
IMO7vnf0niq7ObkxopK8rp9rNHJNZCr0xcqknW1BKKPaD5zhHzc8XvnuhUz5c0Zlu3GrmzdraIvW
smtnqLBZakVoBRB2zW0T44CxMEXxffQSvznFkhmsPf8J4O4C4jvUoCj/2m1ykh2Sb5p3b5+OvFEB
RPFHjUP0xFGoDwKFxTOeL/pcPE1/3PhoLQahq1S4Wz9e9CVOXBwz2rp2gO6vU8da0fc8QME1UN2x
vf8O+tCeTg65nTACZtx2Lz3zqUcujXxZVfdxm7NdzRimDtAcOdO19ansJd2nOXk2/rqm+H4p6QnP
+fuY9M19lWcNuJiUwEr8z5t/fsgg/6B6MZNXkt3PYhmvsk8+khmPF1AzhwPVvmWSFC0nGNBTtWmz
I+JutYkEQNuSPgTq6HPeTTmWcciFOUb7U++rD5zV+V3sru95w+RG5Ja4a3Pj1dXgu5gDVLs++Wv5
3npFzm+sgwZ61AU9pEAt7bIO1tiy+fagclRNjsi1WM4qcaOHAT2AU4zE9c35VT6PXo6ECF4FARka
gUQAzayrrDXIAmSHUVIS24JZUoNppuYwPhplJXcyAob3f/gcr/84A/8b5r1rnVa9+h//3f23DxnD
oIuf0cY2aPuYB/+VA6aTCHI5PJwjEe2YeBZl3w+9eU4hwz/xdu01s6lzLpyq3zC32XkQIrjF2fwv
FaYUSinE7MWcFihasrdh5Z3WZWGf0zw1jshXyjKUXplvxsb5X1Yop0hICu38AsCqOnpTmkGdS6md
88J76YtA4f3Q1sXJ0eHXlm0ySDCXHfOk5Gg30ec3AkkFbXaytfPYgLK+/48XWVaKQFT9Elstey3w
/82AAs6cfQ8GplbNrjGtm/aD6P/xNop/u3p5G6Vjse8SvnR4K//lSob7YrFj6GMYZv5XM8TWp+6y
IcydTILhNjwmHEP6sXw0M+CjBQvzljG+c0PtCHGgKOqTFoVzY/+qHn1SOdAsYGARJfYXht3PfHAx
42j/xZyVccoDGHuM5K5Tnnlb3nu1qz3vN0gydUYcnDzZ2BCRXCQ/iq5AUzQtJSEvU7WFZcDgVCR+
iPwzevAtfZLET12QhF57G5+eUO2pZ+9MfaasNynYn//Xj5vzb885bxBkLUpA28Mm6/872q1ydFQn
6AKO2o62E8jvnRepQzPWfLmZPVNKuhkIwLa/DCZS1mTYZzwDh9GBM8t4+CFasY0JGwp/hkn+bWDL
3L49ujHkh5J9Y/jlNmX8KHfttMyv5ZQ+TGYJ3iVHy2hE5Sc0uOHZGMUFDc9//bXx5/7f5lu+OG/9
539yd15bbiPZtv0i9IA3r/RJplcapV4wlCkJ3psA8PV3RrCqqM6uU33P63mBQJBJUiBMxN5rzYVc
2LA/pQSWMy7WclyQvbt5foW8lPLpTlRW8i2uOyyQUQVqyuaHoHtl7wCTTqtaI1AaLCP3ropBcJvX
B5vU3m3p02ylfwqdbR705zZwiF1oC0rdHFarbgHNRemqu4ssL/9tLXNi6G9WfzsPJNRoZtZ/jFwi
XX0uX13QDjvg/LIlgSvXuF0q2LFRpHtvYV1cFTbduHLSX/Q+fUvMMXlmdDPscxwwBxsm52OOEHyF
FgkhpgCAuUTaK1Uf9wtWiWxFzjt5Q8w51lUVQNOlb3KYgZlDOOTMMU5mfN/6ILmbyPCJPeqOSMuH
tQAFf10HkNaYzHJBCPFStukUwvAuX8fOHX+ONLtCuyftfJ7RuCMFNZ3HfkTHkHlOQ0oOKNuaWv6+
LiYYTUyooZBjJC0a5HzeMLpfm6m6M9rF+cml9UD1Mzy5wBq5YRMm3w8gC9LQBnlvOO4tNjscF1px
wHQJABuTYRrvuG+3u0XDoiJ23VJ3b9jeEI53V5y7+HdF0F+bKS4Xe+R2JNr6a+m5wYosk2e0WPYx
jZ3i0FvtvHd6pJhjapK0V/XWNmeYEYeV8fbPR6H1n1cix/MMx7OADOie8fkMo8GTaBBD8kNAwfSg
I122KG3eeONrPpr3iYSQ2VHrbikmmqccfhglPziwSOiZ8fuiJzWKnmOim++FQ52XRKZo7+n0yfXZ
odM7zyTuYe8wO5wCg1TVL72/8vqugNlDDZJUmK1VBdTvw/gNYRuiDaqja7tYbvSeV+a+cA7gvv/L
ySft9Z+M76gpcL0BhfAsQzc+ZUZqTqMtg+nFh8Wr7pJsNu/MOYnWbq4lt1D/TkVpkjkTlU8VkMOV
PerDEzOaO00MTDDbbrjvbDyWo2fS/XGiGy3MXVmstJDJ4FmuR9TfUTGiHJRCyGX6buD+W1kaDsAo
TZ85iepNQE8sa7tb14qPZuUcKEdnu3wiO7v1GmeTm4Wza5x9R/9rs9DO+i+7wHD/86eHSGA7gYvf
g+rjZ7SEN+o1juAmPoxmPd7NeeTfDK1Fv8z86np9/7BACDw2UfLh2Wg37KR+FUm4ab1o2rmeTkGu
COq3PLvrR+NLPmeomAvTeiq8yF414BR9biInp2nH1yB5C5Ep3I9ifG8mXT+YzYzPTbP1Fysl36Z3
OdO6FL/KXN31Voh8nzZ2XOUvJY23uyVpX7WoT9ZJmKVH8J/Dl8AjtaisnwYqQpumAO8xDNV9Dqn+
rqWFfD1F8zdf70ZkpsWuq2fU4Y770sFYvuvhht1xvfxKso2+cU2Dw7RP+kf0QxZIw+7WbAaHqWGB
PURoNwOuIlhANoFhYqnvOlo1m342b5S2hGv2VZcz5R91MMrO3CyPtWM8+kNdnYamfbQsiZxBEPVY
MBmsgwXFMXrJPb3Wk1bVeE76Mtn7g4ObYvHhuQanXm9oFQg94ZLnPzjGkO01t9clSdbeCg1BKjbF
qLZRoHu1f206nYZoCfnLhLRsR/3jhwfMcIubOlthASth5OThPckad1Qc8n06wqKqfZTEXRmRfsT0
fasbBdFZvof4ztCyXWJm5b2eDAckp8j3Eubl4UKx2zGibLXEIj2h6e5WrkbR3In9cGs0hrm3+4xL
wQuDK8Z/0IiI4cL43L07BhmccGmQci3jm+5Z3X6JEaHgjGTsN2BwrKEuUz1h3gA29xfJVPfoNm8M
JFt3oqA4auMwJVUMwwfTrvs2H4Kt6znWdgKKu03gk9JaL9ECeqgt5kR/wmdePeTxlKyFy1/GoctY
ffFfUIqtLI95HwpT97oYZho8dag9//MFFcjpf15aPNOzXcO3DdsNPkflxoZGYWj0NHDpFKylifAu
9wgXQNFtrubF/jEyiX4s6zTczEaXb8H8E/IeG9/G0ougJ1C40+Ap31RBMN13mhlfEZ8+rQsSq0hh
Tg4tyILdCOr2YFnua1/C1q/n4sapHFivs4Z0rxm7lRXn/W0Afzlw/IoJ3j303/hetvseGJDirTBM
b5uUqH5DmvOQP9O9P/b9CvgcfxdRTpm8MucuZGWgXRE/jI4YNgBnnBsHRNcqrgyDznD1nbY5lWq/
uhkAXaHu53hMHMO7NfOeKFE36XaxaFMCXrBuF3P/WgjTuxdZsrVwm0mf3q6Ij4U2dB9A6q4ScpQQ
Wt6b5jvli/GgVXTLK7DQDCJuPUa43EmEOAAPQX/iQsjmgrwVI58Sma5DXypcDpYb3fdliuSGKRit
ufkK7gVxKNIH73gny6Wsl8OUPRRUbIj1EMELNtqbbG6gU9gP5YLmioG3dYydADtgT94I9nnoeFFg
bW1s2KsF6NddVjI0R5h0jQ5zbWi1RM8VxzZHGSOwJp3cMtJ3yNilqE0qIRBXo3dxnlKcN1S+gLyN
IVrMNKuWQ+BnzW2CHmQBW7G1I8x4qCTTKC0+ggxhQJCaxMaE5skkHeMMdvo/TOeR06X/RufZfM+q
/jObR/7hH2yewP2X40LR8UzDJpuZE/UvNo+h2//SbRfCGLxrj38A8PyZrR78S9d16CA2BTjd0T3G
FX9mqzv/Qh8FQ4c/Y07HgP5/w+YxPOvfQ8RtP/Bsy8M3xDd0uJRYn4YoRHGjMAEeeW2tTMmUVQu0
8xaDJWvh6uKZe1MqHDXJkx2VTvPyWG3sdZKJRuSdZ9Lp3KJ8JU7mOBY2CbZLoGWrvJWXJjFbK8ce
iItCre0zoTOKEl6C7MLEGjorCphqIYQPryWxxuCKapLqL0Yto++DQnuqx44ZnqypgU4eFREpffhR
18VjOdIGXeLiJceJFM/WI4nx+qEkNqI2FlRmCQoByrLheAcbcNqUKQ1tTPbPXbQ8FboYroUorjRh
bgM4QbRCs3qXgvKh1IRiNbL9BwGsww5jpIALNJKMG3ATzD1En2pgOGEfesMoNtFMylyFhYj+bfNh
cW2hI+bd1xbjfj977BoCW/X+NXcab2M63PitPN2COIjWXoE7TEugKbpOeN2UHb6vJPjlTkDNCimB
pGzaJ3Toy7q/AeSx8QtxY/eOBnTfeW2K+Q6x04PB3M4BV0dwaAFj2duUZgiDSH90aeXvfHynAWQ+
yzbhVESCrDzoKvIN+7h7ZRhxtBNERFOJHKSAyp8J6R+Kghl8UI0lxMF9BhTRBgb+WCENWDNdaJlq
reyUnOC+/FZLmQDN52KducDtLGM5xUn7Vvv+E6b2L0bT3vud94zH7KXzwTZGIj0EhQueKWS/cwny
mgeTGDkNxUNmj+tlqk+Ci/smjpofTY9aprLKH1g2pwoNUr6EW7yeVAjEhxAofa2QWr/UdGfgmMst
QlPyL53jECWwHeudpScTvlGCHzz3qtWpZ3VGTN+ydMJtZTe/TJOJ0qwvyz4eaDdGDwGZ8nlv/HRy
fq28fipG1EV9OSMDj51fRUS8dEo8Qx/RafFkTV3UXLr5T+Mh2hDiwr70Bg68Nv6WiIYuk1fNu9bs
rZ1XYVvJvbUQwXvt5JgcRHtXll+FbiHSo8WwNjgeVjAuvhivFCMbZGxFQAfA3eljeG1NwU4eT7Ve
HSrdp2FI9BfyB3jbS36f5Fel0CCyg0MsEDh77p05Qu2wFtIG7QRRFeVeelvzD/KMb0mdwk7Qp5Re
dR0EDi6IgSr+aBQP7TRjk9Wzl9YIX62SnOsB2eIAt5Y5nUNHFISAVps/7F6/13CB9AY9q8zAw+un
B8cy4Y36ccUBQX+/hvwl3B8DMOxNJtNrRkJq4zb/4uvUl4DHXQXLdGf5lGErUTUb0PNY/0gAalww
OJ19T9I06pc8vHWISCpwDTVBKQCMHFoLeK0+M68wk5vW759EJjIEIMXWLjmSXbNfQGcycuwjSgXr
wkXOkVfApfo6PbRfxOjzI3v08zGsiJnRBzffzZC5SOud6KGfrBOIyBO0d/Li7vSSirkPHx3Q7fyL
D3grEvtei5t+lbXJO5a3KwCQtDLbL6GbvrOeUJ5wD76GX2xK+b5XdTJmOytMr5MmYsa9GYe9GEll
oacLJc+J+KFMALSWjaHLtBGUOg6glBlkCL7fu84AARA1v9JeY0J3i7v8qW/J9Ipo1fYG5/SYWvdD
fJNT0UQ01z24VvIibIw8HSKaph+uhCZIuqjEvQlp0KOiwl2Cwyv9NlrQO/AH/OoIMqC3m+GH1KaT
m+tfgpSD2XRQMTFn+ak7t9ApMT37d12e/AyNycCuKh4pK8R8yf7JqKxhZc8IqXDMQTZCyOgv3FKI
LfkyxuNHZ1WPej1+m2q+JFj9W9tEwdtjFeN/vvE9+z4OSvJnqG97Q/Fdm9pnQ1ib0bSfK0wA5AT7
a8wzjYEdb8z1x5CbAHrdXxAvnoRoiIlIf01ReYIKv9PMusd6w92kp1ezRucMB2zj5UMPTzdbkWC8
NatbhtR4GBzpdi2fdd7e9L10q4fIYjILn2BBTnE47JtlHXy4KdeKgbGu73wssz1tsTPxJgnNJXqX
W/IjGWYtpb/qF1JNaGxFeSnNm69hov/0QkmGsKnfLPYAq8W7Ds1xF0zi5M1QZcZiuSeSAVlfu7Wl
Fssk+4eC4Xo08+9kUul69KjLUV3RXxNwO2XFvV2EOEU9dHRD7WzbIcCbT+xDbyDyLR/yMf+JBAQF
BcKyYJy++9akb/ypuh8JFErk2TUtzQ4ClXTFxT9JZtqOgrCtUPKa06BlSI5IWPvmdpSOsy6gsI5S
JRLjhjjZYc145dYvw4+RhBIG1rVP8+69N6OXaQIH61N/G1MEQNCiDglVyFXn6V/LsMf/ZcVYAP35
amos+FOg74AyX09adj/HDCdEuGbWib1eCzexK/a6szwazKmwzpI9EzaoaSfeN7Nv9BKCQNrjCEvd
Qy0MahreK72BeC2Pdjp3xr7zkYNEBIhGk/kWCeowYBTeC6t9wKGAJTKl6/21JGzLm6efwdRvNYTt
iPaeMep8KSe0BZh431IUMXtCeY7dYmHzw/tf4dltIsI/uTRc9cHB6Hz0a1P1YFXmo73EJ0Ba8coo
VpYJaTho3Xucp2jseZFfPgVYOOjKfLeFSYZ8kr7UCweijr4ZgcGpI1Fl4zk11zvMYUxTmj1JDNmq
WJgWlw7HDTlcyLtheQ/LQhZn3nx1RNGgVmE7fQXs9oCprhlSrEWlc3fjCLHsdh+V+cGtZdKIfRxd
vjDCzOdgKk4tanN+8bfEILE4XdwfJN7sXY9CaCq094BOw7p2CAWLgyuRWTd9jvapa/JvPeDvfVUz
v+sImsiEv9Z1wCQCpxe5BaV5ShxzMwxo+eukfHIpDmzQp3y37PSpnCUwqG1+WjO1Kb95tjI92Ka1
AMWS59c0gsxViE9+0q3nauR0jWv/xYMCW/vPyYjO1PLC1wyq1daJ2zfTJ0/ErepNVKWPbhH+LMuW
DJCA4ZOXQmCZqTljNkhswhX1hOsNwRFWMb1bdY3vNtJva+sd4PbKFvmTESAk8N4KuLHINSIa/hTD
uSIWdvfk2zbTrUJ/1TSd69fIkRAiwx47/kSv/FfoYi6DH2+lQ1GhFimOCM8ItRkE+lAECLSpvxh+
/UHFygr0b8Lxf3QxTpCuE9dZ55urwKaNGJOPUFXPWJFQdcX6fYevaZUidvItRLZm79JbFzYuiglC
th/d0UylaXM16Anjoyx6y60MWUX0vcmW29hKH+mo3GKUuYFuGKxxOp+sDsADMTztQrejgzhGv3Z6
mUusZKRHf1l86xsJaqfKQaJi5PmXgUBnkjyxl05htYY/CKHxXlTRq1NN8HuymGKcxXWXSj+Xv41W
2k8UF/SV5lKKD2iwl8n01UmXkItXfR8ysOa/gkF0BmQAW5CbUBzdVQ7loKnYByZx7OgMDLBN1H+j
AmyL7s8fKaZXPcJB0lI92CFTICjYOTEi1+zCpzBQQVeYd40Inyg99WuySOtViHVdD2SPMHYsjB0P
lYWCJO24wM1x/iibr6ugj/gAiXdBvP+dptST66NT1UoikpwZoAjIytfMkMq25gNc/mOqIR7M8/j7
5IuvXjz+oCP+01xcKZp9J/Ie45POvopD1Dl0/mguM3cPxv1o9+kBNemjYRb72RHXTLtPrumE6zlq
v6HVBa6NhpN8TkrhdZdCs0u8r2ZanEgs+hX33GJng4gZ0984hn9AfBQhS84eDPIO18goP+JeS4ga
FTeGnt0FxoiHPHbf+xytf+kR9pPJG9605j5eDdLlKVppiSyufBfp1Kw33P6HL2jZ3sEOx9J3vOeC
CzcNMSE+h0y3Gf+jzMVsMH1wwXm0YoLAwweBjILEzHXZI3yo0MhCE8s2pDs+oMbB60dt7RBjfXbS
58kun+Yo4va/DuGXrsnSi5hs0KeJpUxGS+FEmIyUB8dZNc5ESRPBRAXvZYm9O0FEl4lxaTM3HdK5
iUlQ5xIlVuxGc7huKvHFRHyL0aM6DIu58fXgw47mx87KnUM7NPezMF702qfHlF5ryGQ4dTnBfOrp
+BJXOYCuZRHFWmjm1ZhwTvWZi+DDeMg0ksmngfHAklzHJVeoJngxDfgoFQz9rZVghNE9+661aNX0
xkvmxVuyoyFnyDAlURxSryDm6ykVNtCfXI5qbagubsoNMKHQqSU3A1LUHUSWYW1VCLhnrlFBQI8i
fAuF0V8NBVHAUYzy70nTwUqV1NBXnRS9ucW1JZCehIX3bNnxiw+2oxLebc1+jepB6sV/DrQtjYYs
RPPVNsefSRz+iBbxFezA+xC7L5HNeDvwj8y/72GA/Wqy+iH0fdSLCQBn6phr1DkrNNOoTpwPAAdX
hjFdt8kdfeN+Cz5k71c0MgCjGdZwaOB1cxbnwOnEXG0Tl7ZPVNVPZOEe+5Q6WlYyqQ10jGY0n78X
wJ44OSeNGV/8Frd3YPKcdUSiKy5G4GFJ9mguVrcN5vhn6tu7IXpyuO+Z7vZjEAbhm3biHfAtrJRn
Wi2gT1FmUKspEJuV6xrJVj0sCiyYNcc6fWhSHUpiRqNwlopaXMCjrEQE0V2cNKhvSjBpQV3/UH+X
TxE18baJNtRZ/3zvSn58CY1l67htdP48tW0C0kDwxISeCMcp+mXM3L4seoyjgaoK4S9mEbP9Hspt
aiE40wBMdtBz3bRaFY1w0T8QlrOeZfCKlvAOEYx2/ld69G0UKCaDLqZ9ppzLfdZ9GecFH3Pm31Gz
hINyLsaIJMN+lK16TNpHeqY9MmOEvN1f/1uiaskBcxAIE2JRHPu/Ik1hkvNhamNQTAUNExOcFAct
+HV2EgJjEkTUqlxUWlRuMm3fUJ7m5i0IzVD/rbzT7GX726r6a28GbcNZixz8vEoDYOuWbnJQnzd1
HX3WTg7rXnHMnPfceS8lxKFWjhTNy12q9krWc8/veoOqi9ym9r/a12pNbTsfDuqxWlgyyBI6waHB
iNiL4VH98AnArgzPJwfC5WhQz7QTEhp6RWS+yV2hvqQ5tuyfPqogaUqW/+w07/3Ubf0up1Ur38Qu
vXHBbWPtiiB0OOoogZT9VWTFu5J09k0P7IULLC+UiyJ1vf0SLdAuGn5W5PDlAbfs4IIeLKv/+ODf
voNaRcRRrgwzlkJXvuL510ti9J4kFpmbSR4cpAtgqm1hNLiwqqbHPEdNo3bVRLkvg27w11njm15I
vqDcoZ/3oNXEt9iNfA1klhWXqMBSP/6mDYW+vexhTpGj6fkgE+VRpb5ShWsC/diI7J3vMmLyzd1F
J7jPAdHVFZzowtR255fK80r9pXrH/3EbeSYLrYKYyGd5ftCIp5aAul59ZShU3gFGBJ3CP08y+QJg
Z7zAZlhcRzMNAA7eaXAEWCLpbm+2pUdZKlShV//j57oVMVkxkQJBaeGAl5+tPlJ92yW9wbkKlcKq
XBxg6kxT/2NV5rwcXXJb5dlbeUVyzMXbhl4jdrGX33uRxoGojjy1uJytvx2i51X1/EIZFCCrlMWy
s89/0sfOXnvpu3J3/lXLJur2ZtReXc5w9d9Tf6K2qYeRPAr1Ed52n7GbvGSnnrPVwa5ecfn7z4eg
eqx+NbV2/hv1+Lz66Xn18NO282FbN677x6WnKhhFObkNDBi+VG4eDFRma51g1PP+MQNnWEUmSNsZ
3xchn77TMRuSv7gA/UMr765c+gdyVyhX0s/MGQbimetF9lD61kG0w8khG+JIrfEBB07VAY4A6tVT
I8LReLA0gGuNNhy0GWaCWlQI4Y+t0cISVY+93DfxUuvEhXuV1zMaw5Psl2NMFbThGfX6v18tiWjf
CZ9AkLxeUHA8zcTZn4RchIngLqAeh6aLGlOtDibwxKSVCqQJPAQ2y+iknogibhSuDyGX3E3YPpw+
ahHIQ/Py8LJtsiZ2sXr6vKqe8tVhf3n9Pzx/eedk8qqD3ZrpdO1M7bK7/Plvb3de9eTX+W3r+aN/
23D5gpd3+bttl09Xz04uWcZhCzbD6vCZ//N/2pQHx6e3X9oygnzUP5/f7rJzPr3ut696eRuAwBPq
cOZS6tXq41MOLiPX3+ISyzCsT+pWv62qNDKzmAPCpZ1zpJ9qvxhTi+NaLlTMn1pTT6iH3ZTtBoAp
+3Oun8r5a/7K/ptV2F8E4pcZWhRBGJS3EWW54stw8b88zoraXVOoYhCqrvsq508tzmF/KtcsaFEa
VZbxoDozTiG43/fy6qVzg0NZw6SmVdc2cHOMxTwAvvIC54smPU7nnk6jhhBw1aODnflb5st0hIgp
jfWtauhE8n6kkw6EXNQ9KD9ajlGQ/SXJEhd/mnqIBvlbQe9ga6iwQHnSqjVGEntSzVsqlQnxzcCx
oboMzMzbUserjvpxU0p8jy8hBPVfa5+2ta0OCi4VhI81dLB6A1yxWgh0S8fztlSf9pCp1/pir9Rz
ox3Y+5jEKPV74iP/I2fOYMccL9vQN3MMOBAT5jkF2Nt2jH4dB3P9BPkPDZlsv6nHbmu+hFUVblV7
TXXb6FizQ9TPfOm+zXWbrZldUzGW47pGLtSa+qU/bcME2VEYbD5SdXs/d+DO6+qHHktqar0frNXP
qX7iS0fOVbei82N5w3IXhl4lEkfVjEuUy1CtzsorOHbEPGZJ8xOLeo29GpuhrUEl/+0XVRvTsqI2
y1h10HT2AHG73d7lKq9iF23524YjmAomg5D34JqCmC3yZ0eSmfKxr8SprtL+anbfQj1ojzCmfl/8
3TYqMAct6UjqNKzuOKMHOC96cu+oSlqg/v/aNjcR0YQR1WVgCPamlfmES/JuRUF9RQ3S2Ypu/OoY
CwgN9TtF6idSqxjInkP8tQAQO471yy+hfpjLrxO3BpNUD6yB+gkuC09enC4Pzydl71bbbM5+qp9B
/UB/91MN8vcRlVkfIspd6kep3WBn14W7V2fa+SdSZ56fjs4aDiMtEWmUQR20hkU1H7KwzPU1kePt
UY7OrxwNwZ5itiRZ/RHSSdgKuZ8ig92e+y6WfPX4vBpE3rjWY+bPahfqcj+e97dcUw8NG9YHRNKV
OluS1PRBSvivl6DGYCZ/a61OHrUwKje5civqZ7VPa9ot/Glt8euDKsHIGmuGSZobPupYN7PDVIot
/UsKzerZRV4pwhKTkbvUL58iPS8P1VplA21xNI3GAwMIdaTFcjdo8j2UXuD/rCLChqT8T4qIu4zm
Q1X8uxri/Ed/qiHsf5ErZHiOacF7sZwAocQfSUVIGtA8uEiqPFNHLOHz1J9JRZ58BtEoAkLfh8b0
b0lFruFwTXSxCsi/9f83aghQ/p9UVWxAWWEGoDvQQ1h8HKqr33Kw2jFDresaIKYS75RXswlxF5+0
B/AiD+MXQbJsPUF5qqm3bgbtS+YbFkUpguniDBR+0QO7RemxLkHAMr3PgI7hnQCOZF+hktKOOup1
6sBHEsFbawvQJRZlcsJFyvSHlHkoRWvR9u9TAzsdiBjNeSbIlr9s7NkAORhkOyQm/nGxClj6fjRu
0hgwlFm53rF2nZfaId6x7bhFt7rmMgXAManWLgvNXk8mrjbqShvHw92nnjLhvpXnP2pE5WGCj7od
GLqXIJ9NZErRH4sIdAhe7JDYdodbvXqYFQU4Zjwa68uL1RNqkci/UGvqXdTaXMJpDxxsftSJkTb8
ijsJC/LJWVj0vDipBdQtuhFLiGoTWrI7myaJ3Zp5PK/11aaguLaeF9DXkYGjPRygMCxLfvKLgKF9
EGgPQ5N4uyq8hssAdqljsuBbNAQvi5Qmx5pJhg/sJKRDFSajsyGYgXhAx6xPBCJfU7lbtt1t4Tq0
oTv0ayUyEpxdxb0p/A+35qY2NovYEtn+NV+KfBMn9TffB7cRzN5DKNJ2o8cuTOHUL08dkTKrNoKD
6mtvg0+erTXmu7HRsrURTMuBvsA1eTHYxtvB29hTY95EvWncTGK2MVr3qHaDyNV3aYttE9POlebT
nzC7CM3+YMTX2vyLaPvyZgxykNJLcUNaEmgH+wQvZyBSYNimvfkOW3XEh+kSbaLr5g0a5XFttH24
sZzKuqlbB//wyD0hyccvM0WVKQvma3dCEdk66O4izYlvKHtwdPZLvhO4Y+DVWAfA08UtDLoWlEc7
7i3immwAJ2O/wro0722ieCYbvxvGVSzihbimmW9jWSKaQ0z4d6bKudbzxN17Ppk08rmgFuw9ECNF
aI4r9QI3hSNsttre4L9+A8nfujHkt+67+GXUZL044a4rn1vkwk2Ku9l0yBjSl2c3Qq3XUylezVm5
XIOamq+Fm7A/nJxWg/bhLX20WwheOApjSffOTFzMINOkO5sRakpM2Q4L479tEy2+4OyWJAOZOR0X
J+if+mHW2h2kOyaIcpbY8eGMQ+Wq2nhZSE4svirivHWAHkrsa9h8cgrCWT0y5SQgg/NHf5ZAGBe4
u6wzbJv2YXGi5ymhtsuxYZ4qlJRyiOpMnCykL9znMkRNGmgTQM+7LBpvFQN0cJaaNkcLzL2BI7GC
TWfgt7nPJKmuTn245H7xTVUxBO34QxW463Ol81yCUUVPtKSbFpH+QQ/rfFl/5D4QM3Rd4mjKBdAx
2+GX8wOQZ6WkDCreYDtScEQjeVCbgrah18w4YNtaRrvlkkCZWIoSknqMN8Kl3apXUbElSISIi6Ah
Pl2BKzE4fGTTOG5jOc5O5WKWbEO1prZNPvzSLEfTbsBO60LfAdyBT7ynrkha17K1a6AOXhh8t9og
33VyXKe+0lJE342kNbbnPTkIoLg+5WiG1e0Rht+GqjwFosBDmOIsBq0Qu90GJcoZkipkfj0eMp0q
+9qS1UBPDXhhVtZHhehEco3zJAQ0ZWK/00udGrhVHIAa73R8jUnZ7BEdx7tCc2eMp/2zJb3yDdX3
nVnRMQ3Z6cmIxKTQBJEboSEoPOglsDvaEW5PXIxIQEuasxWsvQ5eQFRed2MT75xE+1FKLV1C1X4o
HTg92rlqQrgWtwpVKFL1qUvNUzQ+9KwELG2l6YSqyVqiOgAu1biuqh57fQB0JMeqqojrOkRTArei
lhYO8uaFaB2tVYpl3oMTmUh8hyZBHtCtiAjL22kT9RZG79H8MHEebwm+woK0dA+KCt+IzkJxT2/v
zel+RnLETqTLzDxBjj09kos4U8sA6e5kxNY69t1fpLW0IDx4ZQ53cjPVAew4+WqkaDMpFmD5wnTY
ekUKGFiYCQKlftfOVw096KsEGDJzLI2kqXkGBr3Yr2b+KJppvPr0f1cPx3OxFK/f3IGyVbsBb9Ta
1FEHq0dqoUqLzuTCn5/fhYQ1LqlrHW0mNlunNgkNlFBGsyDbN23ida5zdGTyAM3g0S7z4q1aEzR5
2CCWVni75XbyLGq3mkF1DsikX7bXQsJdAdzHq8GdMA4h1dmEsgavMKf0JLyE8X1qtNMRkGA9Oclx
lt52fYy/6D0XCJIWoy3E8nZVT95A/X3cXJC3C/UcKlhyIu05zPqDNWDH+ioeSUyUc86CmIk0S8JD
7nIvqAkMrmU9wpUUmctCbeuW4UGP2n6nLm9qYUl16eWhLi95RaJRz4u8dhNXEffWgWRVOQyPdIOr
gVpVCz9wAhiJnoOutL9GyexTggNr5U6hOKpFbwwUPDtQj5LFS5bkjRsjxyCzgAKJOd4xX1u2va1/
U5+rrrfqu3x6uMiCS+kW4FOZsHvB2kC+chVmNeWzsZltqLP5a+eA6Ybbox/VotOA3XQFe6TSI/va
8Jpmb/ZoBhl/IRfS4pNpa5ulrKcDkiUNngyOLXlkxhAiK8xuRFaoTpRq8GCFxraKh+Rc3hVhQ+KC
s0rH2NiR2/CWN8Sf8IeJT/m480wuzI2VndDaZXtValc9hmKZKQdd2g3qmcvTRnHohoHQEdmKuGxW
a1jS6itv/AbHiD0AKAGUPdc6+YiQUVzhsrp1eXhes9zsygKuOjQuSfVqW5VFVMXVfqwdtxpPKelQ
NEmAdPA/Ls1yOtpprl+ngEyunSG4Gmu6rpFHLkHSlj+TYjSOhmYZR9KxSIkKgodZlhsUhlStpbJs
VCYtE3O1qjZeXvN32+BjgvrXomx9ebFaA7DeHuiYbi7bP/29esKVJQ61NkzEPWqaZZ9PvbouwBmq
s7Bp3ZKS8IR72KxUyjxwganaNaGeHxT/+nILvTxUa+Ni4wdQT6vH6jZ7eVggySPgBFjG1Car0tCn
rbrlKMB3O85MhNVjIc8jxwaBXnSIWGM5e1cLXycAnINr8A9jI9bCqodrtZhQq25m7shA35NuUxs1
/m8aOtyRuUQf53kYj+FShd0BPWO4n6NuOzQHe2ZvuDDTl7VahbHDMBkqDmWgT0/99qpkSIW+nQrm
8+pVJYCtqr5aPK4+W1UB6eTZcKlS0mrq/nimzlxKf+opZi0NDV1Z+15kH4QYsYowbrk6q4Lu5V3M
zkH45E1jfiK2LttUquFgqCbH+c1/33J5y1BWltU7qm1TZ/pXg7dWmz+9KqZtO5+fOa+qTz9/EfVS
9ThpPF6lHp8/8fJWeoot0Qzcvjx5HrjnT+9/+Rbnr315+vLu/x/bquKUeo3ejjsmQldLOKOnyWRW
KyXdDfyg2loOupifptKe1guVTJziza2d6rQvCQTCV1a+pAmi1CqoXzJYJwxmF2eH8sreG6F332VT
/ZWp8C+G6N97j6T7hbIKNkaNyA6TlxsVoMnCdEhv6uJnWDr6ZkgzRA0BcV8osVdFiAC2Iw1hmyeE
VvRV/2RVCXcan4bQwh0F3sH4tAh0ZUOjv2ImWqjOGgh9vFNUpictJlELxQJ0MfnftCdmAWLodrnG
jc8FGiDmbNswPl1PfQp8vu9pPHcgYMe2zvd12f8M3Tjh9EWTGOvjm9lPiLrdr37ao62pUyqHVL3s
tt3Nk/HN0uD4jLuxgshuNhCKCW+wrrwBVDqnyyHrMmpW7Le8s08Ybwcufclb7JOjGcc/xPwO7hRy
HXRQeD/jLvp/3J3HcuPKtqbf5c5xAj6Bjnt7QIJOJOVNSROEVFXKhLcJ9/T9QedE9+k76AfowVbE
3mW2RIJp1vrX95XqrR/o4QpHndyGC2mJm1A6zsHp6zurlj1vVQN1W+o/PnPGtRl6BzumIkFQai9J
g+6gqb2RAf/jGVHrrwWMYmZv5Y+uMr/HDJ2ck+09LHwgIgqotLm/U7nzlcX5Q0hp4nUovuDH7TRH
rrtZE9bAP0BwY8WnmfcNNUOK944NO1K00M1KbhyurrfS/1jCwASLEnanKmO8z8wBoaYOSHZu2Yep
JRBPFpuZCRpXoH3DQxj0n+bSqWhq5Ws3hek5A3G5pXDSRzXXxx3YHQQ7GWTfwttNrZvvk1rBjHeC
z5Qn/SZlp4YGOix7UyGamqyXWDDWX9sG8VcOoAWnVZin1mHq45vRJKKl6okWoLSegrF1D+g8Tqpo
3MfEDZ6COr8lksTtXUIvIFpNRwPDYTONgMWMXUg5I4p5yQ+JHx6MkRixLPQF4n/8xxi6C/+QUc0y
NB5ju840s8ABneuYUWGZTOhCMEoRpRUDGJ6b33iLeRfS1ztlsm9vTJGisJ/nu5ARxFNh5Ld1Q6gP
YyKqG7J3LijiAd0rrdBu544QNgO9OPvJJvGmQ5LdqQulzCUp3fdfP02DAMjnaazfDDDtFEWB1zjA
bFNoZl7BOG1Z9t4VJRyJtgFui009mwjWAD95EI/ArdIZa28O5KX0sl+N4315nffoMjDwqyYWV7NE
IUnLzE3QaHM7Tkt7sKHzX03zmnRgUcREN9u1q5bfRbE/dyBPttMtehHGuUEQZdaDX+nufi6/6d5A
o+n8MyvrBj4ga9+zuDRmmD22dXVq5ORSwDIYXbBeyyTe5wohRw0ey0/RYBXS7/EP4JGYsy7ZlkP3
J1a5F8Vu+OSJpjs2Z5127sF1AVM1fkPyTU9ky4x8JEYT83HzbhaqWhzzAurcNXl4xi26nOzqGOu/
HHIZdpmwvMYsTlUxdLs+hzWrhQmHPbwpAjXtKy+9bWKr3yEK/qCHzB6AAapTeUusi5VPNBxCe+o+
dl22+0zFbyDGUvLMdKg95Iaj+VQLI75BA0cWAIxE37jnzGQ0xphAA6XWmMGK7f6MPWySmDWK4YdC
71Yla+0Cl0r67rYkmcmMn7/XPtMewfOoYeyFBNyiwDb/JL599maH2MqYfC5jvo5pmNu1a8FEjBXv
y3C4YtZ4dVoPbCWshj1Ga664r8OQf9dJh6UjbMWxAgbhGTy+9SdlCn6mweTVsbL3MJ6Oi189WwoI
cVdlTH0Iua0WxXjwGoRVrlM8FVgzAc9FAH/0fS4unUOXAhD34wBRKJLQOnaj7EEVo6PZh7MT1UhN
dspa6l0yfWo5fkwB8bBlfOlljmSDg+XU5U9hMrwYgC9AzGe7qVPn2ZjuStv/Gso9XLZ8m4j0JhwQ
DDRwRSoxBtFkfo+qNiMYzd8BfnG0s6i2QjEQ0uHxS2rQaV293FrrCwTxkSF6pt7AwvfQVF1adYzm
MNhRl1HtwF8OOR9Fk06+6nEX5FWzS/UAk415Aya2YZlx9QzYqtC2h/qKezTYOTASyEbjUDFL6w9O
WmLYyS/XZQ7FY1QAvdjwpck34eyu+VwAAEyUhfmYxqb9MYjG3sY1XgrqUHXFBIOv3VvZJbvYlLQq
5zlgDGnr960kaOlj9jPUu+tdlyJmNo6AnxrJ8rixfnedDB49rMJ29M7a9/1bq1TX1qzKjQyZIMny
4JZ6c7BPV4CYlKi7sAzhdpnrhya3juzCxOV6d58KhOV2uryBViE1lfb+bvDtMlIcGjfMutQbhNoP
flJ5xBepkajp04XMHKW8I12Xv7ZqmTgz2n/t6l6CF9i6+BijyZ1ZCl8RrJ67z1qlL+5ifPZhQqM1
1gxMLUN24rp6O8elzbFA3TmDdXWVVR68+q4orftgIWdchmmzH4xpt4R9tZW9BLjoshiruAG34LxA
Wa2IW7MvU0B4dA3nRcQskIjQzYdalvrQlqlDmcd4dCuCT4VmKmuo5Vb3RbJVFdT8CR+9rUJmd/vu
PoOsZotkfSCWS2IW91OFKTblLSuEOM2S/h+4DyD5QpyNUqpTBdGaLEUO0Bb4MfADTn79VgrxUmft
WZfqXiRNd2YK78tlusmqwR+7CegCmAHMIVILVKBMfQ3jKLZM5ib7+Lelpme98DpioG+YTMZjwD5G
9z4ksRA2nGAH+9HyHDCl6e0CQ9I2nH5nKtLCNQibyAIeTdfuK2cyaw9wYSQWRtQz7IaN4wVQ2oeE
IipHQCfs7sy5LTZT7WwHRxxwYu2kV8m/3Dmo4oMIDN9ao3wMazlsLDeZKQnXsABuxrI6jKXIb+w0
4fhkMgWQ2c6+1uMjt1w2aj51rWWwwnnko0ltw/OS5ta25mcue08omLLLmKDlyBOqZHDvfDe8qvUa
shSPgN1yeLhDZAXZcp2d+sFKTOts9GhkSuPcpT0B95acLBOvDD4tTf0QDi215sDaLdLBpyfrads2
1ZmSuCJUwelWcOczfhmCClzH3WuLjZvJzyzYU20q72USijsQFFNfhR8sR9B9Oczv697CVa4n63Zo
s3NrmjdhyA6eWBLm/1BC+cwTOjB4qmfPOVWkA2t3nu6FYxY707CgxKR+shpHcb1RmTy6Pn1xSx9J
de2w9VRnpii+hQddUbMnRaYuf1ep+ycxOGvlQhvMv1AQGnNzuhth8WUjsDjcsDZG+Z2f61M9mgpg
ncWIO0sDC2JoPoxIBlXWEL4OvJPvUtvNx3DHMckAMJa1ELTZ+7zuNnNVy91rGjfVQIEyFDhoDbNL
DsAvImg87Wm02vTg+G2+7VeBLGRUP3fcbW8n/r6ic8Pe8aX9ghn/nFU5gf8VeV18SStY7X6svpPu
miIxLthfOUYiSSvqR8d/wlFjPcetFY1y7PZhIJiqzSKvad67gcK57u1X1+ZwHwrnoZDeW+10EQW8
BwsQGPe+st9N1oJzBNV0ZFYLfgBj2MJHhZ7CKz4ro6fiIxm9qPUxn86DzuAPChhg7vQIxpUQWDUW
QF5vhFbp1i3s+55G57Y3iceXwRwNwZgwnM9/MmIj3pjt8spQOPeC2MYiUya4bzD6jEZH+J/OnFUv
fcSoB0cY+mLMvzBlqejUs9uMff48F+20FUnxxykFZmHGIriPAYC1EpLzVWPfNM1fCAI9U1Ax3slM
3ySEjKrWh34hKPlmqqoZP8BikAoCGjnJZW45xGQ0DASnuOY+/+e88kg2dszdjs6dCXWLU1cG+XJJ
o2wFFaSJ/tCs/VswWEz1Zf5726eaBS8g+u8KPkz605/650yHDy4wqalZqDFYjGTFy67tyME48/Q5
l8yBFnb4NhR4DUxhbpa68YGW1lzX1IzgRY87CmlnEGeKT2pBSZ8CUBEwG94a609pb6SX3oFwFwOJ
uK7Ap3IekuTLS5gWGVrmGj37lUzPNyKbfepN3t6Xw193Xm6LbH0D/frEe8a1zYU0WbTzfsQUBtME
jEYRvmWLdajF8FcX04utJC5g98Cx/jPO1Iyvj8NyGfqPJiBBXE7PWYqmIjd6MH76UFbeHJXrXKtZ
bLyAD2RFRj0anOlawQWtYpLtk/hEh1ps6lGGu6W2iS5htnyVP5PXsrIu2rRrWpTNdO7dW1pDMvIX
hBZqKV7MLOZ1WgdtnMKJ5ny+4+5CJcgzzj1nUlbhkHKN2evXBa3zLbcUO0NW0C28ZPUcM0DWuvtZ
9b/p234rvay/ROFR2jzavvvCKvGnoXm2rwvGagfZ8MFQkIhCVu3Yw9q4TPIyGAObqGT2js46E8S0
FkJv2IVG8+pLtBr4rmTwyKdnxHLLLSXGDBDQ0MuTP+ailo0ovPdq3mJRxXeVYYgMk5X7T9GPZ7IT
xkRvxcaGMAjqI0sCR4tiYtdW32rBT6zUfFTJ/GWVvb1FcXCK4/UbMIfyaKlWk/1iQtT4peUa5xQC
BLF+c3oHdN1w75TGA/CguzDlXSpSSSm1GH87IZrTnv2Ji3yj8eImiXqRIma2lfkoR2bBDURHhqQM
xQ1ZyfvQrkgTFaDwuIVyAgAfuRtCLAFJ71JhZlWbyaZMZUClNJyJZnN611PJCxKzRbomQ0+VByVV
0rtRM9NE5gwEOwHVcMmoMCTeSk8Q4ydgNljU+KUWH0xrTTglH9PX2fpUtvUuC/zXfefVgNnYnXt3
mwxWdwswVeQGjZLJv9qO8M4rGRZEKipIF+xZa56pPjGfTqT9mHdmczvkQLG0fklmL762OLwD5MwD
lBR4kAzj60EDCl5jXOzIcy32Vm+auyHLvrEc0phsTCQ+JCg7RxE8xEOxDZ0RtcRMhKvoLSqJiFZz
SKx77T1iI3rR43eoqHr71svoNXqL0ufD8F6E8NnlnAGfSSWOcc5tkT7RRmhWACH5/7d5mmxpfp1U
LW692sQqWEnrUs7obDQn1SZ1OTngJp6qOtlaHSuI2YttEXT3yqAp2GQuy0N6HyrGBLX5Zcm4Pcx8
C9vaYuXje1ZOUO0aeuYWx9E2NK/rHRVCUbyxYqvhA8mPhFjlTZOjB6NrwZmybXiuaOdrH+laHdwn
vYlkY8wjzVz2DqrrS9a1331Rfa+ZEq9I7oaSOUNuKvGaEWuSVzWGQWQnhLCSnNO58ctJFH7Qzpuv
Ivnt5sW9VyzeCfiXuyk4dw6LM2/sxrmanfHSIcPcTH5ZAnwxN9ZrEWuQPdXAYswcntWr38YAA6Eh
HsXtHuFU/cymeXXq5UFgfdgWO2d9n6wsDbfj4PAzMhawHRob94HkaQE3jVUtsTGA1JzNwkdntN5R
j4Z7uEGRg7s5RTKrHPEEZZ1ZKveaeUQMcqjfiVT31OOYbxqze+HRPiVm0XQjduL0ORmWR8aEH2Qy
n5K+vu27Yg8m3cvs94ofIQb9K5rfNeNZcsTy5y08XsZlSqAslIvYrxfTBYkPH1wOtNK6Q5T7acfO
y2JrTBaLPmgmtVMlWqgHRNyKderYeAkYXa898zpAPdq0/3R28OMCm/5wl+HB5t1yYnfHFBZUxKdg
WZ4bd2JkD3ERjUsOiNxKtyIdin1f8MS0blltA69FnY5T3mw/FiE+mG+lhGBdIV996y78cLT+Ksuv
sYsFszHmpYCCTxvpoTGQZPnlt803my/1N4qVp9yrnpnYWMi3hWhiSvEV8jwfuky/lxyw0e6wJEF0
zzZQhT/ztD21rXgqE1pEbk6hYDq5cwndrX7yPKxoeHGF1T2NotiriVZxFcQPwbRQWR7a7yzIHkL5
OmIWszsDhkfK/Gj+uzbpKrXCOOeG3hMZwdQgIUS2Q1NsvS6sI9tq3ozkvl6S96zv/hby1kGUcqhr
mP2yD66VDapDq7sYsAdEdWh/3reHJxqSylqssh0Ai3a1pYdGFYmTtqp3vUggaL85bndU8lc7SeNU
9PODEXMVFJDf8+RxSQ7/X+fwHM/x/59koteklUmZ/F85vH/9oX/l8IT3D9v1+Xtsmj2BTUbtf+fw
AucfvhCucBn58wIPauj/yeGF/3BBGFmmaTq+/8/wHOGCXv3XfzhgjoAcUj/0RWDbNhG9//mfv6f/
If9W/8L9dv/t3/8d/0uu8L+DEzG/gSoS/J18G6a5pgH/PYcXDH6F6Vdax35pHvwQMYqblYDrL95q
S+yZLoYUXR7WjmqOULEfuXoN1sEvKKNuCifGupiOmhjP7JxscbuaRS2b8MZPlB7/THaEZLQLTTHc
FDVrZ5vs5sF4WSyNnFNryjfsrw67IZyTKPcHmunToyCvKnVw05jdk2+/LAFX365kHlNU19zCLinU
bfa9LO1bHU+/Yo7veydkAn9GSjl298kr8SkWm/G8JINBbKv+SDv59RNvBbvGpKP/mNj+JehwXgbU
pgbjNHPfaSMykVQlu5KdT0C4OEKT2v7Qqce1uCPJE21i5JrVatnsKqJYAcqFzIthprnMU3LHpt7r
uv7GFwlj7DXh7XDGbVKW32K1eRb84Wb1e/JKj9GMcyGdGGUbcAq05mse/iHK+ewkwzVNwpdpNYbi
yOxvGJPtb3j7HhMKkHu5RnHoATQ3BRpbA4CB6WEhbQvq1QgMmZ3uDZTO4Kk39o+4lBIW/L41Wj2F
iFeFitq2dH+lq/F0Wf07C2lI4FD8fhB0u5bH/gUDwa/Ki7Sbl2do6d8TN8wLCuVz3vBjFxq1BjVn
pHVucm8zSYs0qOQ24JEmsBTU7TKUR2eWyV1h9n9q9CcHRFDIMVcfNhE763VerFMN1NWGhruxx8I6
zmMMzG/BxEnTwToG6YOTiVVXNkLfUe7dgA33hKASYksLdigLGS5WA6ODDqv0qptdjT8zr1Qo6Xr4
yuJbcSU3lAnc+QquaifEtS0G23lV2VZh5K5qWx7+D02KZvOjsCk6+xX/iNr76/hCMrV4GkDOC97+
IDdlVDDzMsOf9cbweVTWgXGFP0tgfCn60vvRpphgxpQAW3eX5oQy4Eox5+YcAFRe2nXGwQaisk9U
cENleJMsnQdrBsnvgO0XAp+z5scQFhSogClVbiEOVKcJS3DWuh1XrHyVnxVP2BEIjVrzF0f2cfeT
Hg81Sil/yA5i/ah5kzsCo0JL/BNL//nSrtJisnqMbq1JbkOiNJYNHZfBIj3br19cbTDLRN4A/BGp
hPw9wY3smsUF3KfBfWTjFv3vLCAjsMqU01Wr3LkIlrkkd9xxuOPZ2JeLVcP888gmmJlZXhJe6OpP
Loq3lp14H+c7qZGUTqvWOV0FzyNDOf4qW/75Aub8lMzooH9C4T95eSZfF0hJ08peEQYDzSmnyw1G
7IluhIic9YUxiuYKL/8lS/tj2kJUN1crdTr4C5H0lAPz6qweS+RzGF0p6ZndQ7uarQkJ3QZUevZ9
5t0C9DMOfphjPU/vBW23DZ3rbjvS4vixS4xORfYOjTay6+VEuWnfr4ZtaMZ3anVu15z3NwM0fnqe
zGfmY8sFnPlPqkHt1l+93YOLViIdcHm3SL2b1e6dkNjYUs44/vP7TLwnznE4EbBY4wN0OXIhCo9X
d4ca1WegOr3v+E0/0zjt6hcf0X0sf8zVOm6vX+LF2QTjYzb23H606WyQGP3M38DLvK1Xh7kH1yGr
UnzvOezOiUmEH9dUY1jAk1cLumaKGl0d8F8DThiidNidBTh46x6gS81wQOKDrO++ZoGOra7EHHXa
Br1qNUBOWWlogXoYVTKY/g5kBdtO50cuHRdfLyryihVryQ3fb+9dO3BuodABdxDL2Up3Pg/vPpgo
+S21fG7VVFK6p/kRj6NgReACPM5EUlz34JNmvrG97I+N9JAWMRPRHvPv3MlzKLKkd9fg7s9GRPfy
2sm0jmZZjpdpyp7KLI4PcZc9ZBVn4Mkyq8c2xLxrte3r3FasW1wDf/4NKHu6FyRmIqd/G0tCwrbV
USHwwIY1uSEPFVoo0nNSbstY8qrTvo5kaBqRneEPsBr7bz+AxGyr9iFDPwx5dzsE/fJpq+pWtSvk
pHCwAgGGiOImdN54aTeBnvvzbNbo9wrurJC84XEmDi0SagYtQ/IQsZyEumts0RJAB9ds5drdme36
wKwJFXSmtI9iihnGcg2Cj7kRH9eeD/c3Iuw8+NTuOhpIsMTlvVRfUI29c9XQ5J3b2sJ2pO/bZQlY
8tHNqRHzj8dn6lpN8quO02DrTtl4zKzg5Hmk2O2QEDxd+0sL5vAg2rFCbpW9IWkwL15ceXvDL51L
1VPH1kuXkcqmPGNUhruLcWrQTqeMYnfpqw+1eJM63RSNXqxv2NOpsqg8uAkb9eZ7RXmR2sDum8T9
LqsBfQHVtW+IKIA/AMP6RIHBjfPuDpYwkrEKrr4w/UPW27D4sb4xIk8CrshJabKL0MxYoiYLzjhZ
9Imu0nMyWuaRMVYK26WuzktgeccctAXXAplfKZn50c8v8BKCyqopwTl8IjdJdq8S+x6N0vBUIgI8
VJ2EQhL3G4KY860fliVhb/4NG8sj3NBkz8TUs5TOifjSa8zg70cHh4VSQlZfW2s7DGn2xJWEeTt3
QJ2+6AjmV38TiKT/BCWO3s64UUvHRRJaMU2+gAtVgcQDmn+8N9v03A8uVJKh9qfH0elOQhj4nyqq
gyMx9n5o2nN3Dh0JIA0zBbgepztWM+/qAjD6ZFvhcQTsVgW62A0Fothgzj8NzUXU8Iu7zMdz4Q3N
RQZivpT1hYudAwoG0pYW01X0gx+pNnT3FPDuFtGN+D3u9OTIU+AOcoc1ayIfwLmsjsd3vQTyHmry
obSbcOf1wbaseWQZRnviLbpZFAycWfYo0utl71vGryEp8FKGZfFCI/2ap9TpsrS9xKi6t+xCy9ls
n9TSGltlj/kttV4zmgurOtud++SZkImTojXulDmrK6Ac5E4fNADlPYcI1CwZnVTtwjlOU6zepOcA
9Av9Mrjc9nSbVjdWl+gXHWQea+Zogx1rCM3waZuDqnkprF+LttqjHHl7KgoHqhVXC57Pyt3i7QAy
PEW5AzYr9ZanPkmsS58l2aE3K/stsQ/Qefxz2AP2ssTkrTSmsxHabL40uy5pulzjckBm31GmHFS4
7PWSMYVHeHQDiLw+1G7iXMZBecd4Ci94wJDXe73z0vB8ATbx5p3y5WfLZQSrHqg35k29YyqZ9OrI
DdK3TqoTyufgYRpaanXzw7CE7TPpoWnXCEdfM2HIG8VEhJGf63RO93adipfWsSmkA7lch3mTqady
B4i5UDxxnMKKHaXL1bqY5BfRFL/TtDK2WDSxYqTa+0UQJpMf8KmHO8URcYcdQ22L1kV8xw5J/MV5
DOeQ+b/ZIr5fUSGvPeWTs65JtNBYOxgdvZ4ZnPeNnKjtGW7fHi0ps2jJ1n47lZonHHJ9lJVd/DBV
/RvTC9UGoFH9YtoT39jgqj/eUPPRA3HVLtSxmesxJtG+lGR4ccxPrOrNUr93aQ3ZwTLkmSkCewvl
345Agn2Joh0YmHSGjV+V5LC65qXMtkFtqS8yvndeVUTJzELvVuS74rnOaR1Q4deBL9g9oClMZAFv
Ul+/KorkwJvLPPK8muTSYh58VjuWqXal5nTLNdF/u4Ix+HkUHJ5Ud+P0GQfiwefp4HU1DBXuy4JD
cty+zbHVXlwpucppgk2D4Tsnr5jdIxDlyE6Vf27DBfNqgZs81CL4pVbjce57DzOhESah2ksGaQdA
WYHDTjTER8L0k78lPpeNH2yJK3qf2AbsO0eRy8DgIg/c+3ZLPFm/eu6GzSIf5SSdzTKU5bEqFIFw
E+URHBuOjsDP617M93mJJtEoOwqY0GQjEE5r9EFYBy/vv0lgqqcsIzHiiPGtbIcxok+Un0zwci4f
/9OyOKtbuN+TIuIx9sLNAtL+fsjjB608j0+O8V3WTnryjRMM95NMCWiVRdYeybEuex40xnNQ2BFk
Gd1jMNeI9TrjahvzJWX77Fjs70QKCBPgBg0GcisAVoGrd7yiiekbV05fdzJT3IzszN20QXdik2Cm
TVfJqfS8LzUuZMdBPGzoEOQbcFMCujkNKugd1XXK/YdEQ9AMUflx/A1201Az/+bLS93QEOxtu+Jv
XvhIyPDYLfzNAuSXF4ORbGyzjUIXRCXLDeeN2uoecWfUILbUsC3ose5YJaHPoLC7KR38BHBiB3pi
TRj5sbydikDfxu+UIFDvhF17LChiMMhuQpMpXOfUM1OVdEa/AsxpNwwoGYVfk/ciYArV4bp4TcKo
jEblrSsFnEP8mh11KOBgvpQwowwSDGWhigvtA837kx0Yt9mokHctZfol6r2JDONYNjsvIyctWtO+
YcDjbMiBjzpwnpuxyC4hcdyzzhZeZEp5RprpB0PwYKYWrHPT3jl1/3fRbnNGQsJ3X/qfSLugSbkD
6MyyN28QQNPIC8bwZBH6Yc6X2TsSGw+kJN8tZQMOrxPJqY9EHcHI/GCkctwNMyLBIqdPkaXOcV7z
kLDLp6NnBgnBu+I+UUOwq6vK3lt+wDTPEvzucTmS8sHqrkHwxR54t77JxouIxzuXpucolvAhzFN9
Hars2aBLDovtyQ9kcm1c6940oK7VQ4UzuQrJ+0jAWK3hXicM67TrJkI84lIpP7xTHmMwJQzLokkO
c++ishF/0KjOZ5sw20akDe8l+XCzeiJ16dxkA79E2Gin/Vyu4bbkFMAjthtbnjtp0DXpnPjZDfCT
CnSU01J/9FQOCyRftN3VO3Y7qjjNflL2bTdQHrSAARNMMRH1mG0BEyOjSb3uuPRufFbMYjr2s0nk
TeqHifmYLTdK8ygDaqqu322VT3CxZupuUzJNNVRBf04xYliVxQEx6J7ncCbE0NO69Yk8RMxN2Dsb
JSjEO3rVPWKZTmDa7r30g63a3hVWOaPpGxn+k/qkOjdKuQWeQPm/AO/Sh2yu6BvYJeA9cx1qfMmN
lRnJyaXJ8/0UrnTpDmlbmKlXmuUca3I+Tzav954tYFN/jZmcHiZUmttlGP5Y0/CsaNIw+OQdnbHx
cBS4fwnMgS2ecGFaxW/Pz9qTWvp9SKH+ymWYNgndgg2xdPvVcU8EwcMXOyw/szEOjku4cHglHwov
mpKKj469dCihF1151lZJB6DT9ScBJFCu9i+3K8ZTlZw5CirI9seqY/uhlJD/Uv1tA2L2LZY0LvjM
0ads3OKxcIJTWMn5ZBByHAb9alH7QAwesh2o6o4xw/5sAOLetK0Fw7kPgoeK4ZYORan0uv43X6IF
2G3W1PQbcEqTRt8bI1g0IVqe+IERKfxUDABl8i5JOpvoCkkMSYDaN7pD5vKKziNlw9hv331BU1ll
zE4oYvsSSuRjaSRP08DRc26N+KB/zQz2cH2nDt5adcR/ozlZud3WKOu9aewJx48Ap72VoVyzuvVY
zg3m45Q99KSaibLFDF7QwCTSwNtUbCefgt9gfSK8rHb3tpjehrFivZkqtkJtt0dNr5y3fL7VY+De
s/R72DV84jI5G6WvwbJ1VYDmHY2sbQScyLwpato6ebfVcOJClX/gu9y5wrBIgTTqWoSglAPR4T2Y
GsZsG+Xw2lKJgXTT3Vkm9ZeAHyvyIcKB48i3Swuj0m1nKqlGkZ4YSIOUszj3neE42yYgsjs5lD3M
sNPHhVAe7FIgOZM3dxxrLHVseeSaqqWjDynQqekOcOu3aCJbLnCzhgLrPUGg8TDmbc/ujyvCDBPv
GvoWwIhZi10f2J/5gvK7kde8zKfDzIauPVblAI6cbxfVLe3sS5Kb1ZnZ2kPn6OLZY5TVMfF7a+0+
JSNjt01vn1scmzDPnyuYTxGgOAbG/EY9DusX5ZcfaHaLB6/gAeXWhzl8n48T1EimaGm+WXehEQl9
06UZiZAmRgmvsu0wyytTRZtizhiD9S2TiKNTbg38TLYfFtu2rQWJUp4wOpBfK8PaC5s3i1Beo+fP
KbE/WkmMLPa6zdSWdy0usaheWLFCfMs5ETReZcx9o77z7Pp9RctnE7XuInlY2Ac55xAZgVwEpxqi
OIxP4JXsnS+r/6YOwFbao7PZxGv1Wfrdt8skM4IntQtMYoU5Jx4axfbd5ENrtL2DHvWZsnW7Afc1
MRRM9GTteo/zFWzNiyKyHVWJ8VLmQ8ixUwMYzwgWLApt7KjfndmR0eDRouTQVCUjyRHH9/a4UzNi
cMXbaHOwlnX15lEbMThvwIs8NPNwIccWbCxgDfTWl3c7uVeKk0Kd/+KZ/HALmogDXK197XfvvXKT
A5zFV6YJGf/M3ENmmOd61uORPZ5eOgE71wIZj5l0sRnHslPr0ZtJe1Oj2ODWGqMsJ6e/Pryuorxi
PAoLlZs3OuJM8e1Vgozd5KqsqRC4OmoLXDNzjZczIGJYdSc7z7u1oM0lszIYx+eFjCwChJqZyS2c
gKhqefsQW71r6oObzPVjjpgOgE1+2L5YvnMjuGQYaBmM48A+7YL64gc7K2PYG+aEPoouR6CXNV86
mL6EwWBDSfmAPClnp9k8toXhnS1cjJb0wW934bahmtxOzV+cYR9wnSHbwnuNKnzYaSB2ZHXOnBls
JnxE2BzxLTJsxtCRi0pSS/qX4EyJbFnivsqo0gytS7+hHxmK9NBzV91HnAUPgultJMXc3q2wOwMr
5AqYHd3wphkH0J6UWbhMg6dMGXftknNb17+l4CC3JMm+Jcp2tcQ5HJcvZvqNiGpKuDdTQFtj8iXd
sTtlAaNGhXOfmrN1sppAbBq0R65mjQqEc/H5JYc54ChWlUOXsPsbN954t6B5KSz5e7Td4RcnlZQl
prwS9jmM8fgqOHNvXUMqCt6c7CommY4t846bsdbNRxabiHINgU1qpuTAqCcyI362FfyKn56KN9O9
PNmDM0R23Z6mhXyPl7rNZpSBwxCCfSszgfOYfofh6FcceTf+cBKNLj5Mx4BlYHwbqa1v9MITl6/V
Bc9xiHWlSWT2xcxCxaTFUoK0ngWkQm/QLwphzKGpu/tQCIo2dn7pMaX9L+7OZLlxJcu2v1KWc6Sh
cwcwqAkJ9qKoXoqYwBShCPR96/j6WsDNVzfzptlLe9M3gZFSKESRANzPOXuvTQ4HsOFyYGeWLQll
jDfqF8GWlvAkVo6CarbkZ+yhNLZpO/TbOKL6LOz6nZKs+ZbIirp1GrRjIGbLJ/eq3U4BjmvcxQXB
YRMoM6IBNl7eXV1L3HkFasewNbb9gzYHng8muj4YDl2YVs8XyKmrNjKqT21E4TkNxX1RqSfEXUwG
zHqrqD19cLiPEpB2WeYv+oy2JYcixRoGTjoaXW1nkl62q0vtASmS0XLjNdEG9n15Q3v+NOtdtUvG
NN0m93mT10i2LBvktxshzIxuYR3KUzvM3wNT/9GbwDqbiSKJOuYHtxujAzwKhBmydYuZ34CoEF3j
oV8W9UHtHbSnW6jK6NyI3tjVgQUDnVDaQ8v5l2QhgbR6VpwK9gcuY/q9Pb5HqKP8rCUSFn0V/kXG
1V3RcLoXwwZ29+8gnn+r1LYfBZQKYnOmx7SnkiSy7mouXStbYqRxYu4B+lzYvmi0F6eGdMvCIObw
IyJjWrbkFtbTo6Fc/FWm+Qk5VFzwvT4ggzp1U5mcM8yuWGeY3wW1de+Z1Q/OiCURYgiq6mprc06i
kpFeC48dBYOlEEFE90pMESPHfgYNn1Un/AH+2LkYfnCb+HnZvCVe9yRrUHIuManIcpBRYIKmjMo+
CwgGGzrzb6okmhR5gOH3MUC9oVHyzqk6f+6c17bWjU0alFgb9LI9NrF5sXQCfTXaZZbm/fDKfPzI
9O8l0evESUbtUdVFv6+VZhzneYi4NbXBsT6hmqTMGfdm6rxbdf7i0HPeBV47vY9jsgWJRRAbOX65
+X0sA7Gt5ujVwM6O9UEj7sFx2j1Q8/C7QbQfEPj85uThkbEksm0ko6qJjkX8gQaVoaWXbJVGD3aW
2YUefL4NaCPMuX6qDHZ4hCJiLrP6XW0xJRzdgN9gPmncI6kPDYIYA9ajChpTIM8qqg1mulODhZpe
gs1vqnolYcKUvwph9/tSfhH/Qe+8siO/TIl7NCa2/nV+62vesU6BUSKHdlJsC5klHfuSwBqxqEwG
1O55UEGQL/unztS/K17cPhhwpNvO+JXLCAhRrqtH2TmPQ8t9q57qvd2g+RKyX4YhY3OfGWSIq4se
mf2jMktaVc05SPh3TQo8KZqPdoFpeRazL0fzEDJ7245hrk6irfYVYpazMfbvXoOL2jbf2nbxd0/O
yzCXr2bXP8uELC/iccNUHsOcpJxw0NOHaoDWn7AtJN7cew6rQb+4pHCnkRzuBbfV0pLajdmXrEhM
7ggJ61hkdSc+OZFGl8yklEaPUHwUGjcmg5t32roPU14/sNWu/TGyTq4WGvdaqhPBVrFW5fFbSq4I
2WoLkCTQH7iG2QDXrFssNLA6KnYXC3dTEgnQCVJOBJJ/s8oJFoOz4UPTd4vxNs5U3SysqppOMqsf
B0tnX2jXH/3PONeHYzHL78IT8aHQSfLS++wZLSTvW4xEmTp9pw3QonvakG5Ji8KQjLFnxNRoBWrl
Uf3MaABzMjgDoczHxiCJsIihBkMYQh48wE3l42mPMvBeSF/tr8SFbvKmh5hPNo3TZJiqU83YLZK3
OPGic+sw9k9qP6sYj9SR/QoFeMuixj0jtTBvsvXS1d28sB3qBMwBOzmfIWR26DDgHCKxFB1e2lyJ
8eG2/oi9kXt7HM0Hfaqvs2c2vqFM7k5MARgfsIfnxIy6H0llEH8U4dKcRqS5Bnfo0mhHTHE/MDww
yJzVCx5uNsXWSOwIRaWdmr8yhMp+OjOejDT5JpLffWL9GufmrnJw9EyEO+/csAj5Y2jquTHG9hm/
RD0aDlq0xRGBiGOmQ+vVb/TXwBFb3ZtTGcN5EuIWU5Uya8mtG8jwnTUGX6ljdhsbG9Kp1gjHnMb0
E+sD+j3xZBjcR8mReHVn92kKGsVgXTfvsLycTDnaVMYDvc+m/Dn3oBusmdBR9OIGNvSOAGCLT4Pt
buvp0Q6P2OdgSN8YKkIWnc/J6em3Z5+eoY6YkLwN9MF865T6RJgL8jlE0WD/e/hQlkUOe6kl90Me
bT0Tz3Iz3Fw9eOQd3MsgeICpXJOZ0B2HnuTLcUZoGJKiw/kLxUd1D1q4TK6ECxfEq/D2pSbjsPFk
zNa9UqUDMKf/paXvNQ6UwnGrfSOt+3lRj/Zz6aP5YOZiPdL7/UC5iPiM4pKceXeKNd/LJL9VPBQu
UeXT3Iw7OVT9piOjmd1OS7BhoePLFdO+i6t7klS+tBLBsa7GL/4gmJVWrx2i5qnUsXM8znM4vjLw
2gvpVlfZiXvBCFGlJKq4NgWtCIKnNHdcmp3lbhntgWquafqkZFVa41XWzY1pbe0HJBcacXh1a60l
n2VCy78ko0coYRC67szYI+Egbt9Bk++Yc4x47/iAACkoJq3eoRsWHHBBrHFEDHoZzIdcOjQysJ/C
ZAop/DHIJTl318U5acga+BzimAQAGd2xZjxqI4ECyqxvQxl9MPKTuzjGxEeUKvD8WxaIR7Io7zTd
euprLHV06K4CiTESI3pBfR6+eNNPOIgEcCgTXQaUBCOjApQkQeCOkUiFDa434oguQMD7zqo+EJOL
y6JtYu+asS1qx2FXDhh5NNXse86IAz6R3rfqHu8JoYyHyc2oayIZ+I5DoEQXSQIOhnJP0wTXhIzT
uyBSH63bXctizC513p8nJIubrJPnMDaOiUHZZU8TEpSsvBiya/d9TMI8RJ77PofhTq5guJ0SD9dq
gSkhoniKUCI2GcMVsi4JkCXCSbGyuBBaxsnb6FXxuXw3HqHxN86t1rwLhRfa/ZjkjLeEVy7J7qok
HYlR7m0bcU40Pk5d+wYQDj+49lJ2w3iXVeaLfmwxL/dRczUsRhVtShAQls1t0sonL86nF7I7d8R2
JT7iJ6CQUG5CNx+wo6F/x1VEf2AAa6p1hkbIGy+QlOjrDJtot2yBTWed5cU+pbm6DTJiKEZCBsX1
1lJEUcjYz3rh7rtpeJ4MNkkY3/SdrWPpNnSJZa8VOM3Qye4qG0lTm4aI2vN2+dh0TFxjrKEbbeeH
NOyvzkhTNIij2DfNZ4Hsg1RVlrUyKK5B1EbMi0zjFLPtyhFrm0g1iOomcyotb5C4PZYURemRzXdm
MF1SPpOtcMe9G9LBtorxc1SMnYVNM6aFjnUa3PJE79tPLeyEllftbeIpthZuxpa8SJ+2EkBpx489
7JPhtyBFvoy5bGcltsaeqAPrAs0x6iWrHJ559xopD/+AEwXwTsl9sZ0OSdAEcyhJgltXiE+95WOA
L4RdiqJBocDfNmJfDi1JnPpAvtouTZv+Xhp3UaPnRDg0n5OBQ5h6PdulNl42Uw9vfUJn1w2yxZOR
7G19+kIJag+UalYyeIcspEa2qqF/lFi/EEkd8UQFu8TIjglDmKFslmyDAk9nRsagZmGckjqqI0x1
BcZl3RaHmB2XH/Vxwr8mKFZH97+dRXdDzBifzCBm841HpyN9zaIvxpX/bFpL6yYqjlbXwedzSShn
qDBMEdeJWdl+WZDZl5S8MsfUUlQ883MStPVB1q/9XChfVw528Sih0dsiz1avXi5ewQ9Ue5V0BwQF
/uDQNMoGVcMd/cRHEh2HH52SH4rpwybGGHDCyvaUwYPfCUVfxIvlj8jNDD+O63LXl/VvxESTtgxv
l4DxTLBlr6lGnDJ/beHLZMkVqmbtGszqwlY/9h5s6VjuCsbL7LSKWXymCZEtGovEOWHitYu6yab9
VVzzAtoIxuZNYGXFR5pW26pIvgoIGs0YOhdLMnUiMPQ4sVy19EF31MQn/KnqTdXXtlHDdxGByyP/
B5nlib2Yx2Po7pMoryTJ3dn05OkwPxceIUm92d6Z8FsCTGjEr5Xp1gstik9vgtDgOO4RT3iyYdvV
4BeqSILV8AaWjbkT3L1OWuwdeus3+af2RSeSJQp9vdfECVMAfdKckKUYCQI3AbRcqQlVPxLNXVRj
8DOM3/EUYLWK+xdDD2gfSOejt/tDnEvjwdB644HuHPr8kMawxViY0R5pBozkDvTXm900ZkhgBvGh
x8Oe4QehXJTcUcEiNYpvuQH2JTMfJw82HGkbrBP83cni3bBCQgLmnp4KtLWQpFVEjuW4s7t6k+mK
wBc+1yqlF2sQTbALoalirmUhyxLrrRu+B4wML7PeZAc19Y+cRflqrnMwyWVaw+bUWZq1DJra6gFt
PaFrDRbHmvpukzbxO8Y4Q+vy12bKbx194n0x4vVmmdlFjPMgNnS7WCVXPoL6GWXUgyKzEbAjyL48
e1LSvQ518a2DALOVHoZHYaJYSadiJ2EfaKZkHKVQxHZVphjgW34AlnIBNBEC0/xsk4zptNqyDT+L
VghuDPA11Kw9DlPKFrLyGHbDYZlKay868m5tYM5bs1wqA7vNQC+CNivzadcGtcOa6sM8wpwHyG9L
IjRmZuSaup1hQjdqTmyMr60SR+Xk8ymPAjarpqC53HNPHRAcbjun/DGw4J9n18VpDBCqT2jv2mbx
Dvcipbcd3FCj4PqHtXika9A2+TGLyCFdcT8gxXY1NE429snJKNG+eN1Nb7kmCLODWlYLRmtBvkd5
9SOPhvqAlxWYVz5wX+btthraTSaF+nZ2NNA6EflVTpQ496S97N0ZAliKnspXbkWDJeISVJ59LZLq
VDqe8MOB7BfMQde2zn8FSTLsqaQn/RuuaaZz84SW9kn0arg0TtOdoDYcm3Jgf499aMu9bRdb8KFC
z7WPGcIYRQM3GUq/FIPhE3+0HWQi7qNuQMRIH40llQKuQJbHabfJJk7LHFM+IyCqsY6dy8zcTE3J
E/Y86q42eDXbT2OhX6964CxTFYYFzF0tADs/stmsqEoEm8qp0U4smr8ijk+xnfU7PTF+zSpPdyHe
l81KQMYaxnhTjiet6sQpb6J79G1yj4AbInajNy+ZZ2Z76ELmtoEfyYGB2oCAMJyC9KzXk0+YE95b
lCv7LKujk/CA9dlwflFGlVutpjk3RW92/OwYxsxEPniyQFntV4lnQTxrFrTkULkTbj3bpCe/iC1Z
CW72jISMTOWztMzhQL97OnOFXWk901zpqpcV+zyozjhGeot8Yrw50oDWENAA37QLJqwhYm+OAgJs
l5cTLPT0mqd+mjyPDVwtZji2ny9xLX+ov3G2V+d46J5odtd70GXlWTObioixQPeHYYaiatHTQ4ww
B4RhiP6xDyp1EGwCVIKyo3ZhAeD227RgaHypANpISL1be0GwhQVeP1erbzaCgH2pxz8rtzyOIxeH
1ATu1Sju2EC32Pu9r6EdaoAQSMZBK45JTGOyTbZzyonY5vlTzzpMSuoiKiUBqgefXHyWem7uAjcC
dwkx3Z/dISEySH1blBiMaZyXWe9dVIeoOcGRhjZRs6Q3RXm+a2ftu0EHgvFK8dgZgfDHvnB2XLZX
dOgJY1Hze7FQ9JgXcYBge4px0lVR2fp2yB7GM2djE9gpGy+Mi9J8Sgl/2iV2w0gMjNV6qNPozAU3
Ee6XqTPR4R+yQPJq6PeySy+joq/dh9M5iY09eCJmdWhOQr5E6NN0a9zodXY+LZC8qDqQDGcg4S2C
YblxiVNqmL9DbfBYZkm4TD2SIewMSz2aZSLkqtre1Uic2GambCSDtNshHyw3tkC2DWD+zTINGCzc
5KBRFKeEvvs5SAP3jInDNwtS0FwL0BE9qYVqHyn5IzPNRcIIOCpSnBKEmhEi2lWflLjvLlFNW0Wy
IQsgrmO9V+cyY8rv4hHf1139hHR63MW58+RRDggqknzsDnnoBtusoKupVIYBvq2RO3H1aZQ2z+1U
vs2RXZIwqH3IdjKpfclbGbLPVTnssPv4Q+usaKIe7MR7pHBg86Q+RbqYA7o5PZSYjzTPC89EwRR9
eI9aG2jcTLg7yeW3MMQ8W4HwJiBmhJ5cQFPhc0N2utcFV0K/APPKyPC1BTlaCaLTGit7Xq8qUDkt
sQxRu6v06KLZwYPF/70Ek/XnVfW8HmZwCKQV38IJG0SnPTo1PhM64vq5rOp8b7rqLTO8Yc+m4310
7HDD0hPulYgCrkAUeEG/eo+NMwTLZWBzx20bYfLyapsS9Uq9nCl6oEPUUWHk6wm98UmOy+qgvq1w
dK0O+S8ElpcKNwEB0zDUgPzdxEy5UpfBR2FpV+Jk46PFPUkO+VOGP2FvrFj2LNL4+4bwF/GxrHMN
afAKgTOqURLRJE21xNSOXb2c3Yl9ThdAnr7I7bsotI+motiXDH9GGKedCAMSTm2Ul1Z+IozPpzE3
wRvtZwLeOt87ruT4pp++aJCz7gvAIJIFfb0AQ4tbgmaOTDI1mtULQCwclpucmT73Rr/DT5+16X1v
iB7PLwHG9MSehpSBqjdkgEzqPSQ+VMdVy+Vml2ivnJQa9Z+w5P/wG/2zv8hYMs3JgwnL4vT1338T
tqdDpMB6Y9GVM/C9/IXyHXpjT2E+NSjUk1+zsAM/EbCJCgDBCJUEPviB89d0hU00Q2XSQmFqpuSn
RxvvD/PZv3if/vm18EP/9mJsQOMC369DKWKKvwSwZ1A0pdBbYLo68mlH2M0+U1AcaHhezap+piLx
o6CByYz6ilYQsY9GZxV+a7gzuuUyfCvL55RL686J0+JuUULTan6qojS9l3TKwB+BeFIR3acp2I2R
W/iOSdw6cd1viZPSFo9j69xleedjLGjvAttBRLnQLIy4a7admygQo2ycxjQ/xIadPnWdaSOMu6+C
IP7N5P6HPuju0TCrCF0uUiOWnJ4LnnmsnhcBCZu9/arEHktASGoy0AUNzM2BtoU4ZSlTA1Gyt7cF
+58wY9kM7Qa6R2LsOR21b0QECKs+EVadbcdauzcnhoV5NMWIn/T4fQb/CkGi2CEdwaGCQT+R7nDq
bYDgeiVvdlx9mM2Y34WRVl5ii8IGNMyTVjXumTYEtoJmMO7h+YR+1cTcJgXZXYO1rJiza930Zb5Y
TMGdh4/9jSZKFjIzp+q29i4EitEh6Ue2TCWQ3FpE7QYI2srEPRG/OjPVzryDya10R+OnOyB+MGCq
6x+ZAEeiCffJrrP5WtKM9rvKBtsM+viB+1J7QJ619KKbHwQxhJcJte/Zcgp8oGam3dE5/GKpMM6p
4mWmCU3E0cjdix1Yh9gZpzun4CZYqm66ohTEMW6Lmz7W5Y8pSglGemSVKD4RGsQbATaLqaX49BA9
AoWq3uJgSglEdIn0TmzO+yC9i0jmVnQqSbQ3zRdTw+eUzcm3MByPTpUByLIH4BmDPb/nHmwvcNO/
rco0D3rOyYQfhSzkLm3ePKf7bmTGSO+TVhhxwjqW6iY/2UH+0C/PEjngu16/UXBCXS3i1PYu6NRN
4NZZzfnizHQEmfbrU48hL3TMCfQQP7n+TFwwyepVEf3xD3VHc3wJPe0YSLoSyM/Ssw1FatPjZdvM
jcmWVMQ9Ux0YK5Hwpqd2IlTJNpC5TRAFQ/fNTtAPFAyiI7Kot2XozGhmocyosr6CxdZ9PU2wRFf0
Umd2UqhA4DJwTRbP7XhBO5Q/6LkTHitJTnDiqjvPG71NJhGPRZ08SaOGEa41v2oNbLTntO0ZY3wB
LQ7AgVk29hP7TVTVwS2rOfX7PkD3G5n2PiwD7FC8sbcO/ioGjdS96vCI2IkD3RA0C5/QnxMd6Hrw
EOyWgXeAa28ozK0BPeuWit91OIyvLkoaYXQhwRt06VBmikuc6PsswPiSup3BcojC15EJvUDl/HAX
1IxrDvZdEPbPrRZW12mQzDGNCQCfNe67CvqK28+08somI4uaG1lgz4xyaeRoaCqwEhEBOMkNo46S
GCTrPpH6eLbKcpelZX9JrGbtMXXUiDm0kTICCzONZGJ7iEoZTjd7BKMgY+T8gxZvs0Xslx3AJRzd
zCXMIKQt8x8WCuff7s2OkLbtutzqdWyxf1ko0sYwA9nq5FppSIEVfkLbKJKzbubJnRhNGNtJ+qvh
PMYxkyEZcKGUMfon8Vzo8Z05aDejplAqCkwkzFp+0038Dy/RXJyw/7qW8RI9aePitV3L/Ota5jaS
Jh8aqONkJNauDTFqjC4DPLRe5kXPwLT1eZ78CriV22mO7z8z2Z0KS3sYktE39MesoPUe0T7cEv/S
HYZmcq4SsVpcumKLLsmg0c28ip5htWnZ0NPqLM3/sAoaf8ndYEV2dcv1POnaRHB4goiPf/b7VhpS
el1NJbKxor7aoXjAgLeRFB/k24ri2hJlWA534I029LDqQwyIlIkmgjzuPiP69urVbuLY96ZPxkmo
5spaQ6+b4wn7v58SNtbov7zfLjIP3fUIurW8f3u/sSFqQQk8iyx3kqdNEm38ttLlccmsL8Iah0w7
/pzC5rHu3Oajkz9hJ3d3jmyJHiBKyHWD/CKh8fpTMGgHiEfvRe1c8kJNdy4i7l2TstSLhlRwEZtk
Ogc5BUtRCfaqeMgEA9BNlTtEbI8NlLk8P5jUFO+BnH4N800jjvexqgDJTZl9hD8lccsi9dc72jup
gzCCzn5MN+nY6Ezy1rfm/988GyCf//Th+5/d53/9KgBoq/vP/Nd//+3W/GLH+Ld/fG3ZOZpsQviR
f7joDUP+3ZaSzaR05aJH4dL8P2k2pv13IYWQjm5I6B/L+fyPNBtb/t2UfI/8G9N0BLvQv/3XP1z0
tvF3WIe241gudmdb6t7/i4ve4Cbwr+eqLmyLl8CeUjfZ8Oqm/q9XVdrixRl7L34ogu/uYhxe3ZYy
m6mjRnXE1cYIDIuHVQdnOK0des/0lbngV6jjLnVjgEir5fbPg1subP/EupukMBaB08NaDfxREkAb
7+oSvKMjQLOJpYCZuoUSM2lXZNcmmycOpbPE/OaJ6Xcl8QlDU7MWGuWui9CAJpmUBzmhPc7DyNm3
6TBCn8vTY28Nl8CyfyY4Bh/qPoMAbHlvhUsLaMbRSTrCg/TI6BrVQ1/XMZbG/BRATDIm3J1mm19F
j/wZosaPWFLnB7N2QYMmkYCNxb42lozbFaW8Jmqtj/oFNi3N6Q2b+FKASVCCRYUDRNyn6B4uWgSE
YGhhi07BTz2y5HnKXLUrK3S8tJAJOaDU3qDGwZEa9PvCGOHvLAdvmKyzlWFdDZtLDVTMb2xARSF/
jZaccRGVZ2s5rO2j9en6yCiKlykFBxosn0ERMgzp0KoNdRhe0rlFnNOzpylo4P3Je/aklMelf9al
LmDI9Y/T+W0bDdzXbsA/vIOK9zJayV0S6dmFoWfvq5LwebNJnbOLXcXvdfMGuA21o71PDQIESC6G
UhSa7J3hmeabQR+Y0g5sbMZFbcw+4RyzwQkDtz0UYnE2G0s0r+glt7PRaS4IDMwlExw8Z+juzTwk
atQZjJPlFX9Qtde3/i+fxJ+fThmn9k5r+t+WXRx0QFZHOOZkibiIMpolEGE9EMnRIM0Qv3SnVOh4
x/YcyqQ59PTuz3K5GNZHfx4mDeuSmREba1OsWEv3cj2sf9Bfnq5tTbKJbETm7BgjOnF08Rf+/R8P
58l8GDNwc7Fhfluba2vnbn3059PVAzw7DR4fEpTWTxpkSvnHKbA+/fNkWB/NakI/LcBOrFfkejE6
M6OYP/Id1y+uZwer1IeVw99c6eLrW/fn4c+vWREu9zQ5j0tk3JoNl63xAKsxf3Ver9/J5jGg2los
4UvjYO0erIdp4e6v13m+0vbbheggnCjesU+szo2V0A5e/eD/9DxL91J1jzaKPII2FpJ6ZPdIZ5rs
M0z1/twNJUEnGiVInnbz2XKN+SyWw/p0PZhe0jIqqtgHi28JmQXwag8VsIJjWHW4Yia4vqAoyaxY
I7hcInxQaxUKP+fUXZoxeHdLpLulqftODDLCtawXhWBnP3ZLpvf6ouwdVsgMvwoX2/oFY4EPrAfr
fx+tT70WAphHGisbhuKslh8w6RgfMMhcWSAYUhTGKSUh+iKxfEK80MKdZpUzfzcHXdMUdskx3s/2
9IEN1DvHWhSd7fmVdzY1gOXQ6WIQN5yxV/ZnxQW/DyIBc7kL6e7bL26CBX59ifVyy4oW4TTKbgT6
C/N+/cYQJ3n94ehefVJjLY17Y0xelOpmrmha0+n82Ho1I7/Rrnb90N4n8/Sjw+iDKRJVjz7cxSHq
8GWlwzIffMXoyjFzVAZxjCirgoZJkR6jC+vfdLs+eu5oLdyiz7wyyN4Z80dv33tNdkZXdceejJlT
zb+o4w5aLQHY/Zh4m1Zl18p1ioM7Td8mGkjGlH4L7dI7WRP+jjZ3USQisWZezqkwTTerAQtu9Pq3
QMEXKo0cylrf38dmGe4pwcmdLgjNjoe4PYT8dYASKnuHkJGGljnc0qhAaTDn3CKG+M5mX0nQSi7C
/NqXYqub1XxhuuKjNI9PqjOvRj09uxECWeQgxDXlmH3GhIkwToW9wWzgiDT5MicwZ2iaJzA9IqzM
qXqbGtjkKtEwI0XFV2pBf5vc/qdGIAggAfyjFsXLhqRz0jqGx8DVIjTbw2sM3e6AnfVGLU5UOEPv
PVtefD+ZQkeiRTfLSqyL04r8VFCsYU7foBKAEJnnjIuD9AALDoqFaWPfYNuoNZ5FfksNln9iSN32
uNEY03Q7SmBwG+OtDImNEnbdbS2bzkMTB5DuZ8blQEf8HpHPNktcRkM9SuzGtqy9ZfXW1s3TX8rA
ERp66qWHP5g1cnzJbMvczZYGo9/CEVrSK9EVghrkL75nmIBK8S7u64r/VLXZQzfTQeSDny5mkWr3
k0LJY4VfkcoAYGRa5tcBlvYiyF+nqpsYNdMZwhT3vVwbH7OGjZAiM5Jd+KCy6mJ1rr6fwRxrWqPd
92SqwA1j2NfnAxwIkU7PRLK1e2H3Cpsp80S3N65uJSofZW3IKqLXP7KlbzZTdzCs7bO9GWGqdl3r
fXS3UX8pPZ1xVmGeULj6uh5/pWGEBIaJCl417dozZjNUrRBpuyzRFLDYGKJvcCmRPc6j4w9Vzdy6
oNkBEXBnphg2eTFfjq0SWHsGigrYF/b8ZRTWg5MHj0XlXNOM9xS97Xdw39/cetxgpr6OZX628S8z
2GaIGSXh/UjI69HMHATIXKpEEmImiZDuQC24a3NDMKMItL0qGTwK0FrUFa+pgvYlNPLgJ2NPLdn7
mU7/L0FqOEZIIHCzvZXS+5mZS3mpkyrm6kK7n7sdXtHk4CjJNWnkM2JsPduJiFZxr/oHb8Hj47mR
7AzGnyHpWZs0C5LjnJEr0Z0iabyPrW76lWZ/mySBpY5nbuT02sXZ7KNq+J02jngsmpdGRXeVF047
B7rLqUnRHrAvxZVZDrzcZMFHEHUciDTfVe6x0czpwUy9Z17oQxyHdJlRsl8TKC2xCk/4lH8lyvqY
q9Dcylq/Y7qJhEzHaRNalR9HiJ9wWNEyN71Nl8OdAQ2jXfNgxB6VxRfdqn9XJUtEM+jRvsyktsiR
i42FShOlMtVb4/yYRHBL0KPuca1eY1wIKLkiuZ1SjPX9dG8pmPR9kT6aTvrEwBK3w9C90B+x2ugG
tL65RBKdlZPjbxUlvP50QG9toBoEAEdF7o7C59YP8skFqlpXKO2HqX0fU3gM1S0uU7XQCSG9gDM6
SqbmVtprV1dYn0J8t1QcXJqgLuj94XDWueq7GitRnqYPo8NWRrcJkzDYeQNRAXKb7R342nPR7qO+
+IjCmJ34DCQjI2/LcLz3yEX5gBSP+oEuehWN/bGv9Is2ITPyYHztUq3+YjLQnXgjMtDTt0owRKy0
5mF2qeUBIjiJgDfLIHKGpZCSu7khwGXajCWSHSsLPUatQAosPEQmK/ZFLS3EOOjvWUvDbdU/NMQN
wOZFzGjS4uoLNW9HaTQbsHygRuKEMkcfdilBO8GSIhxB26U4WfYn6/P1EWZpxq/Lt0emmK3S2JIt
5ct6YG+KGPd/n7IkFvuxLd4mGxPUkIMl44AUckwK5ghLUOByGJe90V+elv0kTswQC5P9nsVqQgCK
erasRifnAyN/M+KicXoHVXmNyGVNDmOok1El0VrEINwcIpvUvyJ7tVD77jWvVbsaWCTCH1K6+yz6
iWcYPtRymJfYs/WQTBM7YJdt0LHgU8rrvGV2KJibtjEgq4jkv2JBpmXLwYDnfECvBjOFkTREzc80
1NTOMpFvjcNwWL/MHAQauTkcc12CAaqxuoYzY4LlEOui84WVL6cX7iPXNb9UNrc7l8w3doNxJU6D
fu4X6tSfh27ZlZthTg6L5ZHaSPmzHqplP5xX4Ck96YlNWDPxXvPCOlsofbc+97JA7RGo3dYUqnxN
l1ofrmlTayrV+tRI2GuSv7fs7Me0iwGHLw+5d5F7oLMxxI2YTeV8D+/hEsS28Sys8g0hyHBkFUEI
NOnhNRxQS9u5/WKHwTax3ActLzm5S0O7JU781UdWyqi2dIBw9yXta0Jbgi6Z7t3lEET4wjM0N5lw
1Jn2lL4zGuqjOSKvw88GAy1toH+PC7ZPhvwZhwodHL13JO+O2IrlFInisoZUmsubMdDbLtgvFJH8
7Etb3NUDeRFRHN4XXkVpmuMeT7WMMDQJErttzM+JkssZ2/IJlndePWt1uc215t3okvBFuhqKtQql
MtW4xjimEK8DkWSUwDhs7OG3Iszv2hkdhvaMqW261Iu6xaDZFkR8eo7R3KI+bG6jFOw/9RJ3YyIu
nHnoUSNumTI2Cq7KcpboU0Xo21o0XU1PPU5Ze0XJcM8HAaM6E8mDbfyCJJne2/UpKWb8U//D3Zk0
N26lWfSvdPS6UY3pYVj0hvMgUhSlpJTeICTZAvAwz8Ov7/Nou8uV5bD3XRGlUKYjJUoEHr7h3nOj
0llZuazVeoAsgZmtZta4xabxkc9VSsUpZ9BUhhMs+8ToVk0xjk9Zh/jYRN3eDxn9PxcMdj9IxGWF
ZQkmzFrXZ/I6Q2zZY+2tWFjVZ3+KG4aHY7Mp0U4R7xDLU+OQ7qcP9S/46I/IsYKtu2yruSVzlFSk
cbIvTewVRytF1SE1OpmMDactrBBZBUcwjOiDQ33PMF+fj5wKGJk8/WVysafhmzIZYzY/VyZJqtJk
Y6shx9L6yF4XFaLRCW2ZhsL8Mvjum4sTOIIbv5/wimiDEE9yxIPpJeN77Yc/aflkXVpEmOfcLhGC
59pJ6Faw9Tvg7yS1smPX2U3TYz1ZOmDjSYyrjKoFXRLkXyNPj7noqeeA3ZBiSZwRTrHBwkdqJJxU
bEiRnltG9ZghEnPjRwZpDySk2mdWy0edFKGdPWafrUL1TRAFaEmlPJseEOC8SzFIVWG+63lID3yg
a54e3NE86FQU6z5vScSpDSh46dvkSdqTgvc1FSPs8Q7zXTcE5greVcN2GmyYJ+FV1LLst1HkwSKs
eDUxFXzOMbNt5gmjXqK28DXggISG1WTosOsq+Vo4NLJz0j4gy9CS4InwgGvFlGbHl83X2KEqnvLE
0Wi1C7wblhzvGxbNMXk042YdxUHw4AWjtZ4y+wBO9QnM6vBQ5+7wcP+MFoV9nCb1lePU4MHoqBc5
ZSp9T7jEy+3v6PpO7ChTYN3XXqpQhQBFALwSHeyURNzb28ahIGfFLmIsIZLFouG4w0ZO60AiCdcr
APD4iw92VjkwSDp08uG4QF0otiRZfBLEqqM4pcfRQvnY+Y8jKiP4s/23aAz0q55/7yAUXJBKbKo+
089gNoM1p2uyzOsPg9glFHdkM+Y+ot+liWwOnLq/MHHBYaow0seGzJNHj9XyOW0+gE+qsCwLqkDr
hi/lHB5IvfL2Vc2XSGXx82A8pL3nLImvgr2MCpHIlLo4swXfSvJdFlFdtceibd/dFMqC30myQzuS
aaXBio7s0HLNrKPbiUL7uSvdCZUHyS167twStGw7YcvnDgrN2YgERC0b/L86Y5u5uYaQ+fdaKIaz
ITPa+4kERDeYD8hPlnqRTQe03FwI7KNWrWdc7HgIT50wN1bRZJfI0s88jb43oGoOOfN014PhGxdc
gW3QLbpSkAuPOHE92UwhajfRFjhjy43r+t84aNI9Ppo9LfBnKer0NCE/WrWOO8IXbN3tfiYvdg10
31sVg3kwvajbpB5WwEzH/mpyRnLFvCUEVlNituQmmcZjnPgGXIfeQhEBCajICP7UnITQjoiQ3dKs
H8d5wDPGNHXcpZ10P1tn2LaNs+aeIpjPqVKqqVhdw8U2zD9s5JfcDv2ODZtxGI0PSgygaYh7droA
3SmjfD87bNTyDplPniB70+JxCwZl56fuL5Ky/ZtNdY/3IVsCPHRIYD5EZVbtpnx6l24qoCpwK7F9
HZc2XGseK2bwLYFBIPYydtJznxTiifK6Xw51Itfx0AZLTWcD5Zn+VzMjXskdaAGIquIlwD53GWqB
twgKCmzYEy+VUtDOk7b0ItbkYjSR6mfKVwToYdmYFLCzQzXvcGLhVK4x8dTm+V6K6S25JrloSeEp
mlsL3nwV1YVx8AVAKs5pu+1U2g5qxrEMh0XVwWziUfYAODtk4YcEP54YxlCsty1zaxF4+GtmYnRM
YTD00QhGmLNt2KWfY41gLJv6q0vyROqY7dHS7KMvu/YQpSaIp7leuC4GTWQEwUundyqC590e5ug4
pBXn02T0HGPEV/dzuTJwIJz8DPMSe0BqTpwwGD9nrN3HXC9wSTRnKC344J0AiZLXT88huStJI4cd
oyjc8CjH1kUTEE4Tp9E5FdTeLlbwjU/7WuFoq41IW3Zl9lXrhKhCehneRV1e46TM1qLCBY6XlaCj
MXiZp8RirKlJPO4yOmFaZuDg6w/YnYI1W/doP1P+gM336VrNZzqpr37WESU0uMHoGJslgJovvwVS
w05lP8z5WgdDtgKQY/PMKAgJbRl04AOysFfE4xGm68avSSxBRZN/wwYzPnZW8OjY762U3avdsQQu
ZmWe95pPL0kjA7tye9baiEkUtKNj3kwbS7f7p6omhksjjoMTxg62EGK0lV3WjD8b45rzoAurzH8I
++h1Sn1qxEoFsaN8JCu6qI4ZQNjmDrDjOaPA4cjiuzEt1hGxEHCuUWaEQu9BUylskTHsMDMy6VIX
rMWqDpPfOndKvDF+o22TvHzTK2yoxSDxP/LqEXkUyw7F+qpnbLZL5+A9C8vy28SNGPfgse8iBa0a
tnOphZgN8t0AWmqVIeRfGpI8jrnxiq3wMA/4LVZHpGerlNZ2nemhWLY8aNbIiEZWFqjXkqG3doOf
98eoxmnDY17DdWWZp/guhWByC6Rg5kFKNsHKswAaZJKk7lYYcIDRrzljMyw9ljW0DxXpIvJaOLmC
WA023AzkslFMhZpUxdkD6pTW4sheM8Bdlab7NkmfDA1gCmxJyBp+i5wzJLekx6GwZNtWYWHVun2M
yCgKo/TEYGI72L626yuzOQKFazd20yMiBd3LKsg19q1TfJLIDQQIguU20EQA3ZCRRFoZ4Y6qaEMW
Pb+RmTisePYYHZt9uRcIb4jeq2twB3O/cgcNnRVaN7ySqEEwF2GcMaazVoH8sQL9iPSA7uXokkSB
gz/e2LLydq0DCC926ydDN3FjYo6NB8Go6yfNVl4er3jRUznvRGhpBxmSEjWZOLKy4XufAhqeHTa1
wQgbknwXtIzUygxIm+TNrkYSAbPZegiyzMfOmn208MEWOniCnd/rKfPInM2JlT/EDsVFwHh1ZY8g
FlU4k6GVGqNvNpb7xC31vdBZOhXykWdyePTaID05mU1ER1KcWx00nhJVlGNMYyjCa8Bs85STXBAP
b1DGhwcvaUuAnla1tj3MY6nr06QV2lVI6R7vH7waJa+v1XKpW3b2KMoywUSfcZyHlJBV5tXbGKXU
yYydHNnp3utiJT9zvgtBum+g/tS68vvI9XCkqe8Z4HMWDJbzmoF4BZiiF2dpmVcCZWuoTBj/J3rW
NcrAdQlj9ZqrD6PfrNO8u/o9nWo+yvqxsm+l63dHW2AKo3nAsecC7Z+rAitIKisw3IbcFz7OqDw1
LmjixmcySbjWsSGt4hFBl2EbhCHyxi2jpnT3GjqeZazbm1KwsOznOt7GHrWrz9m1rLpAHpJsfiSh
0dgVxfhh91WsxJXeGWHAUsum+OSHHRqXyDD4qt3nMAr7CXbNyueR/IyrfxGl+lkLC+NMz7ufdZem
jrA2wiwpztO9XYjm0Te8dFOXyCPypntkQFgdB7ITmG/bydHJKRsFg1scuN3Jq1dw93kY0Jou0jJZ
5Ymo92XGIZwRUnPyRzoWJk4Xr+Uisvo6ocx86GokGC6jwxiJCxZd62UQ5rGsK09xyOI9UuBsYVYt
y5PKTx6TqYenGfYkrsstTj1shT6cOWI2mdNgDIYVjWmf/WpjwGVhgekv0I0zZM5Y8bSmjNdGkVtr
lQTN+eFzX/fkuMv6F10i9PBz7yOaXMYpfXYuWix4g2w68qaqbi3q+VwD41vOvkUaGcPpRcl+GF/M
2G5tuL0LSdu0ATGiBm5VuYk1MLQViUmRGXa3DCdQpwCElsu+eZ7ccjth21kAkoiOgP6uutfBtCxa
XutImV563UsZ+N4DA9yX0OBZQrYFu96YOC+nc/cIsYumKvfOhKSMnpuLo6N7m0gCygSzXWOuap5r
pKu2lfdEfCzyXIHzT9M0m3hpQdXTMVGqjOYXKxwLgIZgXBAS7pRc2YIjtmi65jV3iu9ontplMA3v
XUdl641yff85Oq8iQ3t2X+FgcQHHYbobDAAjHgzLCKMDa7fHObg5ox1CXqxmjkCHAbHP5pYsKSLk
WvulTI6GrY9vJKzFq6G2sw0ugl93fPdt3w97v3/+XRh0L1hj8g3T3N8Z/KXaxnYNbrWA1ajScyH6
j5Ysn3KU2l3KSUBWpKbCoQ1c9svUVRqE+58lwBKWVuH+LiuefERxltPiiRoiynfbRojf+uk6tuMe
CEb4FBKyggsWK8d9edxqVX6ghoL4X6O27mKkCXr2DnasYyyr7fz6UdZIFUIVgT2oSZme+i6269In
OtEYDvhKs1VlqZANSWjs/UOUynMA22urMao5NJPdr+2Riztji3UMkppOWZhP3Cz1oneqm5gHk54F
MAvEJTxbMjVCeDeA5HXfY4wB6ao8TtwhbpRM+9TqRobQc7G8g9NdTYeiOvPkJYoE71fofzOkViI4
QxrnWzz+gqph0Y5+e0kLghJN/ST3D776p6ka8v3z7zTLlBuYc99+2EMHFlVSQjcixmA43H/y+2dF
mY9/+OP9P7jlJFe1xSaJ9pAqGKXi4f6Z93+f3f8YqV9YgVYU9f45qjJrmZXQMjjY0/VdMA9iKDhA
H6bFtzSx6pVL5P5B8PTaKyX+3ZAxe/R7RBaw+SxJyfz1w/2Ps0kxisbRX9jZ+NB7yQQzcNapA/hl
qNcGHhb+4eouw0juIoWE05mpOktjthUUvIgN6fu8aIt4642UCCDmamiKp7s5JPd5KTVIcyAl49b5
MtrUbJYPGW6Tw/2zRH0W5anYNK18vP8Vi8RxH7m3f5pe7haDtuyjFXA7C2IeE+G7UiZ0vENWTDnT
NxBTs1N99B5DM/TnBCoS4Xj454feKh4606i3fZSgGhF9rKzNTIRZDhpr35IgOjEV/2q2Gu0L0GVj
8/9b1+U6f52PcoXq/8t/7EEz5D//i7rr13/4m7rLNf5hmBjPHQt1pen5OhKu39Rd/CfPtxEqsuFw
PBdB/+/aLvMf/At0mI6Hs0AnXuWP2i4YW7pBJ2nw1z+kofxVOgoSgX+VdSk5qkfDYvEaeF2W+4Nj
oIIcV2e+z6zQbdAKh9FP0yFyGCl6LbLroLgQ94OHyKp7dpCoogd/JFsRk2JNSCJbAvcMYTvMLl7V
v3gFi25TvFGqRQsrJnxEBRAbC0Bq71mQnOBZbAbNZuZ2ijJGl8XZEvFTlbtnlvblkp5427Ns8X1m
wFVBBgNzlms8coEb5VM72Bum6yDZiiGBYhSCjUnPrGNa5i4FkywLXkuVzMMC/Pitm09u7aH9GImP
rjRsKlZKvyZxQuoWSy5DfLWVfsw1UAwReUCRftMISQAni/EZZkau+kYJdK7oAY8TM/ElJ4IovcY9
l2mfMAo2Lkma7pBJ/9wTRFb7OJzjht2u09g738pOanSQmACqtWFb1d1Ly/RiwdTRd7NfYM1ftaqG
UxD+MomVS5fK1hF1czdAetKeXZ5Oi8DsT6CRjnBSSSobgQ/k/RN70VPcAqnP7V2XF/yTcmVXDKjQ
qsW1e9Zi/RgzGmavfPED/RZpIDzz6UKJg29pU2fGrdbYWCc1cp5pywDlVLfxlwE+y9fiV2IRrjGl
iYkmpEvCdXZosLq6hXd2rXGbjcnJSeS7IebjNPBjJvlpMPprpAd7M9z7Cc1UjIrWTE7dNF/QvB8l
0yMfufzgx4daaot+lqfYg95hxKdSOddIniYIrgVgHRPPZqbkNrQJexT/PJBvWbjOWzU1G1ebLvrs
nNrpVU/nZOHb0RdbIZKznOI4CuC8jnEMKns35OF64lGPSFwnGcQjtYDvzLSCx96IybVl/tFabwl+
slCkD1DtfIZ2JUTxso0OMkd8ZoYHvU5O6h02gMB1DZuPOfmwk/RLhNFX1Y5X9WsstflWeVzU9vxi
VNs60T8nHeCDkS5JQ91OOXRbVA5pnuyrpONpPFx9xWqrC7QdTslD1mQGYPkMzYbLODu7booPmcV2
VpyLWZzNiN9gOR6NCPFtOB3jKP3y4F4ucCws4xEdhJ2cLDHf1DU5VwLLj760BZFXYvz0SvMEz2RM
xhcnmq5Dab+xTDrMg7G0yuRUV/L9/j2mDqwik/6GDSGJaFgDqvAraDxnAQdgG47pu6uPR8ducJQn
h8jNsb8uKclOwHgvPRrLWI/fRCe/MPtwSECpJgtbR32j2QlqK3miT9kFRQLREPnKjMMXzhEhOZd4
Tk5kd2wqybWq1c8Adno5buuqv+Lcfam1jE0Lx4GH0WS++XN3ZaRShOPV5C2pwYs1/Xcfnmg7zDe3
mm/qHez06ailCQnN2bv6xajr0QgHopYGJuLzrZm6VU+uXQ8KVv1IcLqQNUECcO0ddVa+oIy9ICS4
tOawRfhjjlCprJqvpzDUySFhBQ0bYDEMAopXs/ZnsYtt78M3lnPEmcAo77nTiP7g2gbpTZDUfEtD
zrKBnXyMU1LOJtz9/CRjjgIGxkdHEFcTcK93GQDpJv0abRs8zNsAndSIxxfTYPjNxeRXzaaKTXIU
sLVlN0bTW6t338aScEBiRxFK7RvNh5fVbGohD5qsN4UFQCyfL249XiIxvhDNtGrzdZmNF62bbq4c
wPEQ3hgU8bsXaq/sDZ4emlGc7Vr/jIiAj7EO9ybcGRCoZ8sdP30RfMuJb/dBMLU5LOYO3gsXsxbG
6xbjZ0i6N0AS7RIMxYNV9CtnMDaMKHbVnKjwR9ZY/ctc6ReyhisQw+qaFdZ8tD7IqX/SYdS1tbWr
zPSUgdMuRm6PKeKS4DftpPqy/qmxQPp089Ev2xc0ToT6ugsJymTmRlD/1yBFFpDJLS6v0XE3IjSO
leg+m2C8jFybtd29VMw5FhKqV4B/BFXITh1WccNtRVxXTt+bkkjRv6gDmxHIKmTS4fNka+V8Y/z/
3lbVNzO4kd/6QjkPTcseP83olyb2WcU7bCOSkzoTdN89U7lu1E3UmNxj2GNJRAm9NzJnAL/kPGl8
+63qxI5nYrTodTB6Nvc8B9Ui6S+k5r23fI+UvCk8pKdoZFbPDINbLXuX/sD9ET0o7zrfCwLN+X7H
GSN58miVAs3+qdU0otYDlfEcPfYxilZHEpgdTSrKkCFkWJryMOI8AxpgkUHM/plN+ytMsPfJb9mH
SONThg5echblkFrKByRaGNoG5yA5Yh9ADNEvYU0Fl7cgwsph395+S+N52sm+Ic+kaggoTt7Q1l18
VCTHqciOrdH8RI1uLyz4MMBc0LoEKJdynrOttszFSAmOIG+f6i+jSr0ylAIuduzu18/ufzfN8bQd
snbfuc5THEmTdC/HOmSs2A/3z+4fNLv+7Y/Iy3jZCz2ng/E9ivBxorXx3fAVCwRwLQs7RUcHAZ4B
N6kG9AW9eWwt/Xpmkq8+DBNczkzaLSwz8WowEp2nLjgEHt1pkb5GsdnA8qbh8Ygg32d9suxSZWfX
45vhGtF+YrvjEdex8jt9V7XOxoBfOef9qp8T+CnaGoT5gmfAAr+z13w5tbNJANoQqbWUU7uih3er
1eTyNy1DJ1QxrISVx73TGpi1RfvrB9hx7ZEXN++IIzm7UT1uKIoAtOcB7zqsAi265IVNOpRm37yF
n4r3Wfi7iKfAuoq89zo34Lt0vXeI8+6neGRvq8kIvr4Px4KBT+eMPI1Tm4bfbVdlOah+wyFBXRAP
2iLDCXMu7FmanykEmz4XZ8+G4xz1RI7UYFfK6a0rlbCJ21zWHB7cAvnUXTN/vob1tORmW0+kCqEV
8L6negb8gjEgh41RoPbg+BtNZqdTwuJac84iG17MenpJ7OKcAsasAm87i/g9tll510cbpcEfzBqX
Xy1Qf3TWGv9eJvum62Ol8ExMEK7xg6collyGIEVhCLjJV5WQPJ6+sKt9CbzxTAj1rE3HijpqdKv1
33xnLBz/4hHycAehZMRlzEbd8JwffBe+DZ4Az1y+A+N2IWke2mvq7NOVQyJ3SqGDxXOpAvY03zmr
Uulvvv0Ptg/6A8wlwnN5BTqbHf2Hb8+odbSQWBY7s6WI56zJyaLQqnLr69fEGK6OFb83xb4dn2KR
HWubU43CNpLT37m6/i3FUb0QmNEORRswG/eHdyC0cj/yGjYV6s0nWeEqqExSDUy8/gh28WoyZINk
vWButeyMep2n3TUHDZAbPH1SClbf3sU5mRzu61//ilSP9uM7ZEFaE5j6DEFe0Q/GPqjwwywnL9/5
HS2Unh9xWT9pDWxQ9JoUocJZ20n3cb+80W0QQTJ9Uom9hM2lEPJdB/BmRRwA9/LQE/OFmBFHey3T
+dby6LIkIryJMoTazskmcirHrSpBHH/YJlLs4LYtVJWuEzDlpeM1i+TBy/TLbIldzXsBbXhFlDf5
1v1VdvXasN9YDWwqHn6Bhxi2m7akelyradilrSD7klhiMGtRD8rHqTc6YMbKYh2chTcC9T6TWX9l
6oe6BXI4gw/P6K4By77K7/jy8r0uEARSJZq2S4AyVw0gIjynKf1fVowJ+gvSBWpylf/6Xfizy8Nm
MSIMx9CF+aM9yUxjHyuhnYPJb1A86JfOT4nB+rhX1uPNaOv9X39Dw/qz9902LNW1e5ijvB/ed3/A
JcJ/zHehw8wolc8y2zjKCF8MGIDHy8azk/dp5FCbmanpXf9Cu3sgseBgUdenONaN+TlqoAUX4Ib6
q+8Tsmzmj5arLgZsuAuIXheYlDQS5iMOzLhlle/k5PR2PDqG/GHmPESkeFRfd4DVCBFB9A7G4/ik
uoKUK8GPALGaI+hsQnXc+dbTVTGsXjOHgtzxk4MKXUOrRn8PTCM95WiE4uaDZThlSkJ2qUOsCpi1
lemWO/C9znocPDbvBnp2G88EJKfQROdfE81Ve8Ep8JA10Ot/Gm0H7a1/MUE5ZV34mCfjbXCDlzju
lj0tGBW49WamVMc1ll1hfa9pR4s0fldFa1sOWynSczY1r3U3ffYm5VgOHwDGflXvYVCKLtz3/I5D
IU+JnuE5td/MQuwGMljt6WHU5JdmljszFCsv7DZTmb4baXBwMYpZl7G0djASdxOndt96b07PxoZ2
j4rlCOqJ2xWZwL1PKvBidjPHbnSo8qfR5KHFz6EN1G+OUkgXCFcxIxv9cfD0z8Czz67BmOCvr7Qf
/azqCLYRhsBw81wT7x3nz+f7Nc7D5n/+0/gviE6E1mlWvlPtm2rpEMS+GTc3KF/Vj8wieJf/zWn7
Z6c+UWE8bD2kJuJuFP7Dt8TRDgCP0OedSGjIGhrT4u8fqX9yy7qOYdoITQwTC416EX/4JjHktDbV
AWvZXo86jCiOhZnOL6DntxVbMkSAC1RR1ZU0ASA2hGkaZMxHyZeqskl2OsoWlqblr30BttxkHKGZ
54S2pzftN5eD0M3TA060YwNJoJHyw3P4NlWfYPw3DnaaLtRBnGTjDYb9DQMzl2IN1MCc1+WUodTz
F6PbgW+aL12QvKMuPLbw+woSh1Rf5lrzLfLtc1Lau9GiJG8Ax7vXeRh3gkZHvUhBHVI5znmynBeM
fFwy694rv5VMGJCazfF4SSx5AiDyYrjiLczGIyGdp7y2TuyU1lozHVXb1EbxSZ/dFeu2By6P4xw+
eiAdMLnEB5NcEmTW+ED64tXo3ApwZ77uMDcsdDP+Ig1rq030JHFygop2MFGip7yTXmrt1FxBfTud
oFwUw+Itd7qXrIGyWLlvOjx/1ZT44OM0XksQYMXgBLfp1/764jb0PylwuMR826Mr0m2oJf96GeQm
ToxiynLiOXl85iQ4FRXqzLilb8KSBIgj0Y8FK8alEfEeaWO8HZpyH43as+kv0xUR6+eaNg9h2bGz
nXNne4emvQHNWFZ06Kp16/tLk43XSAsfGs98qDz53WcRTSoCIzmdfXD8OnnJuzT5+q7JrxTWxd6O
g03B4C8XCLVMzryKEUDPnU81qooKTA7XLhBndapWc/9ZBA0q5eYYB8Ony8mfcZi5VnGy8bqXk3fQ
bEHxMW4NhgtM7wJtvPpefzVIiO5g4mbFT6pJdbHQ1dq4FYTrlAxHSCJh40e1w/wFxcetivQLDd6I
NgKR6FZVY0HSr0KaOST+Z/QModEd7Lq5Znglpg6tFUWQaNTIwnqDLr9Q4FQsrtuuGG6O4CdGmAS3
P3gqGdG13kcitCu1e7v66zf6T04xCjf1PzKdmWz/8DYPYeWm7dCjNGFH3WAdt0siCtwBnTQXudWO
F9s5BGX4N9cXUp5/L888ymee0IYBMefH47OyyRQx7S7ftZG4Zcjo1HMO4UYPIW7QeTPS7BQMLe4b
ehUJDMSydzUFTzkxeGHCaXKjWI0AIEUuAaHMqshOGGvWuGJULWY4Hw6DFJt8GlUveQxK3fGiphu4
qd56v9kMlTyoI2OIT52mbZve2aJfcjHYLFKfKiybPgHCnyOTzDeGe3Kq0SGDAc70mzp3Ab2eZc4I
EcpunQm0cutGZieW8iuWZdeQood6gjyaT1M9jHLeTWk/ODgi+xagv0U/TgrRmE7HzOXcUPdwaCXv
6me2Zv02G/pNIkKqkKs1yYfmIjS0afv4t0ncriO3XpsOpy+eO1XouKN+bLnsobUOBFJ3VXpuMaSJ
4I15oDKzeG9qQgHOnRVqxOPWPmON+1LjEK8fH3Mq85+Lyt9CEDrh5WUJ+1WnctMO2cmxqTqgU36i
ZbcCxXvVlgD9EAxiEeKuVGUdBq/3GQE9nvPHMAocTj/WuVFlLObUx2kCcT9JDxPi5MjTT6WK+gGD
2I1QvCf3rKbWBvM6NW2a8D5qk71WQzh6r0/1Q7MMfSHS9lJp8UEnFaCW3VU94WPujaEXZxBzF/Vn
pCLIlLGwpoe6i0854+R+dE5Rk6AvRzsUJ0jTgCZDyLB36vRVk7WCfpE4vkdMJ/cmdupevGn4NAr5
PDOcwX74rB3UqUtOxEkPQK6yOjBm+W4jHDfyjmYzerdtXpUGKBTSxiKDfzkFUhCpfRRCvKlJW4a/
pubuzXXxxiOcTTGPD6rLMnqWlYOsjK+VTjc7td8kySZFYKJKnj/7iEcd1USfZwetl/AnmSP6UGUw
I4fuIfbCjZq1tW3KeLHC6b2juj2U5XS8X/AsPVQZic5qNw78Pjm9bKYCNiRY1Y2nJSjKFOCXCJAC
Qxvnnsrtlg5SnKH/Abv41DXm+uqCU9NXyUO1HOkdGsxoKEtYQTBeaNz+ls5seKKZJ2nF4T+DSqyY
OnMcqznhXAa//PWpZVjunx0frkB2KBwOEf2HKj+dLFnBcsh2jTvBhOUXOQ97K/jGnIuBB462hWpG
vS57YIzJjoasQW4kNXtWF1aDImKB1AmMKL4bTLHpNUVfrY7t+xdwzY9KUuDW8VfhT5/SI8ZAjGce
3s8+yGbd8aDDDUn9wDxoWKMS10xSdAp4bzFgSrvnmZPjrV3rELz9sZt2VlVix+y6S+bSpIemTtBQ
Scnszae8iNlOM0VyZm6T0cnqjWFW72XtE64oS33hMtSoC2ahbcFsU7fKYXHOGZ4sHTyJo1ls0Rcy
Ce+eify9+fgk+/5Lr61yWXCDq/Mlmq19ISXiNX2pTnXHbo9rk8NJnTnP6PLOelXD243edTy1Xg+O
UB+vo7R3bYnv3Dj06I7VMzyNAfdYgCPRlFQDpZ567nbpyeeKVPdf4/rPhvXcs9dIpX5RX02VSaGp
WuP4kDyiul8X7ATUVZG4BGXxRXzm/TXjZTUZ0FgnsHc/qE4DAeCLAYFYFNPnlPECmNtnE0Y239js
6pIqqOiu+kNc4b82pmHbJzPHEtTrqvlK2+7FcsaLuqFb9/fS//8rBsVCw8b98d+/b6T/DYPyXHRt
9B+r96Ro3/+4Lv/tH/62LvdhodhsvQWNjxC2ozrr32Eouv0P+hLPsqkYXQU/+efCXPxDLdI9xnTg
dACf0E806vv9z3/a5j9sqHgOwyPf+BWh8vtL/G3491dLc86EH8aBug+GhYEY1BbDJ5nRUIfGH1oX
X2/yNggq7Si1WFkVsRfknkcwJk/K5dgk+4ZnEwlizRsPRgI/puAgx+ZtzrRLOgUuCDEUX3KAVNez
qDD7mb3hbkrWUwr50guHS4h11iW7O1DWwtrrFrPO+NPK55VG57IpIvIFyXTZjoQeLzo/gg+XXRun
e7NmLOpYgxd1l58jguWryrsY4Bs5NUhNtGoSwilXlgAov+u1+8zq/5uc5/PAJsMrc04bkme6bDra
ZE5iUFFL3geBDwpxLiJsNfXRzeRatPGHJWfC/3Z5qYE+0ZtrIlDJmVXsrstO4bZISqpluk5Nkp7J
pyobmEpextO61/KvKAW3ZY9HIFd52a/nprsggMa2kDY09ogNg+ILzzCuaQI+Fq1tf+vQIA9dctPc
0FrkFj8zKbGIj5sn8t1JuOwqEi5D83M2bGblVBJJZV6rlHPGEc9YV1hUlKre78iQr7WfWpq0ssrf
W1i3Lcx7rMuGrGuAxrDMkoLMxbH+BqKfwhCk3oyWT3TA3whnRO/gnDTXbcmbu+myJ+6U7ToOPCo2
ftyE30KjMac18v5SplqxxLGQk5kU7Ug/dmR5bfMRS6jpQRxIHmYpxqWn6GuaGb9XU9ST0xDPi9lL
fi5SuP/iUQBJszviPfgam0RtkLo4rlcsyFd4WSXRtWGCW0w7BwkuiliMH4T2PmgRCxY00vGGGXsa
X0vnU6dGGcp0OLT8EuCfj9dpzHdyIoDN/4CmeARlqOODDRiwzhe2RUt49hz7cY/uNwFmMVbuHmoj
MyOsFrWB8CFKo2+dNXi7qG5PSWmWx5KpT+GxX43SbmfMItn0LuWuaPAN8mYiXUq4lKXxmoH8WTkW
j9HQSx4cur4NedSlPT41qKF2oonOVm+U7GcDZxn1+VvmqXAL4N65frPd5LVMynSZ9DY5Wq5xS/L8
c+rZvVGyZwlONk+lKs0qTscFNDZuyrZ4LgbnOmeEb0V2DDd6QIGlrxon65ZWGFwc0ZzN/EwKuEK5
i+vsFiM7zp2YwaIIqwYpjT7EKhAAYmFaWq3FCv7/PjROfGf5Y03wkGejesm5oYfpzfcadAXG/3J3
HtutK1kS/SLUgjdTgp6UKO8mWJKuLrxJJPzX9wZ06+n16+pBT3uCBYASJRIu85yIHfCKm682ZfqV
uqhLpkzE/ijyx6riEOkIrzBi+9pkvgqD6VETdTzbSctZV9gugQ3dZk2HFECFhRqrxi/R1ckaS+3a
q5E/WE2xrZm1Q/vRJwzwGJSWtZ99CkPkEpd05hbUw1m0Js7iZU3Oa/PNeDOY7sufFxMl5ezJSc9p
zZ91ZaqsdY5k6M9rf3u7HGeHWZH3WDHbOg49qGpOzO8t9IyNQUs7wYatz2KdIQAhL3LHmR00Hs4e
+n1IuT8dFX5g1TJM2KPC2yJ4jvYkCPhOHNCtSkoyKD0GBcfKK5tjSPLx91pvVDfjiFrtZ9fyEwi1
r+MhdrY/Px/Pv7T82MizZD1Z5LUqJVZggHvVsTIIeJkcfUcUGTioZR+RyBU8xZmPPS8KMI8H8Lo/
e35+Kmb6Tl0JOR43N+24/Ob3OzXL+y07AKjchR6pf27N2W115b0kinQLt9x86HMFcBJpQchscKk7
APa43bjGa18+BlOrkWIUuztROuJGA1y/6olZOOVYqVvRJKe+Kx/QFtVXLRTrva0V1wtcvm1EuKqr
Ij7QKyo6fYXJZHof6AfE0AX1KYWHrFA9nqPyBpFcT3lgnoexeyBBrtwUXUkeDNb9Nb5S91g7uqCu
Wj5KV+npAKg0JckHbJLK2WRxsmkizM/Ty0A098odMfMH00tNbiFciNfJcMl9UuppNwxJc10STpfq
akm6tHwXUnP2CrPVfT6WH+YAiKGxRLSPcLg+xl7gk7uT7puY8mylAORS3PBVjO1XEbXyzp6VanpH
1dbtmFwxKJuKNj5OZUHtbiAceWhKuhbpJh+jO0xp2GKlzRQ/ssneddSXriG8Kg2Fi8iDB67E9hvh
ExxqZDi3NWcXwm+UszhJ5ZEw5mQ9Fi3RQlAkUDuvuIwZKnchCmOT0PqdrQcnc77Ektm8H9USyv+y
7XbYvDvvQA1dzffdTNhZFlMcXLoObyajCSJlY+JaVk2zMI3M1iBikWmTKSVXpOPAtsqSoz3MnpTU
BRI0tTE5ZANi93o2uC8LkhIABnjzyfizPVaqvqto90RDSeK6PsB/XxZUjlywBJyh0KzkKI6DJLhG
UYpDNfv2F6BB/dfasu9n05mqJ6DOCn4t3gMYYXUcC57uq7EA/c1YgbqeE6ziGam/vGpWZeLHOn35
vIkNhtKEEFYEJh6ymXm1LCzNcHHczNuL255UyWfbJpB8jFtxtBgV6Cb0cg1g4nGaFwuk4GeTQiHB
fKFDSjxFX+wrs/z2ezWapc3LttKjuU7S6tNcqNc2LrSE75Mzkq8BNT6ak2x0xn0/uX4TOWjOx57O
edLRmJ+P60QqE5KKedWqcntHfMN2OcpRgsO1pPtAGsWfA7wc5XbWkRPxyq13Xiz7sjHFCq6WG49U
8WMJe/d7sZwIP5vLGonXFBSqIfo+7gvRYVnE82mwnAtVDmV3RfpJuM1t8bgce1Ob4j+ngca4gRBf
Rb4EhbQ2jqNWBzX+kCF65EANzHUagpVcvtEf4kNDJPCmLYK5jcXXuCyW7ztMpLazhoZSJiLxn8WC
avjZXNaWfZP9KsqkObhND6hg+U6X021ZS/PaJgrSdf3lfPtZ/JyDPycizYmDyoW16+CJ8oky95IW
5UTUxb9BG9lMF7MW+f+ys48rMjtj8bWwNL6P3fc1qpYABpdVsL/c2qBY/xw4JyTliCHLv6/Un2No
tB4jeKfdL8emW67Z7yv3ex3CwqeTIA5ZDszPIVqO2D/2OYXXkZ1VpCDguISXq/ebW7Ecu2V7eUVX
ogC9hvqkZSQ6fF+8tZzBaPO2xC/L06dz8gPDvlVM4DKX4XzJLJdSZOh/1n72aaG2c6Ru7oYZtScD
ZsVt4VuA03dypmqYM9Viee37B+Z9ZYgOuLNaqCwz+g6JEQiQv9b+sU8hcntNachcITWAnBYzc9g6
WRyuEPbVJy+edvpy45ghKssafX6wv179thxCSIV/gCnLZm4G3NOWI1rFhb2XaEqXS3C5JEsZRYA8
QlI9V1bqbtq0C6HAzkDG7/vstTfXYpd1w3aAQUxJANWHq9GWVHI0mUXYX+bNvGfIt/xgZWi3RUKx
ZDnQBQ0dWjnz1bosApdnPrniVCLTNmUGMiPbPLDx6Tdy5W/byCppmmYqA89i4Jz7B5lEXXbmXYOj
s0m26l+3Z2sO1Fg2l7VlsRz6ZV+AAy0ohIdb+9+3yyyYSMZe7pzfq5BPXgsvjBLifc2tNz9k8vlW
Y49pme/d5SMMxjB/sOU1PawhT8w/MWiMj/bL6vIS47A/v7tsUl9yRh+1AgGOVRR9BA1c93AmrnQa
J/Ky9rP4T/sKReEu+vMzdMH4av7TWwzMVTYowH8vb5MtvwfwksKnEe/+9mv/6Xf/sY8sP3tNbiGn
4/y/Lq+qmfPu9BTZlq1yaHxbQprU6uaX1s+Po4Ji2ZGY+T+LTvJ1/+zrk/li01Vlq9a6syPQ6QS+
Pt8Z9nwsll8LR3jmWGF5m+WXl53/eJtl82+/Q8bgxgKRCtKXTK3aeNYigriWn/p+u++f7QiN5Yjz
bWgGyJ3l9WVhz//v96sd6E4150RRzIrbhOx5/Fca3BKebqI/SLsaiSgui3rfaWlzXJJHgK0wLCiK
3TRfowt9cVge7pUx4xipEyIqvidzHNnlTDwSyyghsvlnwiB/qcEzbBaI5AjvAIJND1cGXndQ6fhn
8jgozqMS1ER/cMktNqtlsWwiSuXOu2wnXq5xu8CP9QOIjZfb9rJdNQankDvCgXSxoPZG+yvHir3h
/+a6mRdL/sWy+ccQVjwSCg69nwne2pzvPJ0aFnxtwXH5LMuu5QMti5AQHvoVxJ961lDt5TwYiOZR
Qjw/GtH9RYjneQQuFimivD2mejOuSE0AcrVDMfqRG3PvW1xBixVoWZNNHh0JyJvmG6iVqa8WDRW6
O9CL5LxY1kAorc1YtvtmvvUuXNFlrcaeVGvBtP9mpM639rTXOQV/opKIPKCohN7DBEmC82++PyBl
IQlIt0zuksFL080pPwBHGc3Mt5vvNdUKQY8CoTPgry8GMgR49XFZE3ywbTK1V4mwIn2jXwXzc/bH
G2a3EQFpAS3Tah5U5IXK51bnIVrJXB4rRqRMK7cN8nUimcb1kbKNqADupqwPVQiCXI2jEt4IqwRy
sdxKZz6mtXBJv5GkzUzVNIOz8MLpsIBIVepZIxF8ACoXv16hk3xWtMl+QY8u1NFljWPEc+Fnp9pF
yrqtSXFcjIg/i9xNnN0kHdoqfLhlsYBJG2Jm/UYGlEhMUmEGRbld3m0xYy1rP4twHheieH0mwtPd
LO+RLc+uZZWQab54E3sMwht61CaTsVPQhe0+MsTamsfgy4KEAk41K1obSTbsVQBo4MbmV5XSAHja
iPfFubecba6Xw8Ratq0FjxU1BilHlfGud/qpyMORwcA8glsWmERQBOVF+Jtin9igz1B5a/QBUyHi
g5gte17YD0cVIQOT/b+281DA98Dkt1j2FitjiQ+TOAkQQzlDT4x8cRzzz1nFJ7Y8vH0emAsaZ0Ts
zJv/Y19S+4rXz9FA504vygswmf6ahAJzJWlNkVv+nGNU89Clbacc9FFjK/edOyXAwQJnG+k2AVle
WezItIA/M+Wz9naKN7XqTjdafjeqBQhDD6teJe4rObmnZCgfIMxB+4vxyTaG/QpBKDr3IvLrckI5
1mrlOSNsIXCvGG4nmFlU4zRoKKIIrU7wSG16+igb8kv8zDVuQOuoT25spoe0q+ihds4dMdlzFQaZ
U6fiN04pVA7kwOzrYLolpCfeC+mg3O27c2fYwb6HpaWUvbWNQxJ/JyCOrcP0Y5SJ2NtOBH+yBz/l
DdI4EF13XQSAHeG1FdCFOaNtYbeHpm33XojmMBRk4YXOdE6g0VIKHp97bJZ+7/QjHCfaHpoCvk7H
Xnag03ahsiVOdWLgYJ/X2lR8SSMH/CEkou9oGeTiukyVgSYRdU4f0OiIPx0/WGGhoylCaGJKAL3Y
ysz4OstyCp/Mxrc5CV4ZLVU68+U+IfNvX9T19dQ5xKjI/sFoYxd3AJ4tjHEYdws68SHUKyzg4B+B
qVEGCQk6S1Th1xBvRiNszzoJwn5XkdhhmHriV2VcrhWCuwyMNVtHaPkqojZj4linVHhrVcpD5hnN
znXwhTcUUnOj/bRi8FqeTnrrGO1aKE8rkwhjwGrkAxmDtzGD7lc5k3NGzXenvgIZajxYBd3qoAIA
CPnrcVD1iPBXhEBD61rHKprI/2rbtxIV86otcADVVNbHRP2wJUXcovtVhZh/q0mlwu/tpyEmWs1u
rwpp0rUzZl+WoVIJzpI7AW1wR9A9qg5pQOC2BvVWmjws+yJbT2qhw4EBpOPypPBnsmHXhEAFPAuA
AATDQYzWzlL0janA3nZIsViB9jO2KaS0cziGJKwx9N8aaNIP1aSPfj7AJu3jXx1ONqR40B35N5Tk
S9XCCFMKNU5VK5yVxHYsnby8Mkh4odTEH65IfVhloxZdDwqh9zZQOYrRJSHpLc2M2BVfjTWPN42o
WaVMMLHhlus2lTzs9ZCnObAIKhCEABkN5N5C2wWW562NMtPXQQy3RRDaNHCC+oV0L3AkTh5yc5Q7
zV7NqvyQpuKjGmiWlJrxR6ny/7bpRvMMaer/3nR7+Bre5X/rtn3/xr+7bca/LBUXqGrT06LDPeub
/+q22f+yDV13VBeFHnRFGnF/7KkGPTrPNnHHqY6n0Q6jEfen26Zb/6IgY5nEb1BBXdyu/4duG+y8
fyjEkO1YJq5ZhyBClR68PkuL/tZtU3GzdKIsVa7sGn6i7O5FB163CXPOb8e+sj0DCG1Q3eUhg0lv
Gs8F/Y0Ya0M38iN6xp0swAxvka9pufWdYeXvNXljyLWcfUXZIFK7B8/UGBx40W1lufcUr891aa1J
wARAhTZiVUzmY6rYpZ+qZMzSC3gvyNBWAMqJUayHWL/YmoPpVcOsgi2T4Md9DVvDgbIwQcpYmVFx
5rGZ8IAm8duQ11aNyYI87cBvPaCkijDQn6KzKeS0692UcLgGixWGr3CaYfufCYF2WzvVnVVfQ5eO
qOIi2l8D46Kmr+WbyTnUcUQTn0j7jZtOu1YDS8Fkc9LSng9W7BQlfpAeQSO9AxGlTSjoCORffTzg
9A1H+j6gvwP5RszvFnTauXWckrZ/dIAa19Dt6DHDgzErgdYcY5gA8GEU/gGdrkXVhfpVno+QbaCa
LFtUQvWrZU2r4WIg9Lwixke7nka+Z6QI3q5MQ4NPYcozHdbhJBWD8NBh0tZA6ZRLYZXhTWBM4Q3x
KxD0+uk8ocUA7d4M6EjwkYWTxTAjb8vvzbYMxM1MBVFjb2vooJ9ji4q6A0HoWDqdubLyLqJXFzyH
oC4vqheSrx7Gne8obnBZFgQ3K5dKL++Jdsi9wdkHkwOjEjbRdJ2HxAoVORVUM2efWouNEnCUk1hJ
0OLllb2aUlmuDas00MroWnSqCHxCxkrhs1FS99wXjnOuR4LqlaE6Wd3gnL2+rNekUIAXyLroZqid
+DruMz8fW0jeTdS2fq0iasj64sazoQfb6djeo/yMdmMYy3XrWM19UVsmzKBrCsuRqdWPqlKyUN8A
QAT3y4bOaNXsy+4Gc9MKYob92OXuKimU+IVpb3YyVAKVU1smwIxVYmKRwmwSabwMpRwfAqN56hiL
fyQ9DYJhMs3bzg5AC4pi2IAY7UGlq+1p5JymcaZ8CVvhBB6q605oJio7t9wQZ0xRpGitB902kE5T
+7fVHihcrd8PSjn+cgVWy75qYV8hTdEUO3otey5xMs/q1MTlgtL+DkBb8qYx9ln1WunyfCVHLgQu
uJU9Wl2XsHMq4024Fxzn24m8bj9OXevNncJD1aXBR6cDOlGGiwfI8BHi57SPEJFuXWnIl3RChR7Y
+sUKBoTrfW3sBtBPa2/sw6c0dcH05GRTu4MXPuVzJHpnhep2edXr9Z1GM81PEHEzNG7HZ0dqz2Oq
lDfSBC831AgC3MACyShl9yt/VzRiYYnZMPzBFacs77xrOeRzsr1NQvkQu+dI02PfJInoIbLbnZXw
pzPJoA+7bPfgBrU82p3+6Okm6tIsfM/nGGtSTqebUlPHqyiNeLjmBHC7XGwnURnOcXCBxGWZN9yX
Sj/cF7q+by2PGDxJpnwy78dyN5FTAAli+QlH1t6+nkVOjO59aorjLRjt4dYymx6bQHz82cWxTBlp
xqfYttWVHIrqWa2MfDe5pbJZNskCYcgQzeKvnKABEBbPlpZecAbLW+Kr08exZAyR9m+2QKjESLx4
kEV2HRcyvCxbQ9hjfY0YladcE5SC3AfuQCDoSLU9j3GqPkMmo69vWQ/49Nub2vKeGOKu6SdmdyVR
d7ekuu+KXhJfaY/Whql5fmXWA05lvCqYZZOtG+oUwCoaT6dAfzB1A/BI7Drb0gms+wqWJcarQHxF
ZISLhIG7wExgKzBepgyVaMEU+cLxwxLRdeTGEQy4V73yKTQVea8UWo42WVXXGBWhO9Lx3RPldgnV
Lv7lutoF1KbyOWxbDWeXE47PillYRxwstCDmzTXQb3Ndt0I/1NJ0XjLOKth06bOJ3PbkTBYUqzx3
X3pvkr7K6bWK+8rYOHZYvrQbHvn1C9O94ET9WxDc1vzuFK4n3dYuVZ93T7YCYF+NtfxQdwEpxB4Z
6SaYxNtCs+ACSGwOQeM4a7cT5k09SnjAKpewAEmG9iQv1l1bB3vbjKonp+Sg5PT7T0NcXAdl5V36
qQXtGDohPGEteXQscDVRNr7owSzmMsP4Pgfwe+t2+ZxUH92L3uReHeBqsMoyO+tJc06F292YaaVw
mSftc20p2yQuqdIqbfw4yJpwb6eQh0rE8aNei5S+E59oeRUZF0gbRgQASMNQRahrO/V0Y9ntLWmn
7el737xZdEmJP1p9CqqpuXLnxbLWF/w/iD+jTTOk3WkAVU37n7UU36yfMh/C7xoMGyPk6UuugsKz
QdprNyZzmtStap2ktJhzLxc3RBbunVT+pupGykcHEYp8g5LOYclj0CbToghC/KFU1ia+BM4fd2/M
uQKc+IByxKsBTeiQxuEetFd7yMt4OyoJD/beYpRTO8G5QkaiFQ2s3GOV1jc54ey3CnfZWeM9gz6/
tIkBkclDYZerE3QyXYpTN8so7Fi974M4Af8XaPvJCOy149betkyrg2GI19DLCZ3s9M3Qpf3e6usP
bsIEMQjFu4SjKVd22T4L2t9XnTm8m4gzzbZqcdPyfKAu7vjVeB93GYLSDpwug37+bD0AjiRVwnA+
nTF5mBLBHTX1ewXsoqyHWzgTcKpq8ZsZgd+2tboWNlQH2Wg3ShOUK5KyfxkDuCNUfqvc0eJto0DR
KKHp7SnhMCU10Vx5+UpNWmD3aqZvHXsQ6LDBL0QRceFe9RlKiFFcrU9KYxGzaWAnMfBYhvnGi70n
Q+ifWq5cNQ4sNTUY/NZ8hVm7w/t1Sy5cRshU/wVlPVoJgYgkju3HsJVPqWPtpB3QFGxTqkXjV1pJ
G0IzXMxmeLaC6pOmekfuaXhiqOEYvbZWR3XdMH/so+gWBlS7srZqr3aboAveSk9BC/KLRi8nM9HV
Xl2h8moDqJ61tmsIchz7MWIGbkm/i8NPPcXxrebWLUQgMImfENBeJpP4lKzDDkDsXh+DGtSyo+gr
wkos7bls1PuADIGy9Txah1xP6u8ez3k/PgUj8Ew9JbcdqbquHCEaXIi8OtaofzibNhPjv6m7GaTr
u3VONyBS7jpDeZ+VWWqoHiQ2skQhOsoh54478crVhwdXB2ldkndJ1wQvID18Os4TwZiIY7rsbrbW
6uBPCfbW5uKXWHP1E73t2p92jwjK1bkk6+QgdEuujETFaZnPaEX7LFJjHZrisUSe1Xg8641jXImL
CFEJ1ZE8M35Kd9zVnCgYV8RXo/fpPdiWvVxT0qB8oGO9C8Qu8pyL9BAf1caMvw5OumBtHnbHKjeY
PMSLHxTXmde9Ork4lRPVrkatdlIZH1Sux3VT9wlfo7HP9encV7iXLcGFiLKQjjf+ssJDSj72Kv8+
2TMNlh4CWUDiR+39mOanXE3AZrpq7S+e36DWtpzqTMpdO1pPofqklkRrqk6xGjwj3ggreZ2EwVQd
IXAjXRIm0WJMnk4ap+yeZG68Uk+gNKNZr2GdXRtt0Pt4XuhFRV/C5BoxFPHZVXE/g+GQuT06uffm
uNpH4v7iCXAT1AQLGCDdV6IHFuj+dvPxw7T1s97IBpByXoODbW9SCSECgzKhS+N7Z7hPo2Z+dXb/
NcbibFZfUppUHcuclJzoYEkOuUXQQAQGqOkRmJVW9a4hsjk70cjjiwwylWdRF1dv6OY8FH3uzrWG
fRlFVwyYX7S+ew5bC+Gjfe1W3m2mj/Co58J+PrxC3Lsq6U+ayDQZGumz7vgXhXe43JyAuAQDvFBy
27WYjabKvhAHgnBl3IQW2ge6iE62Ll15A5aPi7IuOEkmytqGwZbS3yhacoNK/Y1sTkyInW8rxGSU
w1RuO9meQ/TwojOiDZpHX03WSZ3fdDAZd+3k+FNIaESd55fQbrllwQOrZ3JfS2yw6KN15b6ZKWoO
MU1frUtYSE1dTtrXSg50NQkgNXSxu5omO90bfQxGW292ttbduGO7KrP6LfDaQ6mQu2x2mvAzZHfF
EF+1ohs2TaNpOzsGFW4KdT8KayOVEscl9UPTIWCuUBXrmvn+FrRZzXij1BktMT/WXL4DbxoivDNo
9zwZ3Tg1Xs6y/p2OEm1PZyCLy4hoNd3P8C65d1vj3vaK+CEtjeeACNZVKCtlrYBJ6CyZbxllyYNF
ztWq8NphP+F6NUVDc8vMzgCWu1UQj+k27XGdrAVTObx9/ZUUiXqnZA8x3TgyZ0hozQx0pm13YeZn
rgk4IOi1I+lDePGRkGpvq9kkzQvMbTtlcCPu3fZT1MTlxnKLC2nVCRGWLRG6gXNKOWonhU8qG5AN
RhduKjW7KArQSmG5l57UH6R3s7/XQ6Vo1t4apRvB5Nz6fUMZ3uzaaQ/MEw/EIAebyXXzfW2lr3FS
6sc6ZxZfSPUXJuSai1xx172HFK8yqFTq+bjNtEa8SDrMTY3EhYn/fZqDIpwC+103oFGGJfe+N+p6
8HBJUN43LvNmm4O/EgZ5uGXs3EZjsGVa6/qidu9oXjOZqI0nVbd5XNaZTkafvQob9yKt4nYMuMFT
X76SrQImMwlcimunnserm3vN0a1NJujVqDxK2ipK58XQraD8ZOiOa6u/6gv1N9JQWEFNjPMozcON
Jkwm1iH+m5ZeWm3TK6TiOzcZ/9peduKif071ydks+/uc1hwCkP/5c8vLiRofmY2BVprfD4MxH5Ri
xD/ecnlRDRgRmsMcCMZbLrt60a1Rq846Wh60gREWJ1rVcpWAjfbNficN69ADkE9GCklF/xXlDGab
UX2h4HEVg9NR5UpXmkMpm4uJedyl7IMnsYOrab9YcfeRVtOXk4xfwkDL0o4Bnjbon33/NaVIZaDi
z3yIUx75AKQHv8nnzo1uIn8z9a9x9JlTRuu60q7KMSYt99c0lc6WzG90ZJZ2FmRUmHFR+CW5E77T
eJEvXXhZ5IM0R8T1zbEb6dEuaxMpyzCNhOPrLXKUtlfRr/DisoiaJt9OvfUoUiRaHQrjPMrso9pk
+643Z1yjAxgLWuSgN94KCiIJbSQZrLUZmCJ0JNlkvdAzWrYr5vjHqt1j270tLU3dYUMDsCBLIqSo
Jo0eUXPpnJ9uWIzOJj1/zswp2k4O8iQxaahYo+RtcqkId0aon9TO0L4X+l9rNvU/hlIhF/GQpye3
09PD2FMI15P7LCcfSBrXimP90m1qcOp9o4dPdA5PEoJ9E2vgauvPSAaPTjxAjeYLH65ze03Y/JkG
ykZXiqOptbsuma4MrS/xoOvnUAFGbCkEAqkgyDrSgAXzGUKJmPRwbjBJmVXlp6Ck9ycrfZObTPWd
+LarjO44Iny0nU3jKW/goXkyOAV6U+8Xfs8DQUakZRfXlsVwtg6AU2e3rWadnKI+NuJ2CNurqhAQ
28JZkUHTBE160K+p/THEx7JZdkBeojcNa55B8PNKTmE3a7OpptQNxQb1xi08sY7uilQP9kbbX3vQ
AwCfMZDKtpM0T93WtUGKpkp1NtVklw/Idluh8dzXL3qQXNKQWPAhIdmuLrC1MKFeKXHKx3Q4gwuR
PZQthcsyO1rMotyMkD+TiaEePGtKBxk7YX5Bl1C/mE7db3EgfRA5hxYmCSwMc9mNnhwMlexv06h+
p9Xoe9kcn+DKk95AgbWpCLiozbrBK68rbvxk2VEhccuDXgzjKqu66kAk3WZwqw2CzrPIg8eympPS
zfSSCADnZXUZzcLd1ebrGAT3SkY6Ho+mY5nctFYEzAnMMiTfyGLcqCGTbHbwzRlfymTbl/lz0AJI
g/rgZ6Rp+3UUP1Tmrs0dtE2CWQADDk590turGnueRgi21+h+bWM+kOb4SNea+0hXI24SrxFlB5c8
cmZMq7yWn2bpHBszJZwhTj6Tck5dxqAOC7pf6/0VJLm3IWjroyE5OYuw3ph9tccjFgE3hb6BcfDX
OBrED5qMHukCDSmPscz1nhM84KugbR8SMA2O3dJCLvoXkcV+0mRfvS2fNXMk3mH6bDyBhRMq99bS
He4MQX/Ip/tMn3OeVcLyzGH0LVVBBoHLzIxQqY6tjmfEOqnxDvHYXQ5WJVTgiDbjbQfV66A1L3gP
90rz3Drx0YgqwEXioGbmXULag6862nWPvtBH1U7cb2f9rhXjSpnTFEVyIdUJPUFwlSGtXQGiNaih
XMus+xJT/BomN0TBPGdIL9ZFledzLAc5CzZ3NMsiP62Pzl4XhK9tVX5qdnowpHIezPYShE909m5B
Tf9GT0fAvRvcat7grUOGIqhK74VUn00rOVlDcR+SYSmznmd0eppE5ks6dHlSH8ymfE8FSA01pkVX
Gp5cNWn7GpletKsm8yNICFBzXJqSuVU+RFF6n0/V74gbhT6R36YIXw2aWxAnj46jnQdJp7csPvD2
fwTcFDQt/z0nfjQtqljHeRuT6q2dZmRBvZZmgTWkpPbfaSVxoRq3FUCDSJJW+mttDsnem6YH6Wr3
mfDNwMQ+oDyWan+bue5bFYCllHHXUcj3NP7B6Yqsy703PrZ5427DEZ36PFQNquJ3ozQ7FVob3C0D
SWj83obaxfQmLEFQrrWx2JaTs0WcBMB7Cq949G2ptt1mGsFA1qfOI6wKWp8z+NXQrltGb/ZYgCjs
gf6Et0k33dkmg7KJSjFiFtcSgN/SG7MkqzCGxj40QCQtI4HZeBVruHBiw7kXiZ349XiwjH5Nxdel
Oq299qp3F9FpDN1Y3ziMDckFnla9AIHsZHzcMgMgqKYJ9ZCREXS2sUMGPFM53M5fcZtXD14GRtTm
jpDa0VZvok+wf8VsdGGYw0eIXpMJWDqN83UzAgKUifeoD9pVb7NBRMGmnlAd2Dk+KSsDaRp/dtIa
r6AueyvLUl6yOHs1YuLD4gQP0ZQ+1SFixP6xL2gY23l8WS6kJuPUr34z+HgkaqvcQFFcJw0QfIxY
wobYR3gP1XZF131H1Zh/1IS+qMOzY/Oh9IAxuzIxWbRbHpPpdKVrzItofdIe471g+hqcMTzRha/T
7dpFrfoRROjU0ugm7rUPsNfc5D1xE2oN170kWqasuCp1vsA6oYI9T7dJBcIOFmpnu6K9rqXeNUf/
0BVFjPmMcogyAKULTcpGs4I8dEGl8Ozw8dfhy7IeLWG/DRZaAEd7DCIKHF3/mzHuU5vd45Eqt/GI
PKS38XbPxykwSKek7cRzJXYR3AxRyDhyxNZmclNI099Wb6sb0btwz8a7sOLvZy1M0Ko1eaDq+gfC
bby/cLNHK7iy2vaxz9COS1WAvfRoXMsYn7B6gh0C5NNmou31cwbCaFFyZVwqKT6pLmZVgk2syZ9i
UW6JTaF1WJBOEuva66S9533yNNKCWeVpQJ1hvkMK+aoM3bttoDdy+2hj5512djPGoZmb6ytOFYI2
iLTgPgqmLeDZ2g0FdXcdHMc0YctrpOMDiPdpe23tFgMZbEbMb1lL0mLEaAL/Xr4GO6oRkRfiII3A
mYww28wwdbGzuts+c2YIbfRYz/A9WdcYu73nCXWT0TefrXDN1WBOI9dceHEy71bqVEkb474Rw3Nl
eNddSC8jE8oLFVtCqfDwRmWxJ/IHQ0QU85zlgRbH40ccjfs5JNZnmvd7wh2Mi585K30+fxxIbGsc
HgS9l2yor5OxEH9Qtne4hNAgmI1fGPqrnKspPDZ+Da66MXOHAxelKX5soIeac7eyJYFNkV4+RWa7
KRv+gS5SnVVXU1WevHaj5WV4Vix33Xqc4lo5dze7UKwBfu+E2VnbRvM+Gd48hsD3GAkp67CdgLVn
4+8haj7z2tw2scPY1SOEMNBsJpDBFos8QXBN+6R5zJ9aecFHzuE9OSH1pLHsL0oZGeu2oxEsW8Ao
dfroTGQjwnhH5ADKxxbDqVN1qrRhqZ2jHFp6EgbRkwrBhTJI6G3osOUUyN/NyRZ+2LVHJ+iuioFQ
S9Od+OKigfIa+FqXo2T1zNPpQR1d6WGHGB7UtLpyQu55XskEDaTiwfGqd1OnnRSFB/iPFLG6L7dS
wfQyb9ISfYUk93H4L77Oq7lVYOu2v4gqcsOrQEiyZDnHF8ppkzM04dffgfZXx6d2nbovLltWsgzN
6rXmHHPM5iBpVLrwcRpYdk1qr7oQWjyf56r7KZXGwt1iBDA84Po+az1zaeQZNPOS5LM+Tl2B1Uri
X6pJJ0lv7CIDcDs7P0Pn0P9nrkfuLzkC6wpQmIygR+L5ZjLymgIUvSzQOZcgz+sooSh3MdXwibeR
/IAjRv5Iv3WB5Hu9AXaZif2268QdG9rHOBw/9MwRm7l3tkZJskqvwnwqxLwL+yHy5ATfM6e/pSUD
QW2TmW21AdPcrN1YDAqtUK0RUbLyGQqgTwxzcopNmuop7m6E/XrIJZ2SHXGmQHldtzYlaO7sMRZR
o6/ZdBLqsW1/j6bKDoa8C22AixGqmu2ntqb5sku/YYNO3limjyJn26zTCfDaUmFlpwnIK+tMBHzJ
mItI2e7dCuNkMxkUxioEBVc4iae1y3OkgPoqBkSXo4NWzS6d2R/U6WsQ3GQV+q0zoIpxpquIyYtP
Y4xbp/veGpatiJEZxBUJbt0eT/6yCW0H5o3W+nOB1qbWFenRcr+fOzf0SUrGWteU/VZ37MIfE3UV
FVBMWi+hMO7MiTi1MKFL6GgOyOnyrYLk6g7PQwqcIAY1sM9lqB2Ndoe+pwlMfaC2fRS1TqQwC8xV
sSAzI1cpYaxvn8OcM5nJk7FPhWJtlMhUg9CQRjBMXGRqu525/mg/CZs/L4ZgErtW0FYVS/Zqi80P
2Tyf4rEb90W+4JA17cPocolLy/ZALX1XDQx70jG+VgymDUk+HZIMSZOaq4co10BaOpQhtgmPH9sS
2SzhThkypGFGEpQdJYK50i6RLnOB6VsvtdcUzE55rVq4FU2YBXXtd011VKOaQGFAzIguHY0wzFS/
kiuBLMwW1qIKUsvcz5/oS5druOI+07PcV4v7JJpACSniOhyyiSEtJwZa1apKs1MZJg/hMFJ4IBCn
Pbs6Ti1nw6h2n8RZkDKd3PTtcM8+NhhU1d1qKZNaWYocRma1W5KrTi9vrZLBQs0+e6M4+f0oI/eF
8FR6OFVtKd9057ZLb+/ySxY0lxlCn25C3ZG+kspkx+t9xLJm1ZQDK3XBOB6HVWDI8lMF11B1JAMu
sWCNVQxA7nREzCg9W6Qecwm9r4V9kCgnfauHXY2gqtqkNvVmaJt4bsVAs018of+BBDYUK9wkdZDS
gZOtEGdWesjQgY7PyDwyEtpnqUTdcaiVmyYjeViIJ2dG5hUSe0r2uEeEXVDzJ+2jKooPbEuOeNlN
5ge0Q5BGHPBre0iOFi9Vi9t5WE6GSHKf4c5G7bvbos0YdWCe1XCJcHXAPCtQvzFcYsfUimW7ZPGD
4RB3SjjksMM1rt45YcQoUTGeyGO7l3E/sO2I2XJK4ykJm2AxV/UfQ8cDNmPM6u6ID92tA7UjsCaE
Q5crZ1PpkZbqNAzIE0dUgPJjdQUukr4EezjEOwlaXXKNmzh9cl5p6AOlfB7N+WDgFyOMyrI93eXS
o/4YoySkpstxKmNPoRfExGH4UNl82TUKIeQNd1JWNVJX/pOLMVG5OgUwOlthPGiML1J3GL+VRjAv
dYO4ZcG5Xd/JGQVgHLmguYsej3tlO/SRnDNsMhl0KtWeXsbXcI+Aw2fiGJG9GViwwInxfktQD+3m
2pk4zEMaFdd4ed7oDrIT6SEJ2yRQ6oOzYUdRemYbb5l8mOdcDt4I6gA7y14Uhe4VDJcVr7EB//Y6
nWwut0ck0ZpXd/LTrkyghGZT+oZ8ZW2vmU9q31rnNF4qUqzShupsC3e4LnZOKP2xjbGTgWGfMurf
bJA7F3Yl1eF2HhK2VDTlGwMVJDPL0mdP53qrMBiCDSu2hfy5lTS+Ldvl+hyG85l4ZhjRUXGcak1i
nW9UD6nJ3hTdn0gjW1PL/sBtIiKZ/4gjbWNrN8kVoQboIhCUxubnnIw3LonmupZuwxmnj5PIpx5i
T7oC5OIxxd46Ps38Nbrs3+fko7d6fGboULYxieSxLcoACE6+rUASbRc5rv+m9L43MAwW6H80bbgN
ET6W/NfY7hcPmTn1KEXjfCcrgdq8yr71mCmPalePITgGZBNvA+N37OUsRG7TfSxpvKeSVsUi9uDG
mXdX1R8GVc+LDFjKeX26tqTRDM9Cm6672QmDcKZdNxLa6ZVV4Q1J/mHDyGLl1I/owL9Du6Sipfan
vnUeoVXFqJSDKh3xWDeQq3sbV1kMwiAatiEdV2+s9G7nZN03RNiMzScVcK6K5m5ozCPCUHdb9FnQ
CIVIYU1/QPApmaowKFRR6sbhC4MpAqcV6s+mXylPeupnXd1i3px9k44GuHtIlY7ot2TznUsnnlj3
3auU6ziw5XRXF7JDD73gXmY/Wdt2itO9+2EUV7H7QHgVlQyR6NOVhMliVjBW+yx2LoZddDRNDy5g
t+GpWRnSzty1R1s0dDpM90GJcwvxRfeNtItNFInq5GrO/W42jA41D1gfS1d2FaQ4WCHPi6p8t9Fk
XnV1dWhVN7t3Ts6jNsUlkTIOuZmpTb8zerCNHztPob+mC1lDTe9ViR9O8XSelg2nCDuuLmvR2xH5
OtsL+JDmOgQQCnS/a3eOAVwHHJO6aey+9JqueoF5pr7anXXfGtZnZWWgBLUQnOesBqxqUtxbNFh3
BnZgrOJxwySHghOOoUV2GwtkZjoebSZiIIWsvMhyDlP9knXLdLgYD1Wr+aw62RCdbXhDONz2tbFG
W1BiVgMNn7pV2m1LsEIUWbuY+Dx062Q6N425KZX8HCJRP2hynm80kSKr77GKJi0gjEUldzGnh50u
u7by04bFWI2HBjeERl5TMqrbng69B0cBVfvYUWCP3YkcnPA7LhixTZBFU9vdKXaY70LmS756CRKd
Rp/myG4iuA+PGNcsg8PAkel5nu0HrQoNEgaqA/lwq+lRe0iYRe0nFfLJ3GP/sWxtV2I5kQz2rzTH
BfShh746aU8aHUKL9LQgC1XFy8qRlE7D+Uhr2o5zSzzjDJsN2wepqppk19IvoHaHnvOdAG30XdnR
XZngSxf7gCA+OsTxu5iVprSVwp9bOmREeu/AQ3Selpto1rJcbqzS7Q7oQFSWknfQLMR3j6USMHuH
lJEwBuK7mWuYets1RcaumyyCARiZ1Wg32iC3Y/EZqlb2nIf5XZIbn1YOZqImNszNZUVXGtqjGwzx
eJ9zKKCoBeVGmBa7XyIchf3dt/2L0gzulrS9IBTYPPJKt3YN12W1br/tqKAwdQVRv319M5IYgzjm
aqxq0HNNdGCdYjdVxi9jqrD6Gkj7CjfcTeuO85uwu/JsJslbXXFdLmhXJwpc87wDYcZBvTcc80pF
mXQwGmrrsZqAN22FQfk0R8u7wWZ4wt9t12m2VSumGEn/GuptsoW89dbpbeiFtPA8KuSfsa1z8kuh
SLiY6n03oWnXlBTIwwhyR4igUDhel3EgFwUhSa62vFm9dL0oSVref8oYQhwJyfNEZS50h9UXlere
F1I+qlFLVs3aJiZlufaHqgea4PZB39kzPSfL8K14IJWLxUmmWXg1W6WK9Sl+KnWr8PTKRDurG9Jr
F6UMVExlSDpj8GrG/NH2xZ8+m2qEUuK2wkq3s93FCsjQYwzg1s9ZQglI5OnzMPK5mXBKQQZVZ6k2
9Hj1BahMPT6qUi77xi80UqINbmnCzso8RlSH2CUBkXDo+HjxsaqrferyHf0UxJqrwfX/f5vO7v3/
nLCXO87rM/w+pKYU8mycDOVRS8vGuzzj5T71r4WWPr6Dp/0/rxhmNRq8y8/JHPOrywP+69vf5//7
G4vFRncOv2/3n3fx903+fUWud92y/e9bIhxZvmjMIT/arcHxsf7Vl1f/+0Yur6ZjZyzWNOP/+3xq
JaOEuNy1yezVw7w+6u+TX779fZbLd6qYcNNKDtKDK98jGziKU4BMx1KiH/rVJqutgJHLd+EKGPnn
NmdZ/fu/90kRWdFV+889L99Fq4fv97YO4vYUpuBi1tv/PsPlt38f/Ptav4/752ksZZX1YA/3NJs+
+jYZiHtiIHbz+0YaXWECcXmu//q2ArerYvrkdS9PjjVnjVKxnrK/lupMnQNnUG84C8ury5d0xSTE
65d/bvv98fJd2YuTyEo3+Of2y+Mvt12e5PfHhSqUvQ8+nctvf3/x+2K/t13uktPIogO/vrV/nuty
2z9Pc/nR7RuMYZ0VE03P7OU/f8bfP/fy8+WpyGMkk/yfp/l7p//1tJfHZIt75XZDvbNX5k1XUpZp
OFjZffGjCBPGaOuXf35Upx5n8z+/HlVsm06QumvHRSUk7/Kg3y//3KZWMtwYk2l5v6/wz8v8Pvaf
l/pf99PckPf0+1zoC5ur9mq53Hx5gFnjV/37l/0+wX/9/p8Xufz4768Vt6j3cwqm6X99BL9P+/s+
/ufTXO74z30ut8UoyLajMH6GZDA9dL7ICC90gXLsGX1ohdH2t1E/JsHf5WI0nhWrw4N/Hev102U1
qFZXPSCj6mCSmwKSYe0+FFsd1iktRbZstqGsFzGQG5pGCExU7Zj+tscZGdLRWr+jW9eabLHteotR
29rxN5+BVgBsdIpHNWzVvRunu4yEnWZIaDkqtDQFLujN1KH+G0CD1KG86bTqGlstESwDNXNXzLdz
Lb9xRfpZjJ7ASHv2Hsxh6QECeszn2VcdnLJ4a8Ndoanfbj49arWbBXGDKKKYKsRFLWnFWphs9YIq
CahwUTXxpsWpjXumjuFjtsU10Z5eXBkdU5DiXGhoARhiW3DmSwQBlMJM0eutmfXgiJvhMKmzAJS7
qFi7bR0AOu/MZrs6iRdKE7Y2PSyysaPQ0Z0uCpJ+rcSYgcuCrT6fqV+xV2Gnd0OwjO0x81G2odIz
y6Ufg6kFof/yZJj5oazra1S6pB514LdGWC/VnAcUUMnW4tpOhXKKIyZSKeRRnx175YPtn+PhRFeC
PUZKG1BRqw6MpobhkSlA2JtJMDZ8dlZvkLMQx48RM8SlxtFG/nzn12zMO2e+yeT0pxN8MI5035ip
Mx6V5IbPGYycnOcpU5X0u3raMTs76VKNET2l7Fva+KWRf9KQAlJVqQimxXJ2pJwJpe73vc74W2md
XWLafNIm7fS6G81tM43P1JJT0DVq5eV99y2S2yJiaI8ukMfatJJ3hkI6nb5SGYZRoTLPFw+ozHsn
3XjL+L7Yw/vLECLEAKwWYNZmnwdwbGnCmvzhEbrGfebcTYnb7p2ONz0taD4jrAB48flHw5mKhQvU
SjMAFjgqYwPOpV5nZx8rf/qwWPx2ul6PID21++s8Xn4YYVMmd4wHGvO9V0R4rvThqyFB09M5/Txk
gJIYM6RycSxqz1RTk/2UODGmGP0WbwjspMknVSYwzEzZLZmK3rknMpOGLDMcvX8JkwwxP0gyNGsS
9aDGG+a1bJRkPpGAEhe/nEH9WujolKCIuvBu1siMapxP6GzmJlKjj1kqQe8oijdq1GWacU0/IT7G
JVYuN/4Gf0Rs6RTT156WV7eZVdQne035EW6J+CQxkoOhEVvrpurd0oeOZ8y5H8bycdYc/GnuaXCo
viti7YJMwodWsq+s0YZgaSiMaTzWgeI8x2sFbaX4oFviqyEblPRClOq0cEp7Yz/SFNe0mwj21rZg
+jqoH1ZjUvbMQhLh8NBlzRNi+pzgdFKI3fpN6yU4dbPwHMjk4OeeKzU0IFGRHdHiyaRJI9lvaBPe
5KgikX1m3JGKeG+ZawR7o93bqfkMV6kxsa3lOXukrmhU8rMBRTlatFW1Ya8ZCC7zfH4BifYRRg3k
96T6TpfXRc/gi6EOVROsuZ3+5DTxk8R9cCyTXgvGI3hW1ZbuR48L16ddNc2I8Qhh78Gb63/KHD21
ar+lI+TlaXmRuXsyde5WaOO1oaK/6xcz3UokLX3dnYCrwXMs510Wx/YmWcp4P3/a4IXD/DEjEol0
MOZCpN4BwwNDiWfQppOISYK122QQ1oB9gdFMg7Ud/YhjAi/5gDou/ZB8SNDXEMJgszjUExYsbFqN
17NHjFVqdoHfp8OUXAfQvUNSrZZ+O4Zuip1XPEEK8A3g31jW6Djk+Svp87mvufmqjKcd0XXFSw0v
y7P62c+nLPGjbFx8u1VpyMCjVVHZbzslf7ZT/U5Oa3P6RdpMfaFSY6VEEJHo35WSfReJ/tU1pFvT
cPUGFWf8IAocMwPlGoEeXqIhpHFyplrxHL2SZ7aZCnSd41w9qGlzbjrcxOV8gt33Y3Q0rPSRNxzr
gdthvVN7vd1Oir1yTOsb5lZwgGyyMUXEvjWaDpXGRaHYlJldB+hFaI/2duSl2gFIyI3oBOahvDoX
GY0tQxyaxv7oknpbkVEbO3nhm2q+jzUBSDKEfD0A0wxsZyRPDjcOCdI+MXXadjBSdO2jzHxbYXaD
uG9G31BOgIaVL6dhwBdKcvUSg8nAiEZJ2IR/t4/gs3aiL8xdZepQ+cfrLC6fykkNTC1HiB4jD5mb
/C3BdV8p1au7osWlF8UO0ZzNPRrgx8LKn+elJ6mg7Yi+Wb6qyX7RK3Q1tIbBdAV2NF0vji8yGq5a
h5RVs+3rqkZGU+GXprkmfNsElReiUElscJwK7hKUam9M7d/dKH+06+E02RZZBiMC13zfmflbNnFM
pH0X6AO1gSFP8YKIaMbnprY0tUB13iZK6xst5yd5plYOkwAhn8yZ9SWjjcS+moFiWu9zP71HHTNB
kSMJdSraBAkT3yL7GkXyZDTTm2yWn5QhrYyM3SKTw2AWj8xX1yDM6r7GVTokCtPxDH8+n8eDuSBI
qZZEbjMNJHOB4dV0o4/O6Q7RgC2H7iY03QLpRy9+OrNb/J4r7AqkJ4nVZPykIrdQzHHTlGoJJxaP
UF/eZREACw1hxBZT1G6y3cNb0aVrgwza58SYHpMaIIXZrDYxQYFYV49NPrBfDhG0m0Lfrzrqpg7L
TS3ge1pfaoHxSB1fB97UQa1fkjprNiTtPbvACVj5HpI2rDfDIPjoo7NWUyZY+q5Px/1UhUG372gh
d3wsLBJIJRIsV5uRMeF7PDMYHER9TpxVvUBqk9rNtj+5p6yqHvLBQM2gl5hUOHtHJ/zJ8+mqykbL
K6f2BVXISXf728HJPTGMd3UfvVtQPJhD0IZKx/xNuIRqL5g9vW6hqWWY9IYXjo2MjGHgBJQNrUbY
XD9tyQU+cUruTMJaDzAYwqo44w1AbYMZCM8Mp8vwYve05eA+Tpsuqm5yKMYbXD58miZ6TqOIHis7
/yHBA+Fbn49Ir4enhEb8vo2ZqiDoEbgW8BigOy8jeUS6FW/QML5jg/FZcvXAhtchOnlttO51X9UZ
uAW09HmC54vRuqGgK8BCXWSoU51IKBtjsWjyG3zIgo9RCBwEBSorf9AFyFU87PRZmKwWD+ipa445
xExoqDdW1yb3vdz2od0/coGjkrxzv9VpGE6gPDzStK29E/aPijmzm3OHdzS/m3lWEuyyw3vbuUEk
HaYaycxvkczlNGlapiJ5VTWg9hVOHoqwBk1gEzE+Y9aHILXI9sUinQPcsxcQFHCCkObIGh04tfE8
cnqSklmmycnEjyWj8WZyUw6XJrnXWH78buBcC8OMMWFzipLqj+gS2uMa4/LMeCKl9Yzg5FObUKUs
bUfpjUkohKrBuPd6iJqjTbEY0WQj2vNMCbJJW+taT7Jnau1nxwbbTkAm+mh9+qIrxbCFeIazQwZV
aM9+5gwfUZ1wNbfvFEB/m8pukG4T7VWPnt3Su7UIcKAYz4HxECLk2bkZpFHyRwYu0Her0iBhWJA3
iUN6Iop9q+mEks8FqOhEsA+2h1tsqAx7lezWoDfOzPWTlli5Y8x20zQLU8wllrAsNgZ0Xl9zyicU
RJ/slBvPyhpkrxoTf8FBo/zRQ/0jqTIygJkOJjFcFfNc1KrpuTFi4rygEF2sCMFd5nguppx0sa7b
wX2Ez/XDaIdo7FMyhVsk7/6MU3qD1Wjby+g2laaJiKR5m9r0aiiX+8WgOSPrd9KYUKu6iMaAUD3V
JpLRqQ6fnBEBbaNG1J2Y8tHKYgB30HKoIAQQpzBeWfbSnuHyWR/pUBD7CZLFjGw9MI35UVcxL6Wc
gTGfcGYm0So5+7EQlPh5LzbsEWMoVIk9vS/TFXOfJ/jg6qYoxmZbkMa1MUfzHE3EgmBlXjdJOuVY
d91l1osCYwCqCV+kfNW7o6IFtjoxBrCUB7MyA2myHWORqjAGOvhA52dn9e6O0HSyjIVNMY5G3L3J
2PiE9DYHBFM/QDQHsq2l3hzluUfAKINgl6O/UmZ3S2EScYZkFFQGFwskfVVm/DEYVwBiHX4Yal/W
zU3SWLoHoOouQV1PhgcZRy6zewXUx0ZY+oflOD8J8yWsgtXB0EeAmiT+ZLp231gu0inNRVRsYJ3L
YODxAKJzrd5HgLWfnIzBOIATDVGk0KRDHZDWnuYi4UHc8ZpqzaEN+6OCQLGpEP11ef2U5uV1rNpX
sm0IGad+HnuXGTy8to2dr5a/1N9U3XKmFfBam98zkqS6WFKfgRU+sW64E+X4JrrxKyn6/cJQ29a1
d/Sdll+TjOKVC+lMU4utbyE9s+Pgqc0HmYk7Jqk0tUl0kTiWFGaUmyp131IL/Qn6p8eQQBBTZRDK
1p2wBweelgh9hkrXuWWeTI3JZxb1WxusjN+q4oaYzaMELOHHTAWIj3zSpfKkukMZRPF8j8MNZPQk
7orQZRCehge2Wq+Oew+cENKsXkBkZo7s9eCEXY0Cc+UP+ale+fNoXSEb28h22PUiRj+E6zl/anCA
QjoL9xyTXlvHxnZKIboit+OuelJuFd2m83wFAwaRe4fPL4IO5Q54T0uxHRv1VcnzK6cd9F04zbtq
InVJ5pheGkHkjey/4qbzZ8s4UF/gCafAGMXGoqpk9zXeqNmBSto6KKvyRCYuChlp8zL2lnpfwffh
vpaNgQbPSb9nEb/GfbydZwzJihwML3V1RFfzS2Um+TbUdzkYkk1JBMqmw9Vip4z2zOE1K5mwh0w7
/TDlv+baLVoYd8TtqGHhFHvulq7iKzt7miau3laFoLUeKTmk3XvAv4E8x0OJSMi9MqvvOhTRJovr
cx/FgZFZwL/n6Vhn+icgiH0YpwObNvTITf+VjPNThootUCqCWBvO+K2rCPaGLqfSOHZEqAYudPB5
TiK0nj1I4oy4RqUKI68Jt2YuayLnbQYDkOH9JPmuwvykCjRNbMEstvVWTQxZt48nmNwOdTZhfPr3
aGDqyJ/Appc7hG/vAjWLWCb6Jy7gHaP+rpgBBaLKv4GSfVBRj0Gjx+clQqja8MXr1vm9uty0sbsX
txNXU07FM07lj0QPQU/JPyBZziHM803CGqWRMFRI8exq03FuFZQcDbv4irRn2Zroypj+CaZXmavv
lLUVHtfzKbfUHpxrOQQJAkabYfOmrsdnzlHUIFqNyGU07W0bEXGfuZtiGSI/S+MDOLEnPKiKnzD9
eyb7OURfHN718bc7vTSO8YJ+5lEUJEEPUFcsdBZeF4bJBlEHiiS0lILdAgUv5yaa3arZNcT1Gm+q
reP/MJ6nYlD4QNv7ig9vU47GHXnks98TdSjhfhBGLn1wS0gkczc6YSF4jBYbPjIFuhnF5DR18IUR
jDjsYTEp4u8ajII+HK5Hqd+6cXRX/7DwhhFivsY4AY27y012anaro9sZGyQE6itYXH0z69XZysfH
CZ1CMMfJbSrkCQ6YsnGYyZqMYX02gacRmzf57w/aB1LqD4FzuVM5MDPrWcT2g26XPv7869gFjt1j
Qcnnq67lbImwTjvTvjPU16G3iIxCEsLfdcBUFeDGpRmTcv0XS2JsVF0emuGcNfZ1xwLgmiDK2l57
C9fNq0Mg29Ki1QC4lun2QuOu+6qbadUKPOdDg5YhRq41AtRRVWKri5CjhSpmKCswWipuKosJchX2
n6Up7+p4gC2YWuxphgcIwUdEFp3HkIKaCqm9w8SSN6bAYC3SHwoAjaGMTkZRWn3FRbxPLUKE8Bar
mfUdOy19qrat4bVqUUDknD7X58zOJq9t8kMtJ/wkar1tKusj0zqg20xiXSuBJ43/Nu2Nzzgs79rE
2vIWjkN8I6AhdMt4KhXoN5mNdCMBfzEa9yHR13oY/llKhaxM6U84dh6V7F2icbAW3VMilfi4UUfb
WdS+0WtfYugPups8QMSJDlWZfffh+mHH+fusyZeMIGfSMXAadxV/czKe52y8rtLkAQvFByXEh7rK
nEUF4q2e34c6GjeOyoVcKdzMi5fK9BZdIG8eLp3KaTexZPrGTGtWTfQrVOt0E+J3F0vQOlM9FXl0
RAV9XzijuREqjPdoPKmNS4AUOQws4UBRdn1VITEYdVQ1YPPG5DXJW9P701j1l2Xkn2FdhxTw1V2h
NBskbCwuNu4YQg0CGy4dHPEQ26tNRy/PtPpo5MUDYshNKdCQlKhf5hELU6yFL2mKKtYaIL8sozgm
i2kwpkZMr1TRzm7K0VO9fpnSjRBJFiyROOZV+WGbzTvS8RtZhM424TjlDHnB7SC2CvmnZLMmg0Mi
b5t6YhyirVBKj+STsxKWV2Uul11jGVtgyAbXHwgtVu45ZKGvKkpi1CUK81VPPTlY7NY/qjbc+0nQ
vAHTxK6cio6juLw28mcIMoRpVLdt3L/GEu3regguc6NvSsqjILI5UOjln7H77eiIv4aiP9O5vQnh
UbJL0EdWJw1WbH3MzeKhj/W3YrJNNnoxZe1Y7xx32cYmkZmyTB5QL3AdVmnK0Dyu9+zGHvq5eK37
9Ivd7+Po9P1B4AchcCb0IQi8WvWprcM3yoPhEMeUKCGN+pPimKSAYL9HbA8ItdD3ZFHR1ktng5Kh
iU7FrJwqUStn9povU0FvdxlE0IJu9lFajOzpEeJgqKEzbuYZhEBCqhQGBDwBDCvli33vZh7kI1mM
zn5alHPNrvwQFRlNTCe6ksnIplFpA2PuFK9OEd3XEPDmrtCulBwtcwPLnEmEYKPmxOquCLXdPLvN
wVIc5Piz63g4wIp7Ze7Q1EDm2F1+/HtbWOxTzkvGNz68atDcZa1zreottvFFtctjx4/K6dUxk2sG
P0NgCzxVjTsfKlFkOA7Eu00fWcNAvRHGoOz5e4JFo1AdIFm2hUZMV2c/L3nb7SQVejtyDZMtDcik
fwDn+zH0IKASm6vPoowHU5PuToR/hJiBveSMhhr6xkvXECmAYxPpa/6mDHOPhYnS3h61H9zAnDRU
2EUYfhqpCTaHxCUfqpLpYpGP1RU3brMsOc0VzpG1ea4g2nT2IhRfsatjfjE36cwiHA7hwViSk2rS
sepd/cXNzgNSBDzC1836csk6gTFsCJlj/D66zrNjQsQgEdvEf+PJOT0tqn1f1Dd1CoYBZc1DGeFw
x8h0aInwGiNxg4dx0wrnu50swcUQkpeV36Xr6MBVCtqGU3s01WjEBWFwRrjlvB3U/mqQ6B6bCB5h
NSNZQ+jGaW0cSmn+kOfG7g1+CjrxJovphNpEE2ui7jiyDIKGZox3IKRu2lS+TkVHOQSicxcaxZ8x
WbrrPut3Ee1t1WKnbEQuF9gZCAuuqq0bq6/JLK7d6A8qqPSotqsXgQ1nnTgly2P6UIzPoYEtRTrs
0eIIeWyF9ZsQClTCRMo4bsreWSDLgyGzSxNVe8lcVuusB1KX0WKBBmXttOR4QVPa0jyzx3601eKl
K5x8q7QYDKQGgiJSYIU5+i5ZpXApikz+iRGbdnVv0jmkSYVOk7Ynxt8lZ1aCpbmG574QVjZZWbZD
GcSj9KPBLCxQHftjwZBYjLQqQ8lwRUY8qlsZb/3EHk4xICyVueNltg3heJGPGmGyzLsanMWQfjYk
EkK++M7S5rZ1S+LE59VdlOMZ0c1DX5AIPUcMprqF5pMQJDLS5ONqUymYTemY5VV8iFK5FtD6m2Xj
f6VbGe24d3urFmiWRh152zp6Ct8bOiwYlxRq1/6EcQDTIIbKKIemRzFyF4J5ATJHs3NQFbImz1JZ
ETTFUG/d0mqp+Rl72HJ0DkNDxy9ZhpF5GQeMa0QZDI7WRzwH/K7NhrumYAjUWR3/mrE60pe/jiy4
CgN9mylHjjzS1qSWqg+pxELDbmoXNybYgSFRr3vG7jhKWcSELvDYEBVpqjdubRo7Ux2aQM7VYWlS
DBpkBcU6CPol4uIQRWZ3HOm3Zw6WhpTIabvEB6r2T0zN+P+XC7A5OrJh0qVXeUVbnX0ryRHoC1tD
BqVqtN7YlMmpF8xPm5amfW1MyrHlKIYBBiywR+7JBuLVdcttaa31Z9UTLUzOU8ZKmifVc2kvxh7P
WcoSVs1XZrfOhFpV2QxagW9LZC11bW5tSGCTWzPmsCBQQz8ybyx6TjS2WTZxqzm2MaGVoeeYXqlD
ibDGGt8sp2hXO+speZNPvEQ2cwobeWt5pmkaqOiaE/7al97msw213oayl6Gh4bT3yWtubf7ixuIl
9QyD2RTZLGuMZGxHvlikQSMFL04OTcljVN2ptFA4ohh081/ZxhkRnQZIhG3Ia2v1HBgNS6i2VlmC
Wc/W/n/cnclS62qatW+lIse/MtQ3g5pYcm9jAwYDEwVsQH3f6+r/R+Jksg95MitqWntHOOROlo2a
73vftZ5logQPvXajMnFfiEIiLOVGTdc0ixVfS1cWMkzfb/m84pWguvoukd1lGw5XcAyHvDVaqAlh
hp4Sa0U60CIaAQgAfOVFwqeaQL/WNO8tB//qGGaz8+ihUji0ZKsEYEHZXM/f5TrmJxrCczs5dU3X
fIz91tzgU2rJHMxJQ0OD6shFsWnSfZmyJ2surikOJMgs+VEdak43fSpvDRlnJ8MKjX1OzaX33tNe
Rfmz7cf3Ji1urTxcalpxHitd3FUBxvLKfUW7x7tVWcfQfXEhSzl9zikzZsSjC11709Fj1vFPhX67
rHzh2SpVchakUrQ53yEpUAVigEbzlx+p9HRoe0GQZaTDPEddDIxYmdeu5YxzZdIPkcNlexsq7rDT
seIsAqY+atowmPXAfwu5sI7z4L4WYnFVmmdZFRgYisNj2wOoqkSqwiS01S0dEb3Dd+elRO91hLvq
fTyy9R5xrPVzrNMiUz7lNjibzPaZBHNVbNv+qspMBxr8agvfIjs53JSZ5p+8DFdCptA2YKzSVeh5
s/YZeASabvcIHZeIq+a9Myno5yEl+NYTLjVFgUyOrYUnpzrFD+WhBSbMVa5OlmhBXgWm7qVvDJDD
AnWbhOEtAH4gNBp0G8JzskVmUb+WWuZ8UOMo/ufph6h0b3UrMmLRu43EuWdNvAmsz/gNR7nLezGX
CCYzY9ko7/hGIXsVvqIy1+K1r4DxHAsnEsJNIsIWKl3lDE433GXokm344iQGcyrOrT37UWpLBV4b
v+66mxxrlloiZOlBZ/nN6zBkJ66wIaNgZYGpJICJmqIDyVdDmFUHnGVU/a0wP4tj/h5WaEFqP7yX
RcKa/ILSq59pEPoKCicY6JpTqttBIvyi1t69CN6G7isydkElAJY229invwwDPqihMjUqq5ticuaE
kjiuPah2p2C60ai+JYJl7OaH8Kn8ajUqD3mk820r8wK4oCcuzIR5gASCAhExcIIFWbBsBycvOA+7
uXQJmyBkPxCvVe53jiTLhu0pZKHjGVNH6+oFPlCZkpp2ViXdsnSZyEBrZyy0KPus2BZ9dWmNfFzL
GJCWLTClPlI9esd052CBFGsOHlzEJhal2sT7K9GJYwjHOVZHZc/MK8qWSlk1N21u3sUpP2g64lfN
pfKmtkgljwKQlLwfAbxQ094ouvBUugNFfsqMOArfukaCSWrQlg8b6VHRCwN1x0tepC7JThisM9Bl
pXFK6Ig5WNiRE6Ocd3Nh1dJilWKhcjKgZSGmLVdvsYaDuC8bAsiTAniYewOU7OjpzFWYlqGDzeHF
ChH1GAk9tJXnDHL6D065wNiMKVmyvC2aiDKMDoljoP+pcl3y4pqZAN5Mtz2HLq7xQFNap4ZBvxJi
8G+FZH4aWov3sH7sa5RmKuk2tjGgsK2w4ivK+K72Jinc0FnDT0NnBx2T+FfRQ9IQjZqxHxhqMqO8
fafkD2WEmKJm55KrSx9Ve6tE4YNPc4nO/EGK4BoYlvpLbUt88ooEWs6SFduVjYMMljqm/7JsPX1r
IfnZ5WH/II1Y+LxcoNue8QMY6jvcgHXjCzZOkXjVu2bokPZxgRBB39TAyY+MHDndcGoVugea6j77
ZxQonFVslxDuRq4doS2PgMfiNbKM7dC6p7yiQWxQi4ikHqmOwTqxQV2TVPsox/6ogjdglOr4rr/H
kEySmq4LCIJIHlfxaUXT6Iw+ykkPfSzdUYVhs1U2hVZvJYhJTdLfC8MoHRu0QHKucRkINnApNAbv
yoccKeCMYUUIGWGGzRhxMeB3kws7KRA9laa/r+mlUXN7ldW6PqD/5GxvDiuhri2ngqNsqT57S3Ab
Z3D5PM71WbmuVGmrtzGXcgDJy1jKX2I9wFrXY1eShQ9Pa14jNXqrISqz98vrruDvohKmiQ8qWulj
Ba6WImQYJkuBgGmGrfj55AwkiIqLjQoDHVuNn7lFs4zwiTPsLqzDB/7+d8ZbiV/SIZaPzzMp+leW
iO+QaZXmffRVf1fJxkce11fi6O7pQkAhDQWPH72m74y7DMA7Uw5pUu/QRxXwXOsqeCPRt8xFk4wF
U36RrrPhKvu8kN4ktwOzlKITm7pZae0hfIlNYGFpTnKpvm/L3aAMa4MjKEW9l3DidnXhCeD9Zynj
xIZl3a8zQM2di3u+/EiN6mrlHtXoKfxAXUkuV07O6cSrWJtEbY89QAm8sx3Nk2VjBkjqRDVfeQxU
i9yIl9pkc+Hk827IHzQ0zaU/WsceSZqTSuovEhxvMQv7OxhCu14bZ0P5MQcQxsCdzGpAgVFaJOt6
0MQlsjmN0QXExlRfS13vHao6L1ZeVdzhA1uKWsbhH6m7kkmpVxcCRnnQA4lV1JzhMZKFHz7ENUwL
9VZJBb43OEVVp4rD8JZJmO4thaHDAuFbeyobBOWm03UQ3HtvpBc/L89Kozg9UAc2I3A6fLSOSbXc
Lqn56QBzFwXtcjsYYOgZSnQI9eKWTLApTjKnY9XTxOiTkGJVvC5qAUBJfqpHUYLa3K5wTYBXixiU
5dUmI34T74rnBCnknZpoHdMfjwH8atv1i3Qp5kREmuGWeCEU7iiOJACMS/g114DJYtzjd2krhgC1
BweOQT8AiHePhl5BlCpSKCFwhEF+1evipIr1JrHiYVlLjHfjGncI42rBTuMM1nZ3rj3lLVf3nsJZ
sw86g3bYp4XGIVM1iJWt9WEM9SvFL7UwH+mgrPvUo1cS7RUmpb7HMKL35JMR9ie/Q1LdNag9pG3u
xclKojygJ/q5lzHDUZ4q13kh7uDKgDYr5WvVw7spKJhqCZiVmmRbK9Vv0lG5d5XwTuWcsjKNZh2R
1Wjl0s7lSq6aod1kNMh0kElhSDUSC1yIRUIuCHJFRsm9KfiUJhBXMHjGYp1sgwxUdSutjLpmVEKx
0SLmapEL8UHty3c3bN+jil5FOBIgchcXTcNBM2CFyZ7Q3b8HvfbRtNnShXSuAP5fi0JPv2wAZFgw
a9f9N0qyNOwxkFE8E05KNl58zXgMjX4jysoWU2bhCLV8CDphwsui0Wm4IGoVXtvDJ1rqZSHmXDCq
0m4tdaUVXGHF7g3J+jmO3lRlAhxEW4q6t1jCCFqos+voWk4J+gCrk/RgZSVqJOuZnAxsC4F/EMAk
LBDaNQhn+4OWmPd4rShwJ+aDWLaHxs1OM8r//2xYAUhIkgL+fVjBQ/3q/ymr4OsNf2QVSKL1d1ET
v9MKyPj+R1aBNCWDizLzO5FYAlElk/uPrAJV/rsokQNj6jTnJEtSCRj4I6tAMf4u8k8RNcnQwFnK
2t/+F1kFsmYqf/uvPIsHL0u37//9NzaN4pkiKohppqACXeHL/p5VkBVZ4GeDORx1CalLHOEhpzVN
6NJvi+QRM21tA6K5vhZ/vkCN11TojGbVVYjD7cwYz4E/SfesrF6nFNWZFliPbUa5q8lU1MJFwGRT
OPsGgOGyMQ9lKXQ7mEHmUpDGzz4TgnM6jKUt0SlcV30UrrJS0G0BPBtXFQ+GYSljXjC8mwQfFLFM
4TNBTU/wmtFtuh20ahWRcNT1azmhbJEwoGIUIFXruNAjJwFyu6iCDrrK/E3ACHIpmxcFSO3j/byo
whRo9+aYdQ4TJMqNpE398YY5murrp/htNfO7fvuVvgOsRBg/QTVKa0IMWnE5x3tJtJjap3kRR368
UlX/Mqc2zQ/NN3P00ncg2I/H1K7GVzM/+JXUNC+qc4Tk/M75/vz277vzY98fk2IowuYwpVD+y+J/
/vR5Rd/rJYRO2w5B2W/rjmAucXYITUvtdDM/9v1EFRH++H13XvK0KeRtXvx+y/dq5rfMd8E0+rR2
QI3/1YvJ/aAR+nONX4/Ob9cYJ6JImLYvAKIwFv7Xxv7Ypu/Pm9f146Pmu/60U8C4pLbyz+9DxAs4
oPk+EmbZJirepcQ/TZPT+TaY/DYdmlxcO9PinEeNpmwXe2W2nh/6eiF1S/xF/3zJ1zrmV3+96J+x
2PPd356OZksQ3RmmSfPi/KYfq5vv/vun53X+tpVe7XqUHQIKNrTvyaSfDEcEH/2xhYU3Rd9ZnZA7
tErBAM73s8klN79ofvl8l+i4cNfdzY/OD3yvadRrVjLfj6fVz0vf70xnN9b3e0yBHlqTyExyfa6j
U5m4llLUONr3IjTDcpegh9nNz/cpjtNcY7DdTWYxnOmK0zaG6nSC0DqReptomradyZHuxJBMg+pA
90JgLCAMGxBpdj7nuplTpuTXIko+0t74NSkrT+lvX4vzo35t7NXQ89fzvflmfuP8uu+7v61yfnB+
en7h9/vmx1x5Av+Hqb8qvBFRTZtkb+1QAFd2y/3YZAp2hZh5vGbQAInrF3M6ic83SjWFLZJewi0d
FXIRkRpCuylrmOd9t+usoN+phNZv0lF0KG3ejGpxybSYol37T8+krh3KpBq2IH2THdYhHGfT0vfN
/BgkvNwhrbmlh8nvMZZ05JinQeEQSuWqhiS0LwxJ3/hloaw9n8A2d0pti+nFrIJRugQJZGyUk5W4
QwHGnFW7pdLH0LWEIVoHpUJSQBE4892kLBbIHimltQ3Crj4ayfzryHoNTIncmzYEAjcF9JEmmu2M
srCozDRwl4puKzWPzPBfFbORVkmF9hBlBuOqqoxscAFcIUTFXfXSeO9StEWtLG7Q+FU7S4TPrAnG
H0uVWaqUnJuvnGgzgDih6RVSOkpGHNBk8VE0RgAyL34/GLTiSen8cdVPR9B8M0fCft+dl8oB4ZuS
TPWmf6T5RmglyI2TtnAlBlpiuijuBO9UiGSw6qWeO0I+JRUPSUVV0asqWwALk5bNWbba7mtHVKa/
3PfuNy/NjxVxie+3VSGYGCI1xSxeQ3ipdjNEVYM18gdZdb4/P/OFWx2sctiYSuygquh38Fmnv7CS
c8KDnroM5vs+Us1dX7j8VTqZIDbVqNVl5RJJTtodc3qzE2hcjWq/+1qsiw2gY3nrj+PK7Up155Um
YvkcRTDTyIXppxY+fIn08+kG35XaDYxNmhAOWVmh3VJG1aG3VdJOnrI2+xHWkEExh5Y1wQccyD21
MUY0G2m4Ba853GP8VmD13vcvJilrVCyzRZDa42O8ET6ZEXgKaC8b0R+7YvQeMAc9I2jPvSdKmnmP
jG0zNE/LX0p+U1BxrTYy3gt/2fayvTTwZJGqrHm+PRgb5orBeOOJZ2lYFup74762ybRqQgUVxGDp
Mu6d+hGqdklAuf+aKIcGbhV6s37fmJvYW/mpA8xPz57AbyXjB/KGkLZc7tMSXWnelobnZPYH3hDZ
rck0Un3AtqNqZCLsW+9qfOj5dtAeQFxkDa3wTRkeMyDTUMviAxUoVJjJsFcBBflHmAe5uDHRocKx
aG3VX8OrGwEE5Mq64ueUBVSIU0zyJqajTAXEIuPeJiBd+OwhWxuwXbvmqewdQIWs0c1PyImTFHOQ
LTSHwbxDHNc11wQVcOOd8/od90q5M/cGmmpQpohpAxB6dDmdNN76goYmboMXGTyjF90ZuL1U2xVv
vHanm5uK+HSyJ147b6SNthYb4iS2cnRIqm1b2JkIXcZGgefz+yogguhiL0D2UAJAdmJRUVzUSLxs
8al8NIVdTxf2M0SVx3jtJB2TyhHijastdRKaUGsReTPa7WO4J3yvO3mBIz3Ux8AhY8cDM4EakEzq
ejvo215Z5z4F9IVWfoCdGmPaO0czsqVgg+BeHw+m/BaODKk5TU6QuINo3WaCk+lrE07iuCuNc9Ts
Q5JrRo4LZdFTrQqjz8x7VKujx360J8yF35u5qOitQ76bvhA+0dATbcc5TGA37f1d7lEtXsKUVtv1
SIzTJ4hkFcUQ6orewXpv1jvpMytv04iIPVtBBV/Y/E4C5kmgTuydNAILcxsKS0inUEth1bGy+oV0
KY2iXr/KUjBUNkoYzbLTEPXJEhRBB/zK3FNMkHpHPOR3mgBcAuzUbqTV6zvVFsmpSyUS1ly2j8dl
B769PqATwSUEEQWswkI9jNGwWPYv/YNf0u+QrGWs3dbylhBWlKAH1DYQ0TEahohlUR/HyEK23bjX
mWx/hC/UH3X4RZTVZJHQr7suORg0iS6I6VThGQ1LYJyCJ0TeygjmbifpjMDt5NlSdhWHgodp9JxP
qRTB3YhLbMSGwVFLhIMY5Lhl8DWv1IYGiI2dp8N+4zk4J6iol9GOZSInB+AjAK6EQ1i+1ck68ijI
S5fGPNGtLul0WAtIKfo7ohXrAW6atlRuwLMAMp60hBbBpDvA7Lm66p7RlOgGTm3cEKupblTa2RPm
DBANDTpe3RELh7VUqDqxxsUOv/kNOzPt/htljyNqk6GwrFcTC6hZgMwAI7qgetcbNlsSIFjPlm39
wMSJrn++b5405aloNhTq6k1zJ7+7yjIqN2waJK6cWjiopjJfs00uCJ3kICsLHZmB7T3kVwq2agC3
ZR/vRUg70Fzke1qptUitpqTxfGi7gy6u/LcmuBktB5uK8Brz5ypqkaTXdRXcUI1CCWbgJX1Ir8mR
LNmTehGW9XjnB3C5qdy8KMrJR32VkQ2JdkpCvOO0xVqJj1J/ENRj6e69gu4ECU2rwqQUugdjjYCs
p9V9G9BPUDd4/bBaDHhZztaVOpb1K3tEWoUKe4M86J5chFzderfjPlIXJAr3Vwtn07DGu9NFS6TZ
FKAAOoZPIlyecRmA2GqtTRVzrUM3j4jfiSZh4IJal3/IhYtGiMp4UUdqWbcdk9Lq1RIPNWwQ4jvC
haLxR6bGig1y5RGegRI0u780/mUYd6ZJdbO2A9T8MekSmKHvvfCzG55biPfMJzEPXJOqIlTzKHu4
1KDFcUeEpWaLlO7NO2D7Mcx096D3m5YzS7DLgYYXr11+kAQg5Gt+IRBxpbmACRAAT6bk5y+I0LLw
irIsLdp3aG3h4uQ/BeqetUd7JjS+gj8LVeDCv+h2se7uMsiHsjPWwPlhoRK3sY4dRLn0yOs3aI7Z
2i/XpKpcRJQ+tr5DJbgIVwbaGOeXRizqFSeDfo6W0I1vFYRuq9BJ98NZL5fKi7upUekjdlmypxlL
LJbiO43Q8NEDKm2L98ZNFy7ZcsnmYPCv0JQJygWK7D2oZ/M939AbOn6UV3Su2k2IwN8DImPTRRTY
Y7lDLq0Nieuucnrb3SQ2v+nCt6WFv9Lufi0+8mXzCw6js/XFhXxWbtKNfB44KTAAeMDQxRGTXsOr
SEgtkadX7Q7TArX5RKUJvXSxueGzWPrxkZd22apqtzp4nbVCofnsGohcHmJ6Z+GaGrHmYu5dICXy
ett3iDchfRQEqdctt6iqUHv6UJdeqnV+CpY9gW/i2qvumC5NlfTR9srVsAx2qtPaeMpkKrG4JNKb
cacYuI2cN7TYNvQ1md7OSrpuVawCL0iulQPpIRtCE6sb4Zf4KMGTwqD56nEYIM641TbJrfjg7aIj
3k50MKQwuOENXc7sIVuHbNU6uDWf6UzwnITlCXWpPb4ZbPUSZTUOOD/bwmfyAGEybCNBgN+WRuYt
igY6H+TdaFeRI4wyEbOnB+kig9W8lx9RiTvpqj1r6IUX7Tna67ZCG2exasho4keztYNyqG7ac7l1
1y+w5sbDeChulBVQM2+DxuyA8fvI4Y0jL8ILduhJ0rnULteMBWorMqDSe16RLQAY3IwHbeU/11ut
5YsPS3Pn7l6q1/6Q3PQOqTvmmtHHQd6lByzp44qCvh3ZwjJ20GgvmkV4dG3q4A7qwGO8slYgyc71
Vjft/BLd5BfhKbjrneY1vBBVcKGB8Vk8dst8qy1yAOuL+tm7oiHGY34BN40AWwsdbpN6UTrSiqvG
lTMZuw6/MKbfGNMyug8K6NM5vDuPd+WBjJB8G90IG80xDtold5B72+naOqd2sDKeBd5bO/4RA8D4
3NiyDSDb5gwFwxMN9rOgbNBwcXF5TvhWa2/NoGQb79kdHsNLfeg+oxtz3R6K15hRD5WvJ/HzKbkJ
7oal++k/p+9AZvglOMdoe9DFR+wLE4n3Pr0nKVi2V82L+BDcgteChsxuxUEVLC7iR0qj0RZ7e3ig
s9kvLtZb8wLXV10S/HebbMxX9aF8xp2AvZ8xy2v5HP5S7e4GKmR/H+2jvfyg2+25uCXedEn/dSGu
5SO39ugIfMBbjpx/jW/bTiGpLLSDsdFtaPFP0063Ea60Jjm9NVQrwCC9gDtojggrebBfJLfSJj1x
SdwVH+yr2QNGhe24D1fVw7j3OMfU1yxaZkeuTtHHvN/X1/Dk447m6sJR5PT7hL9X6NQkGunIgW2C
MnKUp1D+mZN+EL9SX3mOgyloHF3am8xR+GnAwnLB4mcSFujG+7fxLbwXXJusdbdbQAGUxIU6rDVa
xgiQHoQ38ch5Wbe1Vb+l8cvRctZ33qbf9vxBhpv+vXzGnUPK1Ir9PUUaayu/0N8PdvYonAiMWXmb
jCtSKG1Q3ImPnfKErm7rbYNtv+Ra3IKZXCo74aigVA2Wxl3ygcNQqxzfeo/Qi3qLROaS2Z+jK3Rc
3Vr5t8OduDZO46EhcfFYgsWCaxdxrIjPtF6X7cY9fwS3HT81FGzIDehUGCrvwlNwO177+QQ4nyUQ
hXBSgcJWPWQfHo1uIiYW2lvDG1FZAwHn/MFl8K076pwIHutt6vRbianaa30qdtZbgtAMzd0dsnDz
laXy2X/SDjTt+2mryZMO7equrZFK0J1atPfGVXwoTygFyJ5NbqfxwYv0VrywibSKMEEVH+1wGK9c
ENu3kT8j2o90OhlzYmOIQLwPp6VhCQsB4+VuWL4hwUJEs+jvlBuUtguaKLZve8vyxLmUy+TLmBy7
YY0P7sQpLz51R37XaCPa5LLuG/QYJ3nnc4QyBLKlF3GLr1U/WEtzy4GvAtm0Ue876abndKOvrZO4
Fm8y3LiOdvGu5YoQVOpVuJg4eL3Nm+/kSw0pPNe0/lY/tIuMC154Yrv7YilxkiSBbMVs7IoWw3sz
3sfnGnvnu/SsnUyu3eHKukmv+V7f1nu/sq07OQQjs2zCJZc0+cxwkDoMO+1Dv1E4PZfbzobDtpfu
zXWxZoTKmtdn09HuGFN0H+b07RE/7wHIbpqPlvPEJtnQRbOlTbgK74Pb6Fbb4yC+W5UYyq8yu0C0
6AVHfmg5Mm85Zt1Haov8AdUPhTZxsBQfh9fhNT+Xl+guuakPKWdBuK8n/2LcS6cytsetu4NYeWPe
ikvQ4M9voSPcQcfmcFY203+9h4a5CEpbf5Rf47OgLcN80U2m8kXd2gI5sxslWEQMoWxMtU+mf+RK
Iz5W7sGsV4yLd/qO2MY1WOB8y3zhlpSlG4aZ7LXyAwEH6C6QpXXb/uLt1K01YptdyeZyND7EYYLW
30b6wF8RQrNxqS8ANb2dzn5UcsRmd9aVjXhDSbpowrBdNXO1FQ77QpcNhbkR86O57CZMhcgZ0DPf
fD1Giotiyjq1AupP5lTZn5ckiDpfS1/VKBMWR9aFt8xCKEKpUzl5vpkrUd935yVv6MyF3NFdnEtR
8/aYYrxrfCt3OkO6h+DQb32apYXbEb+IIVQCJr/Fiow7LdhXwktLMUeaAJ9xuyyw2W2Qq9IZ5qhG
jgpHC9WYEWUbgndPMjX5dRl7TICnG6YuBAnrW6+A0IXsBkzXtIRIDpssKCC5p8FQhVNVH7cUfYWy
Io9yXoxIMeAq0HG6jCeAGaAMOTCpYJoPnlmiKvUQnwKju8tG1Jm4UJjwjiH9pEFBEaxSGwx0Kg7S
9FBP3OzO9yWYsUP0hsST6os8AXYYUee9R4Oq76dBeWL3UXwccp1h0LSdVLXoCIihSNc6Cog3dHNY
j2N2IysKJ9xCOFGj3ZT42Dlxsk2Kp6DJya59SwxKEyEU1qyJtmZM7ZF5sel1ShqBClpxLunONd65
rjsvGXOzriuKfeJ6yTpUKH/PN8PUv5NLCuXfj+VCE2B9x3OQDi0lFambsn60ctdON/Pd+UbEGUxq
AjOwuQ463+SCUMhgM6mL6i6etAbVwlyX/arVypMWXi4Cbjtfhy+dk6MqTtFK/VQZHv65pDVe9vXY
/MSPu/Pr5rcRC0QbBWbHi2RmFLqrj0isUJCYePsNTgARcDdB5DpTS9leqmV5Z5U3cZ3zvXqKlLvB
EssdrjcE7BmyPHeLOyZ05AYyaqFSFc+nLk5fxcXXUmQi+kj9yAnH/oyKIEVCTnQ6sEcU23tAEKcG
MsEKoTYCdTkvdvDmc2qk+qMhm8326978hIW3wgk8ava/PTi/7+v+vNj2KL0NzEIjNVcY1VxWKCLX
Xkn9uEIsSW9sXp4fnm+wZnFsTzffd7+fLSqXimsbr+eXfT/+tRalKcvR/n5K79JbszFqYCYYg1qy
dXFBiNoxQB5Hdh0iN6oMhBT0qs7PyzE48/IElXxVXJDPWayV68xCNP/P5+alnzQ/tH+g+ean5pti
JvKpKOlBh7cybAyOmPlNVK/r0f5m9+FB4s/7Ey34dX9+w/zWeaV/iQz8euX8/PdKv9/ztfrvj/96
ea95KWGH7f2Pt8wf2BklovWSmvb3ar5f93PLfrs/b8TPj/q+X2jI7mQLiOc3R/Fr8ee3+w2s6M6v
nVfy2yd9Lc6Pfn1Bq2GeqQM2+g3H+G9/k/nLgHBgB5xX8dvv+v09f3yZv96C748YX8ZafaBN91xN
TQ2YtMlunEiV882Px37c/auXUP6nrvVjNdLctPp++bz0/Zp5tdnM9Px+zffTf/XYz4+ZV/FjtV+v
MZTxrqbftmqm72fODVgvHLJ1gfOhni7kwEu4mZ79cRfbBaIczs9/PGPOXdT55V+L8+szak2yqYGL
+4tVzK+Yb75X8/Up31vzb9/3Y8P+7Wrm131/0ry+78f6qQv2f1sypImy/J8kQ48fZQKt+k+qoa/3
/KEaMqS/E7RLuKQyyYAsTUH/84dqyFD+jorLEA0dUIKIbgE9zz9UQxqqIR42Vc0QlUkZ9A/REHoi
Q7Yki2c0UxI1pEb/C9HQpAj6TTGEYEmTLMtgAwliV1URSdPviiGT3IYxyMhY8nTrFxeNhcJEDvEl
3PpCWfz2w5y/1vpfOOLPWZDW1X//TZlW9tuHQUmUFL4pAinFQqIkmn/+MLdpC1nJPHczlFLECHoS
R7eQoqRiChEmBk98rypx21B8EoejlZpPhdBv4wS2UtAmL3iZdlkMbaPsQOt1deeQ2eQ5aoTsz0yD
B5yqlxxLuq3ryj7A+eXkctE5TQkaQgW/0vcGEz4tOGSeuekqlMICFiisMeX5P39RA7XXv3xRTRdN
EeuMBAbox6/qc1aGxWBam8GjEF2jqFdCM3KagMBoIiYiCWyJBvIMdNhnHCibfDKZBSluexezR5DX
xKkmG19MPhM1OcRx2zlmBFVXL7VllMqJPeiENMpIAOSs6ojzxcLX+IwdKMzG6lY2FXqHSA1HTyUo
o1ZI+omOcZjjiFeItkFeIMhiBqsnfJwHxfEIyYzKH/kdMDREW40hPZbweQTDYktVNrtucZx0hkjh
KhJgenr101Dgt/K9YuOb0kOKMBanuw+uzwo3IUDMBVo1jbcEn1I4bNK8O0PBJwqrUiJHJlxn/Cji
4hyJ3id+Z0p7UXCfN6gUur5Fe12ZzqBGz1kxYYiA8zGGDVGeQXn6H/5W0073c6c0UMtJaEU0jtAf
O6VYqrmS1KO1wYFqoux0L6ESvVg19VNAa1DhAIeXaQMORMXdD397EWVQ9qBabSqBcqvb1GtgbBsv
Ukwy9HxxUxr60iU7zJGDbgegXV9qhfnUV1BCZOwZC7EdmGqEdDl1b416nJp9XOPFGm6layuCR5NB
GWkhjYo8wNvBIM6nNsx+X7TCsuw6azmq1lvs02FXyuKJ5MkD0Skm8ZnUHM0A+5sW7RM5n9jc5yRj
xzOYzURDewgkUJpaenarAdz4Lmu77SDrjizFN6ErnDALHDTDjiFKK2JFX7DNIU3IzK5JXfxUU5Gc
ENO6FaWOCsowmXbD8GRZg2OQwddX0Sfi4GmycZdY7DH/w9/pL/5MJmYLCfmlauiy+OdzB/E/TTMY
nbUJmJHSo6fpa3raQBwy/V75nsDLp//8gdJfHcSmKSqaylRLA97150/UiGzDF8MnKj3ae10/jyb4
CHU6GPS0uWIjvyEPCpaCCaVlYA+GKkinLpOh56Z4iwPvs5LwzHmbtnn+z9v2V/usJRome4vKKUbh
CvX7WVuWoDEnQgzgRD5YFZIGw2fTuJLhf9QMDaE0Xd2Uys3/+mNVUVIVtKpUHZCZ/vlj6ebJZtwJ
5gao4GevmRcx53xgZuFnVRAN6/URVAbz8p8/VBKn1f44QjWZhw19ukz9yzUq9CTZ6jhwNyJ6NDvw
ToiMQON3VGpysbWNXKIJ3oKFU+GSGZcI6sii6JGmZIb4KUkWuRMjLkcuSxx2yVEPs30RcpJxxQhC
C6uJJWs9WIBx0nBgei8CfM1jpKXEEpxVxsyQC4NrWgq3qarvqIFw/jW82In0jPJHBAqmpxhBsNQq
zLuaffOsK+hMDR2VfhQnW0vnAuAp+1TMiGd48QZm0Ubq0YD3icBFe7koMvjUuln+qiHE5BEZEg3J
Ly5pgmRQkydVGC91R5tKY8u6CE1FxAiU02JE7dRUP/tG20tIypwwoNyVJ9D1IgpMcK50xvvDdOKJ
+/GgelwMRBVc78CfDWuFoJsenUJds5V4uCht9tBI02u5tC4sOLxGzTWnEFpx0QTWhVh2Nszix9UK
5Umnph8V09VhMKD8FmTsyBY2bj/alJRsMDiIJDp5WH4x4f4Pe4Q8aab/vEuYIs5NdkTZMHXL0qZj
99frXZB6jDuk/+fKbtz4Y9lvPEsmhVRZhWl7Ytw6rgUXr3Rr3QIaHsBy5EdFAeWHfu84dqNAB9Xb
Dr1qOe0ybpFhACIo8e2IG8mkvhUn8I8ScCVkjrY4rqG/NJSQBbGBqyZLD02IFktOIhzYq4YTulM3
IYlmamthIqcrSWJpYEDgG7CWw4Ggu2V2npPEtMQzQ8NIQJtUoWAckUG18pPhs071nSEHoqNq1lsm
bkvCMKxsYum0Eqb3ql7LkVoeMdK+4zEE5eYOF2hvANdMjRAw7KWQlfLxXhF9qETpnVlQhdP7EphW
RqpTLslPVhN3K1k1VpAa0VPjFVjWUGQ1qomkdTDE8qRkW48S5nUJm1UK1chvhasOtbEv/QFZgPKA
7+rZJY8Z9JR2LQeqkkkc3IcIOpGHEr70/7k7k+S4mXXJbqU2gGdAoJ8y+45kshcnMFKigEAf6ALA
6t9B3nr3t7pmNahpTdIoURJFJoCI8M/9eMQEPfLpp0SA91rjXs3Qs4sITkDnX/m67Sryw33cNwTx
g+lOJfrZTus9udhNYBaS+Zm+NKDT1wE/IT/nR8VIQOdEatXwVCr3Lx5zwkwwScq6gaNQEwv1fP7f
NH9fEzbWWL87VKTM2mYhqLV8FvzdZKKGgNQt+Kg1P6s1CUHQGIbLT4/M/QY818Ege1njLhrHgiuZ
v7silfrF1iy4m5nzpN2UL7tTa+tY1N4RGMFDAHojSNSxjz1A5u3SBjjjLsvSZq1SuzqMfphwNXBJ
YFdEQwaXsNWpzRbQBvGdZSjTcSaITrtYspbF2cbIEORJtwmcGruBVXyQhrpLR5W8kcd/Tl0MjSkB
fy8RK5XR6UYp5x4j/D5XNnDSeqt9qm8cLoYJ2qzpY6ZImdlw2e2VSfwmCirGhVN4DWMPmdEYnolU
MYGwmteC25UCYPuaaN84DG12sqi0g3p19DL+GZYSb4dN5M1V7r1H/9amtRKDx5C9K01WFzUqnoIi
FjszgUjmUjNZ4fXIxlNqDS3kJNO+q2DbjQJ01RzmpJhGDFVFb+184Nd7J2MtTTJG0YDFxi0SPpU5
gJlKJl56opF6mP0Hmk1Oc2I/TEO/QaX8KqjcZdPKbD2jd8UWi/mPmZsVDb8GUT7FJu9/0ZjmyW3G
Y+ubBzGwQ3XZrVRuXWzL3ni2I57MkH0eQicu93AtV3kqr2lQcj8F+qkFz7bqexIUjiFAREGN8yzu
aoiD+ymThGLvRmLZuATGrMBGg+/M0OklS1Me0cVOqepXY+OiaCWGZg8KDaXa0KfG3P4Ku2OU9H+I
oOpDo7mPw7HdtZQF5Uo9l4F7uG51mFywZRKyNcoLdW9bL8Wl5ydvWTH8KB8iymBGe55s9y02Qk/9
6lT/Erbik2hcpuajmoS8k2FFOeXkEwdqynQ1+/o9d91130VsursdEMv7eUSTm0vaUlOgPIBuKoyH
xWuTDzhz8vArCxi0wQN5zsnk3hUoiR5Iq4XdNGxzHvWlQZF71+TzehoSsYkzXOXZaO0w0WegsfEU
5vl5KKMXwk8rPaLSDi1Aolrkv8ga8r47b7WJj6toJNN7uoCB0Oj3ULCaGKmZXWsjLBnELv4ViwFx
7BnbitMBILW9MXYwV6dVxLkR3sjEBEUwy8odugH5N18DjY8mtIcnxaA/XbB6dSWwTTjdK8Dzq0Fd
UGZ3+FLosGEcgI4fBBsYqvDWZv/V53xzmMvCuatHyTNybmtIl5BQyW0dgi7JN1YI5p+eg69IvjRt
2K30xEMzsa9lDBiEYjJcVLtuxGRpJVgFFE/StGHEtHSXyTrq9jUdmJsuQz0dVLV2fQf/SG8zhgsw
/Gr9WocA21rRM2yee5T7A115LLfYquTIe5WF07chP7nL202U6nTthuFb34bXEXzxXRxmr23d7JzR
4u1nCHN3NZsiPngtxjUl/Y2dTNU6qRUlTjQdm4V5NgNOfuwjCcT3JChn+6MOnV+BcyeglrDBY92U
AxZBrzzWdvzbpgIvj38Xjs2gXUGBYTf12tWFxIRWQ2dz9VFE7btphL+jQu69Gt7TFBlvFNZoDOPV
mrP+oDbVmO170/mAO/RS8HjBxRU8EJ4rwXDl+3AI15nmGJkxmwr9v2nKhMYNGv6jQ/WuQ9sAFWxt
dJncV3byEcUfsGTykkCmmTlQNOxwZ9Ujg/5E7G9/V8MpJHPZb1s60KcReogdsjXQljutEndFXp8U
eKzfE0/DUzMCWttSKOKNjym26edXo89hUw/JvgzzfD3y+dLkmdtlf93BAxaXZ8y9Juu9mmFWKtPd
COXgaHPa48wzDi3ChC4fBKexCenn5ovNQcWtFudvSQ3vV9WUgKn4NREc1+yUgmb9qzMqQqH+h4gt
98NorsB6nqABNBviw8yqjXnxZvKIL5ui+JVVxo4CjLWe0hQTZDBuSOEw5w6tnyRlWtJPX2XnPWpt
UDuEinAw6vGj8+Nzl0QUgsLOLY0Ed5bxOk2WQ/sFhZ26BqfHhge/JyZsloF8TcbiMatBlJcHZ5k/
GZxcW2cbeS5TbCNp/zVt4hTY0EyJNcipCtL3WP/Zrs74aTFsB8skrJ8NdB0is1D6gGL9M5e7ffTP
S7xM7YoUx5nZD/pu9KP5OMBEo9072N0mZfYyKfQU+++OUdwtOkAvCPmBQhIszWdahJahX9AJf9eD
PFIupigGQnFQMLvPu/vEYqKUqfKtCQpaXZd0gowEK4eG45D4CaP9FPuwLS61a15odl6XWmBQ68Ql
FSCPsuKVS5xl18lsJjvYK3sMop6Lu0oZxFRM0Z1m/Nuqhb8HNu2nb+Sjngsbj0T541r5xU+uteTs
MU/xI0WLF7ZJI3TP5FFX7WvZZs8qk6eir34aPZ6kANIeiK+g9z4dfIUcPwccMH1R/Yg8fhRYNC2h
l+QeVRcpJFR2GZeh91jX+9exh5jd9KdBLdsU3LupObP0IYaBKIRKhgvJmDIeph1fZZa0ytVh8cm5
bzq6Zj/RtgpMdGCSAJTZwm/putyuonQOA8yzY01I+CaJL8K3JwAbu331dgtuADUmxMQbnbXuiWIX
TAyS6sGlEvJ4eyl1TkuHzO7Zd9MSaXDJzj2PsVy7O0QaGnvMjO56WTTenWqqlzTrwHmwV7m9u7eP
bteKnF1rLaeIfbYd98ku+ne85fZR4PQ4/JQH0njxkTfhiyco4XSL+VtUhQVfKjnIxvwVp6g/eijf
oiDalYugYeLXTsmxcGDa0+JHCLF0z6KLX0Pi9bvJCxcso7uXI6tbCSruDlj2MZjQd+JOc3AdOvDW
IYnepZiXaHIHXYPDukOhoUE7ycYVkCcmfbhpmF260MTx3MQtGJ4K90wt3S3e8g9ObWyPTMOEunvx
ItBgfMLmubnRHseTiB9P06V/BwdBbqE4j0NKLLrhG+hw+bv1SL/ITF7cYYt59DleNn60TFUn5r/e
32xZ1hfp73ZIjOAl1R6YGAeLN4NaC4YJR+6ZeSJl2eCki6E7wO0N1uPy5WRkv1qEIcKAhoZFwrvJ
XMAdX5SZf6oZ501KI+Gdmae/2yj764w0T3f5wRv5/tLmPjENe6VjwFbCJHIhO/MpFaQ3IqhgYLMe
jIHewLBidfUSq8T3BM2UfAeV3PS9jvG87ekDHTpcSZaHddcTjxGIHpZntnCprL+CLnp2m5LqWsdf
NXaGMbr/KjxMoBJPQ45EfhbynPd5sC4inMAB1rfEg/3so6fSmlhxglquGPDg3lotOqY3i02RbAcL
9aDpCow69H07DbaQ2AxcZATkaKL2kERKMz+MLvd4v8iKukqwhevx2vkE0T0UgVJPp9qK2a8PCBVe
2r5HQb0DS8JB1KzerH6m6FBFaBiZPjUOvZAwfjigNs6mstk0obmX66Lxqc01+E95Rvc4DocKAKjF
zX17exKeNDKhp8iL0s+ON2IzzOWbMFnKUpRB7VYPaYgjikZ3vTYi/TQ7I9bwueb2yOx7w8aA4yKc
SMVuOgiDJ2PhSI7kl1YdPxU/RcUAvPFL9vJqRGi9t6suGxMg4eYycGZ3okcTF6v5d57ZP+Bwugkh
WcPFM0M64vKCnLPoiyQuX/LUofR++RynNsUFdQhcMh58KTtZjtSLEgOw89o0oCbqhYdMJwJC0o80
zPvSeU4G6F5TEm5vP1KZUuRLxcgiVBKpXkgREtci/1qVfbG3rdj4DMnZLxYd15gzTAkm3qeBPpQu
ey7G8T6FsrEZlv6oQjrgOcxcrIF3dsTtrUteg5BEbLhzWSigCC+LW8f7ehO3S8Q4lG1NoBafc4bC
Y3hFuangw+BsLdgvYHwW1PwwOncIMnW0L+UThte4cA99p+mEmtLP2EGFsYzzYCFKNCmGgcJ5igJA
Q8j3LMeJf1LaSjbQL2giH4DxF7JdtzQj7cPoOWHQuUuimZsWAibHr7KvqN5Oq2yba04Kc4gDT06H
xnA/YkYPnApwqZURvoXsW8fZcKDCGOtqMP8tTGqIuYDdBGHNCLNPqalKaCKOxyVfJEM3A8p11bW/
K2zUOZNa79XsEu7gVNkuFx76BZ0S2ek2k8mN9C/yCm+zDl5kLu7zmaRgxGXLBqrNi27jU3CBvSAj
TcA1NjsAxmFdQSuhuFQOjdjAs7u2LYaGpMr+mjNP2r652DwqyXwUeBEmFzXMEichKBdFsDcLSGAC
ZPc45AQEW3Q1gzBVBgDQTHjrwqr9Dff1sqi4UXbu1PSUELkyC27q0SN2kof1KhzaRUdjFxxTtOBF
brKeuJ/5DtsfVdOiO8nk5MKH4FRiY49zEEhDKjoMnimrJJkt9AdGbUU8tHdNWEcbLZ8yb/xq1HBk
iV1HFHlz4D+HGoIcJbEFlht2iSPHHJrro53ojIcYTEslD5XaN6ZQsGqA9OhdXFMCzKTgXTrd1Wz1
vkKRskSKdTKQ2LU5duwsIn13LM4dUaCeUvm19n41Vs6gI59ePfqcrcL/GgLjN94VuWosw4F4N2+V
ffAstoUylUhRrr1qON/UIn2vge6DRxk/QUuSJqOjfLDzc1ZYnGtKgsSUvuK+9NqFvb13O/GimhIT
iLw3VX5vT/IK3kNu8kKe55DAVpQ3+7Ax45OqvG+rzz+6mMOihEAZLh0tac716C8VLCb5VEu6H1Y0
xzAL1L0ROmqHZJueAOSHa8Nkret6QqxhVp3GiW2K112lg55J4fF+motpI1z7J5qFwn4UqRlTC//V
CJ7H8fYSm6oHBfjvX99IhtT6HI22Ck6NspqdbcRPDf8D4rg5MTeHZ8gwGtOpnYH3zJla06+FIDqT
8awSe6K2B5zh8fbrMIEFaMPQzkBSoi7a5TliIDtrcJ5W729MxAJaY0S8KbW583Ruk6+xrWOXZXAa
WDGtY+3G4nj76PZCnR8TU9buTd5N4nh7ifo84YwLCqdLMvtfv3f7xJzIM5r/uIlTdMKmoqYxtp/j
3oYouI6VVgV3XlZh6kYW2ZcR80kkU47G7YKvDNyTGfKFKlZtzNEpSd9/v7ghHR62048bwDzlyXCa
400I/v8WP8LUiknO/x0/8v7Tdv/rTTYx5J+v/8NR8K+/+T+OAh8HAD6CAK8ZAzFoH/92FATivzyX
GTvDDMcT/AE+9T+OAvO/FgsCUyMfL0Lg+QyN/uGQ4CcgX8x8zWQU6oX/L5YCAb3kP+V5G/V1sS74
lgWSxPoPDgkd7Bq0WZwcwGalS5nTTzFQ0CC0fGh9WiS1DUg0r+FQqb7/6rjuD7CaM23BpdtOieNh
5xs4X8ewZed0VZZZBEey4KmiKZD0/C84hA/9aLKCeiO2+TimmYP6pF2eJuBB4+givVM9zR6RZHqy
p3DVxAQVetFkTGbnd/3lOW69mXt0yX7eBz2TDT+u99okkdJUmULAwuze2etZ0dURjBRmOhRlD5MB
76nUX36cFGcn0NvUo/7IijAjx/l81iyus09DT5yoB6ZONNCEzAospt4MCnUuCHsnbbIroxIHsqXW
Tjp4G0s89wkquJ31w5b5zCU37fkRFjspzclzuGvZ9bZdSupuYuJTd3W4Ge2wITCXFDsnIGhQxRwH
4EQz9BEkK3o32Lpy3QyEbqZSyZXov5ppyffKbmKPh5M2F368rtkeAQ3YeFN94WRJBFL6xtpTKKuW
MZIszGl1iGGU8j6hYlMPj8yFwiNqssvzNDIzCoCvt2hHtJqPLrKccNsL8IA7a1/U4qXuSAmaifFi
CYvKlvbNS/TVdQAeUfKlPLy85NRLKk8q+T7fdEuS1KZx0nX44FUzp9bwlTXvy2EIP9QTvR12s+2y
CYN6FxyWz9o5u8Yuwfletp86BWTsluSTuiIc7kzLuQczoEG9UkVGidvJHkfwZlaJ0pxY+4xkh46p
Fpjs4RjDSDgF5nARA4Dlqs3O8yQCHMlWtU0wapeKLawUBvvuqib4AWJ0lw4zICoMXOuIJpQd29Vt
NSCpF60YNijfjKbdol2ZyidTI3P1MbNc0knd+X7DBRejhAUm6i7NYSuFraOaRLwDmoapfPxN/eqL
KYqaEXdDxgsHh2hYsSPTfmKuc84i94pO+1BlCSMY/enEub/w0D9UnTS45llt5Mxew+bIkGHsceUI
KxUQ38agUEo2locrP0vOLWkppjkJ3mlrBz5v5iepju1wq7EId/aEJ0NxKKYW3IBEGEebou/fRc5g
M45QmaniZHrlc5uNNdMVTiJ1E50jpqWDcBUF180DNQqXqG12VouRpWK+DCWyYqX3g40lk+esdUyy
kiGGg9ZCB/PvO6dQF18O26Hr9Gvy4oj6iWILGO9LKUoJGree/6RdQXiDyhA3UPcMxtCvTO5FB5mz
z0kN+AObRrhDelOh2n5o9zGifWcfjjTYDXNrU8fl7xNCdjL7SNMntC151+t6PTCQ29iWe+83KYM4
ov7N9F5a489kDP4uGdx75Y2H3mpocSUpX7nQCecMVTMZh8eJNkzyrC7g8YB6h6ZnMqbpmcxDtfOi
+Np0yTY0o2s7PESCQvCGmnguvHu/rKiOyDx7JWqkJRRheJgzZ8m4ooQjdBGpadTZm+RNp9mlqO9r
HPtijbdsPcXmlzkvb1A8k3YUztaP+p2PKL9q0pYQXUAlARVUv3thstctHGeXN/NBiVCcc82RAzzG
06jC6DUp8qPKn4tEUagry6+pT5w14mpM+7PHN1MlP3VtIn9rG9wb0mxu+w92HA3HMdFvPmD3I6p+
5KUkQ9EVFsK1zJLgOrBDzuoBN/0AUCoIm3hNZSdU2yRx4eR1Z3bVP176VxreWz5TzVFMIVmYTPxo
ylB0YYKw9uCyGa5JP0pBC3L7O5a2vrddJnpVzs4KgMrWFp61Dv1v5jgUbaJkrUObB1Znr3BfNeug
5smkqnmHMx0oXe7EVziDPueEzkCPrKFbEG2VxS5ikOWRPLgbKIO6c5R5znzgxpl9Gmsm7aBzVk3i
vBY1yVEbHX3dpodpziVbH4ZXVS42NiOGY2wZnLQsItIw2Ezb7y+qiF+VuW8D9aBBeIx1Dbc6LZe0
ebqNmkhcC+J8mcOBQdWFPrYuKBsLYYjRTWuECBKCbZoeluM4WVSVFfS4WiBzCUFSnUd8PYxTGmbD
Ty/0h33xN8y7jzRwMmaqHI+mmgMeRQYwx1FgH3KTKhYP98/I46Wre+bYCwa/s4O1pKURDAHbWq/G
phQCppFUbSg3Mh+ZIEOpsLl2JMI1sMwoM7Odb8RLZAbfWcOypgv1aGMFeawsYvjYxTxM/R8jiPGT
lzA0nn16GruyxmTWVWfp1ZeWs7NnPDikIdPEGwDx0kZVDSbc/fBZtoaNWYm2NqM3ecl1cTBSuDPQ
FN3U31hd/zz76tXlfJxFXChx9p5U5J/HgIkSHQtHa1RbjbuMegRFggwBieJhsmuMgBXz8/3QHniu
qu1ktEc5q4eAgMg1C071krhTfnMfaqZ81RzAsvD5c80cbidcBtAUp2tEduDoTHCtJ4Q0Oapgy632
WTf6qe8m49DGXP8hoO+i5sJkz6H3yMvdap7sIwMqAcQc+GX14MK7rqqsXvcl4lWlgW079U/lOv1W
jdWP6ify1moK1hYT42Zwmq10tUXwB0ZKNpXHoU2o3bBfmj7ItoPjPMVsQGTO0LoPw36TcEQPe7pQ
mPgcoglyPVODlc1yJMHlrgeTRgbLGy7+8CHJ9ETziArG+dor4r07FsWD2YD35BzyqXy/3UrLIPA2
qIQfC9W4VeRiexCfSSR3mrnEoNHew3Z89xoa7YQqXqzMf3dB/fIPExuvNFNMu0atUF0p9l7YUScc
L3hMi5jkKL9cY9YfnP9+V0h9u4ZONVvYJ09pyi0DfmLLSefOFiGxsn7ty8A7Y5ai8TXWFt4AeAqx
K0DAs++iWvkr7cwOTZsotmI853KmXBnG8FRMHVU/w7ymLDymr5u2jVkdpjjszvFIRmf2h1cVkgyf
U55cLSxi2mwWOp4/1xcaYKGd0JVUf3NqtO+hjjIyJxU+yjE9zlN3KGRylVbtnrLa/aoH2WysZr5K
g4OnG6+8Of4AhM0TUX16jYFxqaOVNokgEhP3Qi6jYIDasEvrIAQl+XzNKbe8U3bKLCWw/hYFowfH
G3B5zNjN2D4xQfXTA3TfTR6keB6idwiaITk88vm8zwd2K/k5sEa2SDzr0GyabUED7qZrKdDGTVet
ZDZMW7U0KTcNbel+DqfhO81q5i4aAKZG38vEt2EgAg6CZBg20u82Fp+OqLxDa8iHnFX0ZBWhs6ZY
Rd0ZD5ieaJ/Tcw19tXyKlHqw/BaprU+foLqrKrlGTlZsOk+ypcydmnqNQK6suWGyXhUvviZ51zrX
qWwEAyAkFWXa26Y1n6qRUHzH3of5zKEJsZWYGvHQFcvDPUUBmJdTQ//kmtqi96K5+rZ7DoruQuU9
zTTD2O9zg4ysjhC1HAO+Usjgcz2OA/Emr+43czs3vyigf2fLy96uxRSARcoCA9c+9iVHeG0Z+K/o
jaBRQb1kXRcQkEv7i5UPJDdtI+Du5uft00YCxf4xDsdx5wyMYHzUEL4hqh8CCufmrphOg5HKtcMI
GF53jB1nxGqVip5I0F+eMbhdUCA+3eHgK3Codv/WmO3WIMRxnh1xP8QBxdh8z3ca4Cf2mAbMM8xr
lFmaU92GWC3PVd8K2ZsZc7Bl3MKcyvCzhxT1hI11rz5VPbqE5up+P0cz65oRJxuvUKQEI/3mSH83
U+yJoQDJCNn5A3Hh94BuHNEP8dAmww/JKyDCjoeUWbiPNNU6Z7fniQLtfCxiRjGRZ9Gdw6e4/qrI
aQ+elt+tPZzMgGs04wYAoiq+k/xsFC5fyqgkjhD1PrnTj1DZU5syn2LHSjvaKM7tBSD/rlS0AFrk
6Su0P6TMBoA9Jl7fTL5jEmRLV8Bn0TaHwJtY9wC+yGPb11+coq7eML1pyntM+izWQpyKXH12hqZ2
pbTIcc/hUzHEOzfCgMtIOVla3XHjMPp48urwyR3jryAgxR5C44W7nQuzogX8KzL6Q9hYWKaJZnO8
8R19EVkOasqizmmo8K8HRzP3D7JYWqAHb+cygvNab+9FyXdovY4zDXSc3oax/lW3TIG98NXxKWNb
vDPhSzSFv9l9/vIHniFOBHyp/iWsS0jPQkOBfMrSQpaTs0H5OHc8/vzocY7FqUzqN2kMmxqIwBy0
j8yMB7jR/pObUs+XzMy2LGgfSUrJ8JiuAszPLSym5Z9K8+JaO1RKeTbaFn1yDEYWRWh8cD2IKLp5
TGfxUTbVPsUux8jzWEY8oY0Ivk91QrS8r1ymLxYeILgaIUFd4A0BvdOwg6+VCUJeNfucOmsWbfc7
G4iNVZfZCBgmqewldOxLWjcPk2884vnbtN6vvq426FHnmCoFvzWgxzmbua7l+aOR5HIt23xJSnPf
pzyVrUNUCdpKUudhbJxPVdUvZisusYruCRkICOhB7S++1U+aO9jvKRLqRXhm/8sUJRmxgzv971F5
24ktThYBaLAwPKmRpYCNAL5oxdbOS8t7uHGbok1+h+54zaMRRSDl2Cf8Rzfw1nY9vEiJeatANFje
mhK/GB2i2wKFk+FyVXAcFeo5reJsbUGV8UcQ6CLAjG8UhCnFEXL6PgG6zPjjPaAuhqL56J0BMp3L
PIMRzZvK2YVx8hLVl0HXX765g2QDyHjwcJy6mK+m8JFOtbd4gKHdDpswwoYGOAUZ5JVtxRvqBbaW
jtOzkUSP2ZJ3TWWJq9Zxn59qL2lOxAv7zdhlyOhF9piNhjzYmv0UisvFyEzzLN0W9tbcHrqBhwbg
fhKmnKOqAicTb1NukvrFFJd6bc1B2VArGyoYaz81JDbIrdh8GHsUABYu1O0am642nmUlttSlN3sj
ch7JnDRrToD4InM6fLIpOpXxCFeKQVNJrUxTqZ8Kljt7m2Flcw/N5OQeWuW/h8Uw7CtOEVg7GGz2
LUCclBLQ2ZjvcxotMqovRU+7AEPHL7jXV4nRIMqpMkB7PdtxvUO5YhsX2/cUXfRb/94LLjAPl72q
4DCfXNg7fvuD/U1XVtuwjUs1q4XX4Sfk6rmHe92j/eILGHO5p3Xju5YMDAqnHlYIfASsC71Nwvax
jlWywvSB+xIimV8HcJnMb3C604spH1SAxSqMaBOMOhc7boBtQD0Odgpr2/QZFRov3oCL39ZvokWC
qVrUKrMOt4YE0+1S7dNX8yeoWoUXMXEgzlPCUPV7rkuEX1PhHMZLosvsIoEg38vYAv8vwGnXyYYW
n+RoZPl2iPB4VkojN3HdYavrd0ktPu2qYhNdU3QA4X6kxiMlRnqwTX+TCgIl1E58YYLD3ASsffbP
1GlW92Ysu5dS0p0cpgzjm+6Uo3iuXXjx8bwzNaQZOcBU8dvFHZ1R5GHXp9KKwt0Y42LOLf2nSFvc
nr6Bw3du9gAaGUsjdW6KTJ9tPSxsd2Y+LkeOanwG17tmuwXlpew+MVDgjmJjo/NmrR1jOjCoAV3h
dqcpQWDr+ugjZp6kGoMBcmZuyxBOHghMa281+p7yAcl5FHFSznDpGZwXAzdo74P/q93hw+syzgv6
Oc9xv8UNplVJDSJ8Ok4lOvdtsN+ztxW1ce1zUUJ4IzWQCA5++Pd3o91leyEiTnczVgMvxrcbCASB
oeWUwOYsTFls9TI5z1x3P43esUlATKjC3zhOBASJQD0z12l4Gvs/la3HtW6rhZ+oUavsi+qd4EDr
kF6HTrupBJ4vTOPnrkaozOsWCFPz6I9MiJBi74jjjBtlbDNL/XYjpMDUS/9QyOqvMg50kPoohYzc
n8K3gD7kWBr7wE9PQ20+N2G7N426XTsgATszvtrSuI8CoFtR6JOkAJlRc8phLzj2pIMxU2Vx+sjI
/LekMGYdpARWqviCNXmbiWa5Re1i3fgKhBQVAqs4Mw6leInmcjMPPv/w4hee8vvcRL4s046GCPul
x0F1h2z7WRrCXhe+eewGH8SZ8sB5mMYlgn4VGfVWmuTwPcm+zbSznVsM0Gh2lDS/VW2MHht72GBo
h3DAtjqCkDk1xQA8mLr07SbRTfjHMGHZzChSXhpDH3Fp4kJQ3UdDsacskYoMmUPkbMbyGHcS2CSw
JwzMdN36bH7HPlglQ0gd2UFFxBGwajTqN3WGYhNxKS9Hpiscf3GEFCqOcVtDF0lzd+tZ7aM9dtZe
ptbKyCBmEjHwIWiDzbx9BIoAHJ8GIxhGhnHkRuFEyFln7QZon7eXIsm940TS5CgmxQV4+80ulNNK
2NzqLc9MvM6y39oIVvQlQSCIe4vC4cklYF60x7qk6h1pRtzdfD4OtuejHccJIffF8jOB3M9x4tBm
jQrDYQNYjTPJaYecrCDvDntdFNPOXpAW9uDwsnykOzY1wXRY8BhVjiWnp6DTUjLdtFlzivRCML19
9Zt3q3aitUcta75Gkw/ILfF1/zEd3ZCx//F77EKZINdi3y6js6Ggf1yHNFvrZqbYi1KmO2RoUFGe
+N8vScmxlcnKu73YicYl5pwU2DhXtw/9gALHO3UL5i4cD9mx/lApf1bS5BOt49KKLdMddx74B4l9
PFlg0paEe3ljFN9eeu6ajRbm1z+/BQT+yC633inRI6n98wkswu3xn1+mE2iwqePR/s8nNMk/yG1s
5qqax1sMbpajJLSNf7+EzQJUvf1aym6jaPKllpq7IMDVChuoN3Z+bxzLlk7RLiZgEhSKctuouFQx
++GBQrFRI2CrIjoVfmkeAkfCthpmBpcW1ehDYUOCbOirwyGUZIcKR2pf9O2qKjmspKFh8ODJjB0r
wbUoWfgx0ppPedTcS+JVtAOi3Y9iFqynFJz5KbyvYkbk9ehO3iSD9zMLAzdtORw4E7gwi+SO+p1i
U6NKGeOziCmOLdjdokICm3UCvMiSTiQDVXGSxeuUtnqH4wp8WWqdUsf+jbWOeIyLApFN6YsV5fXZ
qOFMW36CX1ccp3hcFoFYcs7UpGmi/pE25fZkzsnGqibQPWW5nQOCOxUezj1ddKyqfnycyQeveMzB
VBtIvYY9zKwiM/elOfVUCA+/8Am+mmMLABY9CG5Cr6EY+Ra9rm7tH/Ko57jU+NQIezbzoJ2R9rxU
bOJE/M3ZN3+sDUtuvWhpAstpUHHIyJX1HyWqhxauqiP2yuaoQjVM7qN7Fu5bZnVg/xr7hyKZ54ZD
da5ob82n/GBT6TIYtAg6eUp8RryS85mwkt0VGS4Hp28YnlBPFw/jSzv5xzR7wXiP3mLrh6h3nsKm
PlBEcW/KaV2r6g0xnvN+OY0cJcvXyeGJO0MgG/rhMynCx+XL1jCe77oCzqwHgSWR6Z+ywueOgs8g
bvqIlLkpIlKQhlk8u47/7hhMcAZE2TwxP8qeJ2s1N390Y390fIduijDS9Tx0etH+SiY07Eo8QySt
eglUNQZi6Ezt+/LdrRzkhkvmeRSNzN2XP8SPIRW7buXyv0x4DLGf6AZ4ZQEnN9hepvtSR+x/Zm6P
vM7LHXa4V9WNOzouOSXK/k+rO7ZXnHNRwFkrBdhdBzpj9yLSxQ252AI5Ax5gqeykaDY8G1nlQYfc
aVn8ZA7EZl/9N3dnsh030nXXJ8K/AAQiAHiYfcsmSUoUJ1iUKKFvA/3Te4P12S5V2VXLHnqiUlMk
MxNARNx7z9mnLzcFFtEYFU8UYk+iqkA/3cwrYU3Ple3/UKGcz7qiB2Xh8Vyn4KjvjYlIW38Z1xOm
SHUfNXQc9rKjTe8ZyAzxI/eHOorVQ0EXs5T4N0xmGYQQF9u8QTBTLEqmgsne8tExKBLvuE22vTDe
7vKSKtUOGEK4HUJkNWzCVj1ZXbJnSunAqywwERARHNj0vAOLhm9QXxuFOn+5Hg1+8R2xlj4YcX21
Ju9r35jvrJXoaEvxrSfZilqW91w3/Srrpx/IwaqVkW1Duwn3+IAG/rl5Vk5KA2FSHGzEPaF4GF+G
utnRrwHVk8iLRbPuoNzSRNyQfJ9g3Fi2xiqif7kpjdAZRdeUk+sZSmNYxz7poimDCJOruBEjGupI
vKF04/IQzFs7PiqU+hZ04mPIeyQ9AT3XUqPkaUnPcPjN8k9x7KINTvWHjRCo9ByUrjykQdzzOJZf
Gte69ycC6mXaE+XmkChYf6HIgvPL7B6ZjaPWzgCF1gffiGZosRnIZybqDjcpzV9/cKncBDp3t96K
JEWlqHuOznG8qb+ZHSl7Eo8V9wmXxGvO0i2/opO7c+I829BGSKL5q+7ro+0M9y054nELak3YZGGm
MbDWQVqHXkXPSSTrnadw6YXNIiM0nH0YoohsjZqFk3jlMqXa8m2CjRf2n73wtA90s1+NSIQ7QM3O
dE5di9QP9VZzBMNfLNhLU/KXvFvtq++ey+SG26YQ3U+7nB+r+sG1y+3k0AYkz4yOH/9A/jmD4Dp4
XW74Jaari/0tcc5H4cBw1uj4os55TFN3Y0zJu+7Dg6/KHS9t3nSKXpw/mA9TQCeGw4K9kROY4ZIM
uyQ1bnmakY353QiDBhB1e5wxXk114uCmD0kWtBgeSrIHF0sQuKKtXXnYR13Qo8I4APa6o09FAI96
EFn7iHtoVRSKDDtx//lzpxaJPYI+Al1b4svc8hZpCNQon2HjceR2EDSvYrWkgJqIARld7zone3Gj
EehkFpKJW0w/Db/dl54NMI6eymqUNNmkTcpRd9MEfuP3cUE7NgVEhOCmLBxj09Dsc+edHPQKmbn8
UbFuLdB03dQvSZ3sdYPurDDuhN+f4ohVcfQfPLpJoqVRFLYRK5gj3jWabmPCWup5v7zsu1lCZGJ2
9lygfdBJQjSga2FVZOoOEp3FFdBAQ4d1NNEmNW+0cSkWvYQyklgYFlqjqN+TML8hprhvfLnOKmc+
kK+XbfrcnbecQS6RGZ5M33mWpvMVc9waDSRuOO5GAo3BcPJaEGYuPpBsVSGlqBjDgCCImJ6lW6av
p0SqLePAd7OjZdxl1UsCir6Pb6Zsf5ghZxw7JS4EZCTPCRvtPmv7e5PNwIoY2SCmw283cV3oS3qV
la9ri2l7A5EzmZiJVYm9x1dOi7m0rwiYt5PpvNazuUyvgnMZtJsC107nYgkMJbMUE45tXX1Luv6r
Bk62tuP4XkQNIU6YyYa2+PA8OkhE5r16Wb3Vrf5eT85bjs2gyDgWdPFLrfpvjgueEtLAI2eNYkf9
6LIBkE6RDel71Iqdz3RiRbsU2XDzXXI9A2+0eRjc1VhaWy+z0oM3QRI22sekBM49bmyzxoFajeI+
CyyQAzVqT+q2eU086qkUm9jlilbdOKIng3JcSpIX8rh6paG/RJKRpVq3zCWt9L2tUQQEbBSMxcSO
RLGrmTMvRuntICdIUPMNzG/t8Js2gHFP9bloOfk4HjslEpIzndcHuajv3OiYjM770KdAFadnb7Le
aZrhrBz6vYGPiv2y+LE830EZ4sFqQQyOeCVzG4cakKpnx0R/HfWsPoop3CAmKAVM2rxGEX5sg+0O
s+4Quq28111KAWqT3V7zXaTxpWDVNHGnr1TOuUU2zlekAQenAEdsKosADFrGn8d9t/2wFf2pNjQa
Ur+tZWu+L3p4vH3Nkgnmx8JvACSrpsVsfddNCDcaDISfc/sUW4WQZ203MEfc0DqmfN3BgE8Wv6Q2
jqNwMeNK78FMkxjP3lEL9PflPDORwUaQl2RjxOrVjJgLhLg/pjT40pr9WWkP502tz0EXIYQuKuid
BUuGPT8Wybx3Y+yHOk/PJeUQXQVGIS3JCi5eAFw670LHeMbAxxMtjm5fw3tMx0ORW1uHCf/aKkO1
jmiDrJgeDPvSkF/rOR6OtYZmnljMJ934a23P9x2HyD35N5A/7PSRIxAahcl9RXhzaObGX3PcavDS
EzFaCmbc3bS1zKLeZt3dRHO17wBHj6Z6G2lXbOeSdYWL62AfjG414elbKyiD1ZDsVBnel5F+tecE
V9coQMAiTNK+oBPqhntLkFTJ9OTkh9hzmN6Q2Dl/MAw6V5qqotTyDguouxfe+MKtAHuxfrBxkuCm
KB8Nl7BGc8E5Gmy1ccFGVgftNhmHcoM8rN5wWIM5XfDOWaKOBdqhYKLvo/Vio+dZwZmVcshzDQRT
ityRISnqQxUe53kgjJCC0KxxbPYD41KrdQb6BOrBnxCGEEJ7zehb7Zk5m/veSm+yInQvTJOLKY9+
eocLoXrsrPk8RmTHMzJrzZlL0uacbNiw8s9I8tCbj06Fea4y5WquErRSdPOqLuccGQFA98eXlrbQ
gP+VfNsLTEYCSc3mS6tReAv56lc/VIug2CB+BbtVfMvj+VYI2nQNM8tJh8MtSB+9MjzP9ERcgkc4
IJZntVjHs9n41cwzI6V4UCzLo78u7f4oZffL9klsz4Jp7yTmi2O8Zan6acK3GQq7OIsC5YzoUfNa
4bz1QxshLPSZeCjuyIP/AkbjHBSIqA2abcmsN2TLFxAJIrXrqhA8T3vXWyPG+AlcaUR+XxBZ8ZZ+
NPBKbK64BQCYdxPue8EewlXjbJMcdYf4NqKJOhHGPpPuoEbce9g29t74hfYMPUJluDuv7b8XNmOZ
vAqehtF9tezxC+2Il67A8YUWptkbOTH1RUcvevqwGjqyGZG6QcPUJsTisM67AGOqcZwrk5xCjwR3
awjlhj2U2zTTD4kiTp1o0gKrXb9rC3msfXr15Dq+z6AT7S5/HTLkT0H3pjEoFG3DXL4Kag5Uw5WB
+HUamRyYdahQ0W/BK/5URe+RSMHUo+vGhJgCPLcz5FUs0l7soTmbewsWumsd8KTcy9DhoEWrU4pd
hCS/H+wU0a71fZgKgi0ya5OHpE4TnbQvrZcOMuCaMTHik4xQD4H12cvyh0RCQy5E/+gX9lPvfugk
3/g+DjFO69+rtntVyTqomvyaSVi5S4DZjGRphR8k2wfBfBHmQgm2MeMWtgNePzyksdq2/kwvXZsH
qj6Dvt92oBBrxq0q85c4hl6Tk9ReOY3Y+CbO/RbubVf8qguSi/0utCDcqO/ONJJVnCdq28fWLXLM
9jgOZFnpSb12373Sjg5pzTSJFmPnYizAd0O7p6XkKqpdFFDSpsOLJ+srxuGYaBxAiDPx7rJ+iQNd
7/18fkLkn55inl8OfFmybe3K2XRjpHdN1tlbVDLI71sma8XBEvB2mW89zSGmIRney4bOOlbMd+XZ
8bG3+3ttEGHZjF2/Aa4Dfz0ep83syL1f9O7NkGRHKPOSGGLYRrRXkFNibiqbjkQOB7lidmCYE2zL
aegP0jjY2HYf05BXZic9Cr2eGW5YbYU5fnyqj///1VcrD9LWP+irY/2jxIBS/K6t/vyq/2irPfVf
9FCQNEs6a+4fAur/0Np8+788z1K2z9BxQRDJP2mr3f8yPWE7nsW/2NDUeBn/0VaDa0MB7Zq+RH1i
Yopy/m+01dbvCY+4UmGdSGHajuDbWX9LeMQkE6HujdQZAV1zcIN2RDN1k4SlHWQ9TjsP/emdZJaL
KEQci7Aa1/SYtrHL7tMxjP7Tx/fwB4Pnz0Q363c0zx8vx7VJtnQsiRjd4n3/mcOS8qEgV8zlWUi0
slMVVbvE/tFPbnVvFu9YWioQKLQ8jL66X3q2fxgAfoz/LfxZ/m9+vv+bzvw/P95RfLq+LzyOIL//
eGwiM3narnNuxuBb6fXdkxyDA2Lf4oy8KMMQiSK5R2CIyDXe/8t7X0Ts/wtL9PnDuVW4VySoN9d0
/vLeQbVEYZdazjnNB8l0a0r3aoJuMXX4HpvYfjYS9tOcCsoFfJwkHwp5ZVom+TnRTrvneNaswsiM
1vmg58O/vDj4gH97cRbuZ7BVpuW7f1XgDzVrn2k0zjlDeLtNdP1N0mjb1XWwZKTFHJI1dVHohHTu
C494oXyfdQvTqLefspJpGOfMehi93T+/Lud3ctXnh8bTYPm2VJanQHn9fsXGMtM5cgbnHPUBjYY6
GEmkoudXBP4vymiCPswEoVeGbHamh6mzXp4yFCUnAu4wlh10QitT6H6nsno6T9itdoZJjtfghsm9
aZ18v984Y9c8iZLI3Ml16K6FsXUe1PjBGFthMvqmau0e0G8fYnKg6TaG5Ruj2hcjsZ0bYfMPPGSk
ZFjFxqQt/KjMZAdluwJCMD0if/6lC6ehUoEgHmtPAKB2vxnK/mrahX/550/L+h1ztHxayuSxgiRo
ucoFVPH7p5VYEbadMHDOcVmaMAERuShpETvCx0heF82feWQcBniMJl/R/CgJkEZ28P/2QiyLlQdn
icUD9ZcHLUzIP46myTkzHWIcZEbX3AzEbe7GfWW3T9PMzKya9JnU12NL8HLrGePzP38Yf79zFHr9
hXrpmtIz5V+YZ3FbNYYiQJnMmuiXYR9QlFIdIul0fP/BiQncsat/W97+vtryM5UNIZP/siX85W41
+8Rx8XA6ZyJ8D2ODRNvQ9hP4yIcyyI0dRor5nMvkzm7Rr6SzezWhY+EHE1+aRv7Lo7MkFf/lkVam
sF3LVsLhQvyVR+cFwsJRYokzXa9LmQ7iIvz26pFfZiaZfzO96Yd0Sf8G8wSxDFLFbu6LKwxnjlsz
gez0s61r1zJV15OUp4GpwdZX2U3gPT9iL0Va2KQBhJMSJouedilzbSYhSESRvv0LSc7++8qtTId9
zFwWTwdu3O93No1iOwhU6pwHZyrPxVwF983SjpMjlpYxwRgU+N6lMjC/I8x3jpmWEJsmhdCgqm+a
8LoB0gslUFqQ7A2cRgxNuimriFHQIM69tI27TIfkVkX+RuUWUo6ObrYxhe6O8TvzAUXDUVYcjQEt
Nod/vld/9z/98dw6jvBxYXG7up9Euz/hydLMV2OeEq0uUlkfRgMRtWnycgcst2dap104ln9wdf+P
W6G13P+/b0eK3QiziUWStLD/+nyMldeUDMchn0p/vOX0cB+quHmwqpp8FNn4mIFJQ4wy4Z0/f/Fw
9KkPqBf5v2zK1u97Dxs9jD7ohL7DCcX9+5NaRW0JzqgyTm2QGuiEzSdmZNneVQzGI7SxqGkSc1ct
p25U2OJKgcBOqBtx8GzkJH4WbsKwCZ8wjTb/smnL31fU5bW5HqcxoRSPNE6T5SH705Wp0H7aynL9
U43uVhlYZixJJlXa55KNApRl3wHm5LVdTdfWkOe7TZUHHpTLfhNi4ELJ7ILYYSpyHiTFtBrjg+xD
rMh+jVpG+kw7uI2LQrqHkWgUn1PZKg41ji2bL0wmCVQH5dJodUQi1VlIHFNt3VHT1Iep9Xw4CsGj
GUIsCj1/W2h5ahtGMhpCBwkgGB285dyXYhfb5+m4g4ORbzkepZtpjhmTJuXWMoBK4201H5CZW2V5
/udbm0v4+53GfA35tHB5cH1TMKlQf9kMCm/EyZwLgjxD+otaqhfGn6BdYhBNqsjvxRgMbNqduaEr
CdiV174uUTStOaFF+GibdDglCftIbY7FNvYkDd6ynk65mIBjGKAUF9dqDPFwx7HrDQTucQZ6wL0D
6zOisXmaEtSIvqsemT7H+ywFGubgFthYI7Vtarungm73flDDXR0meEFCbH3U/Rp7SjitG9RvYJ2W
KAdrJG8iIYZgXjtLMsPnn8ckI6PKd/FcfybeVq7nIcEg1HMmAhLMSY9pRZRnOuvo1eLGPw3jAWLj
dIfOeQeZMD/bQ1isW1u1O44H3EJDem5rSMfzxLxE+AwUWmHskXJDiSu+gg7oj3NEdIUnb6xr0WE5
FkHiepvicTtlkX6KbGI0+whLvF8bRJ4qFdyniM1XZu48tKyh94PRlpu+ZhCtzIq2lzXv6yTSpGZ6
SKlJyt6mUB5X7qT9C7kBjAB9WARa2sQFF12wrueMmMex4tiDY+MkQIkktf3qmtA44rDL6OWM73Cl
DDRNb0mRvAp5gK0TM+onepBg1PGinYEB92B+xWAT4pCS7x2zxC06VvK2DKbKJc2+vXaZuI2uaTDx
7cWJyMmaMQyoW3K77uJOqCvqn/2MS+dcgG7OWt99IgrUX5Uq2NVe2zKqDZCszNNLUsTDBRDAwUY0
djRz9bMY4ezQUaH/uMjMRRnHO4dB5caN2vChh+m6MknJEJmO3tJiune84sAQrb+5yIP0IDjIt91N
wQG4BBk8ODr9xbZOMpdjPD60tHbhDQYNoS8cPPK8QeSj2mPsAcKLi+yXVjq8GX3wC3gBdn7JmKKP
MgRr+Ng2WmbztQi/pBW4IaQjm7gDXtUG+bSyZ897Hapm6SVf62Rwz0Hk0DTULgjRwB22aMrFJpym
5rmDg8eIfd8RKyU8PeGKi/ayjMY7Aw6iyGOJHNYkk4zb+mj5UAha12BSUN3ZNVIp+MLzgXtNbOgv
cJ6xuDbCp38U2QVpQSmAZRwS1R93eFOAKMsD7lS8dXSig19+3OhzOZcffsge7Ptz+TB45R0rmb2p
oplUZgaVa6nN6eR32LG0/m7waLwE4ltSwLZMY4h6AycLQSW9ryInOQ9Ff13YWjRP6yctwn3oDMFD
i48imTRz2wRli69+xoXXbmXeNDuNd3Ptp315zEPG4Bk6ACdJop2ak/BxSup33Oz6AJitOugwe6fz
vWLB8O+wxNQPvMESf0DjHoGIvjt+MJ3bvPxFa3m4omsyUUTi3Te5qitsl/FzKLnDCnTjoDG+OMFT
Y6MhCLvO/YCVDC/kVi6z3woi5NpxRXOvixQ2dJ6fMjhR2HV++dgEaJBpxm1tfe+4uC27+XtoFsOp
6CayhFNR7tO4eY2JicpQq6LUe4vBTepSRphggamGAWqbyfPTK/na62FwxQlNdY2rARldW7MEzjUN
ANjfdx3smT2adnNr5j4dSmAW64K29aWsjS8N5fBeDlgLGwa1LATlj5wjBcF6tA8tq3qo0lAfey+9
gJQIrnZErp09F0/mGJEm52PuMua3SE5im9TTYhF2s2PdO8t06a2BsNPlmo6WdtfURk3YrhIanhBl
L0R4H4CGXhNoh4+CbifTBMZJSGQd2SQ8doSaNrqlDIUC8ly4hxAs2XNnkUspM5CEkIouzKOCL7Xj
/AwXsKs3TyllNK8E9494zCqksrkaoODBeLgj+ofYKzcjLjuiYc5mXRxi11mN0AoBRdZfSfXx0XaH
DWC3jnzA3n+OQIzyvPV7MVrOPYQOkDmIlupREypbyOk5vIxmz+naoe/shuZdXMI96ZlXDVYS4tGl
ps5HedS6hqTZWg91UPPlTncJtPauxnxtevzin8VZQWW8o3vIR9Y0EcgaD7pp0xXueqA1znnxadYY
gMbRqY/oVePHNFi1ZTFuLYyS5ymd0ULj421soG15jqvITPSzUp4LV8uDSYwBMMhVectnHxFVmzBH
GQYcjPYovvYO4qYqGbdYKQgomlN2CFv/nBkCQDUT/bEIiK01qIZWg6yJ/y33AzXDJoqcCbd9OnKT
2I+hoelZSmoJ3w6wDtep3OJ8crZVkT27xphdhL5MfWMc/LLuNgi6w+nczRXVYjU+aA+foUOWcaQD
eals4wXPBDEmRg+uLwzJOusqyvgU1l/UuCQ0dqwpig75aCyCeNMV9/aA1z3FhmbXg/9a6+m1z9CJ
M1nq9uDkvhmY1l/hEMxroF9qa4YQ+HBwB4d0JvutWooLzxn0x5QQVNm6sXlOyY1adSNdo9opfuVa
RBvPkOJSR+5ji0Ln3tOIW/y2Gnd55136vm0eOYfP/Dg/RFAvd1nF2D3TDpZ5JgYnQ+4qYIYnA1sT
miq0PzND1DKCzVEI+sieQOwXpbAOppHqUrQbxzf6fTxjGR1RXhojxha7HcdL3yQ0oJOk4ToC4Y1G
4EXaWebatddcalKu5ThWZxhW2bqZ++HEOmwWlMS+O7nU47iuVYnw2vLVfVMyHYaLhG7EiZZka8s8
231253cNajExvcXhcgBjFB5NxnXUDrOspLvTgYoxuaf+Fn38XVILGn0I2fdjIVrcRbS8bGAUbP54
zdqxaDZokpZzcuodghIgNf7GYetpG+O+7wDlFHmwy0WcEO1Jw2FV12S2ff7EpI66faXgh6XyWxZa
wyUJfHNNJw/BoY3MB+QQBuG8sS9OdoLc76zbYpLHKCq8bdCp9Dqyg2Nc1T7PO3rwJjN27IzMFGf/
JwPSX9GCvdee89YXJDZXCeWuY26LAMyq5ZvfMQPElCR5tBmM/qHPW7nzm5H7H+Zp1SCiQ4h1MUV/
V6iOQsVpv9mGf2zHszFxf+dW9dOR1pvwbZ4uG4hyMCZ7a4zZO5wfJZjArdPnrx2u/UOfgi8jOW2l
LXUbAUwx/JFwxYroTanz0gwbIwHbvRwZqRL1Xczo8uwcQU33Ver06Jpqp2JCcjHKEUxXgIcbYjBk
s34aeWS32i2Qrldv2qvSfT6S3D7lDJjrsT1iFA5QRBSbZiL0ntHa1amJ0u0TfTVsbzyYBaBcq915
zz1AqVUzii8e/50sLtvQTm/whdUujkaAXFBiM9lOXOvy3cyn9w5KbjdZP+S2t2piY83sqZ+gYFce
khuncg5584WgMhv9I0ooXCMgEeSHDb0aDVSTbROL6V6XkRnIxSjBr0MawztUVkTQ41G7m/qoXA91
W3EwTpG1VeimCgLNgwaq6DAxT4/C4rHHzrAIHbYMZyA9G4yNgC8T18fHg5aoiZHbu/WlHr1xk6Jo
X8gizabIak6/yHt0V+JYcfRmiMu7MnHaLfm9ro0+vhnbp65CS5bVTEEZh8XBxnR8a60t9DBwTx7C
tscmMY8Ha1ErzH1F7RHKbSQrip1WHyY7ZZNd5oS9TLcVWkrK4CFgrqudlZUgl63HAI+vZWwp+so2
HjjLZtEizG0xBNzXKSS29FuXmm8Yirydo0a1bjsDz0txb7jNvgvMFgQ6CzqV2oYzIiAwTUqp51ik
b8Y/qXhRQACcbpyg2PSN84WNAUtj9OHMIO0H/G5J6FYbzp3DxjHcR8+I470N5FM0aMWKub5lhVVs
EWrX29SLdpzQV1iDjjmsApZQVjmX6Z5R/5wkJYYooV611dcmGJyVTytJipxjZWhYYEvsJzNitchz
tIUz6fFOAi8jFyniQuL7cC2A/mJgyQvdF6HAl1+qg99V8QYHBCJeTfRL1rl49tMPL5I/h1GyZ2A7
2ekp2U+j+xyDCNumdcRGkICuyCOxUWF4MS1c3KJF1NB7/eJ8CR7zKr2LveFWcQhm/WihpQCwXYyZ
q76hTc/YJ9xhYFMgsXD1bEQvn8TgzPhOgxfkUR+iyiGMdDTOc9RMTR33m9rejQDXoYNYjKNBdIcl
2w8KFwAp3XeBSy+LSNX0DblJMaIZaj3MBf1dSax03kvG8OX3zAAa2EK+P6T2B0pCnIAl8fQZAkbX
QD8xFfpSemixWutbb0tCMNvsEnIQZJjbHwrXh96IiJiVdoy+zvu21ndeIIk/GPxwnTn60bb5nkaA
tIsXcpQB70KbS3osCnWDb0fSI0yC5o70Fap197HoI71Rgohr08pOUn2TzTJidcoRSPcB2yq+7ERi
TusjYzW4fMbcuh6ff3qHORejlkU57tCsQogCv5RqgqXie/xWjhhUnXF8h0bCVo8II18YGl4nIM2t
sX9xzpdMT4lswXWNUIo4gJuj0PVUKQarYAJDrUN1SRp219yS+zRzkes3eLD2fdhYB7vAua3690a+
Znb7AQ+M4wmGRbYwe5y6TaidsxZxtqbKEftyti4x4N91ZJLMCnzu5AzRwc3DL4VZ/YLUCEuVKXQy
+JTDEteBl92F7HL4I6N16qsHo52qncjS9Ux7+uAy/17bpn9DdLXJdNFfaIEOT6GPjIvaYt7aPl0i
MdfNVnpFye6TJihpSC61sGytF4gR4QtvdDzNUxOQdcm4INhEfZcdrNDDjdOPJumiBVa7KUjXde1O
O3eIbXAX9U/iTayrUuWlZxk+WTEHbUgZO7NvSNE0SwV7fkzu+D7J3efvsrFI7qIwfxBTNGMV+h9/
rxG3wDObAOKrMqaiMvFI2jwXn3/8/IWipDL5mNlxK4HmsHOWHF3dt/s+q6O7SoiU9OOyn07kix7b
5e+az7+b2uiDCKLoUI5NeDfYxiE0tXlycebfff4i/+fvlMD6OoYkrI6h9yIG9epkoj90aqTplOnB
P0ahcWHmwx/dob5gv+cWSteVbzEnIMZyW8VZ9Zbtyqqr0HNl+aFYPH9TMuEldBFadEYawGIz36iK
x40LoGfnVyitEXmZVriN8+pDFwngfkz7ax30j95w8AvqH7cEf15hbCh9HGLEAVnnSS+SKHw5vKW+
0LsOrSvWTn1tJLa/HhA5GpqUhZOoeVcZH1I22LpRfKUh/TEM7bi8OtIWwnsYbuYex/mOb3tPUwYt
00w151t+tloxpU13cQLovOmnZ12L9ykmooLy5FeHXggVY80DtPQYI8HpHxNQjpcsJTGZa1o1bnPU
zhzdiAS7aFtED2hfUvA818Ep9iPg6qvQqr8sK+WAoZGdO+RYWyTiDMQQyCmKjiNCZ8T2M7mpND0g
XVdde/F0DduzK+71HM93VZiVezapcR/DC8I+Hhs32eEIwk6xxCrYR22O8pzl88ckyuiJ6cXVtdvo
4nm1cWgqtN7jFACHIoxW6uYRr5d/aDharObccp8syWYShFa/MWBun7XM78nbZLMOs+GQ5FN+SNPJ
Z8VGsu9C2VhNyMhFVCNLja3kOJYJWAiPyOKWvPFeR/G+sfvywaRVBnm6hDbq60uQQK21h695ZIQb
xhvyooviSYE2QBSZXsrFhV676jpUUJU8ZCSAzGxvz7457FX9UJjaBcbhWY8yuqWZV2+HIA6/9pqA
Y3gY38sKSS3g8ljFLgYKKTaG3RK0GwzfSiPLDsSJzKtsrA0UcDASS/clcVuW92GcceICaABY1Yzs
A2EXN09ZcsxspzzLqPzR1I2+h1yMB7X3gAwRfubacnzze/fLbNvYmRsrP/PWo32VQ7AaxxBOhzhx
UE33jecoKhRHnUc8Li7FbYqNnBTsB3sWLk/jEMLqDPyVXymEK5pAESaCw8IfmG4Vx/s27OpzGZZf
7TI3UbZk8uC6qXHx6uLJn9Kdb5SLEJ39v22z/FLm9E/CnsJn9MOvTRW8QyaOT6r0btPgNBcEFy9W
Jq0z1nKc/vToMJMZL+gQy5slxJFy2wPrAYDms/i0S5Jf2l5d6RSFD7giItJncXSnIiTlmv7hFbAx
aexOYl21SYYp81h/RxwdOuTPv/z8f4ZC9lfvqZgXMaLSjyiPoqdhSMGhMAOmYcURYD1EnEwwCD72
vtMe2Qqxqo1ZWcOFcuSlDEa8mUoAY8mdol8hZZQX0Q10R+Ddud6zVRngZBLaGHNJ0HtRgkSj/DkM
g3r2A+Ef6iYn1ARxuaItuq+G2odBwgycl85cyx7IFUkon7MAyKjEC8l9fAM2+mqOr8kQdBuRxaCE
RXrRptlzDaKSx2A01ijko40oOHqyYJnUodumIQ+Qp5FXyyJn56R2B4tuKz4MicLlWEYfMQ5v7qSN
7RSLrx7lbyyLXU7CTtcQYdQpDKRTRlZIGv0QKrK2s2FMpyTGDhUp/4A13D45NppYM/yCrmk6ff7C
c3SbneSHY3ispN5Ys+zSagFeyhx+oGf/+TsALPTw0W3rbUHfgLiWEOQART/gpwDVqasmzuWSTyXz
aGlGM8jOPkNzpqzTbOn43PfLUI66f2hxoZZwwTxrJYceLl044ujoyc4QFf0TT1xUwbNhsjSboTHu
/Mg65iJyVy1hAHi+KULsST1Ng/qhQ9w2ifpcX63noR7lnjCfx6HBlj6yXG9HOd7HCckjGO2igIyw
RgA7xJxUUE6yfmkxUP13ySkScGld0WIx7X7C4hiPrqPPcHGYVXFU3yjgwGlKN7oOy1+ySY0zq/+B
LlyF9cmZDqm3jytKvkkh8C26Jjt5lf9SQV96jHEkeDL82Tk1LJ6JVzxKI9n2LasjJRmE7ia8WqpA
/poj0kwM6INVgWkVsbI4UMWGmRuvalZOuOTBdIrq0aGsyq40mtKtCVOW4ckMgi/1v4jesM/A3Z/G
xWamML4a+Gl9l+a+F7YhczL/3kxpUPlZ89ZTSx6TmMa6hU4SUC1i5AmwcOdsuxEI9KzNdNdlOZ83
csVpgNVIq2eXT/Z0ouxEnJ7MDwKy7kCyCl3+PUz4W8VIay3nrt4aHcISok7kf+fuTHcbN7a1fUXc
4MwicPABnzWPljy1nT9Ed7vDeZ559edhOYm6nb13/h8gKbBWFSm5JZFVa71DA7+kjQCyo1kSbFKF
OoYFwi9iTaKOWFpoDoYHnmK8hZqubpQElTCzSnfJoC0p3nqQ3pMNJQV4u6g6rfThO6k5xOnYOlU2
y1Dyi3hJmCQqy3eVJFGaOKRwyznlM6BnHKDREOvBORiuEwS17RSrF81HZgbkDOLuGex73DV24BiR
sFFaiFN9u8hzLMVVLVoV8KJWJEO6uyxMl8Gk5ofObvnbZskzJ+N5U9g/SjNFqcCNrwb7bDY+0SKZ
hQV4MKx9yHNCM7ee5b2hONavSs3tUW9COSeNEaxFYg+hEyReoc8vh5F9NRejmBIjMGwV+bWLPW+t
FYDg0YmyXdSFAxdLKPsBWn6ybHTvvbKVH5aPyGcHLfuOhd9vIXieO8VlcW0mlNJKh31QGDgApwtz
zQ3iOdDSR1UX/sq3vbc+tadl1IlsjVsGJhdIC5FR6s1NlVGnaVJni0YmHtvGi+f7b9BY0cowxmKR
4Wi2HMdQW+ZuyF2B3WqAvUwSexRTDW8JqQlyazaARGffXteGfnbG6KVBXGPVx9VDVLXfp6Hhq/h7
H7JaKCk74eJYAFUuHO4UaxGRFAkRB1Jfpwp7xyyEcpvEsGgL0N5oGIYrBaspxweWzwbeHvrvbjGn
OKhIIzMQL6KqTGFu+izTw4UdqRsqwjzxkgFwljYeNVIUa2Bkz9aQJbD2kxfLruBlsLK6g1ROVaUo
sfdJ7XIZJ/Z1UszfUIi3uR8IfQ/PbjXaJjhZ3QCSX9c9nlUmNwtj/norv1vRqC6rqkxW9gj4lOQ0
KQ/tUJoeemjGyD1+LN+BiPHzEPW76tX6cmhQgG+ioMBbHXMtjSRQz34cqjRGNx2JDFWsyx5zlDS/
upPYuIrabOumV/dlgcVLAVD3gopbNC8kSX6hURCG1EjJalOIQ5Nl42vR48AW/gAU3wA7txxZeu8N
ZLLvCtuFzqMl0ZLbqrXAm93cWyHKjmY5vWFA2jzjhGXd20F333auf9Vrb+taffyULASF1QonhGOf
cE+A4B9tdDya1r3KIj41x+7Qs7ZDAhVvZ0D0ml0cgf3i8vCcCfHVRuETVo2zLePGuS/QLHfJ06+n
sIrWasLGIsXc09Xq5D6cOmw5jOExpWR4l2TN0+Qr3iEwM3E0cWRd8atHZM7bTK3pbgqHhVKR1hEp
J4N9sM7uCJVUvouY4dQ25fwRBUHqBnz/Wu05wR9gBTl7mcXFXulM/9Gawh+tYpDKyafshBPW2WpF
vxl1o1ypRfo9g5K9JYlXb1Gf+gpkCyZBYagvuo/ZWxNCpcjielvgaNjGoqTgPlwyFlz7ICPzYrpf
8rnY4aHwZgz5l7SvtDuKa/6WVel3PeevySHtLkSaUjLCFmnTRA4KvE2Dy5etXVS/UDfIGQxLVoDN
NiyUtYbLXhBjqTIbJgkfqktWuAuXVBMkyVylFEyVqOOFnjBnf8+d9rtZorTTeNrJym2kV8JuG4Mm
2VUCdRZMEhdJkBsb/EpR8rd4QlNDEss6KBxWE7AGYJXPjq041Watj0KGKmpyVq22ARfzjXp0s6A8
eBXci+GJJBE2uiWiL3UF/jBDVD2C7ZcmiHrFcPhXFdnL0CqocA3mFbevjW2wE03LGPBCtbRC7m4t
5jYwczG4obQIHt+Fb16MWMWE7kNbWYhh+7CWfaD8K4Cpi7pMT5nV410zxnuwOv6qUxxopVlLWZJ6
OHK+cMN9HrpeMDprI9TfvI5PLgAckegDdOQh3qncORc4kWpLErqxhQbINBt8eBhqDRVZSNbQZATR
pKy3XqkEewMhWh7n1DPx+wheinammLAUyancLFRwqatuiskXON3Io8Y2dujnamtdBX2OSmpIsd0u
DpC0IHk2u6yrXisnzTbdXBs0VcQWLC/6HTkHhAd649tgQWpvxbQ3k5Edeun7y6YeN/B8kmMVo6Ul
BtNBZTjwd4oSK49euRGxtaxCjHRJR6f3Nsq4i+wHtMeFPxTmMW8GewlExbzLlNlYwNK3Rb7O+JTu
sSpcakbFwxv0zMIMUAlqnZDqGaS0AJNcZFzuEEIpF4Fd8A0NoIqSBoUOhmSAN6BKDzQnW9U2MoQ5
zl5QRcmnsS3ydUriCjilBblxNgh4q67DlM2n75grFKTdvSBhfAFEhZgUgnx5iGEBCjKwSljBRXrp
bbRSW9mv+gDXivzMrBSNieQQvbHLFjxdXRW1T+t3vBq1FfKcwFDCbRqmPhWQcH5s1CCp3X7PA/Tc
4dZmsi29t2pkPxWtPupVhaCC7QOhbYtjZ1enDi7T2sjHg9nlCd6LmAzVk+aQOVCoG4Ilx9Zn6JZ2
N0AO81EHnNRRW3pd+eyM/FSEkjzDYpl5ET35crU+TDUmVDm4jKXVWdO55V8OPE2zNx1euqihQ0+u
mDBV8Cmqwd4EF7P19WZruKXODlfBcImlHKUH9q5osuE3ACeZLzawqxk1j84YFZQRBl2koQM84uB2
6S2VRadXi5VoyyOohWaVmdMFgb56ZbALW+h6AbDBabBEq830XBXauOlGXN8q3YEkEjVsQQ2shOLu
JVrYtYriUY5u3uAhlIee1iOCns5d25YGXpik3ceBSk7RUTMRaffgAxV8TF39EFf8u5Va5O09FaXt
oV1hBvgFU4NuocK5h/5ULSPfPfSD+4z4D74EwZZ1IRoOYfRzI2PdrwMypiQq8qiGMdwJNVZWZkEx
um7yfejr+T5yLKRS5KEMyqZ0RLSoa7vH0SKrNjkQTa+sq32kR9VemTTkq2X/FnRm66SSZxc2s/Oh
nFl7fM8CNAqXqeOw/+65W9x5MO2p3nO1NJsOXs5jMlZz3oN85UC+HXmoplm6g3vAAwRxlltTdjNX
99bHi69dhXb0XYnQOCn58/bQrR8qyMlrE1UF3AFn8QrGbhPU0oN+o6OFW1OS+Xi3UMZq5OzmP1E2
wXzktN2xQwKGZb3d7FN9oJn/2Xt+/gnSdFusdPM9ZVXcsox0bc09Nwa7Z9ukQueeDPXCyNe1bz6a
KYo+seXjyRXHORxkl0rwTKra5NhRbDuPMiuSvV/tyXqXp8fzh1SYAiXr7Kk2DbInA4tjxQXyIFF2
/1eZN5o6I8L/M/Hm/ydf6/gXR4OPM/4g3Wi6+y/X0YXtIp6rmtAC/jQ04M7+L9CkmgphAD3q2Zng
Tz8DR/uXYfJhmg5eMYalzVDOPzg3FkMWnBRhGAZYdR06zv/7n1+QtPWn/s8kF+Chv0JreT/I0yPZ
CGWBP1QYn0CjgkcjBSrV/DHVze/VgCNLgJnNmVs7pHW8srAjQLtKa6L3MkPdhSyHcUV6O9ppjtNt
8irHi7Yfrn6AME7bUg13LSt/rKquvlIIxaA1KR5l47cN5t1Jip+rPxaPPnujUwtv2HG0qEDWCNWR
OlZnDjhn+Ipgy2sOICxRpoTRnpDKDDsEs8ir1kmO5PqfjVN0+UkEDbWmMWR9UyMTsrwNyyM5Rx51
8FxBrXxcRIYz3Xvhsd+uTR/OM9Aj7TVxtLNVVu0PDbvXUWvbN4zOqCYiYXBOfDwbY9VIN8iphY8m
gkAoKpBQdCYgdSjCVqdURyHExL0WeID3fAvJuGxusRLPl7q0XH7ynKSg6HHs26tigAdcQGoZDtnc
1GTLD7LLNw37yCr9W1zAHMV5q0ggCs6zZfPRx4uSMXkhaoC7KunbrSPnWx9nZdmwyyzKTKQtOqTQ
6/pKxtNHxQzTxDQx04PStRb4VKDEB0x7SHN8PkRCJD2YhZLs4Ko68arK4HraWTqc5BGwOCDpoq6j
wzwqB5oy9zeZ1Yi1GkHKrOKqfAsnD0OjrqPk7/ritYgXPimaN7yvfGo9GiJV7UBiAVRhDw/rTdNC
d5FVJI5E1JovGhJPTl+Ub4Nu469qVHjmzNP6UL3mqEI8OBGw2dvppY+co2L4pISdFiVJdCDDPcn4
y0fXC2PzjP8zEgKe3W3sTFV0FADu4U15/ECA8bDqUMBBueIe50/33pob19ZYvUCdusXbAKcpR/ev
MiSbdppc0tVogoZp/8c1AnCHlI2HdE35pT+2c9OpFnIPaZeslGG28P11QE65xeowRUcnoLBcOJFD
uW92aa3LL7LXTibMcXn4uQ9sh6E2aRxEklIE5lrTWN5m4sCpo6rW6c7hFsRsY+WVPF+6JmweZKOy
ngPS5JzTrG2QytAanKDDa5m60Tvg1POoBulXAz875IVc/3msUdAKc0e/10FXbvDJSw84vhYHJ/QH
UJ9ue/BVVF2fA/QKgaboqXJGgITsdDki9d6NISZwc5Nk8TFLtP1PoTmuiNLC99oHnv7X3LBzw8u7
PgzBH+fOIwgteis0G8xFRPr+rmxKAVLDfer4gx5kY+p8zq0dmKtbLIQE7EJrPaXt0DxUZtJiNat8
nOSRAt05IYp56G2YR7edsiPuybJDsojc6E+HwVibx9EtxMonWfox0s+nRbqCiZwZeOCkDc25q2o1
OAsWpjBIzBPaHPmpnUuMzRy32MWp3G7Zh2RjbG4+5rWT98d4WqvvRqrtgZg0G6Ux1QdA2OMDmjPz
8UfT68XGR/aKAmusfcQmh7sjaVgwloQG5ACOjRO/3k5qggpx9F8vCuB6np373T0O7AYfY5BdRNKw
ONfbkwdC9/IRitt6HfVOh1whMbQBM5QF9PQ29xa3gAKsU3TNF0izOvsU1s/dZHbeqScvDGzMSr+L
fKkoyfRNBdJGTTuNT9CAmGD98VT45wlWBM3G8v+BEITb1aeHrKu6BokWwf+WaeifH7LkP7S8wS7r
B94F7bbhX/zIGl076oie2GsnsexNmTbPCuy89g7pVGzskd7cQG/RHlqhLEcU4O6BPagPWmflJHEz
9j3zoIwFvsY2ZMgCQCWhddLSCPnVCj2zLIq+YTeH66labYrJ/xrrfEOTrhyuxZghPElPNn23S+w2
/aOD3rAaTOGlCXrlyWoo8cBRbY9yZgGcZ5FlVbWTXZU8Qm3nJIRxe71PEkvZG9OorIpERcghKS94
CUXvmhq+xjFZn9wOjTWqqM561MQxDdAVKeDLXEK4aJsqMbCZqDvwWuirr2xPzZ41pLDughpvuTEB
5RO1erzXSdLdBV0HobGlgTFEdgo16N0Id4MugL908o+yJ6eJGuhTUvDSY+2YDx/TgPCjXhToRnrJ
RW0i9hUpQHlC5xmO3j3ySd03z4811unudAG4MB1acGWIBA75N+/cOygGa2mNhlVSsPxpYvv80yLy
8nf6sf6ZRsZXwXE1y0H1wYL65H6muToRe+wcLZb33lG1ZdJV8UPna9PV8FdxpHekNToQO1NTXmwx
puvRqxuUtIb0iWxZc3TIEuEWFQ0HowRgpUzo/HA/UQ6sRcmopKDGyrzzqLj8OSCPZEzOk91Psdu5
nwb+3eRbjBUmAiIDWn9oFABPMK1TYaJwqlnYz1JW7y6pgj1dYCrm6+i0jy7Qo98r1PHJLvvf8Y/S
0JP3DesIpBR4OJq5+75SoX7IPlAOd3YtIPpxKKN2g2azjv/bx/T5RBl3dVwJEQlLjpT5om2pq/Wu
8NLi3sV9cZnGhvsq8uZ+1HIPq81so3VlsUtdO2Xf36vnRG8RHY06tMC6lG6TTrh2zodDUt5HhR3v
5TwZGj0gZ6B6eMzFTsqjwfo2AGA+Nga/tSlPg1WddwY252p89XEauapFoxJjVVCZOdUN5N+uwoQ1
GCPGtpAxOQ+JaWWbIvjF7u7Pc3tABPs2Gl9vIXPo0pMDV97gn3ypV72+ZfqcfY6N57hChWgAjCkb
VP5B9yQa2jLz0uE2II9kDJgdNdN/N9xWCAIPeqAsP53X6FDf8Bo1EAbpq6Pt+j9MqkznQbTWi5O4
C9/wwydt8vtHfNtXaWQpD4Wq5McCX4qF1gTaN0rVW88X+hdnSi0QJX6y62GWQ1TtvssJSND/KCyr
fnStsNyZown9TjGUL1UrNmbRa99QoKPSqbv9vR2L4sjTZ1rKgQQ9/HjjT5hTZWgSoNw/+SfMRoLT
aOt5vbQCfdfXun9maRw8koi6YGysnkqKao9arrjbyOmChRyUTadUlxG42En2bjNKAyMoedZf15Az
SC14H9doIh8xYj3FpRiLxtnCxhNAiObDKNfEHnfaXw+Hy9SPs4CpgceI1SovXhegFqea1tYIhPIC
uQ2Fc8HTQI7agHwVRyiPQZwpD33aboC3Ky8dsI1/ICHqvxLoTEflQWdBS4YbCeSafe2vJEQviPGg
ipPsR6y73QU1neKuj7z6WxEHh46UTHAXn/F4gVLR+d2R1Jb+LMAO7JtIOQb4r6YLwDMwVZA2Wsun
m4gTY19jPbUPO2Rw15DrKEY5FMftOOv/gWkqicY/MU15+4ZhUQ6Aai646YpP/D+KdSVJ4cF7p6Jy
ghmUvwxIybeJMF5ro2h3We8L8IGG+Rqp7Fi7rmRDwYb5qcxh8nmF+YoIdbgNIdqsZNdr8/fEqKuL
IRTl6lj+48fZReaszQY0irx26ebXWj2ZYbvP+t/CYar3flqgvVrpyEXKw48+SkcQIRiBfFuQB5qJ
6U3eKgioZB15zTzq7gO3BRkQ2JBWSCt6ZruLhUVicwCxfggTx/looqHuKzx06PeRKJdTAbixSxXI
D/PTz/SAgpFTezU1IIeDng87Ny+qR35D73JCxa/7DqqbeJgmXB88sEHrGpjjWwJg0Azd+GtdB/E6
HrjFWTg2PE+uitR4XRgrqno/d80Rjn9kKI+pY/onWU+TR7IJCrabQoh2/WkgnPx/ovfaM+n908fP
nhcrSQsmLTTaT6R4zfBH1R0i+72rUWA7W0j2+HMaekjV+zoMxwdo6TTwg9FWQD7emrtyIFHQ3NLt
8WOaX/ceOD0UtvA0vXM16E93SqOLawT27hpXgXtQ2/Sly4V3Nafeu44aOHbLB2vdJbkDDhS+Coi8
CAr3fIacOPn+F27Y1kGeIeM2pA2uKgOZbwp5VdmTZ8irplqgA3L48yrBWGFmYsEIkvNCRJNLn1KS
UVp7ZOBic/FxOPflkWx6EMj73mb9fycPW8w1YJBa2zaGpf7flz7Ytv3tYyDxZWquYZLPMEif/XoT
0aEbxljC6+8otlcLYM7xfVolD7jnJHsHgbF72XSjhstLaMya6aJYy5icK4+qxjFWveZ2i08DQ9k3
uy4YXz/Fx6GKz0X/+Ckcz6+u+9GxycfgcLu+nFYrEYXHxFA+Xl3GPhqji1d1i27sT7H5ndd4smx1
/A/vPg0gRB2ffPY3t/jtxRSt2FBRUQ5yUMZDs0GmW1TJJs3wVJ4oAuynJgYt+dH/fCgnYFTDhM+H
P50WoC0CnPvzxeZ+oxT4ZxbKjH4anJOtJuIkjyDq6TjhnqyofQwH/9HwK3Es87q8E32br62gGTuU
nwNqnvOITRryKLsj+ak1ruHozEZUkVwl6J9rXfsyge9/IAM1nJ0cYjmG5epbAjpxoXWxdpx8kT0V
iX6QcTbTlL4bUWzTINTedPth1Cnk2WSp4AljvCNn/Zuralk5Lf/7F9f4lYHPw88ybEQKLFRgIGpZ
n6VEFM1XnBwJhu8+HHq7QgwZBFHcbeOU2ttH3w2D4FKXiF6i2ZVvP4KiFMVpmKqV04wxhqpQYy6T
Olu8jqzT5SlNDOiwyieMqqs+uge0AgOQp8PSUOzoXsZkY6PPsKlDFZjUPGDNjVNhvdmJyUMO/L//
xbr9SbqEByYmczpCLiiIkMKWW9+fRAeiPNfiHubOO2kevtO2N8BwaXWEp3vcTOHDH2Qvj/QA9Ws9
TVbkmJuFDP400kdb6GnlSYaaUQ1Rx8MDmEU3Sjm3ycPkux9z6iJOjyMGJw06MhsVwX2089pNCE3+
DKJZXF1bsOJzHPAcmXuVoazJ6j0VMjyxgEJcgT+LazHZOIVFGODKmJwXN6JdIEjRbmQM9Un0Psdg
h06thUlHbx3k0a2RMRua1pqHEoXgeZ6jl9hWfJpz6/40bMX9uEUrdA9ux/x8/f/4crdLlTWLgNEG
7vL3d+Y2jYNmdOChfjgox9zJlKM8CsP6pYuBdX2KD/O0W8ygIothvDkvxsic387/NK9HlWFRAWVZ
fhrI8xKEm7xgTfV/KXi3oL3+Csor2iQFty6Zw6C1zIMX9+aBpFx0mNyDD3EKO7CGuBwUA3ziO+h1
1se82xnkG68eWp2bW+h2mrxmYG5C75F8tnoUvBds9pr+pdGtN2NO9sdU4xsyK1/tLgIiZgXlxiNX
exn8ZFXZ+NiJkcJwMlbsqTA6PAY1+qNIydtvLqkpmeiwE+ryykwLGyBxbrHzaLZZBNsuKb17Hd3U
QjjFC35s/n2RNG+pl5cvWGoUx5ZiI1lmui3AsV0aVzpCHfPctIWuiFH0Kp5H+2qnODjF51T+s7bH
ICNCvFJF4r2wlPCxR6WUHVrivKvuWyQGFAZKGIiegiSmKCdchSOB4nFszGuYdnooTMfB1AMqq4xZ
UT1dxhAPk/kEGaK80YIzg+fq+9H0IAcAflxdJI5PckY35PyBJPVWvlf2C9sFn9tRAK+WH/d4EKHd
neOR9xq1kuQFTwDZyNHbs+A2EPM0tXQy8bcQ1CcucnuE3F7pFpOztb8u7221nVypwOVn5dK4mKvJ
lcxHf17OjJpFFUfzTrfQbcEDh+pv6x8577Yc+nS527n8E6DHKvum1gf/sDwy/rbFmiWi7Pk/HVMs
IW/JP91yDQjulRvF9Xez8ndoPBbHpPD0dVtGP0AUTuraKuvi+HHou1+aQnFQFfHU78C3nkBo2C9a
AFjTGyz3ULtOfWJJj6dhBW+mgk12cOC13+kQIk7TYLhPdqpDh1TFK7y4bNs5JvRxJ3BfG7P9Wni1
fUlyP7n6rv9GWv/6358vcw301wW5JTTLRdiG5SByVZ8zp2g8CH3Q1ey7jcoynr+DjZorfEJMLy6y
p6pCx3MciVu4ZCUAODsH0MTjVI6mvV0BL8KCAFsecx2jGoLmxIRGzVh6aNpwVGDtgMokiai5R8XT
ru7koWysETrYNKp4aVseRQnb25dKVx0aVLE3Hfiwe/QuWWSQhXiC4oEFqluYd6AZAgjgArllzwr9
o48D5JFMqnKQRzI2mXq0ax0PEC+Dn6bJuW3cIaIuh5VqvlYYdmd/DMtnlp3WGl8W/DgitA+aEdBD
Ynr1XnZNQ/uiKK51L3uqDtF/al7cQYUIWU5XVqDRP2hCaZ/LyKx8XL6QLA9UVvO69jlZ6SmaOhSV
pXwLFQv9jkz5zUi67Cobz4Izj87ohbcJLY/dv4oLVwaT1s6uoRVl16r1UyRfMINWSkSMG8+3L7Dq
urALUSVvv1q94t3La6EVkpESm0GqZnW+vQZ6RYdBsMSU15NxJayefZTu8DaZrujutnz8nntoPXgV
edRM68Sz9YckAgeFoFj/FY4h/JPcRC8eRHlii696b2M5Yrn+4xhNzbrTMu8AKQdH26oSSxhh51s5
yJzgYraGFv9cIqrsB0QvjaMsEY1u1p4SJPn/3Ulh26jJIuQEZz5BTlHE0J7mV2mCBDGiYkTk6/YK
GH9dQkSgF/iQNA9pWranKsRcJlabBxniRwG7IkBeXna1zs3XpFFAeC/L0bGP+E78AH2JyIkRulcA
Ro89v6rXyq6ndTvw9MtgOLxCWT91nQuQFTOl+6oXMJXneJcCoTbBWCGqgCtxFCfhkswdWMsxQf+i
V063JlDtP7pVMzx7cUeOHdWfzgDT/2eje6ZxSFoLYQ8PruIOs1VcOYjJKWOTGoegDrRNrJIrqKK8
/aJ/r5zO+KI25XhKSwzsZVdREDHACwb6eBUaXyoekHd9h1XjH+egwm4+aH5gb9C4LM/CwAY04c/4
XtunSS3U30LQ4L2tAMep2vzRHklvqFH2W4lXJ8BIxdw7fTM+A37YIvaY/QZuUlvBWU53kBzC1wgY
gpyfBprDr7MwWWBxuotGOie/ZRCLtyRy2w9QzS/Ajp+BHH9bh/OTE6zFXQM4iWNpn7ceYshF77lJ
/y3R9HpLMWg4yQaJ0rOrK/XOz6vhhOgD62kt14aTlkdnLNsQF/5rroyrhf5cgBwCRu/BwLVKdR1Z
kI1LL0W+Q69RH5m7LZKChyqx0W6fu3Xf8Qv1oqPs9bXnPD2MSmU/fYwa/HMGkbiXAznoJjiulPNL
AbYeXP2qbYzi1UfreSempFnKrgeRdFGJNDoOZlG8tqgrGOlrbATZEW0mjIDmc9S465ZI/Jg7MwsB
OGfnqRmqi2aCvkBGtrvTjHymX8/BrBRg7APvKHt1L6pLpSkjSmRojAl8ai6504H0+QsL9G/KOBqM
ic+7Qj4ax5L7QVfo4qM6+NPz2vIRP0KhP/8GXVCDcyPse21u0LMaFk2KBqeM9S0QSuwo9G0leH7f
5gWi6A9e4h3L3mgOgqQcws+DtvHH1v3S+f0qwqHna+SmUPpV4R9N9Fr3xpjtfEXnr7ZsFgqZvQPr
WV9kqDEjd9NZNR6uf8XkgDXZ3FiT7uR5nFlW+JpVaa6tLXTVQUEYwGEo4/QHLRBY0nbge2TX94uo
ZH879oePQxm17RoU7k8T5GGBp3wSRcNO9pr5ah+z57OBok93kRfbhw4bJDjqXvFoDkG4rWPBLnrM
1AcfoZ+7DLAk2vywgKM6D46y8Zh4HIsMwnuI+MMtJo/EPPofY0aMiJlnP91myanULkdsqTpYpUWt
UhpunZWilGoEzwNznNb2dBDFbCK9eYtpF8269jSgQ3MI04/8XkknSGf0ZKjusmRPwQgYpO5FF93p
WY6xXTbyenwrKzwHTB/mflvY41sQBgedZe6Tl8Qm5VgDlvQ8jQ8GK2MRh+c+84wHBA4eZByUEjY8
o4OpzDxNZ+eJq/ebFaGIOWP8oxxNIQu18m4MgqdmbmYHSVBXjx+RAOC7D1NjH9iVdR9naXEIrOag
z3qzUnRWMflskqDH/Vuzq8c68OFqR2iOyVGUS0CdqGOxU1jQLcfID8/Ah6p9DTtw02Rx+6BPKuxU
YXvfULhYhI3p/bDt8gtQgepLX2Msqs4nlYFSoylhz8K0aIjdAUpmAysPnYy97EcDxxtBt7lvqJ63
KaJqAAgclMZSt0xBddDdol4Sq5vCR+xXKOlW1twy2DqUdfxxIwtyID/7HcCkvQAt9YXFXQKJzU1O
XiCmR1LrZwg22pvvZdYqbpRhaU4QzC14bpfAbNyjZqEoMPfKIscNdz4Sar5w4ZyfRRJSLRLDGl0O
Dwrn/EAUIRICjR6+yeehhSzwHwOyn6IHP42Ffvj03Awt46GHHoZdQliwdkhxh3Pz/urkUb70YSk9
Jy4F+CZOgzczt9+dWC2+D/m470Q6e6r2VyWeOkgRdNCl8s6yEaWdoj6DepDT4QcmY4pieec8017D
yQBkIAeU1tXPRdmhfeWqR2+caESqHWVXNMkEnn/uV7Vdb0unuHzMm0Mfo7LPz0P9OEXO4yt2kZca
ZppJleRLLUBAZYrU7lE2+Ou5wPEe8M3oH70IAbrejquNHPMha5wKrXuWvdbLuseyir5Z0McXmkEy
uhCWdy8bt4zqJdYLrID+iqGio9zzpFz7aW0fb3EnhiSuON0PXkm5x2eGnTH38nSBgJG2lkE5WcUG
fVdhixw7ebMDoJO8jvBWGyulJkmy/9K20TcZjkITY+W0abH5ZVbHFx2aQhDe22iEPbmNAo+beCMc
jCSTMF4iwZK8xgMCcGMc9muh+WzH7Vz7LcdHghw3N4JsGN1LkaVA/TS3+opfLVbHuABdwaQBJzF6
j/eLKxcsoBB8uNIcZBOju4vB+F/9QZngIPSlv+zmWCqH/ahoD7GtNwetQPwM71ZlVUZKdnFcfF5r
vGLf8axxYE19p/Y+oFsStvd5VNtUvFueYShSvAzpcJUzQ119QT1CPFvaOK6VxEv2bqB+upYvII3F
dnFx+gkZ60RzSmQdODSH2ADPPx8OJo6iRevvVBTqD3b3vXX4ZGrXxi/et8vnMkUz2k56MM0kUJ9V
D6/HnifImu1E9ZyP6JKJAB6qHHVTaHaTZ6mokDDqiCre1XaGa9jcrVNuaaY2KMgz0Q06NTu2HetH
2c34wBxszR78qQxIIHbBD9cFNef1aOOoHiklIZzfIi9DuEATGTJntbKyPM3jt4E5uiICnD+0hY4d
bBI75xJB+VXv5vqTmTXaXeMU49e6UQ9thSldrJsoIBn+k10H4jIhsEXuGdftXInfPLtOTzoQ86dc
DbuV1Zr+bDmZ7SiNj4ccUVWkAI6y0ajDfhzJbqs56bGfm9sUxbORXrPgak+NP65xSl+pwG4PsqEi
0RzMAOb3XSNsCo2pUDYKCiXodvTBvWxyN8UGImu+3kLyaFIqhDTCXNsqadosQxP5rVRH3MAy4ydE
ycqDjPtzPFJhvMTj49BVxqEHSoXdPBIVAXT3M4n+/CyPVKfKz1jo/TE6zl0Zk6NuAkSpR7/q1YQz
hYuPap0Ne6hPFaVIjFjq8huSbTA/7fRt9FuUFvUUp5ei1B8Lw/+KxeHwDIx3G7hNdUYxujrLI52s
5JLkh40JBhvEO0UwLEeEHVFm9a2K2zGx24A8eazh8xrOmG3kgIx9XMHSw0eHJdrG1Oujy2MM5HR4
H/UFWIJSYIo5dxH/6T+68Fbg6yvFsccHYI8VJJqO0OLJWznxZSqQPzN1lbdOGuPOxoXzUjcOHDwN
E8sijAyWxFZJ5hQJ4OrXLotzzHdHko/pV09gBQwfwHhS9Tx86wwTb5MMpLfZJPZ6KBvzkCdqfXBn
F9JEqMUVGA2Kr6VNmj4McFN2yuQeSYAX7N/VnTH3ZAgVm+Q+cVpoK+hSrjMLiAL/LAynQVyuBDr6
i6EqTwIf9gcss5DwQV9pDdS8fQuwFEgnu33Sws45FugWLPS07N4aJ1HuhjYcTqFuT4+Nbp6Qf27f
9CxP10OoA+qZTwdXhQpVFl1L5X8ZO68lx3Vl234RI+jNq6RSyauk8v3CaEvvQfv1ZxDq1Vq77z4n
7guCSCRAqUqigMyZc8YUYgGoIHDk7iSeQjZOmHu3rhwoJNzi7gPHQLjKLY5ASms+62a87tJOILFF
aicDBrf04Zh7j6lnX/eh4t5G+d9pEGT0zkGOqjlqykbmvpiIh3H+AG9JmeqxUH0KndPCfyJdHh8L
G1zB3JMm2eT5J8rXxtkEwPk0KV65hdXxSU2gOq/0rNhS19K86RmEy4gpQag6d6mi+yrG3jrJXu7r
G1Wt4qvsucpD4AztMwRgEdS31cqAZffQUHt6mHOn3aKaL2VfNlGPyB+MGunD3VEO/NVtncIAs1f+
a737In/5/rc1RUVuWu3bkH1Iap1bPYg2Rg0XWETAK3mAOM1dRvBmPajJ+2i39g/R8bUyDajgCHKe
qyhVPhsPPpDJMIJrP39au15FPCEtyQ8UvbbWRjWhJI5o/ICi8B6iMsBVPEW+BFZ8rgOlfJH2KITR
StpzLT1b7JOuevdVZFH4VA2EQ8tyqL8Jqzo58RC8WX7DZj3nDNYghPVWExeSDoqNUFmkmXAgjLF2
sKe25PsRNN9yBG0GMINfEKQ1H+rYLXZamPZXe0APUU51EdEI9Kx8HoLG2Jqtk64bPuOfU9EtpYNR
Q4o7iKkkSWw6cA0Bds/nV9Wn5iYson5ByjleKDEYfYnOl43E5UsIv7y6D/zl91dXOldRiJigPQTI
G7PofYG/1rvfQ2dDD2JyoqjbhsrAKsZh01Sj+HTrNfW1yZcG/v9HN+XfFGtu8oXgG8K5zkiM2pjA
1lTUCs9uWSEOHsGtF99OIzisFHURibHeD71T7yM1afb3bjfbEleB7EgOy/7N8c+Uu60sqPkuktpf
/TfnUNTRprYiwH4FEhiJwadA97SXtom/h6WVH825V4+utUx6uIaFgsa6EvGThUAclftIZ4EF589j
wZ0T+f8KBbpDtK8iO7wF/1yPiGjcRO+3yN59wq0fK8G+mZ1V2I4pELdCSqQpa0uDNuTsCBWgvJpt
ihlXv0yjXAJO8Q4G7OYHohHeQXbvTRFQkCC0n3fLX16TOVjLSVB7PB8Xy7porgiSZi8jGC9glqLd
ya4mFJPNZeKtvD7PX+zahdLZVD5jBL8WlTFBelik2lHREhXCWy//TKt6Fya+/QO+ujfDDvq3PLCt
B7Nu9H2MZP2xjSoVKZQRsGqZKTsdDrKt40MvlRu2crbN7nczmKa76Dm1PNpaGjzJAaH04qy2a9kZ
Y9On/Has+zXB1B0829CqBZC8BGryUxO7MvTSX10U/oxUl7yaknAqCKfpGJIy3NVTnz1Obl9egYyG
y4kf6G8pTApyEnukJ1F69ofamPHKgzD33NoA/I3BhN2sprbUa1ahMolvkHVIJHpUQVo2ZFV0sme0
pUa51AgV3MVU0PuFTUb/JiblHIrEf9VEZD5aqsn+NdHqV9P1r01ul18Gx3qd1Ky4orGWX1UHnUaO
tygNzF05oNQN9N5dd5Imiq1BVZCuFMY7p2XwKFr5Q0ua9zrzKUJyGspovWDYqVMynTkaDss4GvLv
sCe5U1L9yCi0he9FSy6pr1RbXjp0x6T1X0IUP2H6wKUZ7UdDaP0nJTb2KoDlAhlh3T30/NytUPIU
n1aXbeR9SVTwQWWPei2t2n5ocr8/Dfb0u0GEWN3DW0+Zyz92zx0oTO5iKi8qjk3Lu/PdZ+xJ4xSj
5i/axLpEPmI6suqbrZ66KtHW2Ny6buNSSs+bkN1Ji+EJ9tNpJ7swUkOL2KjenmBa+GYJcCeVltRH
ORoJ/4NEgXPiURq9cQw+lYPTPt0WAg4QZEFylRM1w174vcguLdrft9/tDDhHn8D8KH+0pa3tY3K7
tX28m6Qd8GJfEeUXdrDlwBeLK+W04SMw2q9IcgPrrca02hbp9B1A97Rp1SY7w22rAtk2SBGPiEKi
zOz9GEmF6yMMqXz3mlNLhP9LlEM2qk5Ve/X9+SAIBefB9vt8D4NF/FhqubiQ7VDR7EjgZpug2bP9
EYxVBQa+9Kz4KhuvTbcqCLXTrRc1xM9tZWtPaXJzgD54ejRiaK4dUcAZrkMJnMzxZRpfF5Dxy8vR
++imeD01gf9W+E647xuK/cxk8t4iffTWeu6Ea33uer3voOGreVs5WhvpjzI33ZOcaqWQ5EBF+ULg
o7waqXVzst1SP5RGMi3kHEQ/UZPL8gCOHtRRTLYm08ym1Rejp60R7ISeiKcTBI6Nq3EqjJqDGhdU
C8qhArLChfQ35L8gG0vocNJMh9oAajGtddHoNbKL7BVWIM7/aVf1frTY++GrpykqEPgaod7c3MAS
/2sNaZemIRr7A6Gq10LNHuRhiOyi/tC1ZPodPYvehwmtcHl4UgcdHcGi3kK/G73/p7+0d3VRvNQB
Rw44BPdt14Lun6/gbFT2ekoNlZKQxBhGZdoU1cSD6c+m00KVB+76ai9NLuJxT/IjW/s7QeZ1W5WV
UpP26t//1+2dHNCF9RPN0pB90X/sJ+9bwTbpNWLPyLA39gdBk/6TCDjMmlbsPThzN4z6M/FRNkJp
rB+DhhSctEP1wwe7nvhtg8DzpWOfD7sr7HPGq4JkCMWHkFMrmap8JrrypfY7Czp2A9pTDwl2abdR
wIOPPC8JaHndg1509q5XPX/HR49A9596mkZzIONIRrGRAGT2G8qTD02v7MmanDJW6zV80MNK2jLH
gugkbpsHreoegMzoT/VQW89IK5Qry6urR/681jNBc3Vf2QY12aViPkuXPxMGYLYclWOgs56avZBo
gQUJMiuop6nLqXkmFln8Eiv9tGgaZ9dRuI0Uixj8U+ZkPuVf2dNgUcINGmOXp6nYd3Bds38Qx3GG
ScpGnw9eKGt8+H3XbKUpng9o4dzYBLWWIHETEmekVpXJR59ACUYPIftW20E6drx1ZazQTMpjVNr6
TvbqSeeB6iLQS/72kU2Q/ywboLbvxmBXlHt4/vOUwOrB5t2BnJdu67NjMUvliwkTDYx+sBWyuxqf
pG8Red4SNivltpoRzXFnJ7ao8a2UZ0Pv9Ofp+9Crdr1EfAMhNDPqdpAbzYTWnr01Y9SRKSJRfWqI
PEt8BFCorBxIse0IoTE9zjheR4kgiWHaJ3inmks9S59pYXsz5XnHeXz2EINwTnJQus0m19d21NyU
G06AQBsp03YPDuzn9SrSome1VosNGxoYwvQZjiKHb56VNk2rwTCgqLvPlE5WEPxIeoiO0ciJrnVj
XDLTHD8mlaM+4SNIwOYudRxfUh5eT8gf37w0QUzNFZQDRBwU54Y9DR/GqQPQ/ceWBzkSIgk5iyIQ
pgJlyoTyOpjrAc3mqoctzh/scC+7spmKICetBFVgVZRshaVRS5UwXMvLBKSQvZSXcqZYk3cuN6JB
6icNu+YawEpMlaLT/QDAxYXefVNTFZBGbTRngWrGLtD4efLRsXltOuULqYnuB+QkHNK1S5aq6i4L
sjZ4bDsLaEMECsPN6/BIrI4NVddCg9bD7aXXufHaUVmSpZb6ZOWq8TrQS+aeHOuphJJj6uw5j5V1
ot3G/t95ckybsel/5pleCso/TEIIvMtmaQw5GbXRb7eg/xGWtoLyuTCg9i1m0JWN3LpJTDC2xUOb
Rea3HvTWYmwz/UmZ6mIPoRsaRmBDv1TszcoJ3p5g/perxDK6LkpOwH/1pRzQDBTkNY5Cdc+Xpm5C
YxdZMys/XDYLuXYa9+chUKK3EOk0ZKe0YqMJKCeBWiVsek1rF8/ags2sMiivBrvY+Ao0v7AazvCk
2eU+Kq/u01BoQVwD4vgT23VUgw37I3D08bFM0IoevNT/GDJtEeZm9pWfKfGga1mys3k8v/BnerJ5
8KH/iI55FU/dC9LCQOiSVl17KN2jHZkMRM7J7srRTm2oEyUcYeRofhIDa5Z9ayRXi7LnF/gLCAQj
vLy/r9Q41BEU88L4w4Fv1PvaT9pDRnZ8ZtVUlqXsNg7//LnpXBsaZHl5c5yNiRK/aXySHqX93lRT
cAETCAVCWb/x2G9+1XPMgYqTH2x54bSMvPSltJ0AYDMkNc2AvgIcyDGst8MpqZ3h0jnZeBlSGEws
ABzSJBtrpnoMm/Yse0Swh8ttVE4Ia3YIHezm9zVqj8d3Wg27+xqR6Y4wFtVv0pTxKDlpZQ94ay7R
pnDA2cOq4+zF3Ny7mRK8Ryoik4Gs9JYD1FuoYm3OVd2yL5sm8ROKyCpI21jg71X/1Y+j4FrppgtR
gJVtNMDdMBkp6hsKsuLBFlr36AdCe4MmvwISNVg7qHvS7TgH1wMdBFmYR8U6zUO48Rxvekxb9HRC
O0+RPYInFzVLNFx6NX2FRj6EntKoF7duSPWY7hWvslcpYIy9qhbLyUuqfR0b1V5e3RslckmRyH5M
Lsu9eTYzXWssoMWKyhY6I6V98T04v7NA9K8R9FK7enDhAJ27sW2le0S/rUWlZsNrEUKR4ZuwdMtR
Z1DQyxggikltq3/tUfw6QvXxPZ97OeGOUxyPb3JMVKlx9qLySU5MAt94GgNENWbP1IysS+UoazlW
lKVz9QMYIOYxL+cXT+Q/5dBghsmrxtMoiKNxGSdwoGfmi/TLx3YBQeP0LO/t9BA+xgPiJm0Dd0Zr
569+P8K2TKqSKo7idQrFu1p4zUmOuTFgZT0ekoMc5GueLTOvjndyVHGiYoXIQ7GR3aIjTpAPcHJD
y0rev3T3uV9GRyRx/92MKM6pvXaQ5qmtSyLU5vTbI9aoa4NaY9UGkd6spI8az+rsk5imTarXl99d
OVGOy9kxzJYIppsZcmnwZpR2r+7YDhBz4icbqJWVIh7ZugOUr0a1EpDK8q+ajT0qEKBjpRMcYytT
nQguokpzvDfTEKhHPUZ9A+TlVpt7clDaYVduR+rzPQg84bBGn5ThXINdYHF3In4ePTR1O29olF9d
CeqQlC944l5Dw3Gw04NswgD4enerA5Ct2wp4gefxrMqvEayl8KT88ZGXihJnB4c/duGMwzlxIDrT
o6CEiihu3qKKX/fBswLiMXRrvbpCvBk/yZ7ZpqvJ6MZndi8cNYpDElRQaNRVsfJ1EuTRpBjzE8u8
hFUyrkf4ulaxF4eQsfkg6IyuKKDJ5zO3zBwy7YFK3uzW12rvjFDDhM6Ibl7kOm7JD3huQP/Peoix
iJM1+gDjuYU0UQg37cZE/JKmm31K4ZIJIYuUL0LaOreg3LoL2oewg/VZ83okNuZTVDIFzTmYqOKF
2/Eo5gNXPTfSrkANEmqqcZSusILDJ8tf6ma7u8lZf3ylPXPH6qDpfO6RYBi/+LOIhVaoH0PkiM3Q
egJRmP5mD3x7+nDrSWwstWrXngltJRuV8GAib7YUVWU+tlnXXUcn66+htgldYV6khR2KviHOqSyc
yfPTZZwje6i4VrNVAqe7IhdjPmmc/2+jAIIoCotCbyknh1nyswPwvLLbMXlrhwroVqZfDARFKPi0
KSjiQaFlkfsafpXGJnLb57pzSL4wIR8IVxS2QMaBCTb7/bOnjO9yLCBce9T1Jl+0ItKvbme9BVP9
Q/eL7iWuAvu5tJEmE55Ystyr4vnK0ZzH7BR6KDcpxEa6dq4xPUIi0/CwYDSbfO/wZx19bOQ6ccJ+
tY8o6W40/WzMJ6NqPi2VufGsxb1xlL1AFcSCYOiEc5TDElIk9Wn2l4Ow6FvPENT97U/8tn+Qg74x
1dCfmmcnCwEtpTCyTu7g7uwSxvSyL80rP1ImKlI81+PRK7aiDq1rrunBeSwhfp0HpVuoDeYK2uN0
fZ9l9c8FRYQXOUcvjfZxSkYLbYp/Jg1afXV9PYYWlDv5SuHCTsyNzdnjrxvLbhDHh6SOXm270861
VTcrNQn9N2hsfkEAO/0MjZdCMVIq4qkI11x9+hRQ5INWMQAf8TOzrmprQubJJ7CmcAgqQK7CgzyK
Ze+41ptfZpsA3tuqGrLnZm7qoKcyRgEhkxdp9uy5bCT0yDrInvRwqsZZoBcvtnKW1wHEq0fvm2M6
FjzgTsGROalakFpOv6VKG9LiJExOnTvo28zpziAiILGsZRv5sKlr6qf0uJkoiUUyY55RkWUCGafu
tdkk7fbE4SSPq2GlFm13LgzkDuM0qT6nxqhXlaqNO/ht/fe+fnEzvfycUETf9J1oH6woqYhBppTu
JLB4IpWgLiuvLK/F3Ji+UBfhFJZbaTM0jYAvx6DWDVDH9ourTxAWdAe4QTkmvUoIOCgfqY5W3xln
Y24sqNKXPeKqa2lrtMQ4Q/JhnJ3QuXBw0Xd3UwVd9SnSLnrDvmAhp5dA+PnCoySQJRT+/JjsxDrI
RnE9Ql3ysugqLgtEPdEyaJrl3akZYFWXXfK9EPT/6aLZvh3IzG5NP/7Oc+Mn7PJkPIdpOmg+TI8N
OqLPFGLD7O2q/tfcdh4RuIA7t/PWSqBW38ZZMS8TmfU8hshhTYqD4ojRaLsInqsZ7h5coMLYxVYA
TstaIUXofIYpOj0aME+UoOgqJO9gr7LeXcN3tnGHoESRkGQvQqhC0gmCbStVjHeYQF8p/bSedNQ4
XqBDX0tzk0DGqYT5sJTdwPC9VdZl5v85ySiTHAZsyHMHgtOzzIAdWkg2Qt7Kt2EMzkEOd7wALcq5
8hONu+mpMy3rChvwQZprjRq9sa6bhzZKq488sQfkmHqbBPMQvZGJuc0edJ0wopO1T6mLVBvJmE9C
MTCrgBNCIG0MPlEUefJ7MHkKj9EzYXz4k2c7LESINA36HNwMws9qWvexVX6EuWaz0ZjiVVhAoQob
FXzpWXFQfQIoHSfGY6fp0VKZs9v1TLA8dkZ8BNGcvPDzspdp7joKEcN2hfUok+NU4S17sjxvgmqE
/VjWAZpbZMMNapSozqvzswnDymUcrQ+5bFWglAc1FVCm+S4tFJV+9dmk8IQ5togfZGYdntZPMts9
sc+m4YkKqbxcdCqhrrZAB2yb8ZvVqfEI3HZ8jpPQ2JTkJovHUHfDTU5l1mGyyCMkrfAeVRGalJuI
TpxER2nJEPd7gquaxidP2oroKCCdLuaeZXbdmv1wslXsUdnXZQG/WZ95L1E1KmfLSw+ylxjm9DJz
0cxDbte3+6LIZlbYmJonCgkRriBPHyGNcPXBTvPpKsKPzPW+l52l/PD9ZkmyIgrRbinWbl+P36mA
R/U86q03OH2iGWBUAc0dUMeNhvp5UpAtqykgvXU7KsafPDVcjZomCG8boDVzCkkeQsP3T6Xuds8B
0Coe5Ndo6On0GRTXBuQTckwJy+EYmhXFswyGTYJHov1IEI44JJR6rLkvSa3EgIC343wxVZl5LltV
u4HA4Gn8latjBq8DSTWHDS66KIDDtG5Y5xz637W6KTeGaYF5Gwz7sy4IuTbNV77FAxTGlPnzaP2F
1CGko24FkSZ6QujFIuKQx4gPK9rg7GRDWQ2ATHmJI5fFiPBLNTd/j//L9T7fEG33e740yum34VoQ
L6hy/eK2xI0GNIO/OiqwEAfGzkVycis4PwDQh+fIU8KvepAjq9eZ3ktdUYkPEkY9ZyrZeI9KZpjx
aoQE4iZcGKqd7urM8i9QgXWPoReyYx6Ef5G2vs2VJZ9lY93lKoHhtONzmMKLlJdT9dgCef4Ya/ur
C/PVU01pyXOeGY8hDwhOqygnJZMNEpnnng15P0EiUAzoYerAyo9jCYzBC/uVNZKAzMF+XAUgiY0a
6sUG3I1yDXu+QyX7plcjQXhNM5qM3Jpfv08l6ii6bSVHa+4qnrKo3CJ6hYoJiGnnXKVZ5IO3TUp0
/Hz2Cu/8xvsUS6ASJEddz/pFubR3koPSJLui6PcmTAyvw9BPG69P3Aezb7VPImLHtvOtZz3XgqMT
Ni/J4DqLQu3iGeTAzXWkhVokrB70uQvGDnFRHzFYOUrBiLJTfDLhEI9Fr0ZUBictJK6vWJ95Eb6r
1mi9NE2ur8GKFQ/NXBVg+DOS1qnDZdco1otLcuJklvFr2iNtqIt+WCu1cWgtyIBQk+uec4iDAPjG
yX6cQaKwfAXbKVUT0AOMSr9YRMuaDeBF9vpRh6cDQmsKDbwLIOESEUFhP4VAAfjcNsN3ra04XuTZ
F9+Mwwf29mxvdFc9taWlL6VHCdufUsTfBVGrZeOSj/cnUB1O7eiryYNOq2nhzVemk11FB79u8g8n
1kLQYkm7sww/++hNF6JgTlwtylynvgzJIfCH+OhSy39gJ6o/GvVYL8KA+AhkbMFi0oC4FF34kMJu
/TXSKfl2TEM5xSA7d0PJzwzff+tFD5D9MKqyvJhpGG8yQ1GOUopXNmpaXS24UtDw+McuQF6m5oAk
Zt7rVCAMw6cyFecWjPMvP0tWta2m39FbmA/zgJ2oDU3WXcs5UR3Ufm9P3FjVM/sqSt1f6BDqfHNK
fR3r1vjLCPzdSDTmS6MX9VIdA+9gWXGwUJK6RSGjr98ihJR2UCaNS9mtQ9t+BLNClm4e1ROYUsIM
iVHwafUbidti5WiOuxnnUVsnYGSbFcGdeZTNENXVgv+EQnACXR8NXroyuciVSti/7aLpX4DpjC8o
LM2IN25g6PnGLwv73CK/BqCr/eW7W1MVzU+SwdliSLTyFUUT6JBHdF4yjeC+FUIDPhLnvajAJZdj
aBVfE7feUDspfmWVte0JtHxBbAc+76ieLokeUXquZOitleF4NNWkgHil1V+NOVXrUlL7E90g9n/i
F4+AHxDqq28iTR3ABF7BJw6uAuSR/ccBRo0nC/2VpR47a6vh7wiMv9sp+QugUS3aVo6o97AIoYIy
jU5MigQl2b1s5NC9a+sRoCoXPrl/zclTqiq0ylM2/HwUp3puGjAnK63uuxUMosWJ+BIQNjmsNW7y
r5GIMx07dnzkKFUtrx4nCTFsC5ff4ltjFQG7o16sqx4ZZmnrKx9gRt7onxCZ+dtWdlF9dWGHBLA6
z1UtBDSIPXYkX7RoT0a8RqdhvhwDbb6c8uax8LvTbaTq/Ah9G78K1/LyX/6hex6Jolw8E9kioiPv
k2rkR3KKQMrmbiTQGjQMHg6a3wXvaovkBkGTaSNH+aVGhaVAsEiOklSHUU1Rn62xqp7nJQehKW9y
yaidxEJ25ZI92a+V7AZsb25Lyi6sHY+WWTkbvoPqTqpHBJTJQR6nRou7TV71jj/trL4estuINP7l
899sbFg2jSeOZHhMKA9eBbo2T4PRuU9t4LhPLjV2qV1Mh7vdHAZ9kaVgJqQH51v3KZ1RiYJILBmq
f6YixgJbiY18nPQbdqZBUpbnc/LYh617rOcrzY1/X0kbR6Xfo3/5/bdRQAnubb0iDY4+LLtJojs7
MVDnCUMUlcuuZ5rmUl6aJlprN+vNQfqSzNMXods1t6nSVsv58vJfk0iXOLtSs8RqDJ2MQgGlRqcI
oG6GItDTlAUBNRsa28oamE6VeyQf/wyMiROcKPJfSre73Uvg/uV5AdyeULW7kMPC1I+givv93U+J
EfhqovFjsCxnK9D9XTvIwe30xBt2nYU+wEL2Jzcdd5Fa+ObDfdwsc8alqzTe/G993Qx0cIGAQGHj
WsTqmSK46WtQ2PWDimjHLoyi/lnXxIe0+3W5sMZxaNDPytnmpXoQXDLUn59yF2Y7PuxiVTc2Gn9V
aDQbUo8qLIIDZMBTJew9KMubt5zC5tI7J+WL7JD7Y1ZvKWuPFNdR2mRjQEC/AMLLU0UNfcoKmzl4
OlcvL/omNwnyJB7frFzZdX1CyXAwvvpoH19KVa9QP0/eqP4bP2B2gDVyXYWl+ipea9/pXpEmNLjW
KQF8lVjn39e2ASFoFkxnyudd1KoKfd0bKNUGHQReQJZ+1kbrHPQoHV7QwCz5web0FMX+8MJWN9i0
7MBXclRpivTYTN43OZhWhsYWaQ8uIUUEbqrXmhGcjbED0WhW3lE2WUuSe2H5I5KQihcvbv37uLxy
qnajmqm+axG8bB+Fgl5PmRNd9eKy21sdsYqF7yvtXvad2Siv/rK5qQ6tDJFJNmIGRCe6Cd7HNaKD
6Bz0FN3+d2M50DgP8VSt/xqgYAD+scqdtUb+mUF8Lzgj3hYf+bws/7LLNf2weEbPkif5fIfB1vtD
7RNInmuDZLXPpPXFFslUarX+KfuRdotDGqVo90IifLYGfnfT7cqleui+nLTJNf/4StNfq+thsNfs
qtmYw4TchRZBKWL57cZLsrikEqEdSdP1RbHt3GS+pC+vchhsF8jGHfSw5Onj+MYJajXzZOpTALfT
uNI6pTzZow9BtBbl2ipW4hzQ/Txqsn/oOw9JCj4oYJVnMZ0xeh8R39nkaGE/yG7uWyjexiDSwA3H
qLbGP/UZ2iQHE+vKt8R5xcd/IsH4VGlK9A6W0dvZHTST0ikYqprHFYq7ssvXGqEg02320nkI/WNN
Ovri2jb5ND4T0txkVg1dsB3dXpRucpZTvtygD2X+WSV28iQhDexRmgsWKnjSpzvSAQz6X5ZC+4yT
LnkCLNzc8BL/+zq3+zTWx32NfqBYjDLyXZuPYAoINIf7WvVHhIFDBWjY3FDZKFb5lPKcyMuWckWl
jQ8ZBasHeSWkcZpsDucoZ3Jym53keNTo4rf/zUtOSDIy6lDQAc39axE5fJsUO2FyQOKCE9E+8drm
sWu9FwK8CmJHaIod5WXU5wEVVhhHvpA8NChqAO3nIFarUOjI5yDyiYbEvrKPiI6gfHMavB/C9ePV
HEZEinVOOspM5H9PSsohAAHVXnoqBuLTfZ3vTG+AxoUC1Uqf0aQ15/OjZMa79f8MN2qv9Kc/3SGC
K3whOfM0WJqaVZoMy76ykv2AEHfwKJeQjUABUd4gtsiynP50byvAszRA6pOht8Uh6aJ92pZlXGSD
Glx7jM0QuH3I0wvpZGUbOXXG/641LnmTmpekCqgYUVDUuts8nsGrJnFIvM5LyYHCqf3FqJNhvNtU
1f7wkkns5UrSznN11YAfp4yImQY17E+KU9/uJ00oeeakZ9urnBM7FNx2Qt8iyjNAqlAOB0PwvOp8
r2OHWsWLHCKVlhv3Ma1aWyS7ZofRD1YIaw27YJ5YSid56QckHrXYbR7uG7F63tndu/8fG7b/26VJ
GiQbgb+sh46DzwS+ATnc+uwDZ4YFem7s/ikYrWHX8jNvAUzDVhXOGxFYcyt7TlLX59zQqrPjVT8G
lOy3d5P0QFgrBUmCvM1oQRGddKVyhP0Wja6wG9/TiXLKofXFdUCv7iEtFf/oiQ4xW6TBdjrE2ofG
nYJHoxD1k2Ja/SpG5ed1mioOzZ3lvqXt0O2VFjWmBQkSF5gmTZAN2aGs9loeeQfdDxiEwvn3oPTQ
9TE+mHq4UDkYq6kVPxVzYjGOYufk2t2D7MlG4SmwSw3xoxuDJAaGGvWPpVehu2j79qqxU3PXBBSb
B1GoPJrj5L50Ss2hNdf3AsVkh5T2kxedHMtKoOWkSfg1vggolTPXEWfZu9kDb8dZUDmQgEDmusib
L74dWTvpoaZpenEhxV6QurY2phOowZICDSAJTR0+3ldXMwha+5zE+d1WNKnyMBlptpLLyAXbqh0f
SavzjuYXZc3NkCdiW4Zomd5egqca7A1s7cVspjFY2jCGHEPRPd5fc2ujv14QPv3Pd4dcKcQ+GaD5
+WVLd/jxb+/ubvrzDu+vIDZdUiJxYG9ut4QyYQaqsH243zN2kEo1cjJw97t2keI/UAr3+x3KBeso
//0Ob3+tKHShYJ7f3W1t3QrY7/DupLdcX77DBnq3+4vs53eYidv/7/Zn6UuKwJPh97uTs1XH2imB
Cypq/kPI2Wjvfon12trdl3dIOy6GGkklYHjVM7ijud5VLY+l3bpXUmXPje54nxTfwH2IsO4u1/zq
vdDyZWkr2anQPfPBm5B4EE5x5sFkPedSv3zyecpECVnP1NQPimZ8lYOyqQBjGJY33vzrjqJ5QQB0
LfOhfRy2B7dMftz9PY34Ib/5bDhdddUaCnu9aqbPz4ZZEM3VrmFQ6FeIuw7uIJRjPPfGyul3Ycyf
Vg5KN9tHSoDddgg/KS6+CKGjcKGinteQjS7K4SHrnPJfNh8ZYM92mvPtLmPcEPP39YW8jZwlzAi1
FrvMdrI7aGNzAtx868lZg4BmqrIraGL/vN5Q70EfaO6TNMUQPmwgkyiW99cLl/uvQk2bvfRI0WtE
NLu5vVJpgnOfOOiQhGT7eEPSZnwmQdfe/iSA/ctHNc6A8RtfBu9o+Hl+ahSNAtYxiM7yykozSqcQ
393IrmOlMOxXOgiEyETD/C9vL1GHbU21430B6SEb7uDn4+873M12UsYU4/9zh/tAWrW/71JQhDLr
mdlLtYO7Wg1RcNIVQttsOta6pRiU1AfJlu08JOOTN+zJOruk2+vq5HlIWAxqKC4G6IIV+Rz7RQnd
YNkZ+fBhNX240AZj/BYX4li7nf/LQ/pZg/iFPSHKqFDYwxafujr7EzX87pjaT+EEykeYeS48Zm3+
qlPXg7qWZ14oXeJoahjqiZerPaJQ6ewdpXO3Xu7W20Hhk2sUjpTHYeel+d/5co0HoFplu2hkq7Hl
F0aXbeXIYHhzxVFOLnmhd9l4uFkdw1sM/BA8gKhAv3Al+C/nSG8L4v2Klq5bje3JssrndLZ2QfrR
vFbwQj1GTbmNai0iZuoFZ9UDDwK+WIEYtEuXiZ6J49TY6jVWm1dpd4MEIbepFjue7ho1lcYKOdT/
Ye28ltzWuTZ9RaxiDqfKOXR0+4TVttvMOfPq/4eQt+W/Z+8vzMwJiwAWIbZaEoG13iC9gWdVVo7q
mhSSubzvjpnaIIbc6f6Wr4ayFN3sEPe4IMtP4dUYfRsamBnXiPI68CxXLBNJQlLxjfFU0+N9VeU1
HOXpdFRRrbANZdcpXkZ+0V8EdpsvR6y1nx2T8lnTY1phWyb2dRJ2F2YGvkM02wbKVZjJP0VrlGr7
7ITOUVyJ5ovxgHr9HM1qnsXTwU43IEuw7pwaXZSvUdSvr+LaJByfdS+QT6LFX4JCtOuHBxEad4AA
G1L1W9IH0lPC/nPLVyGXZ3peBeTqOWi9EsxlK9Uw+Qx+9Y0JfC6UxyuAwgZpPxEY9upfw1Og2Yz5
zh0y8Ma/+3NjSjS0csQP6fgS4YIDrLqIX1tpULFl4MkvmhhW4y8U6t7OA6T1yhrgRTaK8AJdfXxp
jIUIUlInPmt5y+eYGWw1hM9kKqwEpkti26CcL7mgBKbRQeHHsbNG+yhGR+rf4JC85wF01dXQ6lOJ
X/urrtjBfqyDknQ8F2XtmOH13JkrcZGR4285NAGbB5xv9rgquCtvYkyKQyj8kpzJHymerJREpwaW
kOwoUjCjV5aPIWmtIWrUaxNpJSrYQbTMeIdXYrAbbPdM2fHWEl1l03nzNB74Ck2XO5S090ptUPHq
cwqQyLU+S40Xsk1gJhLBzjaEXACC+adiVN9QdgD2E0w0cd3KL5FeGGvTHSfOXI84o8Qj22nMamJW
OzMk1/P3yoI+pUxldKXBxAvo0nfTLfJZlGTyc+6blFp0VSWRrTubDuWurSONE54kD5Zo/GbPVczW
jA9l95382uI2U5FG27xr9XesM/H4bWT9sanJetVxkBw1OaNyF/XeJsAT9OxbWrawlSh5DUzpByZ/
xkfcX2/zYEZ2lbDAeWuMrgZ81UpXB9WHhTuOuGf18fOI3dhTgE/HU1vh0BVZ8OemrrDSxxmsDZDV
02DRJMUqI52+FKP8NkaHVu+AiE6jOTrXT/X+Phf1uCmrFdUHMW45SbJsLD5k0lvqNO3T0CaLAmHt
VzzOFOAXGNSKppYb1sr0mwJJ9bp6ZSeGxVbUQ5+YgrXEXVH4aB8VNykfoFbdunsz8fdpNqGjp6g4
4zsHfaRfD3Jj7DsJN0TdkLrjpE+xkCu/m+vm2B9FnzgAReiP8XQYw9pcYLVFyHRFh6TyAHaVEdFW
ZYRk78OiT4wi0wd6KjX3coW5bNON7qkyPetYZxZmotpov5OC23m9O77kI8YamYvpMJzM4Iunj3h+
xPa7BKF5kaqjfghaJbyklG+g9arWexoOrwqmIB6VDVzj0w5cYxdc7gerdo8VC509ZMbCnkW2E21H
ycSycYqLA+tXsBeghq3L6THC5tidmaTqZoVRV3z/RZvdxapIeHsCIx0uFUJzu7EDyiPYAdg9fi9H
lJUEc6CmBaTHR80JVsHgBN9lswlOgh0wjdVT5P/FdWIW3ei3tlIGZ3mEKiBVFOJdI3IefKNzHuwK
+IhtXkXPIJP0QSanXogx0Wfa9ap36vEsWrERRZuqQ1HOx5wvnZtudUFMuD+G02SZq9qrEXevQDXM
Bx/vG+SkEzYmWm0+qNloX2MLmAtjoqcyDWnpwmdfxFmFmmYYhUsNAshRAZVtl2U4D8OofFGy9NeZ
6INm1TwOfT4HQxF8dbqfmpmVX6zcTLcWBLel6Ha9YO9YjU6xl18rLH2QMki64Gs4yt+h7LdXP2qy
06AN1kzEV6mGVERmdSc075Krq+ofot9wcpd1QGEiW8P3zLGLg+jnt7VG0zTB7dZIvC+hTnF+uh2p
k+J1jATbWjS5O+P33XWd3S+z6S5QmNkXjfXr7lqWUvNOdVcVUiph0WUfhaWcychmX8YwMxZm1MtH
t3aKfYEv+arrguh5bIEokEbJPmCDz6O618+NpiaLRtdcJEg9zFmms/shaaRhbbbRwTGbP/tFrC7r
L55u+89tq++V2FS/uH2BDlka+cdCaaDHy262VBPXeu3V+OwGtvIj1LIHUHHJq+bxZ3VlJu1DbeyO
qFPAHNX96g2s/NZj7f1DcfOvWKbpz3IppSs7J/muBbV86rwxmMRM3a+RhFv9FIocEk5bTl49ZbC/
V63eeBjbB+YZ9ah+rioDX+JBbxGFH1xQbaNubbXQ2bDBiIRY0OuYljX28kP81ciDb1iEu9/IJJwy
BDo+CnVcyvzs+zOnPSJ6koWzxkT+BsbIDOrHSs+S8sPx5Qsmd803rQ0+xtY3NpLpdCsZR5hHF/Be
lj8iF5E9tmXBBnRwlZXoa0e9PEMc26RZl90ikJH05k6sk8bA+W/Iggc/DZ1zHhigmKczmPjVoomz
YFnbyIksfRTG+A84+1KlKM3jlX2jUUQPt9HahZcUYo28jCzEiyh3N8zz1yW3Pt7V2yVifh+JxWXY
B/UqtltpFkp4Pbt2p+6xcsfWCY3G9zZ8AX9sfYvLxp0jia4c+S+YRx056Hk5DTTD9wQe8ntoduHS
K9kHmAMQlVzukFeLQuvbqOcwMhr/S95F7SqwQ3kr5Yb8YIe434qIvjWfNDiYz0GqY4FeGjbgPbN8
bhLlUQQgSZTMEPUDclZVJf7yAWKPKvUioJjA66ovFpjsjRQn+arEoMdqIv8FJwZ1G+tOt7R72fhq
4ncfWOnw6pa9vrFV/FxEfyl/q/sgfmuw2Vs3wI/WihOYX+MkMb5qNhmFPpatddF08dsQfxNjERzn
FdtqbYOVzvg6aNVC9CsGG9WwSlRyXr3/QkJ5I16C/I61CPDU1sxYmpeGjwUde4m9OMun5r1PDGCw
/X+EdLqjw6do9MWna3uQ9jv8BXAaReJPHMoQnHIR5NoffWnSZWduIlxTKcAj6ndwPA3gG2GjBm78
+NSv1lBufa8+fup3vSw9NiD+28gc5hWs5XnXda+pUZXXYmIu2mj47H93wXqvrpgG3bqospUkkWDF
SmxrfR2H7Bynw6uXGdqy1nsET1rHWeWanh8ddnobWLH9Xq75f1IWd7ee6eT7JPPbTYX66tFwUdSp
o5wKhoS7YoRG9cUPKzQB3NJ7TJQW5d6QxWioyidgANm5NDV5ZSqtO0tTw2VjfXsv5GGDRgI7U9NM
z6JPnLmxY+xgBp1ES3NCDymjxC+OFQWpIO7S860vLBOsHRM5XvjDID9CBvd29VgCYHX1oWCv588B
QHdXMWrEdbGwAmxbRVOL7O6QD9m3rEzkx0ovmxNii4fYc1FTVsOAiq4RbURT15VuluahexsNunGt
O5H7QPXUe6rVZiGi7JH1S6mzjpdhKwL8QmtmMEbqhB2iqH6p1y+BXs6jQUMm2yJTOOptsxTNpo5+
wI0fLrh1R9eUvadRx4BEHUyYc7Oo0b3kogQXsYyKyUZGpHRtmUb1UNpkgfU4ODYyRpVRbQTHloe/
GBMHr6vLZaP65dI0lTEGCN1cdMOU1x4Ikm0auMlZHBS9iBZyYWI0qGXprS+oxwS2kufjzmoCZ5yC
RZ84g8FZbuSGAue9z5V8d4HaizIDeZiPyzbuqY1MGjyJ0yS7EFLTOqZ94Trk7Nqm4QfKeXZUzf0Z
xDseGPZHWLg/1aaXX5JSGoElVf65zip7g259gNaiqZ86Bf5uruXFixLmAfWNov0Ay2tomvNTK8On
8CktZZ0n1GDeDnVioVDXJtciyrCa/d/97TT4qY/cBk44zSw2/J+F4VXqyQHPDCVDHpc6wIJjNmoK
2MjwA7OPAVWXYdiLs/sBgd5krUQNLGrc9Zzp4LMOgfU4nYZa+dSqVIjvBnyiX5Xg6Yu+W/DvODF6
D+5LpVjGsu5uJNhoa0xwB9BGZvCqKpKEdqBsbMPKC179KHkPTKc68+AOXvWpCh5XL55r9aSGk0dx
yVhU6o6SYTcXQTE7WJBfsD3IwvJMGXhsjB3MIjR+tWcz1JVFEg3VGZHheKPIRQJ+QTMPRRjHK7/s
lQcLkti8g07y1o3WA0n2CcjP8oui1cyFyR64LEN8XSvn0B3rB73iCZIUinxQ0KrdpbbkbcZCHs+5
nw6LAYPZl65jl5x/4TcnOehGTgkgrLoZCS45WgBvjQ/eRJNyGqiQM9EWByB5IQiHZsQ7M/prRMwh
wkXM7RrRViUUW7v2baj05OpPkuRK32WHPi2QYqMrnLpAIBjHsKvXokscOl1tzuQKZuKae784Uyet
8lsfEbfQ3/MjDba+TSgn5OmSqDrbfpodRLw8BtLKNcYKIJbmrA0SW/uxCItdnXUOKfjGP9qVpq3A
t0UXPGLsBRuX4TEbjJqCsVZMz9wc0yzNW9gNvDM90pU9ii2IGCSTWohS1tFKdIZKamNfP43bHsrZ
Ltm0YS8PKhA0hf105jXVY9vFIMF1l2R1IidruekQRuxzfTskZbFNp8xkiCLjanTK+JJLIpWtek+6
nCVzU66KL/g7++iEklpsESaFzZmyVB7W7rSJmgEsXLZdgdSYm1lryx5mxgT4aAsp2LEBx4dvalp+
487gS0iHME7al99hjQW60O5hzGS+9ivMrUwXMznCHGYT/WI2cwoD1/JnGKsQE5zAGB+iui7XUmxT
3I8G9TEwzfLq8wtu1r5RzF0VUkCLIsGudGL10TJTdZN5Bkz+KdjGdOgxhdozhep5ks0VsG4bEarI
dbxrJODaoqlbNUakTqFuOouSELJB8mPio6xpOEb0knvseppRNb/UIYth/v3KezQiJeHXyg8pbVlz
xQigk6uY2aS5wplXrtlmYIYLnmZZRUlxlaRKn1cNVPMybNFoahJShxQB3iGRHzO/IW8R2huvzOyf
1Oee3T4s3vLEyOeWVOgPGii5VY2O6tEMI23bDIm2wY6oPYkZkfpJEeVyUTNve/+9zFid8uyacse3
GYsE9M40o946+XyYRAp1YFFbscf5u13Qpz4qYsXOT0htj8bGh6QYZnqf4gM0JMsE/SHU0yUtT65B
nWfPRVM8Z52mnga3TZ+5ywxwo0FGZhocpQypO1srd2LUaqoQ/U6j3YhRqh4F6k6uiW8q15KGNVYV
ue6+ak5gaArw71r8ZgfywZi8YUyL7YnnOl9S3ZzkRoPm5IQVwMxWcdme1xDCoqKdVZpVf4wr15Py
jzKOewAiSGLJefcGtcM5uFL561A31bCMs1ibfRr41DTLit0W5EjRPwYZ2iEO1o7JqDsHvyYNjSg+
m9bQYIdfBP0PVmQIMvfdT5QPXzB69784CTrB8Iq6cxj3xqaClwPXxc7PCQXhBTLb5trUB2fO4423
fTo0EAz2pmKjI9dr2L6Lzgy3Wgy/h4jKtOHy/BqDWaB7+qGrKvfJ9brpi6LWGGbSTFqnXJaNgRXJ
FIx7g7keNR25janpNw46zphU36aycqc5+VLzLC4d2RU/IHg0t6ZQs266OUufYBWzn4AX6Y3RIo/Z
eGaa1GuvTcLPT7Vg39D7MyDJPY4cAaIDxiKPhu5DzpXHlCrju9siVK9apvOCs9wwxws5eZQbOVgi
PL13EgudQH9AszUcs20PEgflE0XK5nXZ7lhq2ODZGVUsPV5Lhh0vsshNH5PpMFBZoNJwFT2y6x0c
a9zKDB1933SOqpIZI37q0Kdl000WQIQ6eSHGy4GMcNaiV1w17jEkLz8v9N6epb78FFmwr0wkGdYD
5aeV6ablXCgLCeGgcCLA1lk+S4scWKs8VniNxeqLpfPn2ZF6Fi2ZFDrI6ye8bquLgubwrszScuGl
lvE2tNkPKzGSa+5U0gl5aIreRsf3CP+NKRt5pZpcfUv85ofBe/bGw6XBkxRYQKg1wRzF5ks0eN0p
g8S0DGwbJLFjYWWqdNW29KBbu+hNDngaYYMkjwe+LV+VkR9I/FlwIqxbb2XiVMCiHklhh3+MVkrK
JlJCaUMC8NtQImye6AiQF+ih/+KyoBCZqrn1qg+6u8aCJl2bRd5cfTM/xu6gYg+nsfUvk+9yjbIL
SWf/YoXFtZP8cNv3gblHxBtFyOlgxGcvf88Kv/ZmXgdfNAvan526kjV53QeF88XP3G5Za3K5t9lA
nD1ucR42LLI0FBxWuKHr53JsvHlHLhK2UBGiFO340axuIgvap3zWlGZ8VybrW8RT0plr5TmfqGGV
yfarj9buN9sOUFbpIJzxQAnXZokyiisb3atjAtcqdb/97hnDuvQKCneN9tSmugNLT7p6ZrqpdcQW
BgvRkSFS53WN+XeX+PY6QpN8n/VVvzFtaeeOWbpUBmc/xlU7k0l6kIhp+lUbaOYqc5svvpXWZzW3
g1mVDsE3dJkutlFYHzlfHqSc8eZFBn3lSHW9Q/p158BvPhEwmczDUDilA7j0CBhI7/nhVRwQKFP2
UoQq/dQVSRKyYoltLKntKMfOGpSj3OVfeju/FGZKNj4rn6CPx2eEneXnTFJeUCm0TmqYV8fBKC9d
CJQnT8JwHzgfodykBxnRCSfsh61noa4CvD/TD9LJbWAq+mby1oHKWINNR5ppakqDeZ4yWw+m2nan
xqwhrkuA2nQpDBal3Ph71WmOSt3YaNZPiMMJmOg7nLFE+BHlPhipAfkC0S8OkLHA04sQ0Xb86iuL
/hQV7eG5x/PpXMThc61k1YlEK9+ksaPC11Xti2yn4QySRbIug/aHTSXkin2zdux7C2qj7gdzVhvZ
gbOrGEQ0vrviiwBceYy+kdYnolOMYesEUT67tQPV6mdDpcaA6tJ2mfd28VJoYbPEnjRfi6apmTx+
HAV9WW+E/+bkw7yroYGSZdPS/e3UYte6d3WYfvMJVLGPPP2BUrA09zvsMH1nl1bDpRhC42wnoFq7
eqk72g/2dcVMDutvnW60l7FOKDtlyHyWwdtY8j0MJXU+NGH1s9MfO9tC5SfynUNBmWmGClW76CPI
M02IRXwgNe4GAz8STnydLwlKnpd0OqMMfUnUuIDESZcYbDOIUl3Hb6VoyqqenCSl/BaB6snwY3sq
I7nlGYQslGhagTceB5tkGc+5JzCf3UPSZHNoEOZTnsnJLAAmQOG8/9PzbpyacaTx1PXN97+zvBMR
YsDh8bDVBl79t7OehVL2EMQ/Cze3d32B9qPd4DsE6ybZBDoMK/iZMJNLtMnYcg8rLdeK82iXFmRL
uSGH412cusg2GUv1fWpTl/P5+m94hlCcy5BSQPBwPCPKnC3dIJAfmjGycH/q5Kc8vpYlC9DJRvna
tmG4afWy3IaeU5+HYCq+OHH5prrpUS74pkdxv20U4ExkubS5aWnJRWsMfdO4o7wBK43DfKbGS8Ww
iq1iMhvg7umR0RVUplmXwlpeqnJpfth58qgM2DdVmSxjJyQtOyPMf7LLO/n8Fr55LXfY+VGGRFPQ
bMqhPtl8ldaRanfr3rCHi2zZ3gINaPVVpkCpmkn4MzWPVLKAjvNlvph9bb1ZPjqnRatUDxSYmlUR
1xlYlxJsNGks1lzVJav0Zp5WVvStyPq5n5Xxh+yXmCCkQfxsAg1ctUif7MdRQ6XFAMvrO51CTX84
qrVuP9mOo/CTvSLLVbwHvgG905aLnat3FnjC7kPxIn4obQsovlGZAOGbcI8UcbgkczOcEsfMZ61h
fAuV3HuCijhsFIRT14ieOs/s0ZGKTL3vyFgAIEyT4WFI9A7aTymvyrRtXtFF3YmIwKzHyR4nuapd
la2bvtrIlhdv0YQwtwr1hwP/y4jSX22ekZ5wFgFC/sumJ+k+qMFwSEn7zvrAcZ8MXScdVPa7CXvS
aSgEFz1owb6OjwFAPRg1Zb0sDezDPd7LhYkT65aHi/TShKM/s1ub8vc0WjU2jjOG/iTLiI9SeGBR
VPMgLYFUaHrbbZuG7PVoK+mbE1sfHUjTS+GE+iXT/B/B9JtLcWuWg6Oew+NDYcGRzS3mXsO6b6P0
wVOnzHXWVN9NxLOSoFE+2OV8FHJgPRdIPy0VJXqzhzJfUPd0Lsl0ALOMkiq1o41rSqqEvkelLMYS
zJLvls5FBDqOCTQ/pIh978ul3iT7yw/LNIsIi8krXezb3LfJYhNznebctx3JZsnzl3aWp0fJqzAg
GGOEn1otPoC6+GoBmDwGmrHM/OoRCepgro7qYaycvZ6Qx7UcWznmeYRS+uArC6Ou+40TV+oWH5Lh
nE+HYJMOpFxAGQSb3HOChW426qs5oKdf9v1PyHCj37FjR9bquSTfPqtqJ1t2CCTxcxl7444KwtzX
JQMDr1zbyAMgtrgwFXI1nrVxIymd85Hn+6rEX3xHRQbGxgRGk/PhMEJWnSca5ejQ1PpFZ0Rk6OXB
glLXNO0sqptHxIKSjei7H2CF/RVS2Wq37KxOm7EaOeqUCl7tqiMNY+nBy6RGuWgTQ7tEju+sfMjZ
bmKsqUiNBwhG6cYzcLzp1ALFn6A+dqWWPKKowLoa90OwV3q/FX1KAvQFdVngoJJ9YStgfSgqaahx
somzHzyNVTJuE++yJA07X8/GHXhs3h2XCkYAqf/QgD1iIRh9kSrKDh0k3GWLAPMmKXr7KmO7Kltq
y6ZHMwGK2+RKA/Y4ftDMYy8JDmCG020wkrCwgXksCmtUF5rvuIi7dA8e2XDHMCnhj6FkHmsQii58
tauUedmVtfTEdsY2YjRZNXmgd59NjAAw+vVZ5MV1+Yz7Gkn0SH/i82OC0Zmj8J5e7GZyuG6eLcjI
FzKfye1QUJdeFCiELYcpSgyEReWe6vy7aGBAKy8pmEYLyyrHCwpTzkxT6p4qizZebn2yYa7V2NbB
vxIiBtgt6GcDiOTUk3dhNJeNlAWw1JSH3rGKQ9PEv85ipBZQ6EaGEdFrQMoi5nbKLxGfq1huVzFP
wmNp4DMtyUa+ThTHhVXJgY+Bs21qi/x9Oh6N0uQBkITXupAivv78LLKCtXDqRaEbYxMoJKVhXUVf
bWckGitkS0NbZZtUuRTpyOqC+luPcpousmI4NcgBXWSUDeaa63tXn7tek5qLqRZ2qOZ748UGTHTg
S1d1ygJdQZ3HtKvvnVxN1nWov7V+Gx399gdJ8PIUN0O+cmwXtZgAB6LKRXRTnKGpjEyOOL0fauvU
F/1A6hT7kd6UTYwmLPSqpfjNRePkq4G9xczQpfqF33tlXoeu91jYJQ56YemeTZkPRRAh2hNEe7PB
M1ltDB4tU1McOkQ9YEE6WZ/NxJDak7dOu4XUxepFqx4CIc4kmzH2PLzBN+0mmXTcFlYY5YsRUgm7
XnVK9WGsJwSWxKHwFZYFvtmsFE/WbgJOZd1gEtur6AtNEk4irsPXCr1o8xBl6AjkoRcvGkvRd3UA
X98BzPWk+Gb1wHZ6JvdJ9oTy4xKYpHSdFupuUymvWuwUhzIJ3FvTyJNkHg5duELABY+VtO2lJaay
0joGpvtQ6dl3qBNgxNKu2/FdC2YdlaqrkUXg5Zx4XBuOC+CqlF58vK0euiGZ601ZPXnDUD5liX3J
ERM+5Z5UPjlaZ8zbYWj4haVp24q7pkQRLtzaPRlZ3h3bfHBPaWj+QJ8zfPWSsNwGsp9D3PCiVzMi
N0keMtiI0QgeNRh5SmVi1JUwrkoj6VG2dfmB58dGdPdWi02dn4FsYqMJQHL0EW+ggmloOOjBhzCf
jThCwFtFOxxGlfmcVOS+AZrJC3tqGoOsrPOMx7sUWcZzAksJSKgSL8W1qtN6axS+m+Xt2gbkME97
DYVfglnhVatsdD100pgqavsA0Xb4X6KpYh66RJlfXongtAOTriM7ehuVvSgldePn69u1fe8uEPyR
1yJYg0yxKH3bvY1i/9csLGj2GxEsBx2gp3Yqw4rXHX1prtd1tAY3ujEspz233mCtkmDMD3a0z8jQ
PeH21Spy9zQxaZ6Ssn+hPuccM5QFNig8oK6v9d25qeMtlHZnb2kSaiyir1beixFm1q2r1bropINU
cOVcDZAuTfU91ZGd3eECLuLTMogX7J+DtY28TGKlHUu8gDqxHMbY1lG7SJT+e5ob7Xue+ypuw5px
hpcebgJ0o2rKYZfGiJ4bGasw00nVHTnzdh46vfdakjpeaegcrMSoUmH7URcx7iLTaKYD6auy9uIF
tvbSvFdF4m1UP0O0vCNtFyZmuaikolyDXOa5ZXvjsHOwqTCWoWH9dRpPp7qSFOr8j4A/TvVEyVfR
xPbyjAeM3r0Xkz8P0vKwkJABetH4tF3dGCOiqSUZnX4OveFBtMIxzU4F6DzRAmNlHDQcemZBX/gv
Y4nIk9336J1Ps2Kcqq0mda1FaEraeXDlXwdd2loShMB7Nwv+fBe7gCmnoHt/rKO56A+BOf80kHmh
PMNncljfg0UI+Qj2OiZa879fzm3ZMBqlojxjTLCC3z282aPpLsba6Q6DkspHWSXd1agAB0P2yP6A
2EQwOQqJQzHZComzWDMmHQwMe0cLRyHRp/w+i7OpyNxiG/xpQASLUVR7Mf2YZhaX4cXsoaOAkMVy
BER9m7UitwzsiaJUMwPJvIiGMd1lVfDrADcw3ZH5Tnfi7D5wj7sPfIr7D0Lu0wM3Q/BezH+/TjTv
MfdX+g9CPk11v/Yf7/IfX+1+B/eQT9NXnvTX7f/jK92nuYd8muYe8t+9H/84zb9+JXGZeD+UdsDf
0Q8eRNf9Nu7Nf3yJfwy5D3x6y//7qe5/xqep/u5OP4X83at96vv/eKf/ONW/vlPb80tWh1qGmfLA
0i6Yvobi8C/afwxFlc9VKTXC21W3dqNH2Z/t2wV/XPa3ryA6xVS3Wf5d/P1V73ctd7jQLO8jf870
7+b7d6/PZoatd6eHrM7vr3ib9fP78Gfv/+vr3l7xz79EvHo9jBej6NrV/a+939Wnvnvz843+4yVi
4I9bv08hRuLpX/6pTwz8B33/Qch/P5XtlEjnltr7IBnBvpHaSSERsNk+/n0QI9EwFDtVu4hu0SPO
KnHBPdZ0y3AvhksKSFsnxpZN67yHTGv0uVcZcKtqQ7pmQYyAWt0/sQtGyHZqxTlMwhZ8yzQurhkD
3dxRff8pxkW/i2zUaixRxBJ94lD1qGWYOiCwGrH9A3LRZ0Q94nNhS/G2sx2MuDt4vrYZ3Q4oVMbH
PEWBdIrSoggnOTEaWBJwNk8+3PrEsBrpHy0AKjJnDdIyYqrc7+E556q8vAW6qEouKiOw0Uk24Jdk
IxY77OzBYWKmuvIjvFxt9G4M+PNdcdZJGlC3D2H3TM0hsIpzocTFWVEabe3pBdB1cXWrVcPGLUA2
/HG11TsAk9PmDXFBZhQXVmaOLZFRX+9zian9TqtIanr723xBUjSHMI2R5f3rJUVY2nf9UWVhcQvT
R7Zolrpx5LKHxIxfkGcG3qGJWo/S55hDUb+d37pl+Ffj0K0N/m97QLnewa/QQ5m5BheJThF3Hy7A
iTiSo++SrgFVYecFpNMUpY/M2uaF5d8ajhI4oGGm/hw4LgJXJK9uV4jO+2WSNUZzih718o9rbpHV
UC67OEn3ny8clcHfNqF0/TSXaBqZeSTTbWyVyvAQMMdobZQ77xQ0iXcSZ4C9PHxbS2/tApmlrs3o
fUDEdc4YHUeYpVPo/crbRFr7YNtRTN400HfiMJI62+GMrO/EGYZpwzaRkpkYTH6Hiaar614K4YQr
MsjRmM1Ks9aRgZfhNuYjPNYU6qmVJOUkelvM5JZgarW5GLiNTuHirBtlUt6qdxCx9wgqTuZKypH0
AK/xK/Y+Gin+IyZDKgnb/zWojZm+0VX7/d5vgidU0dNKM6o8rrwWI/cXc/AwBFXXIWEy3fXv+7o1
U6h6UA3tpbgJw/JU3pEyQWHLdnfiYGSZnc5ux3tvF5n0ZnBCyBZOsQnIFoyvB5zvxriT/phAL3IS
BnEXS7cJbxf9MWHZo/UqodCwUFFG3+vTIQzzZi+a4ux++NQHTw/ZWDZi8/vAfzXB/bLba6i9s8qQ
tkvZ+JT9IWGLiAOymlx82U8voZGyuwoxlBAD5NsiPKgxqc3QSEeX1t5BBRjTmWiDPf3VaRn+E0YL
8kr0gx5zdvcr7rGlMLYU04hr7zGfmrnXw8Zw6u0oR29Sk1LJyA2U3PQwegwAqG1ti6SBzCfstWi1
jYiAwOWw53b8izXB2NMMdl1uxiWQKgsJ/wlO0k5wkmYA1JOPuUnpcToVnfU0Is7uMeKSql9ZPfZN
91DR/XfNQEBU7jPF8nhy23q4jo5x0eukeyrYcO9yXS2XQxmn755uUFICYEXqbEDkbSpByZH7pTAA
rkYF8mthXbszqR62AmwsUMjiUFe2OzcMJ1ne+wRsOYVVt0zAb83FwA2e7DpuuNZsPvp/gJ69uo22
KC9+uwU2sLirAMVcDK7cnVM4zo6dq57OxKk4oMVuACGo8LS/9ZbQtPtCNVbaPRKxUxcbzimGuhE2
sdNBXG4XdQDAkrRAblY9iqEpgury6NXY5gTVqczRfRZn4pAPCWzbVAfV8T+knVeT2zqwrX8Rq5jD
q3KePGP7hWV728w589efD5A9Gvvsfc/D9QMK6G5AskYiQfTqtfzmlyN576UBIAeYnM2tDFYNAzno
JIQTtXWauzFPX2PfcyAfToGcKilqWO+2mFTWnXSEovdf9mzMX9P3NZL+mWPL8tR6ZXKG+z85d7Wz
ajyOPiH1+mWSzrkaZvAkjVbuIaE9qbM7DQsZ0wwgqMl7ogyfewn1gWKtrG+baCu7aWf9cCO92H6w
yZeKf5bwgp9kX+HIdByNDKI70ztkohltDUbK21j20AlGl8Rudn/bld47/JtttEL/oCD6hKa7iLmu
Kq1yLOfIpp8oPVlKT1VN6o6scm/Z2r1phuVry3lzqAJkt9PQfOHUo7W78jUIchUF9QFcv1q8akjI
31mD/SRnxKWbnuuSTWNpclprd1xoTEquj2Ee+kfZy4byyxS49kaOhqnyj0EDJJmb+++Q+L13sw3A
TFHD8VGfEN6b4zpZriNX/OvlWqp1VnmbCU78P+bdgn/NjVRUKJxoo4ZRsa1mM3hQ1BoW+spLP3F6
99kaTe0n4tqeZZL6dYP4KXWS9rPXJ6R04j58DGOXa6YVK0e7tdPjX+t0kH4dw6GG74Yv8UlTG2c/
KCXnT9AOLFrEc04R8hLTuYMVcNPHQC/BItj1W5wo3jqFrWvhcFBOwjRL1vCOdadONCTrPjY3mwzR
VG2d1K6yv9nlhNtQhklbXhr2bk48tNr+WNIq54+vcJtvxKQj2iy79y2LQqgUcQcHVvKtHKZqmV28
LL0AsE3KZZejZhGEqG2FRgvP14gCl2ZE4wJSrYHE+R9NgV4veq8W3N4L6YoHDR5r2S2DDBXYimO1
D0a/Kuy1McSg3Lym20RaoomSg/BJNp0JgQRa9w9yFFQQ4NwiBhE2EBE58+8Idk3gHzXkvbUqb1ak
HYNzLUmSqjZl2+4X41oaoc4Mz5MkREpFkDT+d8xtzi2mEbRL0hHHRrBTwerBIFQaL3CFJL5WvvQN
SnS/B789lVIpm5zqKIphxHXPCIp1DJXDUl4Gb1fFYoIZNxSOm+16HRUOc/I5SBeXVdnclro5btNu
S92CCwSbOK/Ncq7r7fxErf+4cMm4H+YEvRg9cwJyrZQUpY7fVcsGrpKw0x9H4YQYw112GshsGTsq
tnWMGqF3Wxh9RVolOrq1Ht1Jb1TyF8kzaMzl0CEzfzGDUQgJqU/1tO6pj2lA0gFZEHLnbmGs/M4O
9zlCF6fMgYWLZ6IyWckuxOJTs3ALkJ2UodabdsrHZlEZ6q/Qq/82VfaGSHAwTDyryCGn7FQzjYDw
EqV4dKk2vvitoT1PJD2XRuKYe1BT2nNYOy5s94GP4nQJVZhqDktbZF8tJF/3llF9r2bV5XFV2MA0
BoDAuno/izysbMxAM/dR236Xo07kbGVsROnOv8aKNW/TZU+uqxVKvYelKz2OyVBRv85+SuNzuDNr
ADPS1mtUa7ae723nqlAuJXW666ntUZsbg3I5Npl2mGWTNgCcCiEnuJCGDy7hL+D6OARZ/6snQz5E
G0n0KS/Uegd6pz7oKsSS72qDUnJQDouoOJIWCY/S1EpVwiYjdWaruaDg/61PKINrm8o5ZdSBHiNZ
+GHGqJVHy3aC43UB6bmtMufQXa/e38bUNyTK5yBdWlH5g1Rq+UQGqnpSlPQLuf7+ZIqRplrjDsgk
UlYioqz06qmIuhXU5/O9jNeqGSHikRIp6VQsu3nQW47uxXQ5yfdTDcARWt/XF3DT7JzlFrX9Rlku
B45KFnbiFUcZDIpg3usTlULy9VGIUPeTS1oS4mqnN966pjbOjgI8Vg6dAFLluaUqRw4rz2kWqpk4
5zxQ1Ldfc/peM85KBs+4X3nG220Om9j4XtdR+wvhtIyc9FsGBueuEA0pTO0u1DNrPQr10ptNOjKz
QCchQeVHDmUjQ0IzehpBJx5uJtmjZnS0OZy5rUPu0D34OZS/7y93jdSpNfdHD6yreAuyGR0TBvU8
3A6+0h4tnj1L2Ab09qiP9c4egmnnam0LPS2mVLcNqlbkWHal9TpHTrcbkohAcatmHc7gn7u2+JcJ
hUrNZxIpO63jEUI2aR/4oK7EuFEV/Wqk3OWX+xb4l20WMzq7835Nlm7TSPWtBi7/76Wt1HMztD3/
WLak9GVnTPA3wguSrhIUZz5pnTdwpzUR6bSD4pPmvkCK7LxCdFafmxjJQGdM80+5P5VrN6C8nEds
iJ5rdeEUqrbyBDIfKej8aAnkpuxJ2wwQHVix8MimeO/JITRpuD0rhZZnEDfeYtir7JlP8FJ391qY
9fe6ZvmrYUDx5maz1So4N6W/laaBoktYZgWlqzG5414aZRNDDLG1AXQInuvu/tbYT3HrF/egMx0e
FS2KOIum9gDc84JVbKvnzALNRonpKoZec1eSrX7tGj6hJraQHBZKzNT/Ul3td+3RFMOhBcFKhbB/
kl7bDb8Okzdd5FQQsHdZrVf30uea5bYz7fRR+iKlXYDASZ81T/NeBuSHYXjxbOU5ginvHsBmcyx8
EKlilEFtcO11XooIgdY3e+kYraC+92q328GkxX5EBN8cXajsVc3sELwgTMaCYws2XQAw5RYrV0dE
rkrC8Dr76gtr4BiKoa2VIPA33hDCQ5AGxZ1sVAtpqLlFQFcOETT+5WjKBmoaVQ02t+BceJGcGFZh
UkI9975KMmrFXRDq3nroSgSC3h1yhjVwahcrDmRMprKxYdre8zr2PtdQjRHklKqQ2kOWC61gSWt5
G9/cCBdCeCnHU9tWu8akeDlM5m1B/h+Wp6C/9w2d75voGck5RgPwjpzyL0vsF4M49eEPJAOEoy/b
mgoGwKScFq99JaVOP/bgCYSAdj94rXM/iYaqXFSAa07HUi1y7sPMcu4tzXe27Zg4i5vN1BTtRIXT
UZrkVBkLjc2izfUQjCKrSacWBNH1ZW6228t4PRXHPdw0Ry90+j2F2RSnp+X8ZrPlXmVmx3mkGLqw
UVG2bz6MvdI8JaazDVR9BmvSB8cUhOkykkPTSdZpFzQ76Y2q8Wvsi1Q96JyXim+vjIJbBeJ7HggR
rWDpqtHyDbQc0VYO57gCRamF3lkOtRrEp5K/5UbYXbhTpddJ6LPAPAxTw1pGlYalLOoaPL8c5g6E
nTqC22bF19YuC5QWoAPaN6WTb7noGk8kG7iSQyTwT2RDvw0h/jc4Aselg9T33V+xJjwBaLEQm6eo
vLN9XFG8661adTaOvWhkTzYRUlRHpwr9Cg50PApwq0VvJC2EmwyTunk0vDZ+G5LWi5/LvGvfSrX7
oXXRxnWq6qEcVP2ZsnTgkXXDTjEKjecRtMcqsAZ/K72RyfM+qiUGAAyCJ5S/j4kPTCoRwTVniPeU
gB+kU86Pq++py9OQtIRl/DmoFRiuRbRSQuw/QyyvWpa6SvmpPcqG4ivVCh8Hqy8fKeacOUtSIbuc
/SRduimPq7lpQoz6Ht/2xdYILeuiO/oPP0OQbBy09G4ouFKynYQdHzTiXSca6Rjz3N4HY/bS2tVv
k5iQ5255ru14eY3v7OAQh/O5kxSlLVKJsndr2n+xTZn1f8XdpsUx3/9CaceVmQYJWGkfxp3JpGJY
1JTqTajDGEQje31JnmQhx3+5wYJGuzDyT9J+XUFO+SvuZvsQU8LVseH38ENTK51NBi/84ZVuU2Tv
73eTm5wNjWzrFv8ZKFe8rS3jjFCx1hVXFZi60QhYDi6s0nxrk3JjCW5pOYbaJAI8DKDxZhtGAw2j
D2MxsZNGOefW1K4TH8pyUB4ADlpPfZN/VwprOMkRR676hmcza9XzvXlCOGQXJcV4yjtXQyWHSo3J
jnX0TXP9Ttpk0+cWJJeuXqzlsFRmsLtVP+85s+X739XhK2joiAo1rUMrsMg3pjd15yRpPOpUouCg
COZXFuXgGoBQONcBGPQgvJM9S+duU2gd7Mh/OlAZ4/TYt96k3Z6zGBoKEaKlP5uBRJJcIyvcEHKI
Uecyp9goyFIbel1YxtYTCQP/e4owyTFr0+LojPFDZFrZNn43SXtl12G5+Ls7UtGOlQ/6Olv6PwS9
ryZt/71k6Xu/V2/LYAvIyV1rg5efmzTqIVqg0qCkxmQR2X34IwfmSRHRT/4ynwy4sd5mrWhXvuam
d0UBkyDkfvpusivtzmaPtrL7rlxSuu+RfGjnU2gCz97UIaVETuOMqw9G2ZWNEQBQ71vDB64FZhts
tz6fbu4Jivtu0fl8TOgmf705IuhhUWJD81LNikfutlyOoSOVIyolzGNTzJ/lSDZDaYovzVCv9WYq
HqVNjSCCqWeXHzcmH9FsUrXRWvpMYYL+RN/OitEtb7Ysa93F1ANWvy00Jt98De3y66qUgx0ok4sX
cg1pyz24Zf10jDfSxuYoWlZ61O7gGbkrygmJD2SWHnvPHs/wZp5jMaJMvnqcYOHfQJo2r+RQNpzh
/wAoH3M6SVjaWN6dT8ZbTpKmlmrrLcwG/bKGGJo64XECSeYjzTiW+l0KOt4s5+jSipG066FtHtk7
HOTIVWcTlKI+VVsHya2FNF6bRtXvfB2pMKODaU7awkE1LuYUL5qsjte2p1SXqLTIzkLNu0sdzbjw
/3YBPDvaS2+TQFF7M/xnKrVlBhkKxdy9ecjNqPgaVhSuurBSQXakKOtkrpyTCUPJwWtUc+twKHLf
Uw+5goJFfbOK6BsZrvqnE28R1wg2XGfqrUP13H3n6fayqAJsdtd5i4K9+alrvYP02koC43068RVH
a9TeqWAh9ykSNytDr+0TZfM/oFQIKaDQkPQWpltzs9lwtO8KtaPenAhpV8ap7OGy/j2N2s3/n+X+
7VWlTbxDnrv0dQBSvhbpy1Y0nci8yoZio1UM4Pd0M8mIQJ+0Taer/EFFrLTJ+XJIIegjeHdrL0e3
damSyeEC2RaUSx06YOVCZjl7rvqUYlHnC1T23l1Dhm1q8mpX6Gp0yYeW6l/LsB84DUJ5yvMhV0KH
dIEshvVltLqnIeEbrIzN0hrIcfKUf7zyq36gWpXdycv0dV2ZlMoIZlXdsGhkTzQyZBbsrJ04tY7m
7Oesl9MdVzRorsew/0axyqGirPItgNxoS315v6siP0bGRv1m8R3b5a4D/U7hFK8jBUhbz52ntRw2
Y9uvEWrKt3Loz0O8Ui0j3suhpwvyK4QujhOXytcAJivKjaDeqlRVOaP/DK45h36tUl39ZdTyX8Na
nLfKoZd4PlRk/S+vHGb3pbmeAvVHP88ezK+2iupQaoL1bfMEdPTAE4ytoVjCf2aVKb16liPZZGEm
iCz0H/Fg5Nl6dPa6zUE/xwYG5TCqce2JzTqFMdVAEohCM+kwkXK4evmpmZQoiei0tvR1qQ9wz767
vcoyypVc8boslbWLKfeVdYtUzLJP++JgJRk6gcjFrmbw599UCxIG3fuizIO1nrUwOnS1mz8ZifEN
Ec9sWwYBOJ0uKM6ycf2xPQ3unRxMTVV1q5vTUAJtadVILI1dNewgNHz184piQq/WF57uKJdWyHmQ
DQju8hS2JUszPtjLKg/MxeBCPhm1HecGhMlZMND2+7lH6ZL0Rfy50+GotC33azsE3OiSEp74nrqM
bmh7OCMK7ys0QV+1sq+fTGNKDmyVtDUUz8PXhO1xanhfTU7qyNSWKlhYXXs0Z/eHnMdzALdvyk4e
RioeyUd0JvfdyLpSkqnjk6nZ2hcqStHuBCKyl4+Ossl4FAqdktuUeJqUTVRR9qm2FQLhuePCNFzO
zrn07JV8CHVjIdeWB0vNb9W7JonVu6LxP9dRoO3lSDbSGSf+YqA27nyzG7punrrSmCukKtXGe7Vn
Yz7bfjQtehVRwRmSubWnj+5WDjPFekHVeYkaK5oYgrbG1OKQT00PT7KXzGHWLGQ3CNykWdxcqtvy
0FJrIMOZ8iHwVxfZv4XZ2h5sjvN4ikUTcAqTr2pj+OQUdreVDtS3fKRPouLNNnMqDss6bPhbD6CH
ZDcUtDuxELUQN5zTtRFMPtfxNagj5aah9QUhlsBMS1R0A5+bxuNn6KAxCi+1wlExeq6zvmuFdk8D
XJ67emzs2kzXX9Te/+WF+i4+TAPKcOwT3AW1dMG32Um2dWyaP2HY3zdxxyEfJA08Pvp7u3GKe3mQ
n+rVvFCDPDzKYaCF4bpSoSZzE+elGWf0kZL5i+275SZtRw4fPaf+JOxFpU9fKJmFlpWvMOmdZQVC
6lCoY/TJdBPIjL3muZtggcyi/oc0u9kQbktjXFjZzuYZ7QBzN0zNomf+OZyUcRDyhbiv3Wt4CNzK
rLhx3ub8tc41WkNeIF/c1gw858GhDmJb585wUoJiQPAeKStr0O46tMxNxHyxSW+ijsNJNkWdPytj
4GyTJrb9s7RBDQKGRi/rhZwByCTieFqsWuVzstPI/5SIv6L1TU1SmQ6b5L2Yiz+gMy+k14riz0Wj
dru51XSqGsSMKGzJBJV2RJXee6CsAoPSxwZg9pXH2CSB2rJnQ1OyCalbkhhbpU7sTQmfGWzXuqau
gqD9WZYc5StphU4gdS9UVvwWe+f/iux7N/xySAH4q00wZPzlcHOH4tfbMjJaqsRfheP/XP/flrnZ
rvLx7zNyC2YVfru8m0i8m0jIQ8vo23u1Qv0xMHNjoSlNteKMobhHYSy/d0QPfAEFTPadtMhmDlGR
qwfb+RDqpe3E89DuOuV9hbGaMi5jfreWM+XSpqv2l4mzLGkysz5E8cIyOUaOwngzx1bgLTTuq+fS
HdaaHMp5WZkWpDNVc6MGlI1T5td3pwhE6O2dyVen3tfhgj/325vDa7v+2HDoeH0bpipEwJQVQs7O
Q8axU+dxUKpblfuQNp55BvdykD5VmIrBgajDmNgdiaF0tGU3rGvN81Z6zD58yROcv2jwCzVo5xrD
H/XOhrznJFfhqtA9oGZz84P9a/ewupwdN9m5UWddWqtIub9mpEC1RgWiA7PBJZ5N6yJ7blAb+6Bt
n65xckowpP/kfj7vMv4ZHHwzw+EnsWsbI1rYYlUZd1tK4EInpywO15fU4MqIqMpaDSLbOPRdQAle
We7kEK1zhIAtSpHk0M2g+qi7JwQD3CP6Es61+WsoHdLWe3G0KacwhnkQ7J8RD+kCfZv6AY25+iGK
yXmZpU7F1zDVfMw01Jl8tMlg7oLtKh1g65BDGSfntjF7D5MD5uvcv9ZrmrDdlg212Bqq50ez6H81
XuccBzYNlMDDtEQx1W+HkCyvEEKAjtOKm6LewF0O5wQ0g5VWBSu5woeuXFZGS48Pgwg/NKSRZhXx
KMQ3kcQsMzTh29g7UTLNIdtgoZZeDpm6uo6pQnVP16jJC2CwsMNvHzyWnFSI+bCe8/hNnSDb8JT9
iln7ynGmqpD9FY2VlAoyzGT9IPTRtUMyltEpos4V9nnjEGfpJuCMcxc7lFXNZWUdyNnau8AcHhVj
oMoaVuSFMffthgeo6UvCKQL1p9MnPYATgW9Iu6nT/mrP7Xq+2odM/2CX8TNwkmu8mXbKGVVFKFlG
6JOGqrrUQl03TXg8bsspOsxCe3dwkBbQENDbNEJs1+DBZccvKlxJbwA168m3E25QYm6VT/a9qkS7
TsQifeAe3MB/hcJ0fmjs3lg0Naw9cMEtYOw2vhpahzxG0EfQmZuUuOqNvkhjL7n0UZk+obh0V8Em
/hmYVb6xg0aBYM0rP3tUMnN+VFLsh0Y7CX9UE7MzJZr1GepqBIQqRIAGt76aAjuEoIhMfn3WaoWz
tAx4tgyWMdIhh7IpHerY/QBFniAUnC+3QNlTBKVzMXy/LS/NcpGbbQijL53zOR2LeVMbTaBtqtmm
aFHhcW2FEGm15DrasI0SLitOqtPYGVzFMy9ONxwgZYv/NQssVXwwPGN1XUSudw0yk/5NU4x6Fxtx
dLk1dgGKepiWNwv0SNEFHku0EubIeuZIMthL2y1E9prSnZe+pimrm0ObXKZxahpsrT6j7lC82NUo
u0UNsgP2ppWRmh/fheFwFNeV3Ve3ToZD4E/9wVOdX420yaF03IYfQuJKSRcfxu/LKLNvLn1ktZbS
e5v8n2s54oWVtgx3aDbvofaYt9HohItaUGi1MPtDBeCWq1LxjGMeelBvSaqtBNKoc0J+ZzlZEYe9
fj2pqFwyRy34o0yzfpQh0A9EMCshwBQEpbUbU8dh91grn4dB21M5Bxu3Go4kvwR3ubBXc/XDSGDq
iOJQv5SteWjCbjMo/SFurOJbmLkNd0lDeYlis1qNjTLc26oVbR24NY4u0hPLLp1KpO10yO/b9mvW
OPGLUSrOfUEhcQ7d24tPPua5CA7SJRuoH4A0qw26gUSzr3hoGnOB5u73Cq3g5wRxW5QrlKUcWYgZ
PTsjPzI36VYTe+2VYyxsJUqegrDrn5Ixi1du5rfbNLP7J7Uo4jNXwFfplM0Y+F9cdosnOYKOw9k2
JrWbscqx0JLFXLGY54S/FpubtNtyEHyeupaE31ywhxEkPj0M2WBOxBDmk7XT6tsqhQ0oipSBm/Bv
JR4pjKOlDcTOFvjSm6Nqyq/IvDhQLHMKoGQhWaYxuZdIK1CGd1WbJfcShCV8jRhJXxDHd42aqoup
ZdfhWG1JujBRF2D1y0enMItH9tIUS+RzvpVD6TAK6oTj2LlIU2P19UlvnedrvJgUKEIuNeChJ536
OF0OZvst9oLuKEPIZLh37WwvbxM0tV2qXCRPjWYuEodNcFJGvQVVcOrvvUy5i+tA4WEJ4OcFybL+
kg0N+X81pWjFh8pzazjULKBRVG99XzP4EP1mWVkhKTJxM031BG7jGNkfMZKNdBYi4hb2/7ZNPSp8
Y0Nxb6KsC9uFnZBnahe6kfUUZ+5xHMPqDo2SaolKa/b9/47IWGP8c41Oq9AkMYpgVyVp+9RMyief
93gqxKjOu3A3D6O2VBSzeTKKsX1K0k+6mSaP0mKhMYKSoTVspC+aPOdijvAkBU37kMY6sObKvPBs
ijJ31vffBm7ZoaXEn1rHMzaNZ0T7IlHtS8fFwB5c/1hzm6sp16U7zp6ydksAkKi+u9Bhzogtza3+
MkG9dB3qva2/dL3vfBjevDL43+bmnP3t4LzNZr09ycZTYT7gpltA5fjbJntqB+MFR8E+WZBcADyn
DFldFWbJ1dXYCTRp3Dm7zDbmw1zCji1J2TsUkLgnOc+9Niu7qe+A6ud69FmtjCWkn+E3gJPAwSL3
RXdiJBJLMDhJD7GrEV2sQdEvCQwyFDfxMzllQbm+Ou24dfZ2oL6FlDSQ6vFfi4ZLhGfP3bZHwGZV
eLPxXIVmcyT90S/kUIcc/D5qEkR6aqVbGsabppfdk/TVECwkShVe5Egrp3LpXuaIS/k9HDjucUqU
ZAkAAHmRyZ7OfTUbS+SWwm+O4WzYKVlvfVvCKqLDkGVPSvhaCkEwESBnJkKYpB5hdJIz2VpH3+bK
2uSTY70Nw1Bu+2QdBlB/zyCG63+iCp3DqdWUV7sfvtVWndzJkaq/Nl2rvgCp6x5Irp3TtED5u/PJ
ZOppsJRDPR+yLVBgew1O71NGffy+qu18BmWvzLsS1LWecjSkisYKRzin3ntjBlMGDwPDRjpko5Wp
fY1zIPw4Qhq2vM1PG5IoyB91DQwQfrhxclS0RrfjybiekovXqTpXzFR7hKl5WCZl4/Khz8GicWoT
Oi5jXJZuUBztrqrcazfzy+KouRZH0E4JI6PyvTNg5+bArUBqaAQGPnGXKowBWZyuHZ50X2iGZ2b8
PfX9JUeP3c8s7u9NyKg+zxM/GNOoyvvWS8pdP9icEWqZfjHiSl2FGgl7OLu/ykmTuy9hIfrhWEO2
CNW8fsl7hNZrx+8XdYACOPnBHkZRfnPNZNa7NrG7Z84khNYY2HbprYswIMljfpdOpwi8Jz4Y6ZIN
cuev6Hd7Zzky7MZdGu4A4kwsDXXxv64lnZUyu3+uFSF4YhqadzbFZLlWrD8HaWau5LFbb3Up6kZR
++u87sO4HxV3mXUwDjVib93qcH/M8MHs4IqwnlMtdjZVnyfrVuy1+7iG+lbhCtyLoToa84VTa/K+
jBSt1J/G5EFOlIs5VrlHwWPgnocfgaCKaq3MO8q1VGP891cKXsog4tZjBP61CfTWAjoaJtGm65tu
IT1eX/1yy+E1Rs0abQ/OY3+bHJc8WQTwBy20yeAyWoNxO+o22mbAWMkFplxfhckXtOdqqE0Rskx0
r9FZBLhW0eLDDEWe6mqfLTUEZtx2/mYIiumLMcM99dvcVTDtSrPq/Kv5j2i5SC7O9P6IluYwjv/x
CriNR9Xtdzw5WdsENvpncwq+93Y9fYck5FGBgOjV1GOL4ipLpXKz5vGnm+eFjIBmcTP0HtWcflgC
aO/ejFgblwYZ+DO7SZhXVaUtznLcgRsfBC+UN3xna41sV2H+zIPygq6M+3nQa9SOKk61Hc5TtzU8
Owen6ZRT33v6ei6G5hli8wFeuWb8XtSGuPCYPzkY2sI6vOhyb37uAbbAT6KC8RKfmlUD9/gXOxpq
59Ys1efAhQt2sKxf8RFCUbf4m13E9yLed4iX68sP9M/42+sGrPNXvHw/f8b/y/ry/dfi/TtTsR5J
oDwbnvUjNLrhewcL9Jyk6MO4CyrpIgj/rXzHkYH+Hf30f8bYdA6Q3PZsOC1rB3tQvPFdf/oCXxtU
bLXy5uhwHlfCjnjx9AVGnqX5bs8ptLvaRfzsmv2O05N2kSG4cmzMpK4XaabYx2owHAQ8en0lPbKR
jttQ9urGYMpf7iLuDl04jrubfdIGi5OyUH1C1hlepizRP5d98+KSVf0J326mOPCNdfOwG9GoWY7Q
sGzS0quh9qNBT6s+yaHsyUYZSJcHZtvAhMItSaFEq5zbs2yS0mvPkWjk0LdGawnFS7u62Wqz4xxb
jgNljjeGGcwLOU9OkY6phFWWms4aen9H/dzPBlJvdfBSuFZ06gdHu9qnGIqTMbWR01RRJOHZwLz0
A/QvSZodKqdDRT0FzbX1coS74W5XThz0UjfnUIo8G4L/Lp+fxojHG6/gccuZnlAHmZ9ctAsoKe0R
XxQ2ym4mhF3ZcEQ2ZX62fk9x2/TUjh4UuMAyYD726moZjC4VBal+kV47EnVWoMTWmhHOTx1EXOJp
mM1kuzRUw/sUh9ObBi/hzzS5d2AyDBa2DT5iFnWC0Oqvu5R9i14AO+jV7otOhduwRXkuvEABJR4x
jQEpX5i4xp3qhCADNIjd1Ko8yNHI0cid7FV3TV+N177CPXZl6Smf2QgQiBp+qoaygNLzisrEc52X
Y7Gt+4ktM4R6S5KT49mibCuHCwqmH6P/5jfFciwnE77bUlkHahYdEm2YHxsrhnIWYrndqFre2m3D
ZuOOKMZqSjC+tokgfGzzcK/H3fg6ubG24AEwR4cB71wl3FEQwDOzaESlpOKO8d4gAvlryPNRfFC8
Cj56uIAulEH1L43TLdmLkDWJNS4bSYAmjhhSZw/pXZ+v4tHgv2Q4gl2zAEvMEfzaLhv9U6kIDfEm
8e5IuNVHE3QJ2lBKT71kGG5YvF1ULdURuevqD7Jhc39nqBpUhgHcZVc7tAOmUt43ILcfipTClEif
od3+PcWMqoFzw/DTzTRD0rlTDQ60b8uQJ0XYhjvjdWoDMeUynbt8pfkIIdeAcc7JrBtvUPFXgdq+
FZYeXFzIPBfSrCY6Chqm/UmD1ZJ8v7tBgh3cVMKB4krRBVxZzfd1UnvKqotrnpGK3NzMvZbduUmQ
X5sMqROEoaHAtoGiXAqQlVvVQIfNarrpLgt6m+obzfkCRfOmNIPiRzG0n4paG19NRx3Wih43JxTe
hlPRFtVq0Lv2ua8yf0WKPNo1WjS/cr4AjCaoKb4YtOk1dLsvClgTygQZqYHF/iYbnsy8NZ9VsFP8
eefXHGWe+3D2HmVQJb4y1DxoCyeCaVnPu62ijsmmMuHvo/ZlfDF676Rw3/1qu/BgGiPgnChCdZKS
THjpxqH9Wk2U0BVO6j6MMIsdBw0cwARS+2vF4ZvhOeUbzPvpLnCCaNu0VvtZpIxkACq9cOBOeX+o
e11/0qPqtePcdRtwFrCrBfFr62nas0AcbZLaiQ6I/lIECZnVErEv/duo/Kx0ZfoHQClXP+rFH0PP
iXZGGRk7t/HVhzaA2xvisfkf8EMQaCnf68BNwd00+n3gIFvd9A6Ss0Ad8qKJj55gkJaNP83qCexP
tpkEtOJmu/ZcSKbdli/U1WOJwFDjI3YME6Pzvg6fjY0QKvJqVZmPh2B2OFr8uyvHstFNczyolJH8
7yC1VVTSzsEwHqy4YhUAjCEYIagSVEBmRqT1l6COrIeyHvv72Psamway6mkW5qdg8h+lz/Fa6yEs
e3VX52BSB0oK4mVihea6L2yNHJYYB7DMLrk0F9C+Ee6ZcDyW7jarYPmbSl3bzTUpaYrZHfbBGhmf
Zgb/jYBl3903TQTsXx0ucgThbXdf2i4nzHmir6VNNoJPAa0C7YKQCUtJW+vrnzJNaQ/XCOuTngUH
TihmuER7arcKsBZoxwj8Y6U7D2Tv47tU9RCZCd2HzKichzyz2gOa2tFCDgNn1O9QU+QIr3fnr402
HEYdpIviJfOuVUxzw6ZD/QwAEfpTZd+MygMnT/3D6FTJwbV0bxH4wU+zTMSWT2hYW092xd6kJW+2
GGFQftGT+H8IO49muXGsTf+Vjl4PY0jQT8w3i/Q+rzfaMKTSLXrv+evnIbJKV6XqqO4FmzgAmKXM
SxI45zXJqvbKms9PMAIAJXi2axYstg1lXU0r59gGak3FNu+u3mxXgETs+Ni2oARHQ0nffB/bZttG
qM6yUBeA531feHX8DRc/f9GlBsYePZJqsVMLzCAioBl2lz4hF4sXVhvZ9y2Jv/U4AD+ENq5tmrKG
jQHwYGdlQj92LHr3fsfX6KjzM0K1mp0x9fEZ+jePImuIr1gt8lpkF3A/zmYmpV9Mj9ibqaRHMGQb
bMdEe2XQ3vBPiGEcclPbCNk2gV1+N9RxX2SzCL9nwhhuJywO0mBcWJ1mP08W9rhhW7Gp9isY0iJe
ubVfvYFAwhlCzxEf1u3qrUgW7IX8t1G18hNSIslSjkpsON964mA7Mk9C8mXlJBmyqKLuLmbtVdzT
VoUVaqm8OIELKdIlO5GL7tH0laU6ngLz0iVFiGfNkB0EFkq/6UX23VTN6F3VgC+GkYOvrGZRd02S
CaCshdRF6lcXadcjEO23Lacs9IXa193VmWlkkkkrGbdgMTvk8LsHZ6bjylAf+6izJJ04uE5SPE5w
Fw+YTHeLsoq73QAmboM9knqNmzBEv0K7yBZIWYAp8wHlwmYbo0/MG9I3onWp92KhFKn1gByLWIyD
5X3p2vKKC4TjL3jVWrOgLZ96DrMY5kiZhZtMz3lT9nqsAI5K8HQVkQ0xo7HPpKn0aeVDuGKd2J5u
zbLzxKYxEWRyKEvzM0TRxok1VT2ocY3PFjKji0R45Vke0rl4U/HND7dgnO1QrzFOslNNDdRHyJGt
SxMzj8QBFdIYfnRJ9HRjKUjfj+DAuI1z4y7qXP0uyLvyAsEQVdc/Q/V81qAw6Q2jffyMD7FiLK26
KzZaGPvoRGPYubtdjici2J3RvF1KXhjL0fZUV/3vWj2hrT8E+Ud6qXun+VBis10YTjk+OtXk8i81
+gM7W3fVN/k3VgAWLhqUkDs1C6iEQbGTzc+OW5PiVezW2fmX+GC06ipCV3slh30e8pwUhpHdyYjh
pIWzGkatXQrDzdaDd1CF3z3IQ+Dw1XqiU/eyiVK5huIvSjxD3T0o/BU+IHOZbX3HwV1+niVjqGnC
Xtci9yDH9Q3El3jyNrcJ87BcBNmmnrxxJWf1ldE9VJX6giVpfpKhwcFrtquji5wEdi/HbSTYFVQo
LlpPIm7UcK7Uq55kLLL8PD3Fu+Kn/sawdP9AWll70CbkXeWIwa6/kd1SH2vVqfaVWfcbr8ErWM2j
fZ0Xpo7Ji/AuZQPfv3XNE6okSLjiJbAyjVmkCmvCFTKw1Z68pfNm8XIJC9t4CUItOvVg0JaFZzlv
elDzKFSriF12br6YHvYnqRMsmxzEvKY58b5Ode0EPi3cRlHUX/OmKdaojaoPZOutpVHX0UtZhhr6
Mim69Nb4RcEQ4re6i/ZFrOu825xxG3qTB6+EQxvwcHazUbC7IRtveQjrJ+O7ZybOspnc6VjGnf0c
JtY6KCbi6K9stQndVDPTh/dMkJXukHX1yETgQq5TApmnjzmwsKAYimtbTNW9F/Rf5fTCEdYqNZFl
F1Sv4zA9k2zW964L1Lwthu6i23a2DnDbfTJLzYTCmoVfawv3aLnlqfp92PXW74gcPJtWnL+HeV4u
1VoTD9kw+ht5xZ6tx+2KNrqtFyXtMZ8arPypHAYTaL8WfjWD7ixiwSaKK2agKr5rVLzG32bvGV0E
zrsV6vwevaWf9DQwHoMeGEaf2O+9DpRFQX1gb6Ai/aj6CbtIBAqmQs0w9MpuKDo/M9ojT452KVF0
oFrb5Zh985wyxIDKc5aVVomd79LsuwSxpL7HNZl8DRjqxtiGChbhsneI2aEFQLKXslcvIbXbUAvx
9jOPiiucFZrF/rckWPPy176VrdZg2pWqJzOsk+uoGNlMVRueZoRZkYt9VVvjM3v94uCLKFhLYNlf
4+Ecl0C0v8YL1gv/KS7HK0NRUZFMzZ2aRP4mdbUAC3o9eg46Xdm2MfoHthfFz71QioMlML+UvbmW
KOw7Rt5Ic6/rCtzUh+Q8aXMRp6m/SbiHoXTJoe+RKfhEf8gY9U7K8T/QH8pgJAcZkwAR2VGb1AVq
wKG2jtCxi0Pb2Zl0yshKJN5Lhyd7LSwsT4r3Bsfrl2oW0CcJiMLZPDT5MONNm4NqlJkCY2yNizwT
8xmC/tdBmZKDDH3G88xqtv2PWbKDgvgfU73G/GmWCKbv1VQbO6Fp0bVNY3uVQ/dZmQUq6zImDz7U
hp0oXFytIPFc66prWeDC/YPnZSy7Ke74F/6YgjvY1i1b53gbJ6/leZAmm5m48lNQUT1rZU/gHVqz
DpVVZ+TVrkLodpG4dYDh5vwJMZ8gry2vc5s9f4JRdPYq9TTyTnrr3luTBtNOG6rvrv5R5NHwzSwy
fcnXkF4pLZuHAIOwjcBu9xposYlHWm2vldRlZ6l12YuldrBzStHuhrmZmRXSy7FTHWQvYg4dUKag
P41qmL2YbfrFjXrrAqc7ezEitvLcVYcm4M9GTfjUelKLdzB8yBsFRnSJFDd9hDl0lXHTyXMQGpCG
JxyV3u2+WI2ulb1g+24ciz78Y7qXIjEWoqJ+0a3kP073AbW8W1N+m44Iu3H0bVcs7VQHjaGH3jJ2
yfbE+shewGmj17p9cxE1em6qWrnzEwrpqRO9tnrgHEjxNHjaFPHrwK51o9o1aCl+k4WrWPVWjB4O
c3oVXIYGd/YBfehdPWKRpPhjt2qCwnyZQuv3IsGdokzuoSazxJ5JGPA1FpGVXxzdGE7SaVf68c4h
/t6x4zD/tOj9EapKPAv7NPKAsFbtvkrKhwh1anULJ6D5qYl3TLvHKuqhbNX8EsQVDEPPTVe6YaCA
OB/StP2SIJeyH7sS48CxidKrhuL4MrLtdiObcpw6d6SjoIhY6dntAtVQrVw9AYXX6ePT4JFFiPT6
DQfCkgr5aK5AI80JBQS30eROzgMvtRezSRaxGTdvhm6pB29wlKWc5fuiXaYmNtGyV30bkfd7I9ES
ntIEJzU43g2r9yhdjbVXHOpQtVakNYNNl/AGR2Ogs+AxsgOzjdtpjlB3DSD3BH6ILElH9T8O6nSv
zzI5K9bezqLpK97vaJQtyT5Gz04Tg8zCK/UjrUHqedb3CBgCaWN7etQzbGiHwfCPhgmfDamIcK3Y
cO7NKsevaCLdTDUdfUTzW89TmNKgj7QltgnbwSvsPdxt61KHbrlyx0S8VcK8yg8ywmAXw4XEGo4X
aaFOQA1yL7rKM6suvytKYFMI/Eu8rBoXA3vcxVNSn7tBYcPZqWZ36qy6P8mzNov+OLN7UzmqIVBx
BnyGfxmKO3p/6227WVfFKkhMxpTN4jZIdy5WVreyWc8PdC5F9CY7ixkukoeLMXGSJ1n8shXjK0ul
7Cy78A/IVgJ/i63sZAmS3K5Vhq5ySAfKyUEs/DtM7MwVRk1Am0LY7DLmzWfk3deKKigX41J4i5ee
qHcd1duFHPE5IQmRlnLtoQSl+edFwpT/FCdE5Gf+GBmXs+LOMVZujB257Pjp6nygcQ0jtbhnK9E+
15lzDscOJMjccrT0WVFD9yJbdp1/99JZk2NMu2cbR3e8JovpZM7NAjzzojScHugEM1VEa5bCd7tD
W0/dc9wF4zLFJ28v55LxxloyMqadnDuoPLDHPjC2t/8GDYURr8M1Qc51KHJtWl1NNrK3jz0T6OPs
r1diwVmlFhaKXV+8eFa0m1Rhf7EMxVolgB8gDwXFE/zBu1scVY5VzH7+pA5Z8+AY4quMy+uEY406
p9tMd1YG97prJufL0BoaT9umugZh7F4sYVqkITQ0BJt0WNUDtpKlE/R3sDD7O2Wm51e8JifVBXL2
I24KM1hRuDRZoTFCdvimhllFhgLLHPILVXERdh2vGWYlRxlLjTha8MQ0V+W+iQB/a6zi16Urxn1M
YfOpz6f7purxCWrIBY523T1ZNmREHAJO/dy6hQLUTCo0Z2Urgq+Gl3nSH2Vz9KJs7SfBuPFiMIhO
21qbTDJ31MBrF8V8inn8xqi6YF7CEGtndo8GrrdYNVEACGfG4WpTvE3d6ZAVtvLe8Eg1U1bkbK13
iIzy1wUi8r1J3R0mavkzL4n6iELs7LBLHI2g30Zcb1Tt0eyzPFiNd0FZaseQZfZRhyfjtGTIBQ/t
hdkP1UOmZO4uGKNhO0TJ+JSK4TdS/9ZvkcVzBL2E17wwko0D8uJAMj28QwIXORkrtn5zsgdLHdpv
jcDi1/as5OJqgALqGtSrYqfGEW2EeuGx7uExR1MevLg3jnNiBrj/HPzp1JVRvS3TDfVhNB/n/sbU
4qU7bzVZ3i8xJPBO5K8NZ9XbargKFcVetWljX3DwbtnzRNwtQVHuOl23wdfQ4Zs1gNHOHCAp8rDe
ySAVLefWbQYBZBPX6hYDSl2rVkPvRNWt6QHvXHM7G0th4TU2KU/j4QNzlwqbhmh68F02nIisXGRL
TqB6qK6GeauqKkWbsrBtl2VSV3dyiMc7bD/lmrXQUQN+MOeDLxDf8LPY3cum3vnJJVB3MJ7voNyT
1q9eTNQX/AXE+QeV/+T3wI9j7JLC/FGFu7JWUywGClRZ9rY3BXt2S/4lcUP8kMi9PAZ+qSy48Zsv
XZn8cUVBDeTPK9boZm3dKVPXWIWKnaHFaFpUlfeGEPNHZenVXQCTALtH90WGR10lvZJO7taZRxW2
vjVFqD2x254wfRcmvzXxDn3c1QCW+4AzVf2WpSv5/2Fy6gdLZ8sLnc7OC7jYyfBzE3dLZUERylqm
44TRUm9Up0iBcLoZ59NutgKSh1orbbxDGFMggNIsZPBzjI5y79YsUnUZZqQdpTOwJsZd1lCoirgn
FyYYzefRTgR1oAkesJ/7675qnJfGmv+C8leMxdyL34e/31qANnc1q71VYLT561imDY9WL9v7nhKu
HM/rNkoJ7lq4OHWlHW8qr++2/MnmbxmiJ+2cuDWgwKziIsb+EyHae9O34wXWZtPXFiQpb7A0uRdx
nFA+9WEr/pBqlGdScPGmynjrYaPNKtfbfI7roj5dhlaqLzO8+fo26+/G+ZCUDnl0v/hoUzRAZEvG
dT+ERVqOrEXRX74Nc5OqvBbmmxz1GW5GFjimyNPdZ0dZkMCKbACM8mry82q108C76ln8tej9tcGj
4ZLUAz5X7Rg+ZGB5lsIChTpWABj6IC+/aFrzgull+JHpVENFy1PX1bZZqxVsAQ3/IJwaUynF/NDH
QH9zyzEgg5MOT6KPh1VWlMZdhwTMRtRRfW4FjBLRGzOhs+9Wn3j5LhjapVO4UPQomFFh6YP6LLtr
+KA4w/QfNRvEbUk6GCmePMYmLr+fWgsfHQ0YV6YU5N5jgfkbRpP82mFzaMHjvcHMk8Mj8iz7uKuD
ZVX3+Y6nFLKLdWSsgvmBKw9NExXBrR2bVVYt9Bom+b//9b//3//9bfg//kd+RyrFz7N/ZW16l4dZ
U//Pvw313/8qbuH9d5q2xmrTQU7ScQxNOLYt6P/t60MI6PB//q39r7FAdYMUYPOtQaEF7FZ+X4xV
d98r+bM0H9czsCvZZFobaWUedeqLHMWqNWHTxsrT17KPYuZmyIPZaS3eMfEHELDqvp8PRRS3hx+j
zHlH/iOk+paB+qvaLgs/Gl4S9BEmj7S0bIFBhfQQvgRN0j5kkwNplDG+4tWXyDTYfd/985dh2X/7
MmzNEcLVHU1ojq46f/0yBOC6qWNL8m2q6majGW26MViD7EmXJc9Rn18dI1K/Zk5KIr81Q/KmQXQN
3ERZyI7CMZ7RcPUeobVGhy51x3U8lNi5Vc0jJpdYI05J8NA1UbK/NYM5RS3z1CqJv22rRBicBEkL
1+9Hj8xlj+iGxz2WWJ+ZbXkmFN0+f86Vsz4v+tNg5svPlSM+494AbBKJOihrQAaORTb6RxtGc35r
Bzp2iXxbW9lrzUM+xyHEFtxmuHLGZ3cSpZm1xNzc/y9/rUL8/c/V1W1NN4U9b9Ic3frrL1SrWo1u
NiTiTgnLTZ+qLi416Mw4LsQ9trPsf7DgukRe1Z2KxoUM3uXNm12L8KgnXXYfmlF2ryW4TCa9a+xl
7HboYBj4QYHx5TxOxhBRTdkjd+1WNtvRyu77Qjgk65JmM8oP97yC4mFedmuoBx5yC9BhY0PPmsVQ
Kej/4kZP7R/kNqk4p17Gtlac3KSAb/HTaYOw7S6avDtPrUFVRxnfeJ+YO+5N6zQNZbwdej285lEi
1sAT+/uIO2KF4V/85HekQtgNei9K0UNlGiblPQmCb4oKyFkRzgld4+kJzs9DZWjNbgKAQzqtje8E
ObU7eQYn4zsXQAHwRyhvENOLmvTFcKfBuU0oSh8GYAr+8HN+00Ff80j3hAp3Yz4Li01WXsZf2b5D
gLUR8/HV0l4aZo+frDChl85nsT0hCS5P6yl0b0HZBNBsHJrfzZgao78EExzPaadk7TYBUFl58OOd
4YzKniJajFKyUutLzQmQmoesfUJq3TslStMdyWtCtKYl45ZfsVb76RTw7BrV7+nwOSZ3WRysZNsS
1rfI8Outlzf7UC2C50Bti5VJjveUT4ZzcalDLvU5qdqms3FhYr4Bsso3VKmMPcbP1OG8lrpYZY03
OLhEgA+ejxWcA2VwBoyPnUs+rwbWIjsBeUbXvoJXbnpTsTSqdFyMaoTN0jxYb1zKeVn4BSxxc5rc
Xr2AyvvjkGUYnbCnsrfshyaxqLtUvUQa8C/kwTdynKV9qGMTXO0mds5jhgX44FnBF7eHXRCPJsva
rjbv7AG9MDfXwy9Vl0Nw8ZwEHIahPFLOuBid5z2z9+8WbnSgFjFeFK9S/XWHRyHlM+BKbllcdQV8
OtKnWDSnU3mUsQzMIJqKWnFlR/zcF2gUVOx0/DVbCRIIYAh3I2K4/rowWRwoGfV3OU9OkWduEEHY
SPjXfF5rchAeT7hZ1kmQ8MVGYJjWxuQFK5tl2VprRJesUSe/gKbPj6ZXWdfaFtZ1jEBt/fObw9B/
fXPoulA1w9VU3dBgCht/fS4NlZc2fm+bXwfPW+uzXr82H8jwtGwvOTMRUfPAQP0ZLJ0hWFWUYX+K
ydEtKKRjnCsGqhbzbNmWZ8GAfLk6pRQ5Jh0Ju6bdkGVN2KpY8aUKeOzJQzdkEb4M8hz6vqoi+MIo
2fYrF/aK3x3lHBm/DQGq8oxuko9yS62pi9zM4E3pGCr/8/cklxN/WW7olq27jmk5riYMx/rlDWuW
ES66ilV8VYwoW9pkH7Z5WeBhCWDmvTNRSkM/7SV3nPZI3hKe/Bx3IhT51MKcrsmkeHe+aXzvC2vE
D5V1MsuJ+mCKQX2NymIh44GnhzuybsVGNrUMK0qQAk9kh/STEQzV7bKlVrDwa9T0MplBukmE1iPw
n4Qb4fgOz97Yfu2R0Yln8OUv8dRfGkWbf/HH2Fn3GNDsE/T9XkM1vwFZIzQxb3Fcs9vXhLylBJT+
Mj4jLoGpbqhE6AUcw8rJH+f616rIQmMjm8rY5FfYj7uYvEqBwK+ASRx0+T5q8+IRI2Yy+U39MY6K
tv7nX8v523qId61NwcXk9zIF6fK//lVXZY0JgKkHX7ugxXFYy18nq/buo7S0L31e9YvGbPv3oQ2o
U/uuBSvW0Z7RYtlgvdy/m92QbJ1WhFvTSJt1HYCo0MExHLX54FDBOcqmPJOxwBTUBHCOj0Sc3bHe
QTpE5bYp8dy9Q5QOW9KBh0tfqsXJ08b+VGDK8NyM5jWooumK+E3+7Arzg7x6c5atYE6GNUVQH2Uz
bcN+Wbl2v6/mmaXPlsCfdHsre0PwyWs9reqN74r0EMzQJrB27ambeSvWrFHeLpu6r0+gw4D0yYjs
+xxV9gK5aqd487MaRaM26r/z0LfmOlIqLOow5NAeeI8Vuziq2bQnKlvlWGWoHnfz0Lrxd7YHCbB2
R/tsIxk24b6a2+e8Mi5Vbo77cu6QvTKuNZb9X354+cP+fJsKcmGmptq6atimpv26EO6RPO5619e/
jMKvVrlVgNw0lf52iPmDR/XCfcmryNqwpYjOVulY9+mEwKuNkJ9sUW9NrmZnADtkqzWbF3Xr3DPC
RVaD3xh7JLPkAU2i7OLYPPv9xlBYjOJt7aBuxJZ+uHQsiff//Ef9t0e1MHWVP2ddhXGp67r2yxIy
NszS0bVI+2Jr3iuu7/m54Snz02HoUYGDV6exkJvsRYqI8Rl0Qr8yMs+9K1ORb2K2kRj2oHVpZrl3
KJ3QOqhANXZdMk1nrxuqTYEF8B00p37R62NzLEKNnK9R1DvAvaBRkmnteKm3N8CJHeRZoUbd7Sz7
cfafej9jn+Mo4MT/5ZX2t5tfmK4lHM1wdNNlk/jrK40F3JQ77Ou+RGn6kWVX0sDeeYgi6xLOmBGJ
AzFFGq9Q1jFXnzF5FreOOGkYOd0mlGihLORpNM1gVb0cN/ICcrDsQDFl3mV7x5Hi6PgHpLiDyV4G
Y4Cmh9OfbzBjeaoO9SwJNCa4vHU99W2IiQLgCBwkUV9tqZcxx2wc2c+3IaCLbk19HuKj7bFA03RE
brTO7qo6fRKOaRykqQ2Ot9mdr5rNzkSsFaIPTXmQY/M0vo1NwZU7C7MM2p2vDJs+EjW0UqfVFu1Q
nkFkO18CNcEG3QH0xU7cZhNrvhmN736xertZgpBHxULrnbsqQfRTzB2I2pB2zIPsCoLDvxaTh7jj
3JGNrPEab8R02gzyczuocxqCjmgqXg2Ad/98m9jyPvjLM8BiTeMCoLRtB7Cb/mtmAGnEREMz9Ys1
gFAu65AkCyr260jp7ZfS8PqVWdfWLpibSg9WWNWb7Cx7eXXjEkv2cSxM8yljiSnDowVGh5fbN1Qn
7ZdWA2fg5Ia6lJ2uwO7D41bhMPc6+X3Q90+44JQXszTts+mHYtmi4PsNODXMHX18m+oCdBnuHPss
9IunSqle5YBOyeqF1Y7NPbKC8THwp2SdeIPytQkXckAuMndVuMF49IrMxY/c49U/Xxrftif2AdYT
qxh9N+gKrleS4OekFuklv+f3RU5nq2pRfT/OB2gmf8SqzKju5QFJjp9jcvDnXCXq6tu4z5iIUORh
TfGXa/16/dIGfcJ2UlClfbRt9RLAPXhPdGxs4hKr97xW7Lc+Qp+8tt+7Bq5W0qkVqkCe9W6X2E5D
jWMB34FfwMgCMS3i0PiAwNeZdddlA9rKCRRE1y33XUGBCUGKhNtE97ElhlYeQdOqxv7IwqMPXty8
eXQEGAuR1y8uQPTzZDTOI7Apfd27iIiFuN4+jn7VYaeGv06ERMKShQtI5qG9yrG4yVMWrhQPdiRj
fY2iS5VPyUL23g55szTcaLpP2DiezEHTt+KHIIfU1fhFZuNTzAPD5mmL5e/dZ0hO+GX+L81fLtfC
HFuVprAWcq6U8/i8Xoq11UEtsM7J7Wbd9bl+ZxZaQyKdj9Xns2GOyV61cMXt7J/H5WhTb1yVWo43
Y6ktCauWp37uPeutZdw6yIFqJ1cisWWvM4+WZ8XgA4JgXEwtYtIB20+sxUDrqtG9POReA2neC9Pl
jNq4xRrTmPZ2NsNS53HtfFCbFh5FLK6fUyO7VS5iapd9NIo1KjrPhuOO97Y61Uut7+qtbMrDkGnt
ou+cdN81xXQvY1oKDFWBXCNbMl6MLuZExXj+DOEgj057G91lutncmdmHp1GSrBOcc4yiGN+wj/qg
ruXfuYpmPAxacGlGe3gzS0sHtYFKEE4cP4/qY540UPguY1qA/4aZhn27npbLxL94SGg9uKoyPNZ+
RLaB0tTW76bhUZSjfpp5bo7bZSX5SbyGwFOASGNslysOpAdeTlr8KHhHoP8+3rNdLh7xkG/XltaL
tWyObhzeZ2O5lK3biLHUloYv8Iuv5xSjTy4BASm72uieoR9D0bH667MddoT2zjSsvt7LDnlIeuCF
G9fUZ82kvlrI0bKnsdVzkBTlg+Yi0lw2Zn+ObUe7eC3AF8CK5bcEoasU+cDXPE2zbYZu385U8+IZ
i6l7OeBLKHz7ENi1EqJ6Bn/AbYzz4DgDuadxuEK1TC+Azhe3ERormaMSG6fPEXKYX2S4dVkNCFhD
dVgsVw5ZhAAL7MEc5u8sqY6aj1h5kNJMrMbbZ1mvr1EFKFFwJKFjD176TUeopYyt4TuGOABYsW58
6CYfGZa0sXZepI48ex37NiThnnMt+zeL4qVE8d9lWTrueR+nKCO8tjCKMIMbEJqr8z8O7tz8jBWp
wc84E/o2IKncRUDN8A1LuKVkqKeVjb6bCuAvKnP7Gqi8liUzfRqTBzstxano+ZanokdZGHXAL5Mz
U2M0ZbikKik9A9MKYbBJBWG8LBqt/AI/BZRL4OZwNtr2HQqolWTllwkw+darp2Irm4k4FIMHDGkY
y900GvVGTkZ6cJnDp3rtFQUZIS8e1zIe1OGuiTTzuZjU7pD0hrmSl9Eq+6ImpAu9rIei3qJvmJiW
ASvNG94N7HIXpS2NcKbxHsPwLzKu+WCEwRFLAf3hLR6OwTxcNIq6czGGW8tRhWpejdqitAjS9qxb
hYIyZD+8j2YD1bxcxPh6LfvYMZ8ttbUXQ1NPb41fx7gKheNXM/LhR1fiux5lO5DJPmA/5fccDl5E
QudasmMPFpRTN32eVh+xn94rQ6ffT36Ywcw1h7sMePYSYL63iWMxa8gqrbcbRZOz1huCeu1FyaJC
p+/qmkrmLXQNJlrFV7qJMx819uhdBKrLDquslLPXa8p5sNGbikV5lKHPuDxTe6/nH8WC85cOI9CV
9cSHbSvc5qlsxlcnCZGHMRTvecz0BOSsq9y5eeHfs8NxFjpUASp+xCy/zy6mCO4phZ0iVe+P+qAZ
V7XxzSu+FPEs/7WWIXlIAXRgBzK0B0peZLBblgyuqgXPfQywE4hFDFqhDZ9RhLCvcVfyvKLT8uLh
0dc/8jIMnwtVVCvsXfDWcYfmPMyHQkTICGTVTvWy5qw6Nof5THbKYaWhF0sTsthaxn4ZVyYD9orW
E+QQ7VQJdTr2blpi1FJHT9NAudWnyP8R4s/QGN5HZwbhwkPiiLqeP619kEm3SRDFyk2UaAsTSO7R
FgiUajCfOoQR9W6nGM3drYl6uXEaa1RIFvbagNf13GQI5VcFt0lkptVzCSFtjQFVsHV8q3zOdGQT
earbuJLQFKWBYaWTI644N0PbtncBmsVL2XTarjywwIxuTZT73CP8N3Au8+B0stSzKPzviXjy4kn9
CuT4twgo4PtQl97Cr0z7KalEvcodK7iHZZZvon5Qz4NSDiT5R/WQjPxIiVUg5YFvzNJSRXsHkzPe
qfxvb2ljc4H8Za78atTYZHffNS3of+fWUKok+T1iZbeIkeB/KcMxWFcFUNTfnUykq9hKuAPUyHJP
fSl22PlxAxSG9ZKVmX4ovHG8m1tlU/BN+UH2DNo0WSiaPiGWqabPtm8AvfWV6iB7XS1D2w/9dKDX
9Ipu6FFTc6eNbFKdjLY9Cb31NGbpM7pHxiJtlfjk5nVwFUL7nYdh9xoGab4r4HOsLQQQX/3c1Uj7
FSrqH/S6XXASQZM/NBlPENNHQGUO26VRHWHNygdq99qgq7ouhlrdyl7+WFBTT6oEHBCX7PtVBRzm
xUCu7Wr3xk+fC/ksXcs5ejtsBDaAltrVDzhb5UBgS6yhYiu8+Ej6rZwqrV+R5X6FAcPfZ9Qvqay6
35zJAxA0TzLhOGyHwMSSep4UOCCCdOxzX6cguU2ynH7pVIXzze9ThBDsqH7w509KRfDzJwG2ql+z
yn+1FF/5SMvup0+CPbqbFGvBs9QEjTgXfWUpWB6qtNn8l03enOvIZVH4Vv2ljCYM1SJxBtDl73me
NvOKQFHB7dtRoCMw2cZHUWXiJRXR++RH9RWBOfES6DFIybp6GkqWPv3oreQgOL/Y5wLpvU0JmvEQ
GaBXZHMG5m1RO9P54biEMyj9Cg0MfSeviBQh1fwipkg3945hdI2xOrnT2JUfyP6Elzz3sl2QoOfP
ag2BCXMKT76b5IsgYkuZhwMsxnTAgSmxnuQIf3hFW6x7lP0B9hZ8dnORrVDjVZSOanIY3eDFqV0L
YQ6d3bhqbb1KV2bAmnOCwwgNZW7WShbt4jiKwLXQdJNyQMbRtXeyaTQWDMSiEcfAGR95EL8Ix8oe
7LjLHmK2HCD+qGR0BffC0o+4ecMsPcpekAnt+Z9/QU3/tfIwV0JdVzXJ1ViwUcxf0lmRzdOkrJ2e
Hd4wbkkQTjrV24kHo5ciwtRg2hyd/z9zZ9rbtpJu67+y0d/py3kAzmngarQky3PiOF8Ix3E4zzN/
/X1IOduWvDvpc7RxW0CgcCxLxWLVO6x3rUoT1Y2exwwqfisFXTaJZr3Tru34myya/m2aJ8Fthljy
ygy0kjSiTwGzBWelCAHushA9Yd4laf1FrFmYq0gpr5zChNUj7VehINdf+rrpz3sNuKALCdmXTIHh
oScEdqmrKLGAQ97dThlCuTILXp1maC2tqMS0TD3bNshgfO6AAY+3F2mfrFOy6Ag9cVnWSyGiI1F+
EYFyfDBf/6ZlFcHGtGJ1Ol7laBDHScyOm7ENuHdIanYzwfTbaUsk8FqGyew6heTfYXq7fDtkaWAv
lBZysPHY+GEj+bJQYXHd3QptsHShZvqDiFjrhYOO33miRPCKDVtvx/5q69fXGb712p7159ZBK4Fn
aUsguuRaxZuiFuyl73reFAetH7y0/kaK3HChVXUyezvmSFU/qytJmY+3jSdqVc6mamTUy7djhmZC
zNXJ2UJr+u/gjaFhLCSNN88RV5pCGKvXGhiRC8+8hWc8meqxWz3KtXYPTsmlUFOYc4BCGdHMLpWs
Lr7+enx/SPgrCj4CaTWdamfCtuP5d/iUWMfJ8eTSfYQQxQvWunFeKPE9hUTli25WS60rpK+iY2pT
VzaUqwzu9lXu9vqSovLkIoFlfZIAUJuA5GGQDx8C9PEzPQBxOO7KRXn566+sHGZNFMPSDIXgpq6Y
qqlqB4EzXRIdzyUr9bXv2plv9QUQET7UMEVb2DDKc9zkYNKI9usxsTWQkkY3bSJHav1oxMWGEjJg
zRKlPKQRKNKJoubRARc+ibRI3DZwU90JXXSlR2LzmOY8IBnpkvPInVGemzqxvO3KnNBmq6LjnIQs
8rplSsjzcWbcGj/GC0EqNOgjeclvoBqKeTAx8cNNQ4esVzdUsqLkGfeTR1Rrg8SIB5p7nQlTC7Pk
gvyMMwhGs2kMH5HsJBd2Sm0zAezVwfFxd7zi7drxWKglcIKGKppyQyMH173tvt2bWBSIUD3jwz2q
NrcKJNobV7MeAagTAynUDiEAw9EWplpwdriEisNpS4X29XhItdN2xUzaw4HKybGRRkQuqDA99Rza
s/ZWTLMG0oZrzU9oUqgZm05ewQ4y3DA2ItiZOwE+4WzGRqhk6i4DJMrGk1pRBXM7bdQxUbIJiRFi
cgJjCIaPcass1GQCnW81PzgRR3CCT8YLdV6VqSxBWJpXqQFtW9BPXcWr741Q7y7pkNsqqmGRGj6y
9pHKnOBud14nNIqRXFyM5wCxyHFcXiQh2ip6VsIZ6rgS2gCKeBFK2evWeGz8CIazBxePx8azRaka
K82BBaXpnXQjWhXBhy680aQ0JS7+82M82ZsQqy8StUs34/7badGHOpekQUuS1kLXVeiFhTKsvNLw
IYJf8aUqujSHdRgYTbDty/iq2S3DgLEXiIJW4BSGs4NqDFSPMZlEUBVjI3UWiTdatRjPjVd5UZ+v
YPfsMFSGtfyv/qpUo7Ruq69/1Y9acWq2GpCNqO9hakUIMITa7bEA8UP1U2pdUSBoXo27jdwJj3JD
FF+h0P+ibuX4KorLJ3RslUvYy9XLcUu3VTxA1Bj0LFVxE3tAOOMJHz8fuYIim4+7bx/jHTn8oW+H
RJIPk0oKoOMoG2ELEAjSLzk2F66oC9vx2NuHqzvu1Em9cE30ONjAFYXS3LA1fhSC3SWTcZOsVbiA
g/PKr9zwwndimJbMNJ6bPIZZ7qf5PILOAfYCeIcJcrUUWFU/nCyBp6Gp47uiHOTXO1mc73aLqrqx
kKeRFdVOplqcE3rJ0hrdMy52raa6jP3+guBPuHXI4UGvqZkTu1SVh7aV9XmlFf1y3E0QoZuofRdc
ZW7hfM6xWCQrVB/CvqspjN27S6+vI4oxMDdLn7iAXHzjbV53gPsebD3Jl0mD+5Mkbgpzonc7XgCj
WDcxXFu/bj2r3mhpAlVta6Xf4l0DZiqYsxjg1AYCG/m66tR+Mt4IVOyGSEn5qbadFBYTiEuDGJS0
Z8rr8QItg/tYIOhSm+h2ptMgstX6vrFwWm24wPCc88VQ7PHUziDoA2QVUCiFyayc256sflYLoFnD
ad8MQA3r+CtRk+tz09Xa9QBipb4IijPBFTbZyGzWirPYgKRpLABw0mDlFmlE/adVbtrEeS0MkNv6
O/mE9Aatre4yzzLSU0AwHwu1n0teKVxR19/ddhZxpRQM6XkQy+2tDJvfTaVejOfGI7lkpKCTXH06
7hK7uFFVVV+j3eeuCk9RFoEoJV+6uFiMfaG3VT11y764jMKMFF6nabvuhfB3FsdJ/CgpvNSov4ir
1m2zOw1hofHOWAqg2ko1sO8FQCVBday51XbuV2oCdg9CtiFza0y4IBU0Ia7EMIunek4BvlBDrRir
cGgWGfVYFFFm1m6jGzdQrNlt/HmqE/8313z8E7QTF1U+mAVvf0JwZO03y7L8cVVGAUkRAbmqhqJb
h6uypjmlFelV+0lVe/MqCKsrZCKyR6lCh7GGC2Q57sbQQ+i5TMAsJzM4bSpCkF0zsxNHqAO6x0in
McRrFKMJPtDrn1uCalhYGZ2/HLd2ZzP9N6lJ6DD23dbBsiItqRsIsQIhUg59HnyHIkslFYnHvIHg
EXZXMVekc0OF9HHcejtm/cWx8ToruUKdctIJEVkpuEnClUdwel33GZHH0LLXtZyuurj3lSXC8Mai
q1h5dvuooCzgzYV7ow0f66oMZ0qRG+vMgrhSK+58QwixyvR45blexPTMrt/V31H5k64pmVEoLvO+
j1cRAYjmioli1rib2/cGkJaHFFjloi7MXL8M2ziD08xLH+QK+6NwS3QGh10vTWaOYuf3TtSrN7x/
2HwDQKczUPhJLJQdXTw9M7DDpQtj0FVDlvfCsNvFuNcFlXU1buWVKcJmhW5bYEBzPBkPCnr0CFOT
vXq7eLyfKNVCHG7dXTveG1asxuPBukXd2nMUqjEVyV46nphhqzTpAyFgAyRAGq7HX+Jb1i2ZS5Xg
rVd/qsuYCC+/SIcXf0rtcguzU2xoj2nkPbl+Hz17vf+o5omK2d/aDFATBCgihPfDBR7rxCdPy5jq
GgvI3GAu7TZHG0ruAp6s1FXFVFX4Em+GVS5VqT19M6VgwoTbnyqsZV+p0cL0+myFPW7ekya+URRP
eUo1O4CZz1EuFcVNL52sYBEaTlRuf5nyYn2yxNhZGV5eL7KGCafwn8fzpJ7deR8ifa6W4qABYDdz
BfP/MgyxKxrJSp9ky3+gmqiGPk7W1iRyhdl4nF6f+sjQfhk4O5dNZRRLI7WELy4kKeMFITpFc7lR
8jU83v597BGgGRoUHTWfml1vbqlSVa6KtCYlM5yobBK+MCYJN7Jd2Js+irKZHmnWtd9QSQH/5eci
TwposlLnk4ZvkDpS91AbRnrR5So8PV3cPVhwES9KT4lB5HPWSyHwFJAYuhzP5tTWGGr8AJtPe5lD
z49LwlWB1/fLzhEg3am8/qH0q2AqIrOyGW8yLGdeQRF2LxSNcG3EKJaOf5j6ipVhufVsvAlxv3BW
2qa+gjqr2OY+HCB91wPsKAavyfOVT2+76BG97mapnW8ILb3fHc96OSGH8d5yUPHxMoeQbkTu0VJJ
/GuuvfacWnvdZOmrBx3kzF5LlAsL8w/nxjsEW5srgS6CCVkFsW1rX7K2yKGGgNgMoCoh+4AETS3r
qzAZKNDsVES/yPA3aWdrd0Fv3u6Oh5ZO1A0ksYkS/Q3W9Mt4vMAkmUYFhecUx4TXUZmWE3eAmggd
siCRa6pXep81l+Bk0R3woW+tK4A1kMDOjbg01rtNdFGM9bhvk4xZIu8IFwuLLKQr6jbuoEssMiRh
dseyTN96Yi+s34FrhmOOdNMBabeZLDBfQbnVvvctb5xbw7e9l7rJlijiJu4kjb5FCFH7k7S6wjPW
3EkS+DAnOP1L0dlXem4231B5+d7nifQo92oL+xREai1h7wls5NC52oYBdV2IB0GhlMU6JNrwNtYm
Qa5hc7xo3CqUEk0i04ym4zEhT7hRcGkjGtsgg+At4Yn8MZ5+u89skLhyUWaf13bUTizotKlpDJy5
oGfqJT6uSNWkJK1iy6+24LagI9Pc4k5wsZXNPq+/wkh2ZTugFSfCzInretvGlPp5Sd5uneFj3HWc
SNq4Pcif4WTZIYGgK1EyqfPWAIDGB8E+ykRStNEsx8cQoWhSpvlrmLrqteMWX6RBB2z8sIaK1cqJ
tgiRC5vx0Hip7kI+aMOnOXu71nBRuJM09zz0c20my51zJUdlj0qS3qGAFqrb0hfrORrs8T36SzI1
norzTWmBwBTY0JM6SGcB9DHPSRsMTG+S+snyINkbW8od6bWlZBACVXRBXupCrm0JbSWa527NYSfE
DN1GTR9CINZk3qIwhIF/nzNGqPrUu6EDOQUJSdTEL8/ZiC7aYcuXsujCSfPyPEHpbrfl/nns4Gzi
FM1cpGQcdIC4toiNUn0zbLq6KK4FjY9xd/zQFDPW57uLYNDTZAQduNQMdGmaSKl3XUPxGJpK+ADk
R16balXMZJ2SWngZYKByiQ5oihpdm6GC3udwAt6tdNZYlbnOHNf6nIfVNNTVFi0OSiTipu4W4y64
rxWKZdo9GjI+6eKKPwPLc4VuKF2N9Z14hf0VcXBvGiUDEZag5Is49OIL6F/BMkPvusx6p76RrL6b
ui5V0mJI8kEZIkzOEGsqG09dmXH+8HZo3DKzRp15g2qeiLCMFETmBcrXJk4/7M4wmmlTedgdj40f
fYrlMqG2DSlCExI4mGlucgJgU4l8GIStKSX7434/7LeFA4pp3GcV/7nvRPmDKsZwS8XiFxH8cJSL
8Q8cRMghY+2bmQI0cANVvwUrrC9cM/U2uhE528ocEk5CmX+qkhiWBRhkX6pvYRgkP2IZDGmey+Yn
gWkP4EBYbp0ml9eJEQXLMKuyW7xOqCSiLPxWI+w43iXV6ZXTMVsB3LOnTK3LX0f+ZG2/PIksoWoZ
skhY2NI0RWQ47ce8iFG6tSmm9rOWDGX2veJsImJ91MD8kAun+BYF/fyLVkGn7CPkPQ28bScjwSYV
lK8KmuRdVXK7QnEHabnMVrDIkkvPz4tVZc0UI/WWUZq4t258GwblVaI46loUNGVNtADhkCQNp15d
gYBRKcrAa1JnidjBLtWGIlMHzVGpCZfkonqQVEGdlR08YcTtyiXlJ4STlZySmtJFPkFa6wP4xhCp
noK4+IssQeIUK1/8F5CzynWffEL0zALpA1OuTH4ThSIzvhAlW1pGefVJsHoEcRwSmNR0a+dkU6Np
UyBHZPh3BD1gj5ab4krrUHyya8qRPNiKN4JokHKHiXMSowe6iECmzhobHSTTDae2JiULSt3ERWOH
yqLXnitVjlc1oZa5QXx8qkGYuSACjoZ7nmJ7a9XK7r3wnJpPsDI9uKFASyZQwZqWjVaX4PGVi4Qc
T6DBFRxlk1b0+rsGcmJfQCWwc1nzKSOFu0IOjDk4JmEO8C5ddIopTwK3IXUflNlMhPgLhQE4S4RG
fgoSqOFqPc7msWPHE0HIolnkyOmtDxoQSIG8hSxZ3pbUggWSV8H8705hUmnXAI6tDUp5EGwXFJKR
M3TvAoomp2ErE3JEPwwQYpav4HubwbtIMt8vVz186ZACpBO9JWLg99VzJGbKBfCZb46rLA0Xm0nP
Ej+e2HWXrYmGO6UTXUSK+rn1dWXtlKIxCzRoYrFanKkvWSUahXpBjuUery66oGg8usiYpDsXctGK
iozct9M7V03vNa2M1ppHqtpWN4Svr6Bf0r8w965cExFx9K1NN94miu4/5EK4lIymQTzJK6YJ6cgb
FTBdnauT0DVAP6QuQmMotYlB7U/qui63lb7ugUHMB9bIBeKx2yo0+62bAFARDLLilLBdpDZqpiKV
awujVbV1mvmfk8hutnZHUDaAm8GUcvu86uQbE390wpRsrqDHhHxYbu8kP68uxw/ZgKGvzWKk3twc
0BVMCxulK4DKKcZFSjb2qgGJMut0F5p4A7lTwLbTxu4npbh1MlP7TJnmxHTdTUYUey1EQrvqrPox
ok55q8ot2GiFx4jGOkTpCgK2ePSAG8FPzuqcQny7N+VliyU7i2Rj6gnKs9hkc9mTWV66tt2KcXRd
UruICjr4WoqxoWHolHIWxBWC25E7J2BhLUPHSGaQ9c701nnSZaX+zbQm7ccMmNUoBVA0SQMMTonC
h6JLImtWElCP9j2CxmkN05y+AT8yQz3bR4omhAUIiQp7ElOlOiF4aKP3HCLkLJvUC2rm9NeTrCXt
Of/jt0GNGmJQy5JIfY4Vze8yQi2Qc7lmeH+3sIlhe6hyZIuTl9p0hxKarpz1qhVMdB9+CrM1fyhC
8FyVZXtRNVa/SlRzmYkGFjRBrHMslXaNqCvwp9IzFpKbwabdw6FX1e4XEEniZdG7l0FhSEANam8b
VXK4rNAf0OajM45A34OQePZETv17r8rumFOtuZM2ETpOobbMReXBC5G381W4qlQ9gCtrCHf7lVXR
XVCvVJkuziWnXkVRIU9dTaynnSPlKBQZFLUMu7muh/OiMTYOhUiw3UeTqEUDD3rCH1bpuUvNKx/l
uIdQLk1uE1O11rIjrRtPuIMRyf8cMIYmkml9ixIo0pSuEjegRNTz2GE6S4TQX2q2nG98Z54PKNuq
+qF16hWjk5qsPJx3DayZuR1UF7JYliA8LajqxXRTZlW5DSNEaHUnqaawtAaTQDQ9ohbSNZTxAtkE
D33Gout//Pr5HyS8ef4GSTXmelPUZKAx1kF6rY8qCi3bwH8xI7mYW4HurOLUpkqsMG8ULw02eivp
c6DV6KSjX1C1a6ErtE3U5nPAzvDiNe5WacX8QovcFNpF6YuBnuq1YgorhHRqoVQ/UxuESBHYzhlg
B2+SFWE9xQajVNp3sss+tr9WYiUvBJs5mLKYTzYw4E1eQZH5698qfbAneOuGdw8kviobhnlgTyRw
YRqZ5sTfY0Nsr+vcShFQstVmSkblrnBlHJKUeLY8vIlplrg3mun/phZI2g+2je+bZmgUxRMzRGjo
sA4AvrvYsHIr/g7oUH5IOtCUKBQZtUA5XmkIhFxcvCv+bmozitRaS3+gzmIsXexZ1HiCC0kMgnUA
xqby6g7OAFb2X3eT/GFKGBLDAFiYFxTyrYdJYkkwipaa4P67lITPSIuVF0A7QijOIgcIK3QlY+Za
DvItKJAl7pmzcjupnRPvBhvdJObC0+RvsONX2xbFVvhJOmETQjjgd7E4a5pavugbtCl//bWlgzjm
OJThulctU5asIVF6gN2QAnxNQE/Gdy9nLhAD7cmqGnmG+h1MFbaTrWJDBz/Tl581d05kfwWDt/I1
MdsV6zoVv4jhYaGkzaVQpxNCs9a6MLpw4psQ5MOoP5UYVtjJpnTvZZI479zkHJIicVYWzkYy6xnG
kHepF9EMEQ991Tp9MSOsai4bk0BgU4aQfUSIVqIQNHBNhw+20MYLo4ES2CWRvcnAls4z24YOxPHq
C0PvSPaQY6aemfehSvxikvndt1gl8elSLjkNhK6ad05rLBLNdHFSk3pW+HVGqWRnLZxKWbiJlt8o
TRlBQBAa8xbxqIWtqj7mioUpqzkNob++pBhOyWa56pRTO8WqtfwnqgbdIvsmqKq2zUKMT0FAQ1Yy
Ua/MqPWfGL7XESiz76mjs1aN6v2oMAopaRoN67ZbwQObnqdFCdSYkMwSc0JaQ+TqwVz7LCpoy9o+
Kp014k5J6a70IRGn4osjweghc+iqq6Jx2nkDj9bU0rX4zoIa/NyqqxcNPr8Ii0eWziWq5a7TAjP2
CnQSzp8IqHZtdxeWnAbnbtZIk65WvZ5QSjzVsnDaob99rRgC2qYZhIqNaLnxhLSGcOPFX2IVdANy
CFK0QfQRwzGWZk7zA8br6K5IVP1crYt+WhKfFjXpGpb1QWuHUsOkL4vfrMoH1UK7oazCnWEQm7fg
fjsogK5E2+K9NOzveu65mFp1PAkMwVoEwJMWkuhVZKTr+lLXtfpSdSREJn1nk4TwAzC3LFq1vqsH
1TvKGu8jHsqv3zR5H+c2fjuSBVQzSTJABRaQfb9MEuUwj7LUf2kRKERZAunbRkxuGCcJ0uldcy4b
iHmlpImmKaHlRSgVE6UBiD2y2ac95FB+h7aFEi4USS8W4DGIanpldJOIsTUXe1de9IMrFgeNx+MP
lbkaaUjRJe5DyZTzm5/zYb4zSKRoFuAKSZcN6dAEUuSm74O2CV4ar7oCIi3dSRbQ/hw09dTGKph1
VR5elzCMgQmpp5LcUX0nmdK01JiwBQWl7KKQkq+tWYEWDgwFwKdf3xnNvZWY3zqnS+8d8A2/A8ZY
h5YbHa/IZJ0UxbRUJpL9p6BLXhEVyAC8CE4zk3poCpvE+FSGPmYRlKALvZXbiSvYyYr6JFJhQIDv
YPC9NkJrHUu6thodx1pUtkLRgk2MV3KDAlVS4dtJaD5MHJCkRtkUW0VKVz5B0qVkOgM5C0VEsJBZ
67zpxYliF0vkdp47UHGPSmAC0inzrR/Z+ZI4eHAf1TkhQibTsmoffv3k6NMPfQD+h4VcNnlwuqQf
vCd5E2mF6cTxS6hp4gwkbXNJNbCFoHPtGCsPMxOV9mAGTibeWr1zp5buDzvr5WkgytoiVC1nO34k
FqFdmHsge9BAVlJu5VdVcMNsZK9Ss3hE6re9EAj3mmU094T8EuHeFqIKwqNUN16qfLdrNTOXHv19
bqkO2umhoKJErymXQfzoGSukG0JUE9ELgNUgtpSJlpqUu4rKp0yv5jY5eiVQpQ3i12D5y1qE0RU1
qgrcTEx5fGqwXBD3Orcd351WiFNMCicekh+4WP2tFsWTTtUFxDMiqFIo0LmC9iG+KFHOBdhpZUil
QzwNloYvplXCZ6ELsxkpiivwi8ml3N6XZe+d43I6xOl1irqjOEXNtg6nAMHlaa98wkwC4lk0L5Ve
bawsRzOGCRnS6QlJxeAqxIye9ABa5z7KGpNo4HvXtRxJ3Cy+xGa3NqaeeBuSWMmkDFTtXHLtdt2Z
3Y/Wq2SyDrG0tgflUFuOX9wqg+qCOOYEcvr2IkUNws7QPyzhkGuZ7RYalgglcgQ8RMh9hlCoqg0R
uLo2JkicbNo6h7zKDz/rao524qD0KpvE3MAMURsjbQq3K7Zq/YMEfXkVYiBMoBFZwSnWLAeB+88A
/dd2Tow46b6ZoeBcMKtli9aBPToHWjfxO7gjiI2LG234oEJ6ghJoeuHY6Tc4il5y6sDPpUS7hEBY
vVWrqj03YO1s4D+9kj0gla0WPcdVvlV12M9L07lu0HO6hpRzWkjRLQoFyQ/DYbnTL4ntGw+x1OuT
jtTDJhbly1aT5LtOcpedmQbXDT4m3Fpdec6rSny7cRukalwqacHrneseoX9oMFlv08ia+6zWGxDv
3dapCFX1plVcO+hs/cbKNT5Y2oYuaYrGAmFYEnjDg7mpRgGRUadWLzoyJdPA7bBsIuqyTKtiXsEq
uDLNjAFZLGQ0w9OJ70B4gnr7zEUAcKl7/XPUetoyDCA29zUIrr8S9TAm0GRZq8AfIlR4TixxFygR
UgwC5Ro+i7OlNmMS6HGDyoitT2SFMmmn6cyZ5HTQxEdNdyEWX4MwPlcAfd5CEZAgVBdXWzhItIWf
SD9G1hyqRpZoZCgrrSUHJLdl8BgVdTijdIyZtXIxzflbTeRpC2pi5CXFA9SGOl6yaSDVCgZdybjI
q7vKl6VpX99HZL5Wbdz6czGGQsnt45fWBGmkt3W5dGwSSsEwhO3cu6z9utt6unZd9mm+s+v/zx47
WTGylT0n0IoBBisPdv95n0T8+6/hnj+v2b/jn1vvmYxk8qP85VXLl+TyKXopDi/aa5m//vrtZk/l
097OPC69srupXvLu9qWowvLXZ3e/AxK2oaGRfe0++dDEv3XRTza3v27oj5fxe9136ct//+Ppe+TF
M68oc++5/MfrqQHpj8YuC9GfxHB/NjX+nF81ET7xq6vvtK1YZyJlP5qpqaolD0jzf/wRJrHzeprI
25nKxKkCfDVVQ9d0okj8wXfd+a964dc/8Gdn7wbNn998rzf3fsFzUsXl8JAYv/H7TkBB6N/rg4MW
9vpAwxvXMF0USVPxh/f7wKKPBt442ZIwdURVxwL6j/TBvxwIkijunstBd/5PBoJ8Zug6kUCRpy1T
OsLIej8QTP3MVAH8yqLCJHRqHWAYFlP7UW+CKp0REJE07DfK3ZC1Yli97wCDDiIPAIfgyf16eXhy
x/98ak3wpqDfM1TCLoc/n+5hDhB1deglCpF3M8///4ngX78Elrp7Mke8BOrZEBFDzNPCaGBS5E1/
PwYkSTqjq3XJIt5gilj8p/YiyKI6UL4c9SYo5hlEDkMoflgaTEvE737fC4Z+ZmBRWUTpGQan9zow
Oo9eFtUz0yJ4h9uPL07i9+BtsOQzkhSSpjFR6sTbhtnytJYE4qb6sb2gymc8ZFoi8oPfQmjiYCBo
Z7qMeN/AIgbrNuHOU+sFjXTSsW+DcSbDxmBQ6qJK2AlD5ur92yBJ1pkOj5kBuGJYNpSTmxMsScEv
OnpKgDRMxzpgsYHtj/TM+04wDEwk1g/sR2NIapzeSBi+9d/QCZAcUlQ5jgNoIfY7QRK1M001sBFA
ufL6qSc3KVBsNyR6jhoKsnmmgYMh5ErclZEwPOr3Q8FkajR5D8gDqyrEmwOM+7SmRog8B9qzo3pB
kc+IZwwDXtYxisZnvdcLyhmFDoMlZZ5oL8CTJh07FlT9TIEdVWOpGRfBwRZ43wuWekYKbCiaBGQw
GAv/Ke/xXxuNPMWjJ0fjbJj5ZbLwEIyLMGfv94KpnclwsEuAyHgbTtBegi/+WPdRVc+I/otkiKBa
h3L+4yqpnulY1SQ2SNjoY5zhtGYFWREHx/+oWUFVzuCgxD1QCCMMoYKDSIIx+Jjj+rmLtJxWDxD/
GAKkx/WAeCYxBkg0WDBPQOx6YDKa1hl/ZvA0Ff47RcOZCWvIvB3XCxrz4rAoaOrOKDzoBd06k5kz
VZGMn2jgZZzevKgiQH9kLxBbJOg+sFjgUGs4yweWMyElHCeDshJsJfEkJ0Zy3kd2Aj4UTxkuFhVM
CMbj4ZRgKWcAikXShwMW7wQ7Aa1J61jLmdXBHJLb2MaSOASaD9wHVkj8K3BIjBeVIsDB0TyxuVFn
aT9yKBBXAeMGYgE/yiSMNsRs96wlkzWUQcJIMFE9Hi3r0+oFlu+jVwh6YQww4yGJxNTxFPZ7wRRx
pxXjp3dxgpaChMTusfaSIp7BzSEyPaLsoDHZHo4FiQAUQ8GApH1cRk/ujZBFbSDhPm6dlM+InJB6
0YktMzcOmZX3bwT2kj7UWzAlDPCSE5wXYN0Qj14nySzwXjFBYhEZOrH1/V7AZsJvABX9n87B/Usv
Cijr0QkIBS+KoDKYNfoCtnPxcCwwbzBzElyC2Ywk3ell4RgLR3vUzI7EVIYhT0cQTDu0mYbAM2hC
LMufPveprZSyRMrg2HmBcCKvOx6zOsSSPvhRONksIvS2TpzJ2OXqTmulRFXjdYD+77NRQ0YSOJnI
b8RTkGX9IA9DXpolhCJFZs8hEGeeXOQZn1o5OidnnTH7A0IgajewQhwmIZC6Y3rE0cKLYhodrarT
GguYc6+h4CPGgnGGAhFmkQT72Djk99cIJs0zllGFGIuuGwRYTnAsIIVw7LxAdAHDkBWS4LtF6O7A
djQIMiFqQE5yl4U4yV44OgKvqGdkWHjjmQKZAT8kY2DUOwPqRkcRz2GCGFzOE3sjMPyPnhc0AClw
9A7oJTBAhJz23wiiCyTjSN2JJuG4nW15Wr0AZlo62qck5YRmhTHUJf+VvWAQbwPbRU5OoSMG8M6p
jQV6YSgr4NEcNztSocBoZ30Yw4r7YwF8FDC2odYJfASabMO8cWJjQWWtPLYX+JFAEsjIDFQNQ7pl
vxfIzBlkJzSCMEPp2SmOBV7oY31KhTdiSD3qOGYE4z8G3PAzmBwH8M4JYldkFU/v2HGgANuAQWsQ
ePsZO3jvVe9shXFlOMlEDFHQYweBKhI+0fEXBxAPtuMHWKtxZiqmaSGnMwamTy8pB/5siJIeNy2q
xJ61QfUNyafXae/9QADSqOuyjrU4lE/tgF6nNS0yjw3Vs0f1gsLrAGxnQCMwDobg68G0OIwVFkfA
fdrgZZ0eYGHohaMTcxiN2BuEnU15l3Ta74VhiWQJIoUNvzFo5wH6eGJjQbfkox0IEG0WAnjMizs/
6SDIRBEXbhS9NNrVp5ikRdrweJirhDUEnY8MhJVXY3BI3k8LxBUUDoJ1V0GO7WB/JzYUVB7hsdMC
v1JWyMaz5OKZjtGT970wYn15WcYZ4QTXhyGHdGQXkJbDjYbWnIgCuTlCivsDgcAzfjRncBxGtPP/
wHn4N4Dhf9bJwNoWfh/LaLyX4l0tzm8v+OkzfGzgXZXMUCCyd+FQVbNr+q3K5p97se2xvuXdyZ/1
LuPfeb399Qd+/NN7f+vnr/p58Nx7yZ/yZ7cbT3SvX3MoYfrvf/zf8OnbU/T0vrhlV9jx9k0+FAP9
uTL+puEiOGh3wDgc3W7u9Um83/AIwj++4eApLp6Kn19xKHbaobqPbXn6FHo/kjz29r71DiZ8dNtQ
oedP35P333oHOz2+ZUqHn0sPSpu9xseql2Mbn72ET81T/vK+5V1l2dEtv9as/ZH8+GMKP3f0bb/b
d8DkY/8KxFO5933veb7iXI9tmeLC3Nn/yq/Y0WNbPqfHPe99jxPPGwzPYxtefX9y9wagtAP3Hd1u
CBEhBIU/v+H4Ru7wYkc3DcfM08EsskMfHd1y0uwPCzhZsCCPbXbzcW7aoUOObpgGqueg+/kVx07e
AVSPbfoiqbziQzfvgAzHtr2Fjnlv9niF0B3fLkrPT/H3993xWt90fNNF8fTsVsVLWe6N6VdUw9Ht
e8+u5zztF6rugFTHN81aABnN3sh+BXMf33ZRePxL07256RXk8He0nlT5YdNDzvzophM0NPbnkNc8
9LEtX758y58OrKfX5O7xTddP++vWa770+IabP86forRwvf1lnfYHjPPf0f76JS9e9mYq6sSGBN/f
0fj2pfWe95YxGh/c1L+j8cckD362NMywr5VyRzed5KX7x/QpT1gp91/OXZ7n7/kDMwhHD979XQLl
2OavXG+/x3cZiaObDUIskn2vBgzPEOY/uun8BbXGn+2Mj3IXPT+24euXOC66sH46cBPkXWT62OZv
3eT7yx+r4sPativjPrb5u6T6FwPxNZr69/yBjwPxNUx5bPP39P5LUbzsmRQwFg8xmOPbbve9ytdw
2rHtfiqf3J/fbhiIoP+HANWxzX5+ySNWtp8NjS3v8gJHt+zh2RwM71cU37FNPzyx7kA0uv9qvoJg
jm78pSj/+PxXX34HTT66fa94TuLC25tWlF2s7ei2uwQiF2fvae5i2r9u+a8iTX9SsHyMP/2kVvmr
2/aDa8MVz+HLU/7P/wcAAP//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svg"/><Relationship Id="rId13" Type="http://schemas.openxmlformats.org/officeDocument/2006/relationships/image" Target="../media/image11.sv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0.png"/><Relationship Id="rId2" Type="http://schemas.openxmlformats.org/officeDocument/2006/relationships/image" Target="../media/image3.svg"/><Relationship Id="rId1" Type="http://schemas.openxmlformats.org/officeDocument/2006/relationships/image" Target="../media/image2.png"/><Relationship Id="rId6" Type="http://schemas.openxmlformats.org/officeDocument/2006/relationships/image" Target="../media/image7.svg"/><Relationship Id="rId11" Type="http://schemas.openxmlformats.org/officeDocument/2006/relationships/chart" Target="../charts/chart3.xml"/><Relationship Id="rId5" Type="http://schemas.openxmlformats.org/officeDocument/2006/relationships/image" Target="../media/image6.png"/><Relationship Id="rId15" Type="http://schemas.microsoft.com/office/2014/relationships/chartEx" Target="../charts/chartEx1.xml"/><Relationship Id="rId10" Type="http://schemas.openxmlformats.org/officeDocument/2006/relationships/chart" Target="../charts/chart2.xml"/><Relationship Id="rId4" Type="http://schemas.openxmlformats.org/officeDocument/2006/relationships/image" Target="../media/image5.svg"/><Relationship Id="rId9" Type="http://schemas.openxmlformats.org/officeDocument/2006/relationships/chart" Target="../charts/chart1.xml"/><Relationship Id="rId1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134217</xdr:colOff>
      <xdr:row>1</xdr:row>
      <xdr:rowOff>54738</xdr:rowOff>
    </xdr:from>
    <xdr:to>
      <xdr:col>21</xdr:col>
      <xdr:colOff>68038</xdr:colOff>
      <xdr:row>7</xdr:row>
      <xdr:rowOff>54428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AB283E2-41BA-4822-B9F0-CEFF1A901C18}"/>
            </a:ext>
          </a:extLst>
        </xdr:cNvPr>
        <xdr:cNvSpPr txBox="1"/>
      </xdr:nvSpPr>
      <xdr:spPr>
        <a:xfrm>
          <a:off x="5645110" y="218024"/>
          <a:ext cx="7118392" cy="9794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5400">
              <a:solidFill>
                <a:schemeClr val="bg1"/>
              </a:solidFill>
              <a:latin typeface="Candara" panose="020E0502030303020204" pitchFamily="34" charset="0"/>
            </a:rPr>
            <a:t>Perfomance</a:t>
          </a:r>
          <a:r>
            <a:rPr lang="en-US" sz="5400" baseline="0">
              <a:latin typeface="Candara" panose="020E0502030303020204" pitchFamily="34" charset="0"/>
            </a:rPr>
            <a:t> </a:t>
          </a:r>
          <a:r>
            <a:rPr lang="en-US" sz="5400">
              <a:solidFill>
                <a:schemeClr val="bg1"/>
              </a:solidFill>
              <a:latin typeface="Candara" panose="020E0502030303020204" pitchFamily="34" charset="0"/>
            </a:rPr>
            <a:t>Dashboard</a:t>
          </a:r>
        </a:p>
      </xdr:txBody>
    </xdr:sp>
    <xdr:clientData/>
  </xdr:twoCellAnchor>
  <xdr:twoCellAnchor>
    <xdr:from>
      <xdr:col>9</xdr:col>
      <xdr:colOff>585108</xdr:colOff>
      <xdr:row>6</xdr:row>
      <xdr:rowOff>149679</xdr:rowOff>
    </xdr:from>
    <xdr:to>
      <xdr:col>20</xdr:col>
      <xdr:colOff>217715</xdr:colOff>
      <xdr:row>6</xdr:row>
      <xdr:rowOff>149679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2D26A11F-F470-4BE3-B051-920C9AE14014}"/>
            </a:ext>
          </a:extLst>
        </xdr:cNvPr>
        <xdr:cNvCxnSpPr/>
      </xdr:nvCxnSpPr>
      <xdr:spPr>
        <a:xfrm>
          <a:off x="6096001" y="1129393"/>
          <a:ext cx="6204857" cy="0"/>
        </a:xfrm>
        <a:prstGeom prst="line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54431</xdr:colOff>
      <xdr:row>6</xdr:row>
      <xdr:rowOff>81643</xdr:rowOff>
    </xdr:from>
    <xdr:to>
      <xdr:col>17</xdr:col>
      <xdr:colOff>340178</xdr:colOff>
      <xdr:row>10</xdr:row>
      <xdr:rowOff>54430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EDCD3FF-874F-44D8-BA7D-203A51FAD7B4}"/>
            </a:ext>
          </a:extLst>
        </xdr:cNvPr>
        <xdr:cNvSpPr txBox="1"/>
      </xdr:nvSpPr>
      <xdr:spPr>
        <a:xfrm>
          <a:off x="7851324" y="1061357"/>
          <a:ext cx="2735033" cy="6259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200">
              <a:solidFill>
                <a:schemeClr val="bg1"/>
              </a:solidFill>
              <a:latin typeface="Calibri" panose="020F0502020204030204" pitchFamily="34" charset="0"/>
              <a:cs typeface="Calibri" panose="020F0502020204030204" pitchFamily="34" charset="0"/>
            </a:rPr>
            <a:t>Superstore</a:t>
          </a:r>
          <a:r>
            <a:rPr lang="en-US" sz="3200">
              <a:solidFill>
                <a:schemeClr val="bg1"/>
              </a:solidFill>
              <a:latin typeface="Candara Light" panose="020E0502030303020204" pitchFamily="34" charset="0"/>
            </a:rPr>
            <a:t> </a:t>
          </a:r>
          <a:r>
            <a:rPr lang="en-US" sz="3200">
              <a:solidFill>
                <a:schemeClr val="bg1"/>
              </a:solidFill>
              <a:latin typeface="Candara" panose="020E0502030303020204" pitchFamily="34" charset="0"/>
            </a:rPr>
            <a:t>Inc.</a:t>
          </a:r>
        </a:p>
      </xdr:txBody>
    </xdr:sp>
    <xdr:clientData/>
  </xdr:twoCellAnchor>
  <xdr:twoCellAnchor>
    <xdr:from>
      <xdr:col>2</xdr:col>
      <xdr:colOff>122464</xdr:colOff>
      <xdr:row>11</xdr:row>
      <xdr:rowOff>54428</xdr:rowOff>
    </xdr:from>
    <xdr:to>
      <xdr:col>20</xdr:col>
      <xdr:colOff>489857</xdr:colOff>
      <xdr:row>26</xdr:row>
      <xdr:rowOff>54428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E24F2773-5BD9-44BE-8907-8971A780F2CB}"/>
            </a:ext>
          </a:extLst>
        </xdr:cNvPr>
        <xdr:cNvSpPr/>
      </xdr:nvSpPr>
      <xdr:spPr>
        <a:xfrm>
          <a:off x="1347107" y="1850571"/>
          <a:ext cx="11225893" cy="2449286"/>
        </a:xfrm>
        <a:prstGeom prst="rect">
          <a:avLst/>
        </a:prstGeom>
        <a:solidFill>
          <a:schemeClr val="tx1">
            <a:alpha val="52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108858</xdr:colOff>
      <xdr:row>27</xdr:row>
      <xdr:rowOff>68036</xdr:rowOff>
    </xdr:from>
    <xdr:to>
      <xdr:col>8</xdr:col>
      <xdr:colOff>367394</xdr:colOff>
      <xdr:row>49</xdr:row>
      <xdr:rowOff>149678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AC6504FB-BAEF-4422-B830-17F8801549E4}"/>
            </a:ext>
          </a:extLst>
        </xdr:cNvPr>
        <xdr:cNvSpPr/>
      </xdr:nvSpPr>
      <xdr:spPr>
        <a:xfrm>
          <a:off x="1333501" y="4476750"/>
          <a:ext cx="3932464" cy="3673928"/>
        </a:xfrm>
        <a:prstGeom prst="rect">
          <a:avLst/>
        </a:prstGeom>
        <a:solidFill>
          <a:schemeClr val="tx1">
            <a:alpha val="52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1</xdr:colOff>
      <xdr:row>27</xdr:row>
      <xdr:rowOff>95250</xdr:rowOff>
    </xdr:from>
    <xdr:to>
      <xdr:col>15</xdr:col>
      <xdr:colOff>0</xdr:colOff>
      <xdr:row>50</xdr:row>
      <xdr:rowOff>27214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C733455-D6B9-4242-B30C-0DA6E7FC4E5C}"/>
            </a:ext>
          </a:extLst>
        </xdr:cNvPr>
        <xdr:cNvSpPr/>
      </xdr:nvSpPr>
      <xdr:spPr>
        <a:xfrm>
          <a:off x="5510894" y="4503964"/>
          <a:ext cx="3510642" cy="3687536"/>
        </a:xfrm>
        <a:prstGeom prst="rect">
          <a:avLst/>
        </a:prstGeom>
        <a:solidFill>
          <a:schemeClr val="tx1">
            <a:alpha val="52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190500</xdr:colOff>
      <xdr:row>27</xdr:row>
      <xdr:rowOff>68036</xdr:rowOff>
    </xdr:from>
    <xdr:to>
      <xdr:col>20</xdr:col>
      <xdr:colOff>489856</xdr:colOff>
      <xdr:row>49</xdr:row>
      <xdr:rowOff>149678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9EAA3C1-95B6-4B90-BB4E-B591D7D298FE}"/>
            </a:ext>
          </a:extLst>
        </xdr:cNvPr>
        <xdr:cNvSpPr/>
      </xdr:nvSpPr>
      <xdr:spPr>
        <a:xfrm>
          <a:off x="9212036" y="4476750"/>
          <a:ext cx="3360963" cy="3673928"/>
        </a:xfrm>
        <a:prstGeom prst="rect">
          <a:avLst/>
        </a:prstGeom>
        <a:solidFill>
          <a:schemeClr val="tx1">
            <a:alpha val="52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13607</xdr:colOff>
      <xdr:row>11</xdr:row>
      <xdr:rowOff>54428</xdr:rowOff>
    </xdr:from>
    <xdr:to>
      <xdr:col>27</xdr:col>
      <xdr:colOff>544285</xdr:colOff>
      <xdr:row>49</xdr:row>
      <xdr:rowOff>149679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869F4583-D53B-41C7-ADE8-7B7D88B6265C}"/>
            </a:ext>
          </a:extLst>
        </xdr:cNvPr>
        <xdr:cNvSpPr/>
      </xdr:nvSpPr>
      <xdr:spPr>
        <a:xfrm>
          <a:off x="12709071" y="1850571"/>
          <a:ext cx="4204607" cy="6300108"/>
        </a:xfrm>
        <a:prstGeom prst="rect">
          <a:avLst/>
        </a:prstGeom>
        <a:solidFill>
          <a:schemeClr val="tx1">
            <a:alpha val="52000"/>
          </a:schemeClr>
        </a:solidFill>
        <a:ln cap="flat"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2700000" scaled="1"/>
            <a:tileRect/>
          </a:gra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394608</xdr:colOff>
      <xdr:row>11</xdr:row>
      <xdr:rowOff>40822</xdr:rowOff>
    </xdr:from>
    <xdr:to>
      <xdr:col>5</xdr:col>
      <xdr:colOff>27214</xdr:colOff>
      <xdr:row>13</xdr:row>
      <xdr:rowOff>136073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9B283F81-373B-4183-8908-35DFE0B48B10}"/>
            </a:ext>
          </a:extLst>
        </xdr:cNvPr>
        <xdr:cNvSpPr txBox="1"/>
      </xdr:nvSpPr>
      <xdr:spPr>
        <a:xfrm>
          <a:off x="1619251" y="1836965"/>
          <a:ext cx="1469570" cy="421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aseline="0">
              <a:latin typeface="Candara" panose="020E0502030303020204" pitchFamily="34" charset="0"/>
            </a:rPr>
            <a:t> </a:t>
          </a:r>
          <a:r>
            <a:rPr lang="en-US" sz="2000">
              <a:solidFill>
                <a:schemeClr val="bg1"/>
              </a:solidFill>
              <a:latin typeface="Candara" panose="020E0502030303020204" pitchFamily="34" charset="0"/>
            </a:rPr>
            <a:t>Sales Trend</a:t>
          </a:r>
        </a:p>
      </xdr:txBody>
    </xdr:sp>
    <xdr:clientData/>
  </xdr:twoCellAnchor>
  <xdr:twoCellAnchor>
    <xdr:from>
      <xdr:col>2</xdr:col>
      <xdr:colOff>517072</xdr:colOff>
      <xdr:row>27</xdr:row>
      <xdr:rowOff>108859</xdr:rowOff>
    </xdr:from>
    <xdr:to>
      <xdr:col>6</xdr:col>
      <xdr:colOff>163286</xdr:colOff>
      <xdr:row>30</xdr:row>
      <xdr:rowOff>40824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B379F114-7564-42A4-89EB-8562D1615BD3}"/>
            </a:ext>
          </a:extLst>
        </xdr:cNvPr>
        <xdr:cNvSpPr txBox="1"/>
      </xdr:nvSpPr>
      <xdr:spPr>
        <a:xfrm>
          <a:off x="1741715" y="4517573"/>
          <a:ext cx="2095500" cy="421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aseline="0">
              <a:latin typeface="Candara" panose="020E0502030303020204" pitchFamily="34" charset="0"/>
            </a:rPr>
            <a:t> </a:t>
          </a:r>
          <a:r>
            <a:rPr lang="en-US" sz="2000">
              <a:solidFill>
                <a:schemeClr val="bg1"/>
              </a:solidFill>
              <a:latin typeface="Candara" panose="020E0502030303020204" pitchFamily="34" charset="0"/>
            </a:rPr>
            <a:t>Sales by State</a:t>
          </a:r>
        </a:p>
      </xdr:txBody>
    </xdr:sp>
    <xdr:clientData/>
  </xdr:twoCellAnchor>
  <xdr:twoCellAnchor>
    <xdr:from>
      <xdr:col>9</xdr:col>
      <xdr:colOff>489856</xdr:colOff>
      <xdr:row>27</xdr:row>
      <xdr:rowOff>95250</xdr:rowOff>
    </xdr:from>
    <xdr:to>
      <xdr:col>13</xdr:col>
      <xdr:colOff>353785</xdr:colOff>
      <xdr:row>30</xdr:row>
      <xdr:rowOff>27215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18B3777-932F-4076-BAB4-310EFF44D6A7}"/>
            </a:ext>
          </a:extLst>
        </xdr:cNvPr>
        <xdr:cNvSpPr txBox="1"/>
      </xdr:nvSpPr>
      <xdr:spPr>
        <a:xfrm>
          <a:off x="6000749" y="4503964"/>
          <a:ext cx="2149929" cy="421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aseline="0">
              <a:latin typeface="Candara" panose="020E0502030303020204" pitchFamily="34" charset="0"/>
            </a:rPr>
            <a:t> </a:t>
          </a:r>
          <a:r>
            <a:rPr lang="en-US" sz="2000">
              <a:solidFill>
                <a:schemeClr val="bg1"/>
              </a:solidFill>
              <a:latin typeface="Candara" panose="020E0502030303020204" pitchFamily="34" charset="0"/>
            </a:rPr>
            <a:t>Sales by Manager</a:t>
          </a:r>
        </a:p>
      </xdr:txBody>
    </xdr:sp>
    <xdr:clientData/>
  </xdr:twoCellAnchor>
  <xdr:twoCellAnchor>
    <xdr:from>
      <xdr:col>16</xdr:col>
      <xdr:colOff>108858</xdr:colOff>
      <xdr:row>27</xdr:row>
      <xdr:rowOff>81644</xdr:rowOff>
    </xdr:from>
    <xdr:to>
      <xdr:col>19</xdr:col>
      <xdr:colOff>544286</xdr:colOff>
      <xdr:row>30</xdr:row>
      <xdr:rowOff>13609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C77C929-14DD-4462-9272-BDE8D6982E2F}"/>
            </a:ext>
          </a:extLst>
        </xdr:cNvPr>
        <xdr:cNvSpPr txBox="1"/>
      </xdr:nvSpPr>
      <xdr:spPr>
        <a:xfrm>
          <a:off x="9742715" y="4490358"/>
          <a:ext cx="2272392" cy="421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aseline="0">
              <a:solidFill>
                <a:schemeClr val="bg1"/>
              </a:solidFill>
              <a:latin typeface="Candara" panose="020E0502030303020204" pitchFamily="34" charset="0"/>
            </a:rPr>
            <a:t>Sales by Segment</a:t>
          </a:r>
        </a:p>
      </xdr:txBody>
    </xdr:sp>
    <xdr:clientData/>
  </xdr:twoCellAnchor>
  <xdr:twoCellAnchor>
    <xdr:from>
      <xdr:col>22</xdr:col>
      <xdr:colOff>68035</xdr:colOff>
      <xdr:row>11</xdr:row>
      <xdr:rowOff>81642</xdr:rowOff>
    </xdr:from>
    <xdr:to>
      <xdr:col>25</xdr:col>
      <xdr:colOff>557893</xdr:colOff>
      <xdr:row>14</xdr:row>
      <xdr:rowOff>13607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E2C71470-FE41-4ABB-9AB5-D9E4C888B66B}"/>
            </a:ext>
          </a:extLst>
        </xdr:cNvPr>
        <xdr:cNvSpPr txBox="1"/>
      </xdr:nvSpPr>
      <xdr:spPr>
        <a:xfrm>
          <a:off x="13375821" y="1877785"/>
          <a:ext cx="2326822" cy="421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aseline="0">
              <a:latin typeface="Candara" panose="020E0502030303020204" pitchFamily="34" charset="0"/>
            </a:rPr>
            <a:t> </a:t>
          </a:r>
          <a:r>
            <a:rPr lang="en-US" sz="2000" baseline="0">
              <a:solidFill>
                <a:schemeClr val="bg1"/>
              </a:solidFill>
              <a:latin typeface="Candara" panose="020E0502030303020204" pitchFamily="34" charset="0"/>
            </a:rPr>
            <a:t>Sales by Category</a:t>
          </a:r>
          <a:endParaRPr lang="en-US" sz="2000">
            <a:solidFill>
              <a:schemeClr val="bg1"/>
            </a:solidFill>
            <a:latin typeface="Candara" panose="020E0502030303020204" pitchFamily="34" charset="0"/>
          </a:endParaRPr>
        </a:p>
      </xdr:txBody>
    </xdr:sp>
    <xdr:clientData/>
  </xdr:twoCellAnchor>
  <xdr:twoCellAnchor editAs="oneCell">
    <xdr:from>
      <xdr:col>2</xdr:col>
      <xdr:colOff>54426</xdr:colOff>
      <xdr:row>10</xdr:row>
      <xdr:rowOff>136071</xdr:rowOff>
    </xdr:from>
    <xdr:to>
      <xdr:col>2</xdr:col>
      <xdr:colOff>544285</xdr:colOff>
      <xdr:row>13</xdr:row>
      <xdr:rowOff>136073</xdr:rowOff>
    </xdr:to>
    <xdr:pic>
      <xdr:nvPicPr>
        <xdr:cNvPr id="35" name="Graphic 34" descr="Upward trend">
          <a:extLst>
            <a:ext uri="{FF2B5EF4-FFF2-40B4-BE49-F238E27FC236}">
              <a16:creationId xmlns:a16="http://schemas.microsoft.com/office/drawing/2014/main" id="{EBF715D3-1A14-4B41-8C6C-8BB62F2E3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9069" y="1768928"/>
          <a:ext cx="489859" cy="489859"/>
        </a:xfrm>
        <a:prstGeom prst="rect">
          <a:avLst/>
        </a:prstGeom>
      </xdr:spPr>
    </xdr:pic>
    <xdr:clientData/>
  </xdr:twoCellAnchor>
  <xdr:twoCellAnchor editAs="oneCell">
    <xdr:from>
      <xdr:col>2</xdr:col>
      <xdr:colOff>136072</xdr:colOff>
      <xdr:row>27</xdr:row>
      <xdr:rowOff>54428</xdr:rowOff>
    </xdr:from>
    <xdr:to>
      <xdr:col>3</xdr:col>
      <xdr:colOff>13608</xdr:colOff>
      <xdr:row>30</xdr:row>
      <xdr:rowOff>54428</xdr:rowOff>
    </xdr:to>
    <xdr:pic>
      <xdr:nvPicPr>
        <xdr:cNvPr id="37" name="Graphic 36" descr="Marker">
          <a:extLst>
            <a:ext uri="{FF2B5EF4-FFF2-40B4-BE49-F238E27FC236}">
              <a16:creationId xmlns:a16="http://schemas.microsoft.com/office/drawing/2014/main" id="{272DB621-6EB5-4836-ACA9-B6B617406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60715" y="4463142"/>
          <a:ext cx="489857" cy="489857"/>
        </a:xfrm>
        <a:prstGeom prst="rect">
          <a:avLst/>
        </a:prstGeom>
      </xdr:spPr>
    </xdr:pic>
    <xdr:clientData/>
  </xdr:twoCellAnchor>
  <xdr:twoCellAnchor editAs="oneCell">
    <xdr:from>
      <xdr:col>9</xdr:col>
      <xdr:colOff>81643</xdr:colOff>
      <xdr:row>27</xdr:row>
      <xdr:rowOff>40822</xdr:rowOff>
    </xdr:from>
    <xdr:to>
      <xdr:col>9</xdr:col>
      <xdr:colOff>530679</xdr:colOff>
      <xdr:row>30</xdr:row>
      <xdr:rowOff>1</xdr:rowOff>
    </xdr:to>
    <xdr:pic>
      <xdr:nvPicPr>
        <xdr:cNvPr id="41" name="Graphic 40" descr="Office worker">
          <a:extLst>
            <a:ext uri="{FF2B5EF4-FFF2-40B4-BE49-F238E27FC236}">
              <a16:creationId xmlns:a16="http://schemas.microsoft.com/office/drawing/2014/main" id="{D6DC0656-F1CD-45F8-B038-A6E484232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592536" y="4449536"/>
          <a:ext cx="449036" cy="449036"/>
        </a:xfrm>
        <a:prstGeom prst="rect">
          <a:avLst/>
        </a:prstGeom>
      </xdr:spPr>
    </xdr:pic>
    <xdr:clientData/>
  </xdr:twoCellAnchor>
  <xdr:twoCellAnchor editAs="oneCell">
    <xdr:from>
      <xdr:col>21</xdr:col>
      <xdr:colOff>81643</xdr:colOff>
      <xdr:row>10</xdr:row>
      <xdr:rowOff>136072</xdr:rowOff>
    </xdr:from>
    <xdr:to>
      <xdr:col>22</xdr:col>
      <xdr:colOff>122463</xdr:colOff>
      <xdr:row>14</xdr:row>
      <xdr:rowOff>136071</xdr:rowOff>
    </xdr:to>
    <xdr:pic>
      <xdr:nvPicPr>
        <xdr:cNvPr id="49" name="Graphic 48" descr="Table">
          <a:extLst>
            <a:ext uri="{FF2B5EF4-FFF2-40B4-BE49-F238E27FC236}">
              <a16:creationId xmlns:a16="http://schemas.microsoft.com/office/drawing/2014/main" id="{0332CB2F-CE07-4D3F-9F92-F727FB05D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777107" y="1768929"/>
          <a:ext cx="653142" cy="653142"/>
        </a:xfrm>
        <a:prstGeom prst="rect">
          <a:avLst/>
        </a:prstGeom>
      </xdr:spPr>
    </xdr:pic>
    <xdr:clientData/>
  </xdr:twoCellAnchor>
  <xdr:twoCellAnchor>
    <xdr:from>
      <xdr:col>2</xdr:col>
      <xdr:colOff>108857</xdr:colOff>
      <xdr:row>13</xdr:row>
      <xdr:rowOff>68036</xdr:rowOff>
    </xdr:from>
    <xdr:to>
      <xdr:col>20</xdr:col>
      <xdr:colOff>503464</xdr:colOff>
      <xdr:row>26</xdr:row>
      <xdr:rowOff>68034</xdr:rowOff>
    </xdr:to>
    <xdr:graphicFrame macro="">
      <xdr:nvGraphicFramePr>
        <xdr:cNvPr id="26" name="Chart 1">
          <a:extLst>
            <a:ext uri="{FF2B5EF4-FFF2-40B4-BE49-F238E27FC236}">
              <a16:creationId xmlns:a16="http://schemas.microsoft.com/office/drawing/2014/main" id="{E4D53846-A61B-414E-A234-0D903BC57F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571501</xdr:colOff>
      <xdr:row>29</xdr:row>
      <xdr:rowOff>136071</xdr:rowOff>
    </xdr:from>
    <xdr:to>
      <xdr:col>15</xdr:col>
      <xdr:colOff>81644</xdr:colOff>
      <xdr:row>49</xdr:row>
      <xdr:rowOff>136071</xdr:rowOff>
    </xdr:to>
    <xdr:graphicFrame macro="">
      <xdr:nvGraphicFramePr>
        <xdr:cNvPr id="30" name="Chart 1">
          <a:extLst>
            <a:ext uri="{FF2B5EF4-FFF2-40B4-BE49-F238E27FC236}">
              <a16:creationId xmlns:a16="http://schemas.microsoft.com/office/drawing/2014/main" id="{6BBAC41A-96C9-4532-AB9D-1D10E9BED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217714</xdr:colOff>
      <xdr:row>29</xdr:row>
      <xdr:rowOff>54428</xdr:rowOff>
    </xdr:from>
    <xdr:to>
      <xdr:col>20</xdr:col>
      <xdr:colOff>503464</xdr:colOff>
      <xdr:row>50</xdr:row>
      <xdr:rowOff>0</xdr:rowOff>
    </xdr:to>
    <xdr:graphicFrame macro="">
      <xdr:nvGraphicFramePr>
        <xdr:cNvPr id="36" name="Chart 1">
          <a:extLst>
            <a:ext uri="{FF2B5EF4-FFF2-40B4-BE49-F238E27FC236}">
              <a16:creationId xmlns:a16="http://schemas.microsoft.com/office/drawing/2014/main" id="{E42201C2-98E2-4C72-AD71-0BEFE8F71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15</xdr:col>
      <xdr:colOff>204107</xdr:colOff>
      <xdr:row>27</xdr:row>
      <xdr:rowOff>40822</xdr:rowOff>
    </xdr:from>
    <xdr:to>
      <xdr:col>16</xdr:col>
      <xdr:colOff>27215</xdr:colOff>
      <xdr:row>29</xdr:row>
      <xdr:rowOff>149679</xdr:rowOff>
    </xdr:to>
    <xdr:pic>
      <xdr:nvPicPr>
        <xdr:cNvPr id="6" name="Graphic 5" descr="Flowchart">
          <a:extLst>
            <a:ext uri="{FF2B5EF4-FFF2-40B4-BE49-F238E27FC236}">
              <a16:creationId xmlns:a16="http://schemas.microsoft.com/office/drawing/2014/main" id="{32F5044F-7D34-433E-900A-B57BCA507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225643" y="4449536"/>
          <a:ext cx="435429" cy="435429"/>
        </a:xfrm>
        <a:prstGeom prst="rect">
          <a:avLst/>
        </a:prstGeom>
      </xdr:spPr>
    </xdr:pic>
    <xdr:clientData/>
  </xdr:twoCellAnchor>
  <xdr:twoCellAnchor>
    <xdr:from>
      <xdr:col>21</xdr:col>
      <xdr:colOff>13607</xdr:colOff>
      <xdr:row>13</xdr:row>
      <xdr:rowOff>122465</xdr:rowOff>
    </xdr:from>
    <xdr:to>
      <xdr:col>27</xdr:col>
      <xdr:colOff>544286</xdr:colOff>
      <xdr:row>49</xdr:row>
      <xdr:rowOff>136071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EA5A04E3-33CB-46CF-9B85-00D2DEBAE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108858</xdr:colOff>
      <xdr:row>27</xdr:row>
      <xdr:rowOff>68036</xdr:rowOff>
    </xdr:from>
    <xdr:to>
      <xdr:col>8</xdr:col>
      <xdr:colOff>367393</xdr:colOff>
      <xdr:row>50</xdr:row>
      <xdr:rowOff>108857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5" name="Chart 74">
              <a:extLst>
                <a:ext uri="{FF2B5EF4-FFF2-40B4-BE49-F238E27FC236}">
                  <a16:creationId xmlns:a16="http://schemas.microsoft.com/office/drawing/2014/main" id="{FD3FE00C-152E-4FBA-BB7F-1F30FC1831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3501" y="4476750"/>
              <a:ext cx="3932463" cy="37963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12</xdr:row>
      <xdr:rowOff>28575</xdr:rowOff>
    </xdr:from>
    <xdr:to>
      <xdr:col>8</xdr:col>
      <xdr:colOff>238125</xdr:colOff>
      <xdr:row>12</xdr:row>
      <xdr:rowOff>114300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31B018E-85A8-4AB2-9932-44D6B026AAC1}"/>
            </a:ext>
          </a:extLst>
        </xdr:cNvPr>
        <xdr:cNvSpPr txBox="1"/>
      </xdr:nvSpPr>
      <xdr:spPr>
        <a:xfrm>
          <a:off x="6638925" y="1971675"/>
          <a:ext cx="533400" cy="85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0</xdr:row>
      <xdr:rowOff>133350</xdr:rowOff>
    </xdr:from>
    <xdr:to>
      <xdr:col>17</xdr:col>
      <xdr:colOff>0</xdr:colOff>
      <xdr:row>16</xdr:row>
      <xdr:rowOff>142875</xdr:rowOff>
    </xdr:to>
    <xdr:graphicFrame macro="">
      <xdr:nvGraphicFramePr>
        <xdr:cNvPr id="2064" name="Chart 1">
          <a:extLst>
            <a:ext uri="{FF2B5EF4-FFF2-40B4-BE49-F238E27FC236}">
              <a16:creationId xmlns:a16="http://schemas.microsoft.com/office/drawing/2014/main" id="{ADB3CED5-2CFC-4916-B91D-97B550557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1028700</xdr:colOff>
      <xdr:row>3</xdr:row>
      <xdr:rowOff>0</xdr:rowOff>
    </xdr:from>
    <xdr:to>
      <xdr:col>10</xdr:col>
      <xdr:colOff>428625</xdr:colOff>
      <xdr:row>25</xdr:row>
      <xdr:rowOff>57150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1946B5EA-FCBB-4FB8-8DAF-F127DDE55AF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81825" y="485775"/>
              <a:ext cx="4924425" cy="3619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800100</xdr:colOff>
      <xdr:row>1</xdr:row>
      <xdr:rowOff>152400</xdr:rowOff>
    </xdr:from>
    <xdr:to>
      <xdr:col>12</xdr:col>
      <xdr:colOff>200025</xdr:colOff>
      <xdr:row>21</xdr:row>
      <xdr:rowOff>47625</xdr:rowOff>
    </xdr:to>
    <xdr:graphicFrame macro="">
      <xdr:nvGraphicFramePr>
        <xdr:cNvPr id="13323" name="Chart 1">
          <a:extLst>
            <a:ext uri="{FF2B5EF4-FFF2-40B4-BE49-F238E27FC236}">
              <a16:creationId xmlns:a16="http://schemas.microsoft.com/office/drawing/2014/main" id="{5DEEDBB7-DE19-4945-AFD7-1B7CCEB4F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152400</xdr:rowOff>
    </xdr:from>
    <xdr:to>
      <xdr:col>11</xdr:col>
      <xdr:colOff>304800</xdr:colOff>
      <xdr:row>18</xdr:row>
      <xdr:rowOff>142875</xdr:rowOff>
    </xdr:to>
    <xdr:graphicFrame macro="">
      <xdr:nvGraphicFramePr>
        <xdr:cNvPr id="14347" name="Chart 1">
          <a:extLst>
            <a:ext uri="{FF2B5EF4-FFF2-40B4-BE49-F238E27FC236}">
              <a16:creationId xmlns:a16="http://schemas.microsoft.com/office/drawing/2014/main" id="{10164194-4E99-4E17-97E3-70DCB6841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0</xdr:row>
      <xdr:rowOff>147636</xdr:rowOff>
    </xdr:from>
    <xdr:to>
      <xdr:col>14</xdr:col>
      <xdr:colOff>352425</xdr:colOff>
      <xdr:row>24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26EC3-8388-4E48-ABDB-454AED0AB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057.913956828706" createdVersion="6" refreshedVersion="6" recordCount="9994" xr:uid="{00000000-000A-0000-FFFF-FFFF00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Січ"/>
          <s v="Лют"/>
          <s v="Бер"/>
          <s v="Кві"/>
          <s v="Тра"/>
          <s v="Чер"/>
          <s v="Лип"/>
          <s v="Сер"/>
          <s v="Вер"/>
          <s v="Жов"/>
          <s v="Лис"/>
          <s v="Гру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ople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Years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Field1" numFmtId="0" formula="Profit/Sales" databaseField="0"/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35301249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s v="United States"/>
    <s v="Henderson"/>
    <x v="0"/>
    <n v="42420"/>
    <x v="0"/>
    <s v="FUR-BO-10001798"/>
    <x v="0"/>
    <x v="0"/>
    <s v="Bush Somerset Collection Bookcase"/>
    <x v="0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s v="United States"/>
    <s v="Henderson"/>
    <x v="0"/>
    <n v="42420"/>
    <x v="0"/>
    <s v="FUR-CH-10000454"/>
    <x v="0"/>
    <x v="1"/>
    <s v="Hon Deluxe Fabric Upholstered Stacking Chairs, Rounded Back"/>
    <x v="1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s v="United States"/>
    <s v="Los Angeles"/>
    <x v="1"/>
    <n v="90036"/>
    <x v="1"/>
    <s v="OFF-LA-10000240"/>
    <x v="1"/>
    <x v="2"/>
    <s v="Self-Adhesive Address Labels for Typewriters by Universal"/>
    <x v="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s v="United States"/>
    <s v="Fort Lauderdale"/>
    <x v="2"/>
    <n v="33311"/>
    <x v="0"/>
    <s v="FUR-TA-10000577"/>
    <x v="0"/>
    <x v="3"/>
    <s v="Bretford CR4500 Series Slim Rectangular Table"/>
    <x v="3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s v="United States"/>
    <s v="Fort Lauderdale"/>
    <x v="2"/>
    <n v="33311"/>
    <x v="0"/>
    <s v="OFF-ST-10000760"/>
    <x v="1"/>
    <x v="4"/>
    <s v="Eldon Fold 'N Roll Cart System"/>
    <x v="4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FUR-FU-10001487"/>
    <x v="0"/>
    <x v="5"/>
    <s v="Eldon Expressions Wood and Plastic Desk Accessories, Cherry Wood"/>
    <x v="5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OFF-AR-10002833"/>
    <x v="1"/>
    <x v="6"/>
    <s v="Newell 322"/>
    <x v="6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TEC-PH-10002275"/>
    <x v="2"/>
    <x v="7"/>
    <s v="Mitel 5320 IP Phone VoIP phone"/>
    <x v="7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OFF-BI-10003910"/>
    <x v="1"/>
    <x v="8"/>
    <s v="DXL Angle-View Binders with Locking Rings by Samsill"/>
    <x v="8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OFF-AP-10002892"/>
    <x v="1"/>
    <x v="9"/>
    <s v="Belkin F5C206VTEL 6 Outlet Surge"/>
    <x v="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FUR-TA-10001539"/>
    <x v="0"/>
    <x v="3"/>
    <s v="Chromcraft Rectangular Conference Tables"/>
    <x v="10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s v="United States"/>
    <s v="Los Angeles"/>
    <x v="1"/>
    <n v="90032"/>
    <x v="1"/>
    <s v="TEC-PH-10002033"/>
    <x v="2"/>
    <x v="7"/>
    <s v="Konftel 250 Conference phone - Charcoal black"/>
    <x v="11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s v="United States"/>
    <s v="Concord"/>
    <x v="3"/>
    <n v="28027"/>
    <x v="0"/>
    <s v="OFF-PA-10002365"/>
    <x v="1"/>
    <x v="10"/>
    <s v="Xerox 1967"/>
    <x v="12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s v="United States"/>
    <s v="Seattle"/>
    <x v="4"/>
    <n v="98103"/>
    <x v="1"/>
    <s v="OFF-BI-10003656"/>
    <x v="1"/>
    <x v="8"/>
    <s v="Fellowes PB200 Plastic Comb Binding Machine"/>
    <x v="13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s v="United States"/>
    <s v="Fort Worth"/>
    <x v="5"/>
    <n v="76106"/>
    <x v="2"/>
    <s v="OFF-AP-10002311"/>
    <x v="1"/>
    <x v="9"/>
    <s v="Holmes Replacement Filter for HEPA Air Cleaner, Very Large Room, HEPA Filter"/>
    <x v="14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s v="United States"/>
    <s v="Fort Worth"/>
    <x v="5"/>
    <n v="76106"/>
    <x v="2"/>
    <s v="OFF-BI-10000756"/>
    <x v="1"/>
    <x v="8"/>
    <s v="Storex DuraTech Recycled Plastic Frosted Binders"/>
    <x v="15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s v="United States"/>
    <s v="Madison"/>
    <x v="6"/>
    <n v="53711"/>
    <x v="2"/>
    <s v="OFF-ST-10004186"/>
    <x v="1"/>
    <x v="4"/>
    <s v="Stur-D-Stor Shelving, Vertical 5-Shelf: 72&quot;H x 36&quot;W x 18 1/2&quot;D"/>
    <x v="16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s v="United States"/>
    <s v="West Jordan"/>
    <x v="7"/>
    <n v="84084"/>
    <x v="1"/>
    <s v="OFF-ST-10000107"/>
    <x v="1"/>
    <x v="4"/>
    <s v="Fellowes Super Stor/Drawer"/>
    <x v="17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s v="United States"/>
    <s v="San Francisco"/>
    <x v="1"/>
    <n v="94109"/>
    <x v="1"/>
    <s v="OFF-AR-10003056"/>
    <x v="1"/>
    <x v="6"/>
    <s v="Newell 341"/>
    <x v="18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s v="United States"/>
    <s v="San Francisco"/>
    <x v="1"/>
    <n v="94109"/>
    <x v="1"/>
    <s v="TEC-PH-10001949"/>
    <x v="2"/>
    <x v="7"/>
    <s v="Cisco SPA 501G IP Phone"/>
    <x v="19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s v="United States"/>
    <s v="San Francisco"/>
    <x v="1"/>
    <n v="94109"/>
    <x v="1"/>
    <s v="OFF-BI-10002215"/>
    <x v="1"/>
    <x v="8"/>
    <s v="Wilson Jones Hanging View Binder, White, 1&quot;"/>
    <x v="20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s v="United States"/>
    <s v="Fremont"/>
    <x v="8"/>
    <n v="68025"/>
    <x v="2"/>
    <s v="OFF-AR-10000246"/>
    <x v="1"/>
    <x v="6"/>
    <s v="Newell 318"/>
    <x v="21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s v="United States"/>
    <s v="Fremont"/>
    <x v="8"/>
    <n v="68025"/>
    <x v="2"/>
    <s v="OFF-AP-10001492"/>
    <x v="1"/>
    <x v="9"/>
    <s v="Acco Six-Outlet Power Strip, 4' Cord Length"/>
    <x v="22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s v="United States"/>
    <s v="Philadelphia"/>
    <x v="9"/>
    <n v="19140"/>
    <x v="3"/>
    <s v="FUR-CH-10002774"/>
    <x v="0"/>
    <x v="1"/>
    <s v="Global Deluxe Stacking Chair, Gray"/>
    <x v="23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s v="United States"/>
    <s v="Orem"/>
    <x v="7"/>
    <n v="84057"/>
    <x v="1"/>
    <s v="FUR-TA-10000577"/>
    <x v="0"/>
    <x v="3"/>
    <s v="Bretford CR4500 Series Slim Rectangular Table"/>
    <x v="24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s v="United States"/>
    <s v="Los Angeles"/>
    <x v="1"/>
    <n v="90049"/>
    <x v="1"/>
    <s v="OFF-BI-10001634"/>
    <x v="1"/>
    <x v="8"/>
    <s v="Wilson Jones Active Use Binders"/>
    <x v="25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s v="United States"/>
    <s v="Los Angeles"/>
    <x v="1"/>
    <n v="90049"/>
    <x v="1"/>
    <s v="TEC-AC-10003027"/>
    <x v="2"/>
    <x v="11"/>
    <s v="Imation 8GB Mini TravelDrive USB 2.0 Flash Drive"/>
    <x v="26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FUR-BO-10004834"/>
    <x v="0"/>
    <x v="0"/>
    <s v="Riverside Palais Royal Lawyers Bookcase, Royale Cherry Finish"/>
    <x v="27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OFF-BI-10000474"/>
    <x v="1"/>
    <x v="8"/>
    <s v="Avery Recycled Flexi-View Covers for Binding Systems"/>
    <x v="28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FUR-FU-10004848"/>
    <x v="0"/>
    <x v="5"/>
    <s v="Howard Miller 13-3/4&quot; Diameter Brushed Chrome Round Wall Clock"/>
    <x v="29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OFF-EN-10001509"/>
    <x v="1"/>
    <x v="12"/>
    <s v="Poly String Tie Envelopes"/>
    <x v="30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OFF-AR-10004042"/>
    <x v="1"/>
    <x v="6"/>
    <s v="BOSTON Model 1800 Electric Pencil Sharpeners, Putty/Woodgrain"/>
    <x v="31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s v="United States"/>
    <s v="Philadelphia"/>
    <x v="9"/>
    <n v="19140"/>
    <x v="3"/>
    <s v="OFF-AR-10001683"/>
    <x v="1"/>
    <x v="6"/>
    <s v="Lumber Crayons"/>
    <x v="33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s v="United States"/>
    <s v="Houston"/>
    <x v="5"/>
    <n v="77095"/>
    <x v="2"/>
    <s v="OFF-PA-10000249"/>
    <x v="1"/>
    <x v="10"/>
    <s v="Easy-staple paper"/>
    <x v="34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s v="United States"/>
    <s v="Richardson"/>
    <x v="5"/>
    <n v="75080"/>
    <x v="2"/>
    <s v="TEC-PH-10004977"/>
    <x v="2"/>
    <x v="7"/>
    <s v="GE 30524EE4"/>
    <x v="35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s v="United States"/>
    <s v="Richardson"/>
    <x v="5"/>
    <n v="75080"/>
    <x v="2"/>
    <s v="FUR-FU-10003664"/>
    <x v="0"/>
    <x v="5"/>
    <s v="Electrix Architect's Clamp-On Swing Arm Lamp, Black"/>
    <x v="36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s v="United States"/>
    <s v="Houston"/>
    <x v="5"/>
    <n v="77041"/>
    <x v="2"/>
    <s v="OFF-EN-10002986"/>
    <x v="1"/>
    <x v="12"/>
    <s v="#10-4 1/8&quot; x 9 1/2&quot; Premium Diagonal Seam Envelopes"/>
    <x v="37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s v="United States"/>
    <s v="Houston"/>
    <x v="5"/>
    <n v="77041"/>
    <x v="2"/>
    <s v="FUR-BO-10002545"/>
    <x v="0"/>
    <x v="0"/>
    <s v="Atlantic Metals Mobile 3-Shelf Bookcases, Custom Colors"/>
    <x v="38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s v="United States"/>
    <s v="Houston"/>
    <x v="5"/>
    <n v="77041"/>
    <x v="2"/>
    <s v="FUR-CH-10004218"/>
    <x v="0"/>
    <x v="1"/>
    <s v="Global Fabric Manager's Chair, Dark Gray"/>
    <x v="3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s v="United States"/>
    <s v="Houston"/>
    <x v="5"/>
    <n v="77041"/>
    <x v="2"/>
    <s v="TEC-PH-10000486"/>
    <x v="2"/>
    <x v="7"/>
    <s v="Plantronics HL10 Handset Lifter"/>
    <x v="40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s v="United States"/>
    <s v="Naperville"/>
    <x v="10"/>
    <n v="60540"/>
    <x v="2"/>
    <s v="TEC-PH-10004093"/>
    <x v="2"/>
    <x v="7"/>
    <s v="Panasonic Kx-TS550"/>
    <x v="4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s v="United States"/>
    <s v="Los Angeles"/>
    <x v="1"/>
    <n v="90049"/>
    <x v="1"/>
    <s v="OFF-ST-10003479"/>
    <x v="1"/>
    <x v="4"/>
    <s v="Eldon Base for stackable storage shelf, platinum"/>
    <x v="42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s v="United States"/>
    <s v="Melbourne"/>
    <x v="2"/>
    <n v="32935"/>
    <x v="0"/>
    <s v="OFF-ST-10003282"/>
    <x v="1"/>
    <x v="4"/>
    <s v="Advantus 10-Drawer Portable Organizer, Chrome Metal Frame, Smoke Drawers"/>
    <x v="43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s v="United States"/>
    <s v="Eagan"/>
    <x v="11"/>
    <n v="55122"/>
    <x v="2"/>
    <s v="TEC-AC-10000171"/>
    <x v="2"/>
    <x v="11"/>
    <s v="Verbatim 25 GB 6x Blu-ray Single Layer Recordable Disc, 25/Pack"/>
    <x v="44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s v="United States"/>
    <s v="Eagan"/>
    <x v="11"/>
    <n v="55122"/>
    <x v="2"/>
    <s v="OFF-BI-10003291"/>
    <x v="1"/>
    <x v="8"/>
    <s v="Wilson Jones Leather-Like Binders with DublLock Round Rings"/>
    <x v="45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s v="United States"/>
    <s v="Westland"/>
    <x v="12"/>
    <n v="48185"/>
    <x v="2"/>
    <s v="OFF-ST-10001713"/>
    <x v="1"/>
    <x v="4"/>
    <s v="Gould Plastics 9-Pocket Panel Bin, 18-3/8w x 5-1/4d x 20-1/2h, Black"/>
    <x v="4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s v="United States"/>
    <s v="Dover"/>
    <x v="13"/>
    <n v="19901"/>
    <x v="3"/>
    <s v="TEC-AC-10002167"/>
    <x v="2"/>
    <x v="11"/>
    <s v="Imation 8gb Micro Traveldrive Usb 2.0 Flash Drive"/>
    <x v="47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s v="United States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s v="United States"/>
    <s v="New Albany"/>
    <x v="14"/>
    <n v="47150"/>
    <x v="2"/>
    <s v="OFF-BI-10004410"/>
    <x v="1"/>
    <x v="8"/>
    <s v="C-Line Peel &amp; Stick Add-On Filing Pockets, 8-3/4 x 5-1/8, 10/Pack"/>
    <x v="49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s v="United States"/>
    <s v="New Albany"/>
    <x v="14"/>
    <n v="47150"/>
    <x v="2"/>
    <s v="OFF-LA-10002762"/>
    <x v="1"/>
    <x v="2"/>
    <s v="Avery 485"/>
    <x v="50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s v="United States"/>
    <s v="New Albany"/>
    <x v="14"/>
    <n v="47150"/>
    <x v="2"/>
    <s v="FUR-FU-10001706"/>
    <x v="0"/>
    <x v="5"/>
    <s v="Longer-Life Soft White Bulbs"/>
    <x v="51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s v="United States"/>
    <s v="New Albany"/>
    <x v="14"/>
    <n v="47150"/>
    <x v="2"/>
    <s v="FUR-CH-10003061"/>
    <x v="0"/>
    <x v="1"/>
    <s v="Global Leather Task Chair, Black"/>
    <x v="52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s v="United States"/>
    <s v="New York City"/>
    <x v="15"/>
    <n v="10024"/>
    <x v="3"/>
    <s v="OFF-FA-10000304"/>
    <x v="1"/>
    <x v="13"/>
    <s v="Advantus Push Pins"/>
    <x v="53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s v="United States"/>
    <s v="New York City"/>
    <x v="15"/>
    <n v="10024"/>
    <x v="3"/>
    <s v="TEC-PH-10002447"/>
    <x v="2"/>
    <x v="7"/>
    <s v="AT&amp;T CL83451 4-Handset Telephone"/>
    <x v="54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s v="United States"/>
    <s v="Troy"/>
    <x v="15"/>
    <n v="12180"/>
    <x v="3"/>
    <s v="OFF-ST-10000604"/>
    <x v="1"/>
    <x v="4"/>
    <s v="Home/Office Personal File Carts"/>
    <x v="55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s v="United States"/>
    <s v="Troy"/>
    <x v="15"/>
    <n v="12180"/>
    <x v="3"/>
    <s v="OFF-PA-10001569"/>
    <x v="1"/>
    <x v="10"/>
    <s v="Xerox 232"/>
    <x v="5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s v="United States"/>
    <s v="Troy"/>
    <x v="15"/>
    <n v="12180"/>
    <x v="3"/>
    <s v="FUR-CH-10003968"/>
    <x v="0"/>
    <x v="1"/>
    <s v="Novimex Turbo Task Chair"/>
    <x v="57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s v="United States"/>
    <s v="Troy"/>
    <x v="15"/>
    <n v="12180"/>
    <x v="3"/>
    <s v="OFF-PA-10000587"/>
    <x v="1"/>
    <x v="10"/>
    <s v="Array Parchment Paper, Assorted Colors"/>
    <x v="58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s v="United States"/>
    <s v="Troy"/>
    <x v="15"/>
    <n v="12180"/>
    <x v="3"/>
    <s v="TEC-AC-10002167"/>
    <x v="2"/>
    <x v="11"/>
    <s v="Imation 8gb Micro Traveldrive Usb 2.0 Flash Drive"/>
    <x v="59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s v="United States"/>
    <s v="Troy"/>
    <x v="15"/>
    <n v="12180"/>
    <x v="3"/>
    <s v="OFF-BI-10001460"/>
    <x v="1"/>
    <x v="8"/>
    <s v="Plastic Binding Combs"/>
    <x v="60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s v="United States"/>
    <s v="Troy"/>
    <x v="15"/>
    <n v="12180"/>
    <x v="3"/>
    <s v="OFF-AR-10001868"/>
    <x v="1"/>
    <x v="6"/>
    <s v="Prang Dustless Chalk Sticks"/>
    <x v="61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s v="United States"/>
    <s v="Los Angeles"/>
    <x v="1"/>
    <n v="90004"/>
    <x v="1"/>
    <s v="TEC-AC-10004633"/>
    <x v="2"/>
    <x v="11"/>
    <s v="Verbatim 25 GB 6x Blu-ray Single Layer Recordable Disc, 3/Pack"/>
    <x v="62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s v="United States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s v="United States"/>
    <s v="Los Angeles"/>
    <x v="1"/>
    <n v="90004"/>
    <x v="1"/>
    <s v="OFF-PA-10003892"/>
    <x v="1"/>
    <x v="10"/>
    <s v="Xerox 1943"/>
    <x v="64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s v="United States"/>
    <s v="Los Angeles"/>
    <x v="1"/>
    <n v="90004"/>
    <x v="1"/>
    <s v="FUR-FU-10000397"/>
    <x v="0"/>
    <x v="5"/>
    <s v="Luxo Economy Swing Arm Lamp"/>
    <x v="6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s v="United States"/>
    <s v="Chicago"/>
    <x v="10"/>
    <n v="60610"/>
    <x v="2"/>
    <s v="FUR-CH-10001146"/>
    <x v="0"/>
    <x v="1"/>
    <s v="Global Value Mid-Back Manager's Chair, Gray"/>
    <x v="66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s v="United States"/>
    <s v="Gilbert"/>
    <x v="16"/>
    <n v="85234"/>
    <x v="1"/>
    <s v="OFF-AR-10002671"/>
    <x v="1"/>
    <x v="6"/>
    <s v="Hunt BOSTON Model 1606 High-Volume Electric Pencil Sharpener, Beige"/>
    <x v="67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s v="United States"/>
    <s v="Gilbert"/>
    <x v="16"/>
    <n v="85234"/>
    <x v="1"/>
    <s v="TEC-PH-10002726"/>
    <x v="2"/>
    <x v="7"/>
    <s v="netTALK DUO VoIP Telephone Service"/>
    <x v="68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s v="United States"/>
    <s v="Springfield"/>
    <x v="17"/>
    <n v="22153"/>
    <x v="0"/>
    <s v="OFF-PA-10000482"/>
    <x v="1"/>
    <x v="10"/>
    <s v="Snap-A-Way Black Print Carbonless Ruled Speed Letter, Triplicate"/>
    <x v="69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s v="United States"/>
    <s v="New York City"/>
    <x v="15"/>
    <n v="10009"/>
    <x v="3"/>
    <s v="OFF-BI-10004654"/>
    <x v="1"/>
    <x v="8"/>
    <s v="Avery Binding System Hidden Tab Executive Style Index Sets"/>
    <x v="70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s v="United States"/>
    <s v="Jackson"/>
    <x v="12"/>
    <n v="49201"/>
    <x v="2"/>
    <s v="OFF-PA-10004675"/>
    <x v="1"/>
    <x v="10"/>
    <s v="Telephone Message Books with Fax/Mobile Section, 5 1/2&quot; x 3 3/16&quot;"/>
    <x v="71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s v="United States"/>
    <s v="Memphis"/>
    <x v="18"/>
    <n v="38109"/>
    <x v="0"/>
    <s v="FUR-CH-10000513"/>
    <x v="0"/>
    <x v="1"/>
    <s v="High-Back Leather Manager's Chair"/>
    <x v="72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s v="United States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s v="United States"/>
    <s v="Memphis"/>
    <x v="18"/>
    <n v="38109"/>
    <x v="0"/>
    <s v="OFF-ST-10004123"/>
    <x v="1"/>
    <x v="4"/>
    <s v="Safco Industrial Wire Shelving System"/>
    <x v="74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s v="United States"/>
    <s v="Houston"/>
    <x v="5"/>
    <n v="77041"/>
    <x v="2"/>
    <s v="OFF-BI-10004182"/>
    <x v="1"/>
    <x v="8"/>
    <s v="Economy Binders"/>
    <x v="75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s v="United States"/>
    <s v="Houston"/>
    <x v="5"/>
    <n v="77041"/>
    <x v="2"/>
    <s v="FUR-FU-10000260"/>
    <x v="0"/>
    <x v="5"/>
    <s v="6&quot; Cubicle Wall Clock, Black"/>
    <x v="76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s v="United States"/>
    <s v="Houston"/>
    <x v="5"/>
    <n v="77041"/>
    <x v="2"/>
    <s v="OFF-ST-10000615"/>
    <x v="1"/>
    <x v="4"/>
    <s v="SimpliFile Personal File, Black Granite, 15w x 6-15/16d x 11-1/4h"/>
    <x v="77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s v="United States"/>
    <s v="Houston"/>
    <x v="5"/>
    <n v="77070"/>
    <x v="2"/>
    <s v="FUR-FU-10003194"/>
    <x v="0"/>
    <x v="5"/>
    <s v="Eldon Expressions Desk Accessory, Wood Pencil Holder, Oak"/>
    <x v="78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s v="United States"/>
    <s v="Decatur"/>
    <x v="19"/>
    <n v="35601"/>
    <x v="0"/>
    <s v="OFF-AP-10002118"/>
    <x v="1"/>
    <x v="9"/>
    <s v="1.7 Cubic Foot Compact &quot;Cube&quot; Office Refrigerators"/>
    <x v="79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s v="United States"/>
    <s v="Decatur"/>
    <x v="19"/>
    <n v="35601"/>
    <x v="0"/>
    <s v="OFF-BI-10002309"/>
    <x v="1"/>
    <x v="8"/>
    <s v="Avery Heavy-Duty EZD  Binder With Locking Rings"/>
    <x v="80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s v="United States"/>
    <s v="San Francisco"/>
    <x v="1"/>
    <n v="94122"/>
    <x v="1"/>
    <s v="OFF-AR-10002053"/>
    <x v="1"/>
    <x v="6"/>
    <s v="Premium Writing Pencils, Soft, #2 by Central Association for the Blind"/>
    <x v="81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s v="United States"/>
    <s v="San Francisco"/>
    <x v="1"/>
    <n v="94122"/>
    <x v="1"/>
    <s v="OFF-ST-10002370"/>
    <x v="1"/>
    <x v="4"/>
    <s v="Sortfiler Multipurpose Personal File Organizer, Black"/>
    <x v="82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s v="United States"/>
    <s v="Durham"/>
    <x v="3"/>
    <n v="27707"/>
    <x v="0"/>
    <s v="OFF-EN-10000927"/>
    <x v="1"/>
    <x v="12"/>
    <s v="Jet-Pak Recycled Peel 'N' Seal Padded Mailers"/>
    <x v="83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s v="United States"/>
    <s v="Chicago"/>
    <x v="10"/>
    <n v="60623"/>
    <x v="2"/>
    <s v="OFF-ST-10003656"/>
    <x v="1"/>
    <x v="4"/>
    <s v="Safco Industrial Wire Shelving"/>
    <x v="84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s v="United States"/>
    <s v="Columbia"/>
    <x v="20"/>
    <n v="29203"/>
    <x v="0"/>
    <s v="FUR-CH-10000863"/>
    <x v="0"/>
    <x v="1"/>
    <s v="Novimex Swivel Fabric Task Chair"/>
    <x v="85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s v="United States"/>
    <s v="Rochester"/>
    <x v="11"/>
    <n v="55901"/>
    <x v="2"/>
    <s v="TEC-AC-10001998"/>
    <x v="2"/>
    <x v="11"/>
    <s v="Logitech LS21 Speaker System - PC Multimedia - 2.1-CH - Wired"/>
    <x v="86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s v="United States"/>
    <s v="Rochester"/>
    <x v="11"/>
    <n v="55901"/>
    <x v="2"/>
    <s v="OFF-LA-10000134"/>
    <x v="1"/>
    <x v="2"/>
    <s v="Avery 511"/>
    <x v="51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s v="United States"/>
    <s v="Houston"/>
    <x v="5"/>
    <n v="77095"/>
    <x v="2"/>
    <s v="OFF-ST-10003442"/>
    <x v="1"/>
    <x v="4"/>
    <s v="Eldon Portable Mobile Manager"/>
    <x v="87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s v="United States"/>
    <s v="Los Angeles"/>
    <x v="1"/>
    <n v="90036"/>
    <x v="1"/>
    <s v="OFF-AR-10004930"/>
    <x v="1"/>
    <x v="6"/>
    <s v="Turquoise Lead Holder with Pocket Clip"/>
    <x v="88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s v="United States"/>
    <s v="Los Angeles"/>
    <x v="1"/>
    <n v="90036"/>
    <x v="1"/>
    <s v="TEC-PH-10004093"/>
    <x v="2"/>
    <x v="7"/>
    <s v="Panasonic Kx-TS550"/>
    <x v="89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s v="United States"/>
    <s v="Los Angeles"/>
    <x v="1"/>
    <n v="90036"/>
    <x v="1"/>
    <s v="OFF-PA-10000304"/>
    <x v="1"/>
    <x v="10"/>
    <s v="Xerox 1995"/>
    <x v="90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s v="United States"/>
    <s v="Minneapolis"/>
    <x v="11"/>
    <n v="55407"/>
    <x v="2"/>
    <s v="OFF-PA-10003177"/>
    <x v="1"/>
    <x v="10"/>
    <s v="Xerox 1999"/>
    <x v="91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s v="United States"/>
    <s v="Minneapolis"/>
    <x v="11"/>
    <n v="55407"/>
    <x v="2"/>
    <s v="FUR-FU-10003799"/>
    <x v="0"/>
    <x v="5"/>
    <s v="Seth Thomas 13 1/2&quot; Wall Clock"/>
    <x v="92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s v="United States"/>
    <s v="Minneapolis"/>
    <x v="11"/>
    <n v="55407"/>
    <x v="2"/>
    <s v="OFF-BI-10002852"/>
    <x v="1"/>
    <x v="8"/>
    <s v="Ibico Standard Transparent Covers"/>
    <x v="93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s v="United States"/>
    <s v="Portland"/>
    <x v="21"/>
    <n v="97206"/>
    <x v="1"/>
    <s v="OFF-BI-10004738"/>
    <x v="1"/>
    <x v="8"/>
    <s v="Flexible Leather- Look Classic Collection Ring Binder"/>
    <x v="94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s v="United States"/>
    <s v="New York City"/>
    <x v="15"/>
    <n v="10009"/>
    <x v="3"/>
    <s v="FUR-FU-10000629"/>
    <x v="0"/>
    <x v="5"/>
    <s v="9-3/4 Diameter Round Wall Clock"/>
    <x v="95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s v="United States"/>
    <s v="San Francisco"/>
    <x v="1"/>
    <n v="94122"/>
    <x v="1"/>
    <s v="OFF-BI-10001721"/>
    <x v="1"/>
    <x v="8"/>
    <s v="Trimflex Flexible Post Binders"/>
    <x v="96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s v="United States"/>
    <s v="Saint Paul"/>
    <x v="11"/>
    <n v="55106"/>
    <x v="2"/>
    <s v="OFF-AP-10000358"/>
    <x v="1"/>
    <x v="9"/>
    <s v="Fellowes Basic Home/Office Series Surge Protectors"/>
    <x v="42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s v="United States"/>
    <s v="Chicago"/>
    <x v="10"/>
    <n v="60610"/>
    <x v="2"/>
    <s v="OFF-PA-10003256"/>
    <x v="1"/>
    <x v="10"/>
    <s v="Avery Personal Creations Heavyweight Cards"/>
    <x v="97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s v="United States"/>
    <s v="Chicago"/>
    <x v="10"/>
    <n v="60610"/>
    <x v="2"/>
    <s v="TEC-AC-10001767"/>
    <x v="2"/>
    <x v="11"/>
    <s v="SanDisk Ultra 64 GB MicroSDHC Class 10 Memory Card"/>
    <x v="98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s v="United States"/>
    <s v="Chicago"/>
    <x v="10"/>
    <n v="60610"/>
    <x v="2"/>
    <s v="OFF-BI-10002609"/>
    <x v="1"/>
    <x v="8"/>
    <s v="Avery Hidden Tab Dividers for Binding Systems"/>
    <x v="99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s v="United States"/>
    <s v="Rochester"/>
    <x v="11"/>
    <n v="55901"/>
    <x v="2"/>
    <s v="OFF-PA-10004040"/>
    <x v="1"/>
    <x v="10"/>
    <s v="Universal Premium White Copier/Laser Paper (20Lb. and 87 Bright)"/>
    <x v="100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s v="United States"/>
    <s v="Aurora"/>
    <x v="22"/>
    <n v="80013"/>
    <x v="1"/>
    <s v="TEC-AC-10001552"/>
    <x v="2"/>
    <x v="11"/>
    <s v="Logitech K350 2.4Ghz Wireless Keyboard"/>
    <x v="101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s v="United States"/>
    <s v="Aurora"/>
    <x v="22"/>
    <n v="80013"/>
    <x v="1"/>
    <s v="FUR-FU-10004006"/>
    <x v="0"/>
    <x v="5"/>
    <s v="Deflect-o DuraMat Lighweight, Studded, Beveled Mat for Low Pile Carpeting"/>
    <x v="102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s v="United States"/>
    <s v="Aurora"/>
    <x v="22"/>
    <n v="80013"/>
    <x v="1"/>
    <s v="OFF-BI-10002794"/>
    <x v="1"/>
    <x v="8"/>
    <s v="Avery Trapezoid Ring Binder, 3&quot; Capacity, Black, 1040 sheets"/>
    <x v="103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s v="United States"/>
    <s v="Charlotte"/>
    <x v="3"/>
    <n v="28205"/>
    <x v="0"/>
    <s v="TEC-AC-10003499"/>
    <x v="2"/>
    <x v="11"/>
    <s v="Memorex Mini Travel Drive 8 GB USB 2.0 Flash Drive"/>
    <x v="104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s v="United States"/>
    <s v="Charlotte"/>
    <x v="3"/>
    <n v="28205"/>
    <x v="0"/>
    <s v="TEC-PH-10002844"/>
    <x v="2"/>
    <x v="7"/>
    <s v="Speck Products Candyshell Flip Case"/>
    <x v="105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s v="United States"/>
    <s v="Charlotte"/>
    <x v="3"/>
    <n v="28205"/>
    <x v="0"/>
    <s v="OFF-AR-10000390"/>
    <x v="1"/>
    <x v="6"/>
    <s v="Newell Chalk Holder"/>
    <x v="106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s v="United States"/>
    <s v="Orland Park"/>
    <x v="10"/>
    <n v="60462"/>
    <x v="2"/>
    <s v="TEC-AC-10000844"/>
    <x v="2"/>
    <x v="11"/>
    <s v="Logitech Gaming G510s - Keyboard"/>
    <x v="107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s v="United States"/>
    <s v="New York City"/>
    <x v="15"/>
    <n v="10035"/>
    <x v="3"/>
    <s v="FUR-FU-10001934"/>
    <x v="0"/>
    <x v="5"/>
    <s v="Magnifier Swing Arm Lamp"/>
    <x v="108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s v="United States"/>
    <s v="Urbandale"/>
    <x v="23"/>
    <n v="50322"/>
    <x v="2"/>
    <s v="OFF-AR-10000380"/>
    <x v="1"/>
    <x v="6"/>
    <s v="Hunt PowerHouse Electric Pencil Sharpener, Blue"/>
    <x v="109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s v="United States"/>
    <s v="Urbandale"/>
    <x v="23"/>
    <n v="50322"/>
    <x v="2"/>
    <s v="OFF-BI-10003981"/>
    <x v="1"/>
    <x v="8"/>
    <s v="Avery Durable Plastic 1&quot; Binders"/>
    <x v="77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s v="United States"/>
    <s v="Columbus"/>
    <x v="24"/>
    <n v="43229"/>
    <x v="3"/>
    <s v="OFF-FA-10000621"/>
    <x v="1"/>
    <x v="13"/>
    <s v="OIC Colored Binder Clips, Assorted Sizes"/>
    <x v="110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s v="United States"/>
    <s v="Columbus"/>
    <x v="24"/>
    <n v="43229"/>
    <x v="3"/>
    <s v="OFF-EN-10002600"/>
    <x v="1"/>
    <x v="12"/>
    <s v="Redi-Strip #10 Envelopes, 4 1/8 x 9 1/2"/>
    <x v="111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s v="United States"/>
    <s v="Columbus"/>
    <x v="24"/>
    <n v="43229"/>
    <x v="3"/>
    <s v="OFF-PA-10004965"/>
    <x v="1"/>
    <x v="10"/>
    <s v="Xerox 1921"/>
    <x v="112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s v="United States"/>
    <s v="Columbus"/>
    <x v="24"/>
    <n v="43229"/>
    <x v="3"/>
    <s v="OFF-EN-10002504"/>
    <x v="1"/>
    <x v="12"/>
    <s v="Tyvek  Top-Opening Peel &amp; Seel Envelopes, Plain White"/>
    <x v="113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s v="United States"/>
    <s v="Seattle"/>
    <x v="4"/>
    <n v="98103"/>
    <x v="1"/>
    <s v="FUR-TA-10001768"/>
    <x v="0"/>
    <x v="3"/>
    <s v="Hon Racetrack Conference Tables"/>
    <x v="114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s v="United States"/>
    <s v="Bristol"/>
    <x v="18"/>
    <n v="37620"/>
    <x v="0"/>
    <s v="OFF-BI-10003650"/>
    <x v="1"/>
    <x v="8"/>
    <s v="GBC DocuBind 300 Electric Binding Machine"/>
    <x v="115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s v="United States"/>
    <s v="Wilmington"/>
    <x v="13"/>
    <n v="19805"/>
    <x v="3"/>
    <s v="FUR-FU-10002157"/>
    <x v="0"/>
    <x v="5"/>
    <s v="Artistic Insta-Plaque"/>
    <x v="116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s v="United States"/>
    <s v="Wilmington"/>
    <x v="13"/>
    <n v="19805"/>
    <x v="3"/>
    <s v="OFF-BI-10003910"/>
    <x v="1"/>
    <x v="8"/>
    <s v="DXL Angle-View Binders with Locking Rings by Samsill"/>
    <x v="117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s v="United States"/>
    <s v="Wilmington"/>
    <x v="13"/>
    <n v="19805"/>
    <x v="3"/>
    <s v="OFF-ST-10000777"/>
    <x v="1"/>
    <x v="4"/>
    <s v="Companion Letter/Legal File, Black"/>
    <x v="118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s v="United States"/>
    <s v="Wilmington"/>
    <x v="13"/>
    <n v="19805"/>
    <x v="3"/>
    <s v="OFF-EN-10002500"/>
    <x v="1"/>
    <x v="12"/>
    <s v="Globe Weis Peel &amp; Seel First Class Envelopes"/>
    <x v="119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s v="United States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s v="United States"/>
    <s v="Houston"/>
    <x v="5"/>
    <n v="77041"/>
    <x v="2"/>
    <s v="FUR-CH-10004063"/>
    <x v="0"/>
    <x v="1"/>
    <s v="Global Deluxe High-Back Manager's Chair"/>
    <x v="121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s v="United States"/>
    <s v="Bloomington"/>
    <x v="10"/>
    <n v="61701"/>
    <x v="2"/>
    <s v="FUR-TA-10004534"/>
    <x v="0"/>
    <x v="3"/>
    <s v="Bevis 44 x 96 Conference Tables"/>
    <x v="122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s v="United States"/>
    <s v="Phoenix"/>
    <x v="16"/>
    <n v="85023"/>
    <x v="1"/>
    <s v="OFF-BI-10003274"/>
    <x v="1"/>
    <x v="8"/>
    <s v="Avery Durable Slant Ring Binders, No Labels"/>
    <x v="12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s v="United States"/>
    <s v="Phoenix"/>
    <x v="16"/>
    <n v="85023"/>
    <x v="1"/>
    <s v="OFF-ST-10002974"/>
    <x v="1"/>
    <x v="4"/>
    <s v="Trav-L-File Heavy-Duty Shuttle II, Black"/>
    <x v="124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s v="United States"/>
    <s v="Los Angeles"/>
    <x v="1"/>
    <n v="90004"/>
    <x v="1"/>
    <s v="FUR-CH-10001146"/>
    <x v="0"/>
    <x v="1"/>
    <s v="Global Task Chair, Black"/>
    <x v="125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s v="United States"/>
    <s v="Los Angeles"/>
    <x v="1"/>
    <n v="90004"/>
    <x v="1"/>
    <s v="FUR-FU-10003773"/>
    <x v="0"/>
    <x v="5"/>
    <s v="Eldon Cleatmat Plus Chair Mats for High Pile Carpets"/>
    <x v="12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s v="United States"/>
    <s v="Columbus"/>
    <x v="24"/>
    <n v="43229"/>
    <x v="3"/>
    <s v="TEC-PH-10002293"/>
    <x v="2"/>
    <x v="7"/>
    <s v="Anker 36W 4-Port USB Wall Charger Travel Power Adapter for iPhone 5s 5c 5"/>
    <x v="127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s v="United States"/>
    <s v="Columbus"/>
    <x v="24"/>
    <n v="43229"/>
    <x v="3"/>
    <s v="OFF-PA-10002377"/>
    <x v="1"/>
    <x v="10"/>
    <s v="Xerox 1916"/>
    <x v="128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s v="United States"/>
    <s v="Columbus"/>
    <x v="24"/>
    <n v="43229"/>
    <x v="3"/>
    <s v="OFF-FA-10002780"/>
    <x v="1"/>
    <x v="13"/>
    <s v="Staples"/>
    <x v="129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OFF-PA-10001804"/>
    <x v="1"/>
    <x v="10"/>
    <s v="Xerox 195"/>
    <x v="130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OFF-PA-10001736"/>
    <x v="1"/>
    <x v="10"/>
    <s v="Xerox 1880"/>
    <x v="131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OFF-AR-10001149"/>
    <x v="1"/>
    <x v="6"/>
    <s v="Sanford Colorific Colored Pencils, 12/Box"/>
    <x v="13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OFF-FA-10002988"/>
    <x v="1"/>
    <x v="13"/>
    <s v="Ideal Clamps"/>
    <x v="133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OFF-BI-10004781"/>
    <x v="1"/>
    <x v="8"/>
    <s v="GBC Wire Binding Strips"/>
    <x v="134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OFF-SU-10001218"/>
    <x v="1"/>
    <x v="14"/>
    <s v="Fiskars Softgrip Scissors"/>
    <x v="135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s v="United States"/>
    <s v="Roseville"/>
    <x v="1"/>
    <n v="95661"/>
    <x v="1"/>
    <s v="FUR-FU-10001706"/>
    <x v="0"/>
    <x v="5"/>
    <s v="Longer-Life Soft White Bulbs"/>
    <x v="136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s v="United States"/>
    <s v="Philadelphia"/>
    <x v="9"/>
    <n v="19140"/>
    <x v="3"/>
    <s v="FUR-FU-10004848"/>
    <x v="0"/>
    <x v="5"/>
    <s v="Howard Miller 13-3/4&quot; Diameter Brushed Chrome Round Wall Clock"/>
    <x v="137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s v="United States"/>
    <s v="San Francisco"/>
    <x v="1"/>
    <n v="94122"/>
    <x v="1"/>
    <s v="OFF-AR-10000940"/>
    <x v="1"/>
    <x v="6"/>
    <s v="Newell 343"/>
    <x v="138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s v="United States"/>
    <s v="San Francisco"/>
    <x v="1"/>
    <n v="94122"/>
    <x v="1"/>
    <s v="OFF-EN-10004030"/>
    <x v="1"/>
    <x v="12"/>
    <s v="Convenience Packs of Business Envelopes"/>
    <x v="139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s v="United States"/>
    <s v="San Francisco"/>
    <x v="1"/>
    <n v="94122"/>
    <x v="1"/>
    <s v="OFF-PA-10004327"/>
    <x v="1"/>
    <x v="10"/>
    <s v="Xerox 1911"/>
    <x v="140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s v="United States"/>
    <s v="Independence"/>
    <x v="25"/>
    <n v="64055"/>
    <x v="2"/>
    <s v="OFF-AP-10001058"/>
    <x v="1"/>
    <x v="9"/>
    <s v="Sanyo 2.5 Cubic Foot Mid-Size Office Refrigerators"/>
    <x v="141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s v="United States"/>
    <s v="Pasadena"/>
    <x v="1"/>
    <n v="91104"/>
    <x v="1"/>
    <s v="OFF-ST-10003656"/>
    <x v="1"/>
    <x v="4"/>
    <s v="Safco Industrial Wire Shelving"/>
    <x v="142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s v="United States"/>
    <s v="Newark"/>
    <x v="24"/>
    <n v="43055"/>
    <x v="3"/>
    <s v="FUR-FU-10000521"/>
    <x v="0"/>
    <x v="5"/>
    <s v="Seth Thomas 14&quot; Putty-Colored Wall Clock"/>
    <x v="143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s v="United States"/>
    <s v="Franklin"/>
    <x v="6"/>
    <n v="53132"/>
    <x v="2"/>
    <s v="TEC-PH-10000215"/>
    <x v="2"/>
    <x v="7"/>
    <s v="Plantronics Cordless Phone Headset with In-line Volume - M214C"/>
    <x v="144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s v="United States"/>
    <s v="Franklin"/>
    <x v="6"/>
    <n v="53132"/>
    <x v="2"/>
    <s v="TEC-PH-10001448"/>
    <x v="2"/>
    <x v="7"/>
    <s v="Anker Astro 15000mAh USB Portable Charger"/>
    <x v="145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s v="United States"/>
    <s v="Franklin"/>
    <x v="6"/>
    <n v="53132"/>
    <x v="2"/>
    <s v="FUR-CH-10000454"/>
    <x v="0"/>
    <x v="1"/>
    <s v="Hon Deluxe Fabric Upholstered Stacking Chairs, Rounded Back"/>
    <x v="146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s v="United States"/>
    <s v="Franklin"/>
    <x v="6"/>
    <n v="53132"/>
    <x v="2"/>
    <s v="OFF-BI-10002735"/>
    <x v="1"/>
    <x v="8"/>
    <s v="GBC Prestige Therm-A-Bind Covers"/>
    <x v="147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s v="United States"/>
    <s v="Scottsdale"/>
    <x v="16"/>
    <n v="85254"/>
    <x v="1"/>
    <s v="OFF-AP-10000326"/>
    <x v="1"/>
    <x v="9"/>
    <s v="Belkin 7 Outlet SurgeMaster Surge Protector with Phone Protection"/>
    <x v="148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s v="United States"/>
    <s v="Scottsdale"/>
    <x v="16"/>
    <n v="85254"/>
    <x v="1"/>
    <s v="TEC-PH-10001254"/>
    <x v="2"/>
    <x v="7"/>
    <s v="Jabra BIZ 2300 Duo QD Duo Corded Headset"/>
    <x v="149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s v="United States"/>
    <s v="San Jose"/>
    <x v="1"/>
    <n v="95123"/>
    <x v="1"/>
    <s v="OFF-PA-10001950"/>
    <x v="1"/>
    <x v="10"/>
    <s v="Southworth 25% Cotton Antique Laid Paper &amp; Envelopes"/>
    <x v="150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s v="United States"/>
    <s v="San Jose"/>
    <x v="1"/>
    <n v="95123"/>
    <x v="1"/>
    <s v="OFF-PA-10002254"/>
    <x v="1"/>
    <x v="10"/>
    <s v="Xerox 1883"/>
    <x v="151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s v="United States"/>
    <s v="San Jose"/>
    <x v="1"/>
    <n v="95123"/>
    <x v="1"/>
    <s v="OFF-ST-10001590"/>
    <x v="1"/>
    <x v="4"/>
    <s v="Tenex Personal Project File with Scoop Front Design, Black"/>
    <x v="152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s v="United States"/>
    <s v="Seattle"/>
    <x v="4"/>
    <n v="98105"/>
    <x v="1"/>
    <s v="OFF-AR-10001547"/>
    <x v="1"/>
    <x v="6"/>
    <s v="Newell 311"/>
    <x v="15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s v="United States"/>
    <s v="Seattle"/>
    <x v="4"/>
    <n v="98115"/>
    <x v="1"/>
    <s v="FUR-CH-10004063"/>
    <x v="0"/>
    <x v="1"/>
    <s v="Global Deluxe High-Back Manager's Chair"/>
    <x v="15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s v="United States"/>
    <s v="Edmond"/>
    <x v="26"/>
    <n v="73034"/>
    <x v="2"/>
    <s v="OFF-LA-10002475"/>
    <x v="1"/>
    <x v="2"/>
    <s v="Avery 519"/>
    <x v="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s v="United States"/>
    <s v="Edmond"/>
    <x v="26"/>
    <n v="73034"/>
    <x v="2"/>
    <s v="TEC-PH-10004536"/>
    <x v="2"/>
    <x v="7"/>
    <s v="Avaya 5420 Digital phone"/>
    <x v="155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s v="United States"/>
    <s v="Los Angeles"/>
    <x v="1"/>
    <n v="90045"/>
    <x v="1"/>
    <s v="OFF-PA-10002751"/>
    <x v="1"/>
    <x v="10"/>
    <s v="Xerox 1920"/>
    <x v="156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s v="United States"/>
    <s v="Philadelphia"/>
    <x v="9"/>
    <n v="19134"/>
    <x v="3"/>
    <s v="TEC-AC-10003657"/>
    <x v="2"/>
    <x v="11"/>
    <s v="Lenovo 17-Key USB Numeric Keypad"/>
    <x v="15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s v="United States"/>
    <s v="Carlsbad"/>
    <x v="27"/>
    <n v="88220"/>
    <x v="1"/>
    <s v="OFF-EN-10001990"/>
    <x v="1"/>
    <x v="12"/>
    <s v="Staple envelope"/>
    <x v="158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s v="United States"/>
    <s v="Seattle"/>
    <x v="4"/>
    <n v="98115"/>
    <x v="1"/>
    <s v="OFF-BI-10004002"/>
    <x v="1"/>
    <x v="8"/>
    <s v="Wilson Jones International Size A4 Ring Binders"/>
    <x v="159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OFF-AR-10004441"/>
    <x v="1"/>
    <x v="6"/>
    <s v="BIC Brite Liner Highlighters"/>
    <x v="160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TEC-MA-10000822"/>
    <x v="2"/>
    <x v="15"/>
    <s v="Lexmark MX611dhe Monochrome Laser Printer"/>
    <x v="161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OFF-ST-10000991"/>
    <x v="1"/>
    <x v="4"/>
    <s v="Space Solutions HD Industrial Steel Shelving."/>
    <x v="162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FUR-CH-10004287"/>
    <x v="0"/>
    <x v="1"/>
    <s v="SAFCO Arco Folding Chair"/>
    <x v="163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OFF-AR-10002656"/>
    <x v="1"/>
    <x v="6"/>
    <s v="Sanford Liquid Accent Highlighters"/>
    <x v="1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OFF-AP-10002518"/>
    <x v="1"/>
    <x v="9"/>
    <s v="Kensington 7 Outlet MasterPiece Power Center"/>
    <x v="165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s v="United States"/>
    <s v="San Antonio"/>
    <x v="5"/>
    <n v="78207"/>
    <x v="2"/>
    <s v="TEC-PH-10003931"/>
    <x v="2"/>
    <x v="7"/>
    <s v="JBL Micro Wireless Portable Bluetooth Speaker"/>
    <x v="16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s v="United States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s v="United States"/>
    <s v="Los Angeles"/>
    <x v="1"/>
    <n v="90004"/>
    <x v="1"/>
    <s v="OFF-PA-10001144"/>
    <x v="1"/>
    <x v="10"/>
    <s v="Xerox 1913"/>
    <x v="168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s v="United States"/>
    <s v="Los Angeles"/>
    <x v="1"/>
    <n v="90004"/>
    <x v="1"/>
    <s v="FUR-CH-10003817"/>
    <x v="0"/>
    <x v="1"/>
    <s v="Global Value Steno Chair, Gray"/>
    <x v="169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s v="United States"/>
    <s v="Chicago"/>
    <x v="10"/>
    <n v="60623"/>
    <x v="2"/>
    <s v="OFF-AP-10000891"/>
    <x v="1"/>
    <x v="9"/>
    <s v="Kensington 7 Outlet MasterPiece HOMEOFFICE Power Control Center"/>
    <x v="170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s v="United States"/>
    <s v="Chicago"/>
    <x v="10"/>
    <n v="60623"/>
    <x v="2"/>
    <s v="OFF-LA-10003148"/>
    <x v="1"/>
    <x v="2"/>
    <s v="Avery 51"/>
    <x v="171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s v="United States"/>
    <s v="Houston"/>
    <x v="5"/>
    <n v="77036"/>
    <x v="2"/>
    <s v="OFF-AP-10002684"/>
    <x v="1"/>
    <x v="9"/>
    <s v="Acco 7-Outlet Masterpiece Power Center, Wihtout Fax/Phone Line Protection"/>
    <x v="17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s v="United States"/>
    <s v="Newark"/>
    <x v="24"/>
    <n v="43055"/>
    <x v="3"/>
    <s v="FUR-CH-10004698"/>
    <x v="0"/>
    <x v="1"/>
    <s v="Padded Folding Chairs, Black, 4/Carton"/>
    <x v="173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s v="United States"/>
    <s v="Newark"/>
    <x v="24"/>
    <n v="43055"/>
    <x v="3"/>
    <s v="OFF-SU-10002189"/>
    <x v="1"/>
    <x v="14"/>
    <s v="Acme Rosewood Handle Letter Opener"/>
    <x v="174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s v="United States"/>
    <s v="New York City"/>
    <x v="15"/>
    <n v="10009"/>
    <x v="3"/>
    <s v="OFF-AR-10001940"/>
    <x v="1"/>
    <x v="6"/>
    <s v="Sanford Colorific Eraseable Coloring Pencils, 12 Count"/>
    <x v="175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s v="United States"/>
    <s v="Decatur"/>
    <x v="10"/>
    <n v="62521"/>
    <x v="2"/>
    <s v="OFF-ST-10003455"/>
    <x v="1"/>
    <x v="4"/>
    <s v="Tenex File Box, Personal Filing Tote with Lid, Black"/>
    <x v="176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s v="United States"/>
    <s v="Decatur"/>
    <x v="10"/>
    <n v="62521"/>
    <x v="2"/>
    <s v="TEC-AC-10004659"/>
    <x v="2"/>
    <x v="11"/>
    <s v="Imation Secure+ Hardware Encrypted USB 2.0 Flash Drive; 16GB"/>
    <x v="17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s v="United States"/>
    <s v="Monroe"/>
    <x v="28"/>
    <n v="71203"/>
    <x v="0"/>
    <s v="TEC-PH-10003273"/>
    <x v="2"/>
    <x v="7"/>
    <s v="AT&amp;T TR1909W"/>
    <x v="178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s v="United States"/>
    <s v="Monroe"/>
    <x v="28"/>
    <n v="71203"/>
    <x v="0"/>
    <s v="TEC-PH-10004896"/>
    <x v="2"/>
    <x v="7"/>
    <s v="Nokia Lumia 521 (T-Mobile)"/>
    <x v="17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s v="United States"/>
    <s v="Monroe"/>
    <x v="28"/>
    <n v="71203"/>
    <x v="0"/>
    <s v="TEC-AC-10002345"/>
    <x v="2"/>
    <x v="11"/>
    <s v="HP Standard 104 key PS/2 Keyboard"/>
    <x v="180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s v="United States"/>
    <s v="Fairfield"/>
    <x v="29"/>
    <n v="6824"/>
    <x v="3"/>
    <s v="OFF-BI-10001890"/>
    <x v="1"/>
    <x v="8"/>
    <s v="Avery Poly Binder Pockets"/>
    <x v="181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s v="United States"/>
    <s v="Los Angeles"/>
    <x v="1"/>
    <n v="90032"/>
    <x v="1"/>
    <s v="TEC-AC-10002323"/>
    <x v="2"/>
    <x v="11"/>
    <s v="SanDisk Ultra 32 GB MicroSDHC Class 10 Memory Card"/>
    <x v="182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s v="United States"/>
    <s v="Grand Prairie"/>
    <x v="5"/>
    <n v="75051"/>
    <x v="2"/>
    <s v="OFF-ST-10001328"/>
    <x v="1"/>
    <x v="4"/>
    <s v="Personal Filing Tote with Lid, Black/Gray"/>
    <x v="183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s v="United States"/>
    <s v="Grand Prairie"/>
    <x v="5"/>
    <n v="75051"/>
    <x v="2"/>
    <s v="OFF-PA-10001950"/>
    <x v="1"/>
    <x v="10"/>
    <s v="Southworth 25% Cotton Antique Laid Paper &amp; Envelopes"/>
    <x v="184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s v="United States"/>
    <s v="New York City"/>
    <x v="15"/>
    <n v="10035"/>
    <x v="3"/>
    <s v="FUR-BO-10002613"/>
    <x v="0"/>
    <x v="0"/>
    <s v="Atlantic Metals Mobile 4-Shelf Bookcases, Custom Colors"/>
    <x v="185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s v="United States"/>
    <s v="New York City"/>
    <x v="15"/>
    <n v="10035"/>
    <x v="3"/>
    <s v="OFF-PA-10000061"/>
    <x v="1"/>
    <x v="10"/>
    <s v="Xerox 205"/>
    <x v="187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s v="United States"/>
    <s v="New York City"/>
    <x v="15"/>
    <n v="10035"/>
    <x v="3"/>
    <s v="FUR-BO-10002545"/>
    <x v="0"/>
    <x v="0"/>
    <s v="Atlantic Metals Mobile 3-Shelf Bookcases, Custom Colors"/>
    <x v="188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s v="United States"/>
    <s v="New York City"/>
    <x v="15"/>
    <n v="10035"/>
    <x v="3"/>
    <s v="OFF-AR-10003514"/>
    <x v="1"/>
    <x v="6"/>
    <s v="4009 Highlighters by Sanford"/>
    <x v="18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s v="United States"/>
    <s v="Redlands"/>
    <x v="1"/>
    <n v="92374"/>
    <x v="1"/>
    <s v="OFF-EN-10001509"/>
    <x v="1"/>
    <x v="12"/>
    <s v="Poly String Tie Envelopes"/>
    <x v="190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s v="United States"/>
    <s v="Hamilton"/>
    <x v="24"/>
    <n v="45011"/>
    <x v="3"/>
    <s v="OFF-AR-10004685"/>
    <x v="1"/>
    <x v="6"/>
    <s v="Binney &amp; Smith Crayola Metallic Colored Pencils, 8-Color Set"/>
    <x v="191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s v="United States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s v="United States"/>
    <s v="Westfield"/>
    <x v="30"/>
    <n v="7090"/>
    <x v="3"/>
    <s v="OFF-ST-10001414"/>
    <x v="1"/>
    <x v="4"/>
    <s v="Decoflex Hanging Personal Folder File"/>
    <x v="193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s v="United States"/>
    <s v="Philadelphia"/>
    <x v="9"/>
    <n v="19120"/>
    <x v="3"/>
    <s v="OFF-BI-10000343"/>
    <x v="1"/>
    <x v="8"/>
    <s v="Pressboard Covers with Storage Hooks, 9 1/2&quot; x 11&quot;, Light Blue"/>
    <x v="194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s v="United States"/>
    <s v="Philadelphia"/>
    <x v="9"/>
    <n v="19120"/>
    <x v="3"/>
    <s v="OFF-PA-10002749"/>
    <x v="1"/>
    <x v="10"/>
    <s v="Wirebound Message Books, 5-1/2 x 4 Forms, 2 or 4 Forms per Page"/>
    <x v="195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s v="United States"/>
    <s v="Akron"/>
    <x v="24"/>
    <n v="44312"/>
    <x v="3"/>
    <s v="OFF-PA-10002666"/>
    <x v="1"/>
    <x v="10"/>
    <s v="Southworth 25% Cotton Linen-Finish Paper &amp; Envelopes"/>
    <x v="196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s v="United States"/>
    <s v="Denver"/>
    <x v="22"/>
    <n v="80219"/>
    <x v="1"/>
    <s v="FUR-TA-10004289"/>
    <x v="0"/>
    <x v="3"/>
    <s v="BoxOffice By Design Rectangular and Half-Moon Meeting Room Tables"/>
    <x v="197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s v="United States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s v="United States"/>
    <s v="Dallas"/>
    <x v="5"/>
    <n v="75220"/>
    <x v="2"/>
    <s v="OFF-AP-10003217"/>
    <x v="1"/>
    <x v="9"/>
    <s v="Eureka Sanitaire  Commercial Upright"/>
    <x v="199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s v="United States"/>
    <s v="Franklin"/>
    <x v="18"/>
    <n v="37064"/>
    <x v="0"/>
    <s v="FUR-FU-10002960"/>
    <x v="0"/>
    <x v="5"/>
    <s v="Eldon 200 Class Desk Accessories, Burgundy"/>
    <x v="200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s v="United States"/>
    <s v="Whittier"/>
    <x v="1"/>
    <n v="90604"/>
    <x v="1"/>
    <s v="TEC-PH-10001918"/>
    <x v="2"/>
    <x v="7"/>
    <s v="Nortel Business Series Terminal T7208 Digital phone"/>
    <x v="201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s v="United States"/>
    <s v="Saginaw"/>
    <x v="12"/>
    <n v="48601"/>
    <x v="2"/>
    <s v="OFF-ST-10000642"/>
    <x v="1"/>
    <x v="4"/>
    <s v="Tennsco Lockers, Gray"/>
    <x v="20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s v="United States"/>
    <s v="Saginaw"/>
    <x v="12"/>
    <n v="48601"/>
    <x v="2"/>
    <s v="TEC-PH-10001700"/>
    <x v="2"/>
    <x v="7"/>
    <s v="Panasonic KX-TG6844B Expandable Digital Cordless Telephone"/>
    <x v="203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s v="United States"/>
    <s v="Saginaw"/>
    <x v="12"/>
    <n v="48601"/>
    <x v="2"/>
    <s v="OFF-BI-10003274"/>
    <x v="1"/>
    <x v="8"/>
    <s v="Avery Durable Slant Ring Binders, No Labels"/>
    <x v="204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s v="United States"/>
    <s v="Saginaw"/>
    <x v="12"/>
    <n v="48601"/>
    <x v="2"/>
    <s v="OFF-FA-10000134"/>
    <x v="1"/>
    <x v="13"/>
    <s v="Advantus Push Pins, Aluminum Head"/>
    <x v="205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s v="United States"/>
    <s v="Saginaw"/>
    <x v="12"/>
    <n v="48601"/>
    <x v="2"/>
    <s v="OFF-ST-10001522"/>
    <x v="1"/>
    <x v="4"/>
    <s v="Gould Plastics 18-Pocket Panel Bin, 34w x 5-1/4d x 20-1/2h"/>
    <x v="206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s v="United States"/>
    <s v="Dallas"/>
    <x v="5"/>
    <n v="75220"/>
    <x v="2"/>
    <s v="TEC-AC-10001266"/>
    <x v="2"/>
    <x v="11"/>
    <s v="Memorex Micro Travel Drive 8 GB"/>
    <x v="207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s v="United States"/>
    <s v="Medina"/>
    <x v="24"/>
    <n v="44256"/>
    <x v="3"/>
    <s v="OFF-LA-10004544"/>
    <x v="1"/>
    <x v="2"/>
    <s v="Avery 505"/>
    <x v="208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s v="United States"/>
    <s v="Medina"/>
    <x v="24"/>
    <n v="44256"/>
    <x v="3"/>
    <s v="FUR-BO-10004695"/>
    <x v="0"/>
    <x v="0"/>
    <s v="O'Sullivan 2-Door Barrister Bookcase in Odessa Pine"/>
    <x v="209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s v="United States"/>
    <s v="Medina"/>
    <x v="24"/>
    <n v="44256"/>
    <x v="3"/>
    <s v="TEC-PH-10002844"/>
    <x v="2"/>
    <x v="7"/>
    <s v="Speck Products Candyshell Flip Case"/>
    <x v="210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s v="United States"/>
    <s v="Medina"/>
    <x v="24"/>
    <n v="44256"/>
    <x v="3"/>
    <s v="TEC-MA-10000864"/>
    <x v="2"/>
    <x v="15"/>
    <s v="Cisco 9971 IP Video Phone Charcoal"/>
    <x v="211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s v="United States"/>
    <s v="Medina"/>
    <x v="24"/>
    <n v="44256"/>
    <x v="3"/>
    <s v="TEC-AC-10000109"/>
    <x v="2"/>
    <x v="11"/>
    <s v="Sony Micro Vault Click 16 GB USB 2.0 Flash Drive"/>
    <x v="212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s v="United States"/>
    <s v="Los Angeles"/>
    <x v="1"/>
    <n v="90032"/>
    <x v="1"/>
    <s v="OFF-ST-10001328"/>
    <x v="1"/>
    <x v="4"/>
    <s v="Personal Filing Tote with Lid, Black/Gray"/>
    <x v="213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s v="United States"/>
    <s v="Los Angeles"/>
    <x v="1"/>
    <n v="90032"/>
    <x v="1"/>
    <s v="TEC-PH-10002563"/>
    <x v="2"/>
    <x v="7"/>
    <s v="Adtran 1202752G1"/>
    <x v="214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s v="United States"/>
    <s v="Dublin"/>
    <x v="24"/>
    <n v="43017"/>
    <x v="3"/>
    <s v="OFF-FA-10000585"/>
    <x v="1"/>
    <x v="13"/>
    <s v="OIC Bulk Pack Metal Binder Clips"/>
    <x v="21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s v="United States"/>
    <s v="Dublin"/>
    <x v="24"/>
    <n v="43017"/>
    <x v="3"/>
    <s v="OFF-PA-10004000"/>
    <x v="1"/>
    <x v="10"/>
    <s v="While You Were Out Pads, 50 per Pad, 4 x 5 1/4, Green Cycle"/>
    <x v="216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s v="United States"/>
    <s v="Dublin"/>
    <x v="24"/>
    <n v="43017"/>
    <x v="3"/>
    <s v="OFF-BI-10002852"/>
    <x v="1"/>
    <x v="8"/>
    <s v="Ibico Standard Transparent Covers"/>
    <x v="217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s v="United States"/>
    <s v="Dublin"/>
    <x v="24"/>
    <n v="43017"/>
    <x v="3"/>
    <s v="FUR-FU-10000087"/>
    <x v="0"/>
    <x v="5"/>
    <s v="Executive Impressions 14&quot; Two-Color Numerals Wall Clock"/>
    <x v="218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s v="United States"/>
    <s v="Dublin"/>
    <x v="24"/>
    <n v="43017"/>
    <x v="3"/>
    <s v="TEC-MA-10001148"/>
    <x v="2"/>
    <x v="15"/>
    <s v="Swingline SM12-08 MicroCut Jam Free Shredder"/>
    <x v="219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s v="United States"/>
    <s v="Dublin"/>
    <x v="24"/>
    <n v="43017"/>
    <x v="3"/>
    <s v="OFF-AR-10001958"/>
    <x v="1"/>
    <x v="6"/>
    <s v="Stanley Bostitch Contemporary Electric Pencil Sharpeners"/>
    <x v="220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s v="United States"/>
    <s v="Detroit"/>
    <x v="12"/>
    <n v="48227"/>
    <x v="2"/>
    <s v="OFF-AR-10001026"/>
    <x v="1"/>
    <x v="6"/>
    <s v="Sanford Uni-Blazer View Highlighters, Chisel Tip, Yellow"/>
    <x v="221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s v="United States"/>
    <s v="Detroit"/>
    <x v="12"/>
    <n v="48227"/>
    <x v="2"/>
    <s v="FUR-TA-10003748"/>
    <x v="0"/>
    <x v="3"/>
    <s v="Bevis 36 x 72 Conference Tables"/>
    <x v="222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s v="United States"/>
    <s v="Detroit"/>
    <x v="12"/>
    <n v="48227"/>
    <x v="2"/>
    <s v="OFF-ST-10002485"/>
    <x v="1"/>
    <x v="4"/>
    <s v="Rogers Deluxe File Chest"/>
    <x v="223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s v="United States"/>
    <s v="Columbia"/>
    <x v="18"/>
    <n v="38401"/>
    <x v="0"/>
    <s v="FUR-CH-10004860"/>
    <x v="0"/>
    <x v="1"/>
    <s v="Global Low Back Tilter Chair"/>
    <x v="224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s v="United States"/>
    <s v="Columbia"/>
    <x v="18"/>
    <n v="38401"/>
    <x v="0"/>
    <s v="FUR-CH-10004477"/>
    <x v="0"/>
    <x v="1"/>
    <s v="Global Push Button Manager's Chair, Indigo"/>
    <x v="225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s v="United States"/>
    <s v="Charlotte"/>
    <x v="3"/>
    <n v="28205"/>
    <x v="0"/>
    <s v="OFF-BI-10001679"/>
    <x v="1"/>
    <x v="8"/>
    <s v="GBC Instant Index System for Binding Systems"/>
    <x v="226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s v="United States"/>
    <s v="Tampa"/>
    <x v="2"/>
    <n v="33614"/>
    <x v="0"/>
    <s v="FUR-TA-10001705"/>
    <x v="0"/>
    <x v="3"/>
    <s v="Bush Advantage Collection Round Conference Table"/>
    <x v="227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s v="United States"/>
    <s v="Tampa"/>
    <x v="2"/>
    <n v="33614"/>
    <x v="0"/>
    <s v="FUR-TA-10003473"/>
    <x v="0"/>
    <x v="3"/>
    <s v="Bretford Rectangular Conference Table Tops"/>
    <x v="228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s v="United States"/>
    <s v="Tampa"/>
    <x v="2"/>
    <n v="33614"/>
    <x v="0"/>
    <s v="OFF-BI-10001679"/>
    <x v="1"/>
    <x v="8"/>
    <s v="GBC Instant Index System for Binding Systems"/>
    <x v="229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s v="United States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s v="United States"/>
    <s v="Tampa"/>
    <x v="2"/>
    <n v="33614"/>
    <x v="0"/>
    <s v="TEC-AC-10003832"/>
    <x v="2"/>
    <x v="11"/>
    <s v="Logitech P710e Mobile Speakerphone"/>
    <x v="23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s v="United States"/>
    <s v="Santa Clara"/>
    <x v="1"/>
    <n v="95051"/>
    <x v="1"/>
    <s v="OFF-PA-10002479"/>
    <x v="1"/>
    <x v="10"/>
    <s v="Xerox 4200 Series MultiUse Premium Copy Paper (20Lb. and 84 Bright)"/>
    <x v="232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s v="United States"/>
    <s v="Chicago"/>
    <x v="10"/>
    <n v="60610"/>
    <x v="2"/>
    <s v="OFF-PA-10003349"/>
    <x v="1"/>
    <x v="10"/>
    <s v="Xerox 1957"/>
    <x v="233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s v="United States"/>
    <s v="Chicago"/>
    <x v="10"/>
    <n v="60610"/>
    <x v="2"/>
    <s v="FUR-FU-10000576"/>
    <x v="0"/>
    <x v="5"/>
    <s v="Luxo Professional Fluorescent Magnifier Lamp with Clamp-Mount Base"/>
    <x v="234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s v="United States"/>
    <s v="Chicago"/>
    <x v="10"/>
    <n v="60610"/>
    <x v="2"/>
    <s v="FUR-FU-10004351"/>
    <x v="0"/>
    <x v="5"/>
    <s v="Staple-based wall hangings"/>
    <x v="235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s v="United States"/>
    <s v="Chicago"/>
    <x v="10"/>
    <n v="60610"/>
    <x v="2"/>
    <s v="TEC-PH-10000011"/>
    <x v="2"/>
    <x v="7"/>
    <s v="PureGear Roll-On Screen Protector"/>
    <x v="236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s v="United States"/>
    <s v="Chicago"/>
    <x v="10"/>
    <n v="60610"/>
    <x v="2"/>
    <s v="FUR-TA-10002607"/>
    <x v="0"/>
    <x v="3"/>
    <s v="KI Conference Tables"/>
    <x v="237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s v="United States"/>
    <s v="Chicago"/>
    <x v="10"/>
    <n v="60610"/>
    <x v="2"/>
    <s v="FUR-FU-10002505"/>
    <x v="0"/>
    <x v="5"/>
    <s v="Eldon 100 Class Desk Accessories"/>
    <x v="238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s v="United States"/>
    <s v="Chicago"/>
    <x v="10"/>
    <n v="60610"/>
    <x v="2"/>
    <s v="OFF-AR-10004685"/>
    <x v="1"/>
    <x v="6"/>
    <s v="Binney &amp; Smith Crayola Metallic Colored Pencils, 8-Color Set"/>
    <x v="191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s v="United States"/>
    <s v="Lakeville"/>
    <x v="11"/>
    <n v="55044"/>
    <x v="2"/>
    <s v="FUR-CH-10004063"/>
    <x v="0"/>
    <x v="1"/>
    <s v="Global Deluxe High-Back Manager's Chair"/>
    <x v="239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s v="United States"/>
    <s v="Lakeville"/>
    <x v="11"/>
    <n v="55044"/>
    <x v="2"/>
    <s v="OFF-ST-10002276"/>
    <x v="1"/>
    <x v="4"/>
    <s v="Safco Steel Mobile File Cart"/>
    <x v="240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s v="United States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s v="United States"/>
    <s v="Lakeville"/>
    <x v="11"/>
    <n v="55044"/>
    <x v="2"/>
    <s v="OFF-AP-10002945"/>
    <x v="1"/>
    <x v="9"/>
    <s v="Honeywell Enviracaire Portable HEPA Air Cleaner for 17' x 22' Room"/>
    <x v="242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s v="United States"/>
    <s v="Lakeville"/>
    <x v="11"/>
    <n v="55044"/>
    <x v="2"/>
    <s v="OFF-PA-10000061"/>
    <x v="1"/>
    <x v="10"/>
    <s v="Xerox 205"/>
    <x v="243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s v="United States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s v="United States"/>
    <s v="San Diego"/>
    <x v="1"/>
    <n v="92037"/>
    <x v="1"/>
    <s v="OFF-PA-10004569"/>
    <x v="1"/>
    <x v="10"/>
    <s v="Wirebound Message Books, Two 4 1/4&quot; x 5&quot; Forms per Page"/>
    <x v="245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s v="United States"/>
    <s v="San Diego"/>
    <x v="1"/>
    <n v="92037"/>
    <x v="1"/>
    <s v="TEC-AC-10003832"/>
    <x v="2"/>
    <x v="11"/>
    <s v="Logitech P710e Mobile Speakerphone"/>
    <x v="246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s v="United States"/>
    <s v="New York City"/>
    <x v="15"/>
    <n v="10024"/>
    <x v="3"/>
    <s v="OFF-ST-10001228"/>
    <x v="1"/>
    <x v="4"/>
    <s v="Fellowes Personal Hanging Folder Files, Navy"/>
    <x v="247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s v="United States"/>
    <s v="New York City"/>
    <x v="15"/>
    <n v="10024"/>
    <x v="3"/>
    <s v="OFF-EN-10003296"/>
    <x v="1"/>
    <x v="12"/>
    <s v="Tyvek Side-Opening Peel &amp; Seel Expanding Envelopes"/>
    <x v="248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s v="United States"/>
    <s v="Chicago"/>
    <x v="10"/>
    <n v="60623"/>
    <x v="2"/>
    <s v="FUR-FU-10002505"/>
    <x v="0"/>
    <x v="5"/>
    <s v="Eldon 100 Class Desk Accessories"/>
    <x v="249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s v="United States"/>
    <s v="Chicago"/>
    <x v="10"/>
    <n v="60623"/>
    <x v="2"/>
    <s v="OFF-ST-10004804"/>
    <x v="1"/>
    <x v="4"/>
    <s v="Belkin 19&quot; Vented Equipment Shelf, Black"/>
    <x v="250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s v="United States"/>
    <s v="Chicago"/>
    <x v="10"/>
    <n v="60623"/>
    <x v="2"/>
    <s v="OFF-ST-10001590"/>
    <x v="1"/>
    <x v="4"/>
    <s v="Tenex Personal Project File with Scoop Front Design, Black"/>
    <x v="251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s v="United States"/>
    <s v="Chicago"/>
    <x v="10"/>
    <n v="60623"/>
    <x v="2"/>
    <s v="TEC-PH-10001580"/>
    <x v="2"/>
    <x v="7"/>
    <s v="Logitech Mobile Speakerphone P710e - speaker phone"/>
    <x v="252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s v="United States"/>
    <s v="New York City"/>
    <x v="15"/>
    <n v="10009"/>
    <x v="3"/>
    <s v="TEC-AC-10000290"/>
    <x v="2"/>
    <x v="11"/>
    <s v="Sabrent 4-Port USB 2.0 Hub"/>
    <x v="253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s v="United States"/>
    <s v="New York City"/>
    <x v="15"/>
    <n v="10009"/>
    <x v="3"/>
    <s v="OFF-ST-10002790"/>
    <x v="1"/>
    <x v="4"/>
    <s v="Safco Industrial Shelving"/>
    <x v="254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s v="United States"/>
    <s v="New York City"/>
    <x v="15"/>
    <n v="10009"/>
    <x v="3"/>
    <s v="OFF-BI-10003460"/>
    <x v="1"/>
    <x v="8"/>
    <s v="Acco 3-Hole Punch"/>
    <x v="255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s v="United States"/>
    <s v="Pasadena"/>
    <x v="5"/>
    <n v="77506"/>
    <x v="2"/>
    <s v="OFF-AP-10002203"/>
    <x v="1"/>
    <x v="9"/>
    <s v="Eureka Disposable Bags for Sanitaire Vibra Groomer I Upright Vac"/>
    <x v="256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s v="United States"/>
    <s v="Houston"/>
    <x v="5"/>
    <n v="77036"/>
    <x v="2"/>
    <s v="TEC-MA-10000822"/>
    <x v="2"/>
    <x v="15"/>
    <s v="Lexmark MX611dhe Monochrome Laser Printer"/>
    <x v="257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s v="United States"/>
    <s v="Houston"/>
    <x v="5"/>
    <n v="77036"/>
    <x v="2"/>
    <s v="TEC-MA-10003353"/>
    <x v="2"/>
    <x v="15"/>
    <s v="Xerox WorkCentre 6505DN Laser Multifunction Printer"/>
    <x v="258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s v="United States"/>
    <s v="Chicago"/>
    <x v="10"/>
    <n v="60610"/>
    <x v="2"/>
    <s v="TEC-PH-10001433"/>
    <x v="2"/>
    <x v="7"/>
    <s v="Cisco Small Business SPA 502G VoIP phone"/>
    <x v="25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s v="United States"/>
    <s v="Brentwood"/>
    <x v="1"/>
    <n v="94513"/>
    <x v="1"/>
    <s v="TEC-AC-10004469"/>
    <x v="2"/>
    <x v="11"/>
    <s v="Microsoft Sculpt Comfort Mouse"/>
    <x v="260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s v="United States"/>
    <s v="Chapel Hill"/>
    <x v="3"/>
    <n v="27514"/>
    <x v="0"/>
    <s v="OFF-AR-10003602"/>
    <x v="1"/>
    <x v="6"/>
    <s v="Quartet Omega Colored Chalk, 12/Pack"/>
    <x v="261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s v="United States"/>
    <s v="Morristown"/>
    <x v="30"/>
    <n v="7960"/>
    <x v="3"/>
    <s v="OFF-FA-10003472"/>
    <x v="1"/>
    <x v="13"/>
    <s v="Bagged Rubber Bands"/>
    <x v="262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s v="United States"/>
    <s v="Cincinnati"/>
    <x v="24"/>
    <n v="45231"/>
    <x v="3"/>
    <s v="OFF-ST-10004180"/>
    <x v="1"/>
    <x v="4"/>
    <s v="Safco Commercial Shelving"/>
    <x v="263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s v="United States"/>
    <s v="Cincinnati"/>
    <x v="24"/>
    <n v="45231"/>
    <x v="3"/>
    <s v="OFF-EN-10004386"/>
    <x v="1"/>
    <x v="12"/>
    <s v="Recycled Interoffice Envelopes with String and Button Closure, 10 x 13"/>
    <x v="264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s v="United States"/>
    <s v="San Francisco"/>
    <x v="1"/>
    <n v="94110"/>
    <x v="1"/>
    <s v="OFF-ST-10003208"/>
    <x v="1"/>
    <x v="4"/>
    <s v="Adjustable Depth Letter/Legal Cart"/>
    <x v="265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s v="United States"/>
    <s v="San Francisco"/>
    <x v="1"/>
    <n v="94109"/>
    <x v="1"/>
    <s v="TEC-AC-10003628"/>
    <x v="2"/>
    <x v="11"/>
    <s v="Logitech 910-002974 M325 Wireless Mouse for Web Scrolling"/>
    <x v="266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s v="United States"/>
    <s v="San Francisco"/>
    <x v="1"/>
    <n v="94109"/>
    <x v="1"/>
    <s v="FUR-FU-10003274"/>
    <x v="0"/>
    <x v="5"/>
    <s v="Regeneration Desk Collection"/>
    <x v="267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s v="United States"/>
    <s v="San Francisco"/>
    <x v="1"/>
    <n v="94109"/>
    <x v="1"/>
    <s v="OFF-BI-10002557"/>
    <x v="1"/>
    <x v="8"/>
    <s v="Presstex Flexible Ring Binders"/>
    <x v="268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s v="United States"/>
    <s v="Inglewood"/>
    <x v="1"/>
    <n v="90301"/>
    <x v="1"/>
    <s v="OFF-PA-10002615"/>
    <x v="1"/>
    <x v="10"/>
    <s v="Ampad Gold Fibre Wirebound Steno Books, 6&quot; x 9&quot;, Gregg Ruled"/>
    <x v="138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s v="United States"/>
    <s v="Inglewood"/>
    <x v="1"/>
    <n v="90301"/>
    <x v="1"/>
    <s v="OFF-AR-10001427"/>
    <x v="1"/>
    <x v="6"/>
    <s v="Newell 330"/>
    <x v="156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s v="United States"/>
    <s v="Philadelphia"/>
    <x v="9"/>
    <n v="19140"/>
    <x v="3"/>
    <s v="OFF-PA-10000673"/>
    <x v="1"/>
    <x v="10"/>
    <s v="Post-it “Important Message” Note Pad, Neon Colors, 50 Sheets/Pad"/>
    <x v="25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s v="United States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s v="United States"/>
    <s v="Philadelphia"/>
    <x v="9"/>
    <n v="19140"/>
    <x v="3"/>
    <s v="OFF-ST-10000876"/>
    <x v="1"/>
    <x v="4"/>
    <s v="Eldon Simplefile Box Office"/>
    <x v="270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s v="United States"/>
    <s v="Philadelphia"/>
    <x v="9"/>
    <n v="19140"/>
    <x v="3"/>
    <s v="OFF-LA-10002043"/>
    <x v="1"/>
    <x v="2"/>
    <s v="Avery 489"/>
    <x v="271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s v="United States"/>
    <s v="Houston"/>
    <x v="5"/>
    <n v="77070"/>
    <x v="2"/>
    <s v="OFF-BI-10004967"/>
    <x v="1"/>
    <x v="8"/>
    <s v="Round Ring Binders"/>
    <x v="272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s v="United States"/>
    <s v="Houston"/>
    <x v="5"/>
    <n v="77070"/>
    <x v="2"/>
    <s v="TEC-PH-10001760"/>
    <x v="2"/>
    <x v="7"/>
    <s v="Bose SoundLink Bluetooth Speaker"/>
    <x v="273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s v="United States"/>
    <s v="Los Angeles"/>
    <x v="1"/>
    <n v="90004"/>
    <x v="1"/>
    <s v="FUR-TA-10002903"/>
    <x v="0"/>
    <x v="3"/>
    <s v="Bevis Round Bullnose 29&quot; High Table Top"/>
    <x v="274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s v="United States"/>
    <s v="Portland"/>
    <x v="21"/>
    <n v="97206"/>
    <x v="1"/>
    <s v="OFF-PA-10000474"/>
    <x v="1"/>
    <x v="10"/>
    <s v="Easy-staple paper"/>
    <x v="275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s v="United States"/>
    <s v="Portland"/>
    <x v="21"/>
    <n v="97206"/>
    <x v="1"/>
    <s v="TEC-AC-10001956"/>
    <x v="2"/>
    <x v="11"/>
    <s v="Microsoft Arc Touch Mouse"/>
    <x v="276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s v="United States"/>
    <s v="Portland"/>
    <x v="21"/>
    <n v="97206"/>
    <x v="1"/>
    <s v="OFF-PA-10004100"/>
    <x v="1"/>
    <x v="10"/>
    <s v="Xerox 216"/>
    <x v="277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s v="United States"/>
    <s v="Tamarac"/>
    <x v="2"/>
    <n v="33319"/>
    <x v="0"/>
    <s v="OFF-BI-10000778"/>
    <x v="1"/>
    <x v="8"/>
    <s v="GBC VeloBinder Electric Binding Machine"/>
    <x v="278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s v="United States"/>
    <s v="Tamarac"/>
    <x v="2"/>
    <n v="33319"/>
    <x v="0"/>
    <s v="OFF-AP-10002684"/>
    <x v="1"/>
    <x v="9"/>
    <s v="Acco 7-Outlet Masterpiece Power Center, Wihtout Fax/Phone Line Protection"/>
    <x v="279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s v="United States"/>
    <s v="Tamarac"/>
    <x v="2"/>
    <n v="33319"/>
    <x v="0"/>
    <s v="OFF-SU-10000646"/>
    <x v="1"/>
    <x v="14"/>
    <s v="Premier Automatic Letter Opener"/>
    <x v="280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s v="United States"/>
    <s v="Columbus"/>
    <x v="24"/>
    <n v="43229"/>
    <x v="3"/>
    <s v="OFF-FA-10002983"/>
    <x v="1"/>
    <x v="13"/>
    <s v="Advantus SlideClip Paper Clips"/>
    <x v="281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s v="United States"/>
    <s v="Columbus"/>
    <x v="24"/>
    <n v="43229"/>
    <x v="3"/>
    <s v="OFF-LA-10004689"/>
    <x v="1"/>
    <x v="2"/>
    <s v="Avery 512"/>
    <x v="28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s v="United States"/>
    <s v="Columbus"/>
    <x v="24"/>
    <n v="43229"/>
    <x v="3"/>
    <s v="TEC-AC-10002001"/>
    <x v="2"/>
    <x v="11"/>
    <s v="Logitech Wireless Gaming Headset G930"/>
    <x v="283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s v="United States"/>
    <s v="Columbus"/>
    <x v="24"/>
    <n v="43229"/>
    <x v="3"/>
    <s v="FUR-BO-10004709"/>
    <x v="0"/>
    <x v="0"/>
    <s v="Bush Westfield Collection Bookcases, Medium Cherry Finish"/>
    <x v="284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s v="United States"/>
    <s v="Colorado Springs"/>
    <x v="22"/>
    <n v="80906"/>
    <x v="1"/>
    <s v="FUR-FU-10004091"/>
    <x v="0"/>
    <x v="5"/>
    <s v="Howard Miller 13&quot; Diameter Goldtone Round Wall Clock"/>
    <x v="285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s v="United States"/>
    <s v="Colorado Springs"/>
    <x v="22"/>
    <n v="80906"/>
    <x v="1"/>
    <s v="FUR-CH-10001891"/>
    <x v="0"/>
    <x v="1"/>
    <s v="Global Deluxe Office Fabric Chairs"/>
    <x v="286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s v="United States"/>
    <s v="Colorado Springs"/>
    <x v="22"/>
    <n v="80906"/>
    <x v="1"/>
    <s v="FUR-FU-10002918"/>
    <x v="0"/>
    <x v="5"/>
    <s v="Eldon ClusterMat Chair Mat with Cordless Antistatic Protection"/>
    <x v="287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s v="United States"/>
    <s v="Colorado Springs"/>
    <x v="22"/>
    <n v="80906"/>
    <x v="1"/>
    <s v="OFF-BI-10004593"/>
    <x v="1"/>
    <x v="8"/>
    <s v="Ibico Laser Imprintable Binding System Covers"/>
    <x v="288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s v="United States"/>
    <s v="Colorado Springs"/>
    <x v="22"/>
    <n v="80906"/>
    <x v="1"/>
    <s v="OFF-FA-10004854"/>
    <x v="1"/>
    <x v="13"/>
    <s v="Vinyl Coated Wire Paper Clips in Organizer Box, 800/Box"/>
    <x v="289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s v="United States"/>
    <s v="Belleville"/>
    <x v="30"/>
    <n v="7109"/>
    <x v="3"/>
    <s v="OFF-PA-10002105"/>
    <x v="1"/>
    <x v="10"/>
    <s v="Xerox 223"/>
    <x v="5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s v="United States"/>
    <s v="Belleville"/>
    <x v="30"/>
    <n v="7109"/>
    <x v="3"/>
    <s v="OFF-ST-10002756"/>
    <x v="1"/>
    <x v="4"/>
    <s v="Tennsco Stur-D-Stor Boltless Shelving, 5 Shelves, 24&quot; Deep, Sand"/>
    <x v="290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s v="United States"/>
    <s v="Belleville"/>
    <x v="30"/>
    <n v="7109"/>
    <x v="3"/>
    <s v="OFF-PA-10004243"/>
    <x v="1"/>
    <x v="10"/>
    <s v="Xerox 1939"/>
    <x v="2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s v="United States"/>
    <s v="Belleville"/>
    <x v="30"/>
    <n v="7109"/>
    <x v="3"/>
    <s v="FUR-FU-10001861"/>
    <x v="0"/>
    <x v="5"/>
    <s v="Floodlight Indoor Halogen Bulbs, 1 Bulb per Pack, 60 Watts"/>
    <x v="292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s v="United States"/>
    <s v="Belleville"/>
    <x v="30"/>
    <n v="7109"/>
    <x v="3"/>
    <s v="OFF-BI-10002706"/>
    <x v="1"/>
    <x v="8"/>
    <s v="Avery Premier Heavy-Duty Binder with Round Locking Rings"/>
    <x v="293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s v="United States"/>
    <s v="Chicago"/>
    <x v="10"/>
    <n v="60623"/>
    <x v="2"/>
    <s v="FUR-TA-10002533"/>
    <x v="0"/>
    <x v="3"/>
    <s v="BPI Conference Tables"/>
    <x v="294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s v="United States"/>
    <s v="New York City"/>
    <x v="15"/>
    <n v="10024"/>
    <x v="3"/>
    <s v="FUR-FU-10002671"/>
    <x v="0"/>
    <x v="5"/>
    <s v="Electrix 20W Halogen Replacement Bulb for Zoom-In Desk Lamp"/>
    <x v="295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s v="United States"/>
    <s v="Taylor"/>
    <x v="12"/>
    <n v="48180"/>
    <x v="2"/>
    <s v="OFF-AR-10003651"/>
    <x v="1"/>
    <x v="6"/>
    <s v="Newell 350"/>
    <x v="296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s v="United States"/>
    <s v="Lakewood"/>
    <x v="30"/>
    <n v="8701"/>
    <x v="3"/>
    <s v="OFF-BI-10001072"/>
    <x v="1"/>
    <x v="8"/>
    <s v="GBC Clear Cover, 8-1/2 x 11, unpunched, 25 covers per pack"/>
    <x v="297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s v="United States"/>
    <s v="Lakewood"/>
    <x v="30"/>
    <n v="8701"/>
    <x v="3"/>
    <s v="OFF-AR-10002135"/>
    <x v="1"/>
    <x v="6"/>
    <s v="Boston Heavy-Duty Trimline Electric Pencil Sharpeners"/>
    <x v="298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s v="United States"/>
    <s v="Arlington"/>
    <x v="17"/>
    <n v="22204"/>
    <x v="0"/>
    <s v="OFF-AR-10002804"/>
    <x v="1"/>
    <x v="6"/>
    <s v="Faber Castell Col-Erase Pencils"/>
    <x v="299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s v="United States"/>
    <s v="Arvada"/>
    <x v="22"/>
    <n v="80004"/>
    <x v="1"/>
    <s v="FUR-FU-10001918"/>
    <x v="0"/>
    <x v="5"/>
    <s v="C-Line Cubicle Keepers Polyproplyene Holder With Velcro Backings"/>
    <x v="300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s v="United States"/>
    <s v="Arvada"/>
    <x v="22"/>
    <n v="80004"/>
    <x v="1"/>
    <s v="FUR-CH-10004086"/>
    <x v="0"/>
    <x v="1"/>
    <s v="Hon 4070 Series Pagoda Armless Upholstered Stacking Chairs"/>
    <x v="301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s v="United States"/>
    <s v="Arvada"/>
    <x v="22"/>
    <n v="80004"/>
    <x v="1"/>
    <s v="FUR-FU-10001756"/>
    <x v="0"/>
    <x v="5"/>
    <s v="Eldon Expressions Desk Accessory, Wood Photo Frame, Mahogany"/>
    <x v="302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s v="United States"/>
    <s v="Arvada"/>
    <x v="22"/>
    <n v="80004"/>
    <x v="1"/>
    <s v="OFF-LA-10000634"/>
    <x v="1"/>
    <x v="2"/>
    <s v="Avery 509"/>
    <x v="303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s v="United States"/>
    <s v="Hackensack"/>
    <x v="30"/>
    <n v="7601"/>
    <x v="3"/>
    <s v="FUR-FU-10001588"/>
    <x v="0"/>
    <x v="5"/>
    <s v="Deflect-o SuperTray Unbreakable Stackable Tray, Letter, Black"/>
    <x v="304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s v="United States"/>
    <s v="Saint Petersburg"/>
    <x v="2"/>
    <n v="33710"/>
    <x v="0"/>
    <s v="TEC-PH-10002398"/>
    <x v="2"/>
    <x v="7"/>
    <s v="AT&amp;T 1070 Corded Phone"/>
    <x v="305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s v="United States"/>
    <s v="Saint Petersburg"/>
    <x v="2"/>
    <n v="33710"/>
    <x v="0"/>
    <s v="OFF-PA-10001937"/>
    <x v="1"/>
    <x v="10"/>
    <s v="Xerox 21"/>
    <x v="12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s v="United States"/>
    <s v="Philadelphia"/>
    <x v="9"/>
    <n v="19143"/>
    <x v="3"/>
    <s v="OFF-AR-10003373"/>
    <x v="1"/>
    <x v="6"/>
    <s v="Boston School Pro Electric Pencil Sharpener, 1670"/>
    <x v="306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s v="United States"/>
    <s v="New York City"/>
    <x v="15"/>
    <n v="10024"/>
    <x v="3"/>
    <s v="FUR-CH-10002602"/>
    <x v="0"/>
    <x v="1"/>
    <s v="DMI Arturo Collection Mission-style Design Wood Chair"/>
    <x v="307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s v="United States"/>
    <s v="New York City"/>
    <x v="15"/>
    <n v="10024"/>
    <x v="3"/>
    <s v="TEC-MA-10002927"/>
    <x v="2"/>
    <x v="15"/>
    <s v="Canon imageCLASS MF7460 Monochrome Digital Laser Multifunction Copier"/>
    <x v="30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s v="United States"/>
    <s v="New York City"/>
    <x v="15"/>
    <n v="10024"/>
    <x v="3"/>
    <s v="TEC-PH-10004093"/>
    <x v="2"/>
    <x v="7"/>
    <s v="Panasonic Kx-TS550"/>
    <x v="309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s v="United States"/>
    <s v="New York City"/>
    <x v="15"/>
    <n v="10024"/>
    <x v="3"/>
    <s v="TEC-AC-10000892"/>
    <x v="2"/>
    <x v="11"/>
    <s v="NETGEAR N750 Dual Band Wi-Fi Gigabit Router"/>
    <x v="31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s v="United States"/>
    <s v="New York City"/>
    <x v="15"/>
    <n v="10024"/>
    <x v="3"/>
    <s v="OFF-ST-10002974"/>
    <x v="1"/>
    <x v="4"/>
    <s v="Trav-L-File Heavy-Duty Shuttle II, Black"/>
    <x v="311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s v="United States"/>
    <s v="Long Beach"/>
    <x v="1"/>
    <n v="90805"/>
    <x v="1"/>
    <s v="OFF-FA-10000624"/>
    <x v="1"/>
    <x v="13"/>
    <s v="OIC Binder Clips"/>
    <x v="181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s v="United States"/>
    <s v="Hesperia"/>
    <x v="1"/>
    <n v="92345"/>
    <x v="1"/>
    <s v="OFF-BI-10004593"/>
    <x v="1"/>
    <x v="8"/>
    <s v="Ibico Laser Imprintable Binding System Covers"/>
    <x v="31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s v="United States"/>
    <s v="Hesperia"/>
    <x v="1"/>
    <n v="92345"/>
    <x v="1"/>
    <s v="TEC-AC-10001908"/>
    <x v="2"/>
    <x v="11"/>
    <s v="Logitech Wireless Headset h800"/>
    <x v="313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s v="United States"/>
    <s v="Murfreesboro"/>
    <x v="18"/>
    <n v="37130"/>
    <x v="0"/>
    <s v="FUR-FU-10001967"/>
    <x v="0"/>
    <x v="5"/>
    <s v="Telescoping Adjustable Floor Lamp"/>
    <x v="314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s v="United States"/>
    <s v="Philadelphia"/>
    <x v="9"/>
    <n v="19143"/>
    <x v="3"/>
    <s v="TEC-PH-10003645"/>
    <x v="2"/>
    <x v="7"/>
    <s v="Aastra 57i VoIP phone"/>
    <x v="315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s v="United States"/>
    <s v="Philadelphia"/>
    <x v="9"/>
    <n v="19143"/>
    <x v="3"/>
    <s v="OFF-ST-10000675"/>
    <x v="1"/>
    <x v="4"/>
    <s v="File Shuttle II and Handi-File, Black"/>
    <x v="316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s v="United States"/>
    <s v="Philadelphia"/>
    <x v="9"/>
    <n v="19143"/>
    <x v="3"/>
    <s v="FUR-CH-10003312"/>
    <x v="0"/>
    <x v="1"/>
    <s v="Hon 2090 “Pillow Soft” Series Mid Back Swivel/Tilt Chairs"/>
    <x v="317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s v="United States"/>
    <s v="Philadelphia"/>
    <x v="9"/>
    <n v="19143"/>
    <x v="3"/>
    <s v="OFF-LA-10001074"/>
    <x v="1"/>
    <x v="2"/>
    <s v="Round Specialty Laser Printer Labels"/>
    <x v="318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s v="United States"/>
    <s v="Philadelphia"/>
    <x v="9"/>
    <n v="19143"/>
    <x v="3"/>
    <s v="OFF-BI-10001524"/>
    <x v="1"/>
    <x v="8"/>
    <s v="GBC Premium Transparent Covers with Diagonal Lined Pattern"/>
    <x v="319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s v="United States"/>
    <s v="Philadelphia"/>
    <x v="9"/>
    <n v="19134"/>
    <x v="3"/>
    <s v="TEC-PH-10004614"/>
    <x v="2"/>
    <x v="7"/>
    <s v="AT&amp;T 841000 Phone"/>
    <x v="320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s v="United States"/>
    <s v="Philadelphia"/>
    <x v="9"/>
    <n v="19134"/>
    <x v="3"/>
    <s v="OFF-BI-10001153"/>
    <x v="1"/>
    <x v="8"/>
    <s v="Ibico Recycled Grain-Textured Covers"/>
    <x v="321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s v="United States"/>
    <s v="Philadelphia"/>
    <x v="9"/>
    <n v="19134"/>
    <x v="3"/>
    <s v="OFF-BI-10001982"/>
    <x v="1"/>
    <x v="8"/>
    <s v="Wilson Jones Custom Binder Spines &amp; Labels"/>
    <x v="322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s v="United States"/>
    <s v="Los Angeles"/>
    <x v="1"/>
    <n v="90045"/>
    <x v="1"/>
    <s v="OFF-BI-10001922"/>
    <x v="1"/>
    <x v="8"/>
    <s v="Storex Dura Pro Binders"/>
    <x v="323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s v="United States"/>
    <s v="Los Angeles"/>
    <x v="1"/>
    <n v="90045"/>
    <x v="1"/>
    <s v="TEC-CO-10001449"/>
    <x v="2"/>
    <x v="16"/>
    <s v="Hewlett Packard LaserJet 3310 Copier"/>
    <x v="32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s v="United States"/>
    <s v="Los Angeles"/>
    <x v="1"/>
    <n v="90045"/>
    <x v="1"/>
    <s v="OFF-BI-10004140"/>
    <x v="1"/>
    <x v="8"/>
    <s v="Avery Non-Stick Binders"/>
    <x v="325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s v="United States"/>
    <s v="San Francisco"/>
    <x v="1"/>
    <n v="94122"/>
    <x v="1"/>
    <s v="OFF-BI-10003314"/>
    <x v="1"/>
    <x v="8"/>
    <s v="Tuff Stuff Recycled Round Ring Binders"/>
    <x v="32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s v="United States"/>
    <s v="San Francisco"/>
    <x v="1"/>
    <n v="94122"/>
    <x v="1"/>
    <s v="FUR-TA-10004575"/>
    <x v="0"/>
    <x v="3"/>
    <s v="Hon 5100 Series Wood Tables"/>
    <x v="327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s v="United States"/>
    <s v="Layton"/>
    <x v="7"/>
    <n v="84041"/>
    <x v="1"/>
    <s v="OFF-FA-10000490"/>
    <x v="1"/>
    <x v="13"/>
    <s v="OIC Binder Clips, Mini, 1/4&quot; Capacity, Black"/>
    <x v="328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s v="United States"/>
    <s v="Philadelphia"/>
    <x v="9"/>
    <n v="19140"/>
    <x v="3"/>
    <s v="OFF-AR-10000122"/>
    <x v="1"/>
    <x v="6"/>
    <s v="Newell 314"/>
    <x v="329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s v="United States"/>
    <s v="Philadelphia"/>
    <x v="9"/>
    <n v="19140"/>
    <x v="3"/>
    <s v="OFF-BI-10003656"/>
    <x v="1"/>
    <x v="8"/>
    <s v="Fellowes PB200 Plastic Comb Binding Machine"/>
    <x v="330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s v="United States"/>
    <s v="Philadelphia"/>
    <x v="9"/>
    <n v="19140"/>
    <x v="3"/>
    <s v="OFF-FA-10002780"/>
    <x v="1"/>
    <x v="13"/>
    <s v="Staples"/>
    <x v="331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s v="United States"/>
    <s v="Philadelphia"/>
    <x v="9"/>
    <n v="19140"/>
    <x v="3"/>
    <s v="TEC-PH-10000702"/>
    <x v="2"/>
    <x v="7"/>
    <s v="Square Credit Card Reader, 4 1/2&quot; x 4 1/2&quot; x 1&quot;, White"/>
    <x v="332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s v="United States"/>
    <s v="Austin"/>
    <x v="5"/>
    <n v="78745"/>
    <x v="2"/>
    <s v="OFF-ST-10000107"/>
    <x v="1"/>
    <x v="4"/>
    <s v="Fellowes Super Stor/Drawer"/>
    <x v="333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s v="United States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s v="United States"/>
    <s v="Lowell"/>
    <x v="31"/>
    <n v="1852"/>
    <x v="3"/>
    <s v="OFF-AR-10004027"/>
    <x v="1"/>
    <x v="6"/>
    <s v="Binney &amp; Smith inkTank Erasable Desk Highlighter, Chisel Tip, Yellow, 12/Box"/>
    <x v="262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s v="United States"/>
    <s v="Lowell"/>
    <x v="31"/>
    <n v="1852"/>
    <x v="3"/>
    <s v="OFF-PA-10000249"/>
    <x v="1"/>
    <x v="10"/>
    <s v="Easy-staple paper"/>
    <x v="335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s v="United States"/>
    <s v="Lowell"/>
    <x v="31"/>
    <n v="1852"/>
    <x v="3"/>
    <s v="OFF-AR-10001374"/>
    <x v="1"/>
    <x v="6"/>
    <s v="BIC Brite Liner Highlighters, Chisel Tip"/>
    <x v="91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s v="United States"/>
    <s v="New York City"/>
    <x v="15"/>
    <n v="10009"/>
    <x v="3"/>
    <s v="TEC-AC-10000290"/>
    <x v="2"/>
    <x v="11"/>
    <s v="Sabrent 4-Port USB 2.0 Hub"/>
    <x v="336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s v="United States"/>
    <s v="New York City"/>
    <x v="15"/>
    <n v="10009"/>
    <x v="3"/>
    <s v="OFF-PA-10001970"/>
    <x v="1"/>
    <x v="10"/>
    <s v="Xerox 1881"/>
    <x v="335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s v="United States"/>
    <s v="New York City"/>
    <x v="15"/>
    <n v="10009"/>
    <x v="3"/>
    <s v="OFF-BI-10002160"/>
    <x v="1"/>
    <x v="8"/>
    <s v="Acco Hanging Data Binders"/>
    <x v="337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s v="United States"/>
    <s v="New York City"/>
    <x v="15"/>
    <n v="10009"/>
    <x v="3"/>
    <s v="OFF-PA-10001970"/>
    <x v="1"/>
    <x v="10"/>
    <s v="Xerox 1881"/>
    <x v="338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s v="United States"/>
    <s v="New York City"/>
    <x v="15"/>
    <n v="10009"/>
    <x v="3"/>
    <s v="OFF-BI-10004995"/>
    <x v="1"/>
    <x v="8"/>
    <s v="GBC DocuBind P400 Electric Binding System"/>
    <x v="339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s v="United States"/>
    <s v="New York City"/>
    <x v="15"/>
    <n v="10035"/>
    <x v="3"/>
    <s v="FUR-BO-10002268"/>
    <x v="0"/>
    <x v="0"/>
    <s v="Sauder Barrister Bookcases"/>
    <x v="340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s v="United States"/>
    <s v="New York City"/>
    <x v="15"/>
    <n v="10035"/>
    <x v="3"/>
    <s v="OFF-EN-10001137"/>
    <x v="1"/>
    <x v="12"/>
    <s v="#10 Gummed Flap White Envelopes, 100/Box"/>
    <x v="341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s v="United States"/>
    <s v="New York City"/>
    <x v="15"/>
    <n v="10035"/>
    <x v="3"/>
    <s v="OFF-AR-10002399"/>
    <x v="1"/>
    <x v="6"/>
    <s v="Dixon Prang Watercolor Pencils, 10-Color Set with Brush"/>
    <x v="342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s v="United States"/>
    <s v="New York City"/>
    <x v="15"/>
    <n v="10035"/>
    <x v="3"/>
    <s v="OFF-PA-10002713"/>
    <x v="1"/>
    <x v="10"/>
    <s v="Adams Phone Message Book, 200 Message Capacity, 8 1/16” x 11”"/>
    <x v="343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s v="United States"/>
    <s v="Charlotte"/>
    <x v="3"/>
    <n v="28205"/>
    <x v="0"/>
    <s v="OFF-PA-10002666"/>
    <x v="1"/>
    <x v="10"/>
    <s v="Southworth 25% Cotton Linen-Finish Paper &amp; Envelopes"/>
    <x v="344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s v="United States"/>
    <s v="Columbus"/>
    <x v="32"/>
    <n v="31907"/>
    <x v="0"/>
    <s v="OFF-AP-10001124"/>
    <x v="1"/>
    <x v="9"/>
    <s v="Belkin 8 Outlet SurgeMaster II Gold Surge Protector with Phone Protection"/>
    <x v="345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s v="United States"/>
    <s v="Columbus"/>
    <x v="32"/>
    <n v="31907"/>
    <x v="0"/>
    <s v="OFF-LA-10001158"/>
    <x v="1"/>
    <x v="2"/>
    <s v="Avery Address/Shipping Labels for Typewriters, 4&quot; x 2&quot;"/>
    <x v="346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s v="United States"/>
    <s v="New York City"/>
    <x v="15"/>
    <n v="10009"/>
    <x v="3"/>
    <s v="OFF-LA-10001158"/>
    <x v="1"/>
    <x v="2"/>
    <s v="Avery Address/Shipping Labels for Typewriters, 4&quot; x 2&quot;"/>
    <x v="346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s v="United States"/>
    <s v="New York City"/>
    <x v="15"/>
    <n v="10009"/>
    <x v="3"/>
    <s v="FUR-CH-10000785"/>
    <x v="0"/>
    <x v="1"/>
    <s v="Global Ergonomic Managers Chair"/>
    <x v="347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s v="United States"/>
    <s v="New York City"/>
    <x v="15"/>
    <n v="10009"/>
    <x v="3"/>
    <s v="OFF-AR-10003732"/>
    <x v="1"/>
    <x v="6"/>
    <s v="Newell 333"/>
    <x v="348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s v="United States"/>
    <s v="New York City"/>
    <x v="15"/>
    <n v="10009"/>
    <x v="3"/>
    <s v="FUR-FU-10000023"/>
    <x v="0"/>
    <x v="5"/>
    <s v="Eldon Wave Desk Accessories"/>
    <x v="349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s v="United States"/>
    <s v="San Francisco"/>
    <x v="1"/>
    <n v="94109"/>
    <x v="1"/>
    <s v="OFF-ST-10001713"/>
    <x v="1"/>
    <x v="4"/>
    <s v="Gould Plastics 9-Pocket Panel Bin, 18-3/8w x 5-1/4d x 20-1/2h, Black"/>
    <x v="4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s v="United States"/>
    <s v="Manchester"/>
    <x v="29"/>
    <n v="6040"/>
    <x v="3"/>
    <s v="OFF-BI-10002412"/>
    <x v="1"/>
    <x v="8"/>
    <s v="Wilson Jones “Snap” Scratch Pad Binder Tool for Ring Binders"/>
    <x v="350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s v="United States"/>
    <s v="Manchester"/>
    <x v="29"/>
    <n v="6040"/>
    <x v="3"/>
    <s v="OFF-SU-10001225"/>
    <x v="1"/>
    <x v="14"/>
    <s v="Staple remover"/>
    <x v="351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s v="United States"/>
    <s v="Manchester"/>
    <x v="29"/>
    <n v="6040"/>
    <x v="3"/>
    <s v="OFF-ST-10002406"/>
    <x v="1"/>
    <x v="4"/>
    <s v="Pizazz Global Quick File"/>
    <x v="352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s v="United States"/>
    <s v="Manchester"/>
    <x v="29"/>
    <n v="6040"/>
    <x v="3"/>
    <s v="FUR-BO-10002545"/>
    <x v="0"/>
    <x v="0"/>
    <s v="Atlantic Metals Mobile 3-Shelf Bookcases, Custom Colors"/>
    <x v="353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s v="United States"/>
    <s v="Harlingen"/>
    <x v="5"/>
    <n v="78550"/>
    <x v="2"/>
    <s v="OFF-PA-10002036"/>
    <x v="1"/>
    <x v="10"/>
    <s v="Xerox 1930"/>
    <x v="233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s v="United States"/>
    <s v="Harlingen"/>
    <x v="5"/>
    <n v="78550"/>
    <x v="2"/>
    <s v="OFF-ST-10002205"/>
    <x v="1"/>
    <x v="4"/>
    <s v="File Shuttle I and Handi-File"/>
    <x v="354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s v="United States"/>
    <s v="Tucson"/>
    <x v="16"/>
    <n v="85705"/>
    <x v="1"/>
    <s v="OFF-BI-10001982"/>
    <x v="1"/>
    <x v="8"/>
    <s v="Wilson Jones Custom Binder Spines &amp; Labels"/>
    <x v="355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s v="United States"/>
    <s v="Tucson"/>
    <x v="16"/>
    <n v="85705"/>
    <x v="1"/>
    <s v="TEC-AC-10003911"/>
    <x v="2"/>
    <x v="11"/>
    <s v="NETGEAR AC1750 Dual Band Gigabit Smart WiFi Router"/>
    <x v="356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s v="United States"/>
    <s v="Tucson"/>
    <x v="16"/>
    <n v="85705"/>
    <x v="1"/>
    <s v="OFF-AR-10000658"/>
    <x v="1"/>
    <x v="6"/>
    <s v="Newell 324"/>
    <x v="357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s v="United States"/>
    <s v="Tucson"/>
    <x v="16"/>
    <n v="85705"/>
    <x v="1"/>
    <s v="TEC-AC-10002076"/>
    <x v="2"/>
    <x v="11"/>
    <s v="Microsoft Natural Keyboard Elite"/>
    <x v="358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s v="United States"/>
    <s v="Quincy"/>
    <x v="10"/>
    <n v="62301"/>
    <x v="2"/>
    <s v="OFF-PA-10003039"/>
    <x v="1"/>
    <x v="10"/>
    <s v="Xerox 1960"/>
    <x v="306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s v="United States"/>
    <s v="Franklin"/>
    <x v="31"/>
    <n v="2038"/>
    <x v="3"/>
    <s v="FUR-TA-10004915"/>
    <x v="0"/>
    <x v="3"/>
    <s v="Office Impressions End Table, 20-1/2&quot;H x 24&quot;W x 20&quot;D"/>
    <x v="359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s v="United States"/>
    <s v="Houston"/>
    <x v="5"/>
    <n v="77095"/>
    <x v="2"/>
    <s v="OFF-AP-10000696"/>
    <x v="1"/>
    <x v="9"/>
    <s v="Holmes Odor Grabber"/>
    <x v="360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s v="United States"/>
    <s v="Houston"/>
    <x v="5"/>
    <n v="77095"/>
    <x v="2"/>
    <s v="OFF-ST-10003327"/>
    <x v="1"/>
    <x v="4"/>
    <s v="Akro-Mils 12-Gallon Tote"/>
    <x v="36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s v="United States"/>
    <s v="Houston"/>
    <x v="5"/>
    <n v="77095"/>
    <x v="2"/>
    <s v="OFF-BI-10000309"/>
    <x v="1"/>
    <x v="8"/>
    <s v="GBC Twin Loop Wire Binding Elements, 9/16&quot; Spine, Black"/>
    <x v="362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s v="United States"/>
    <s v="San Francisco"/>
    <x v="1"/>
    <n v="94109"/>
    <x v="1"/>
    <s v="OFF-PA-10004734"/>
    <x v="1"/>
    <x v="10"/>
    <s v="Southworth Structures Collection"/>
    <x v="363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s v="United States"/>
    <s v="San Francisco"/>
    <x v="1"/>
    <n v="94109"/>
    <x v="1"/>
    <s v="OFF-BI-10002225"/>
    <x v="1"/>
    <x v="8"/>
    <s v="Square Ring Data Binders, Rigid 75 Pt. Covers, 11&quot; x 14-7/8&quot;"/>
    <x v="364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s v="United States"/>
    <s v="Taylor"/>
    <x v="12"/>
    <n v="48180"/>
    <x v="2"/>
    <s v="TEC-AC-10004708"/>
    <x v="2"/>
    <x v="11"/>
    <s v="Sony 32GB Class 10 Micro SDHC R40 Memory Card"/>
    <x v="365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s v="United States"/>
    <s v="Pembroke Pines"/>
    <x v="2"/>
    <n v="33024"/>
    <x v="0"/>
    <s v="FUR-TA-10000617"/>
    <x v="0"/>
    <x v="3"/>
    <s v="Hon Practical Foundations 30 x 60 Training Table, Light Gray/Charcoal"/>
    <x v="366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s v="United States"/>
    <s v="Pembroke Pines"/>
    <x v="2"/>
    <n v="33024"/>
    <x v="0"/>
    <s v="TEC-AC-10002335"/>
    <x v="2"/>
    <x v="11"/>
    <s v="Logitech Media Keyboard K200"/>
    <x v="367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s v="United States"/>
    <s v="Philadelphia"/>
    <x v="9"/>
    <n v="19140"/>
    <x v="3"/>
    <s v="TEC-MA-10001681"/>
    <x v="2"/>
    <x v="15"/>
    <s v="Lexmark MarkNet N8150 Wireless Print Server"/>
    <x v="368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s v="United States"/>
    <s v="Philadelphia"/>
    <x v="9"/>
    <n v="19140"/>
    <x v="3"/>
    <s v="FUR-FU-10001935"/>
    <x v="0"/>
    <x v="5"/>
    <s v="3M Hangers With Command Adhesive"/>
    <x v="369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s v="United States"/>
    <s v="Cincinnati"/>
    <x v="24"/>
    <n v="45231"/>
    <x v="3"/>
    <s v="OFF-AR-10004757"/>
    <x v="1"/>
    <x v="6"/>
    <s v="Crayola Colored Pencils"/>
    <x v="370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s v="United States"/>
    <s v="New York City"/>
    <x v="15"/>
    <n v="10009"/>
    <x v="3"/>
    <s v="OFF-BI-10000050"/>
    <x v="1"/>
    <x v="8"/>
    <s v="Angle-D Binders with Locking Rings, Label Holders"/>
    <x v="371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s v="United States"/>
    <s v="New York City"/>
    <x v="15"/>
    <n v="10009"/>
    <x v="3"/>
    <s v="TEC-AC-10001998"/>
    <x v="2"/>
    <x v="11"/>
    <s v="Logitech LS21 Speaker System - PC Multimedia - 2.1-CH - Wired"/>
    <x v="372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s v="United States"/>
    <s v="Des Moines"/>
    <x v="4"/>
    <n v="98198"/>
    <x v="1"/>
    <s v="TEC-PH-10003012"/>
    <x v="2"/>
    <x v="7"/>
    <s v="Nortel Meridian M3904 Professional Digital phone"/>
    <x v="373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s v="United States"/>
    <s v="Des Moines"/>
    <x v="4"/>
    <n v="98198"/>
    <x v="1"/>
    <s v="TEC-CO-10002313"/>
    <x v="2"/>
    <x v="16"/>
    <s v="Canon PC1080F Personal Copier"/>
    <x v="374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s v="United States"/>
    <s v="Peoria"/>
    <x v="10"/>
    <n v="61604"/>
    <x v="2"/>
    <s v="OFF-BI-10003982"/>
    <x v="1"/>
    <x v="8"/>
    <s v="Wilson Jones Century Plastic Molded Ring Binders"/>
    <x v="375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s v="United States"/>
    <s v="Las Vegas"/>
    <x v="33"/>
    <n v="89115"/>
    <x v="1"/>
    <s v="OFF-BI-10004492"/>
    <x v="1"/>
    <x v="8"/>
    <s v="Tuf-Vin Binders"/>
    <x v="376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s v="United States"/>
    <s v="Warwick"/>
    <x v="34"/>
    <n v="2886"/>
    <x v="3"/>
    <s v="OFF-ST-10000798"/>
    <x v="1"/>
    <x v="4"/>
    <s v="2300 Heavy-Duty Transfer File Systems by Perma"/>
    <x v="377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s v="United States"/>
    <s v="Warwick"/>
    <x v="34"/>
    <n v="2886"/>
    <x v="3"/>
    <s v="OFF-PA-10002552"/>
    <x v="1"/>
    <x v="10"/>
    <s v="Xerox 1958"/>
    <x v="91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s v="United States"/>
    <s v="Jackson"/>
    <x v="12"/>
    <n v="49201"/>
    <x v="2"/>
    <s v="OFF-SU-10002573"/>
    <x v="1"/>
    <x v="14"/>
    <s v="Acme 10&quot; Easy Grip Assistive Scissors"/>
    <x v="378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s v="United States"/>
    <s v="Houston"/>
    <x v="5"/>
    <n v="77036"/>
    <x v="2"/>
    <s v="OFF-ST-10001580"/>
    <x v="1"/>
    <x v="4"/>
    <s v="Super Decoflex Portable Personal File"/>
    <x v="379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s v="United States"/>
    <s v="Houston"/>
    <x v="5"/>
    <n v="77036"/>
    <x v="2"/>
    <s v="FUR-BO-10004834"/>
    <x v="0"/>
    <x v="0"/>
    <s v="Riverside Palais Royal Lawyers Bookcase, Royale Cherry Finish"/>
    <x v="380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s v="United States"/>
    <s v="Houston"/>
    <x v="5"/>
    <n v="77036"/>
    <x v="2"/>
    <s v="OFF-ST-10000934"/>
    <x v="1"/>
    <x v="4"/>
    <s v="Contico 72&quot;H Heavy-Duty Storage System"/>
    <x v="381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s v="United States"/>
    <s v="Houston"/>
    <x v="5"/>
    <n v="77036"/>
    <x v="2"/>
    <s v="TEC-AC-10000158"/>
    <x v="2"/>
    <x v="11"/>
    <s v="Sony 64GB Class 10 Micro SDHC R40 Memory Card"/>
    <x v="382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s v="United States"/>
    <s v="Miami"/>
    <x v="2"/>
    <n v="33180"/>
    <x v="0"/>
    <s v="OFF-PA-10001947"/>
    <x v="1"/>
    <x v="10"/>
    <s v="Xerox 1974"/>
    <x v="383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s v="United States"/>
    <s v="Wilmington"/>
    <x v="3"/>
    <n v="28403"/>
    <x v="0"/>
    <s v="OFF-AR-10003478"/>
    <x v="1"/>
    <x v="6"/>
    <s v="Avery Hi-Liter EverBold Pen Style Fluorescent Highlighters, 4/Pack"/>
    <x v="384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s v="United States"/>
    <s v="New York City"/>
    <x v="15"/>
    <n v="10024"/>
    <x v="3"/>
    <s v="OFF-AP-10004249"/>
    <x v="1"/>
    <x v="9"/>
    <s v="Staple holder"/>
    <x v="385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TEC-AC-10000158"/>
    <x v="2"/>
    <x v="11"/>
    <s v="Sony 64GB Class 10 Micro SDHC R40 Memory Card"/>
    <x v="386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TEC-CO-10004115"/>
    <x v="2"/>
    <x v="16"/>
    <s v="Sharp AL-1530CS Digital Copier"/>
    <x v="387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OFF-PA-10003724"/>
    <x v="1"/>
    <x v="10"/>
    <s v="Wirebound Message Book, 4 per Page"/>
    <x v="388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FUR-TA-10002041"/>
    <x v="0"/>
    <x v="3"/>
    <s v="Bevis Round Conference Table Top, X-Base"/>
    <x v="38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OFF-PA-10002893"/>
    <x v="1"/>
    <x v="10"/>
    <s v="Wirebound Service Call Books, 5 1/2&quot; x 4&quot;"/>
    <x v="390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OFF-LA-10003766"/>
    <x v="1"/>
    <x v="2"/>
    <s v="Self-Adhesive Removable Labels"/>
    <x v="391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OFF-PA-10001970"/>
    <x v="1"/>
    <x v="10"/>
    <s v="Xerox 1908"/>
    <x v="392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FUR-BO-10001972"/>
    <x v="0"/>
    <x v="0"/>
    <s v="O'Sullivan 4-Shelf Bookcase in Odessa Pine"/>
    <x v="393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s v="United States"/>
    <s v="San Francisco"/>
    <x v="1"/>
    <n v="94110"/>
    <x v="1"/>
    <s v="FUR-CH-10003956"/>
    <x v="0"/>
    <x v="1"/>
    <s v="Novimex High-Tech Fabric Mesh Task Chair"/>
    <x v="394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s v="United States"/>
    <s v="Seattle"/>
    <x v="4"/>
    <n v="98105"/>
    <x v="1"/>
    <s v="OFF-PA-10000157"/>
    <x v="1"/>
    <x v="10"/>
    <s v="Xerox 191"/>
    <x v="395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s v="United States"/>
    <s v="Seattle"/>
    <x v="4"/>
    <n v="98105"/>
    <x v="1"/>
    <s v="FUR-CH-10001891"/>
    <x v="0"/>
    <x v="1"/>
    <s v="Global Deluxe Office Fabric Chairs"/>
    <x v="396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s v="United States"/>
    <s v="Huntington Beach"/>
    <x v="1"/>
    <n v="92646"/>
    <x v="1"/>
    <s v="OFF-AR-10004344"/>
    <x v="1"/>
    <x v="6"/>
    <s v="Bulldog Vacuum Base Pencil Sharpener"/>
    <x v="397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s v="United States"/>
    <s v="Los Angeles"/>
    <x v="1"/>
    <n v="90004"/>
    <x v="1"/>
    <s v="FUR-CH-10004886"/>
    <x v="0"/>
    <x v="1"/>
    <s v="Bevis Steel Folding Chairs"/>
    <x v="39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s v="United States"/>
    <s v="Richmond"/>
    <x v="0"/>
    <n v="40475"/>
    <x v="0"/>
    <s v="OFF-PA-10003845"/>
    <x v="1"/>
    <x v="10"/>
    <s v="Xerox 1987"/>
    <x v="399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s v="United States"/>
    <s v="Los Angeles"/>
    <x v="1"/>
    <n v="90045"/>
    <x v="1"/>
    <s v="OFF-AR-10001573"/>
    <x v="1"/>
    <x v="6"/>
    <s v="American Pencil"/>
    <x v="400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s v="United States"/>
    <s v="Los Angeles"/>
    <x v="1"/>
    <n v="90045"/>
    <x v="1"/>
    <s v="OFF-EN-10000483"/>
    <x v="1"/>
    <x v="12"/>
    <s v="White Envelopes, White Envelopes with Clear Poly Window"/>
    <x v="401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s v="United States"/>
    <s v="Louisville"/>
    <x v="22"/>
    <n v="80027"/>
    <x v="1"/>
    <s v="TEC-AC-10004114"/>
    <x v="2"/>
    <x v="11"/>
    <s v="KeyTronic 6101 Series - Keyboard - Black"/>
    <x v="402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s v="United States"/>
    <s v="Lawrence"/>
    <x v="31"/>
    <n v="1841"/>
    <x v="3"/>
    <s v="FUR-FU-10004712"/>
    <x v="0"/>
    <x v="5"/>
    <s v="Westinghouse Mesh Shade Clip-On Gooseneck Lamp, Black"/>
    <x v="403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s v="United States"/>
    <s v="Lawrence"/>
    <x v="31"/>
    <n v="1841"/>
    <x v="3"/>
    <s v="OFF-ST-10000918"/>
    <x v="1"/>
    <x v="4"/>
    <s v="Crate-A-Files"/>
    <x v="404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s v="United States"/>
    <s v="Jackson"/>
    <x v="35"/>
    <n v="39212"/>
    <x v="0"/>
    <s v="FUR-CH-10000015"/>
    <x v="0"/>
    <x v="1"/>
    <s v="Hon Multipurpose Stacking Arm Chairs"/>
    <x v="405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s v="United States"/>
    <s v="Canton"/>
    <x v="12"/>
    <n v="48187"/>
    <x v="2"/>
    <s v="FUR-FU-10003347"/>
    <x v="0"/>
    <x v="5"/>
    <s v="Coloredge Poster Frame"/>
    <x v="158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s v="United States"/>
    <s v="Canton"/>
    <x v="12"/>
    <n v="48187"/>
    <x v="2"/>
    <s v="OFF-BI-10001543"/>
    <x v="1"/>
    <x v="8"/>
    <s v="GBC VeloBinder Manual Binding System"/>
    <x v="406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s v="United States"/>
    <s v="New Rochelle"/>
    <x v="15"/>
    <n v="10801"/>
    <x v="3"/>
    <s v="TEC-MA-10000029"/>
    <x v="2"/>
    <x v="15"/>
    <s v="Epson WorkForce WF-2530 All-in-One Printer, Copier Scanner"/>
    <x v="407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s v="United States"/>
    <s v="San Antonio"/>
    <x v="5"/>
    <n v="78207"/>
    <x v="2"/>
    <s v="OFF-AR-10000369"/>
    <x v="1"/>
    <x v="6"/>
    <s v="Design Ebony Sketching Pencil"/>
    <x v="40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s v="United States"/>
    <s v="Gastonia"/>
    <x v="3"/>
    <n v="28052"/>
    <x v="0"/>
    <s v="OFF-BI-10004584"/>
    <x v="1"/>
    <x v="8"/>
    <s v="GBC ProClick 150 Presentation Binding System"/>
    <x v="409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x v="17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s v="United States"/>
    <s v="Gastonia"/>
    <x v="3"/>
    <n v="28052"/>
    <x v="0"/>
    <s v="TEC-AC-10004659"/>
    <x v="2"/>
    <x v="11"/>
    <s v="Imation Secure+ Hardware Encrypted USB 2.0 Flash Drive; 16GB"/>
    <x v="410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s v="United States"/>
    <s v="Gastonia"/>
    <x v="3"/>
    <n v="28052"/>
    <x v="0"/>
    <s v="OFF-ST-10000617"/>
    <x v="1"/>
    <x v="4"/>
    <s v="Woodgrain Magazine Files by Perma"/>
    <x v="411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s v="United States"/>
    <s v="Lowell"/>
    <x v="31"/>
    <n v="1852"/>
    <x v="3"/>
    <s v="OFF-ST-10003306"/>
    <x v="1"/>
    <x v="4"/>
    <s v="Letter Size Cart"/>
    <x v="412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s v="United States"/>
    <s v="Jacksonville"/>
    <x v="2"/>
    <n v="32216"/>
    <x v="0"/>
    <s v="OFF-BI-10000773"/>
    <x v="1"/>
    <x v="8"/>
    <s v="Insertable Tab Post Binder Dividers"/>
    <x v="41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s v="United States"/>
    <s v="Jacksonville"/>
    <x v="2"/>
    <n v="32216"/>
    <x v="0"/>
    <s v="TEC-AC-10002600"/>
    <x v="2"/>
    <x v="11"/>
    <s v="Belkin QODE FastFit Bluetooth Keyboard"/>
    <x v="414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s v="United States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s v="United States"/>
    <s v="Chicago"/>
    <x v="10"/>
    <n v="60623"/>
    <x v="2"/>
    <s v="OFF-PA-10001970"/>
    <x v="1"/>
    <x v="10"/>
    <s v="Xerox 1908"/>
    <x v="416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s v="United States"/>
    <s v="Houston"/>
    <x v="5"/>
    <n v="77070"/>
    <x v="2"/>
    <s v="OFF-PA-10002230"/>
    <x v="1"/>
    <x v="10"/>
    <s v="Xerox 1897"/>
    <x v="417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s v="United States"/>
    <s v="New York City"/>
    <x v="15"/>
    <n v="10024"/>
    <x v="3"/>
    <s v="FUR-CH-10003396"/>
    <x v="0"/>
    <x v="1"/>
    <s v="Global Deluxe Steno Chair"/>
    <x v="418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s v="United States"/>
    <s v="Detroit"/>
    <x v="12"/>
    <n v="48227"/>
    <x v="2"/>
    <s v="FUR-FU-10000246"/>
    <x v="0"/>
    <x v="5"/>
    <s v="Aluminum Document Frame"/>
    <x v="419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s v="United States"/>
    <s v="Detroit"/>
    <x v="12"/>
    <n v="48227"/>
    <x v="2"/>
    <s v="OFF-ST-10000060"/>
    <x v="1"/>
    <x v="4"/>
    <s v="Fellowes Bankers Box Staxonsteel Drawer File/Stacking System"/>
    <x v="420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s v="United States"/>
    <s v="Detroit"/>
    <x v="12"/>
    <n v="48227"/>
    <x v="2"/>
    <s v="OFF-ST-10003058"/>
    <x v="1"/>
    <x v="4"/>
    <s v="Eldon Mobile Mega Data Cart  Mega Stackable  Add-On Trays"/>
    <x v="421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s v="United States"/>
    <s v="Detroit"/>
    <x v="12"/>
    <n v="48227"/>
    <x v="2"/>
    <s v="OFF-PA-10002222"/>
    <x v="1"/>
    <x v="10"/>
    <s v="Xerox Color Copier Paper, 11&quot; x 17&quot;, Ream"/>
    <x v="422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s v="United States"/>
    <s v="Detroit"/>
    <x v="12"/>
    <n v="48227"/>
    <x v="2"/>
    <s v="FUR-CH-10002372"/>
    <x v="0"/>
    <x v="1"/>
    <s v="Office Star - Ergonomically Designed Knee Chair"/>
    <x v="423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s v="United States"/>
    <s v="Detroit"/>
    <x v="12"/>
    <n v="48227"/>
    <x v="2"/>
    <s v="OFF-LA-10001317"/>
    <x v="1"/>
    <x v="2"/>
    <s v="Avery 520"/>
    <x v="424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s v="United States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s v="United States"/>
    <s v="Auburn"/>
    <x v="15"/>
    <n v="13021"/>
    <x v="3"/>
    <s v="OFF-AR-10000588"/>
    <x v="1"/>
    <x v="6"/>
    <s v="Newell 345"/>
    <x v="42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s v="United States"/>
    <s v="Auburn"/>
    <x v="15"/>
    <n v="13021"/>
    <x v="3"/>
    <s v="OFF-ST-10001469"/>
    <x v="1"/>
    <x v="4"/>
    <s v="Fellowes Bankers Box Recycled Super Stor/Drawer"/>
    <x v="427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s v="United States"/>
    <s v="Auburn"/>
    <x v="15"/>
    <n v="13021"/>
    <x v="3"/>
    <s v="OFF-AR-10001953"/>
    <x v="1"/>
    <x v="6"/>
    <s v="Boston 1645 Deluxe Heavier-Duty Electric Pencil Sharpener"/>
    <x v="42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s v="United States"/>
    <s v="Auburn"/>
    <x v="15"/>
    <n v="13021"/>
    <x v="3"/>
    <s v="OFF-AR-10003156"/>
    <x v="1"/>
    <x v="6"/>
    <s v="50 Colored Long Pencils"/>
    <x v="429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s v="United States"/>
    <s v="Auburn"/>
    <x v="15"/>
    <n v="13021"/>
    <x v="3"/>
    <s v="OFF-AR-10004974"/>
    <x v="1"/>
    <x v="6"/>
    <s v="Newell 342"/>
    <x v="296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s v="United States"/>
    <s v="Auburn"/>
    <x v="15"/>
    <n v="13021"/>
    <x v="3"/>
    <s v="TEC-PH-10002365"/>
    <x v="2"/>
    <x v="7"/>
    <s v="Belkin Grip Candy Sheer Case / Cover for iPhone 5 and 5S"/>
    <x v="430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s v="United States"/>
    <s v="Akron"/>
    <x v="24"/>
    <n v="44312"/>
    <x v="3"/>
    <s v="FUR-TA-10001539"/>
    <x v="0"/>
    <x v="3"/>
    <s v="Chromcraft Rectangular Conference Tables"/>
    <x v="431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s v="United States"/>
    <s v="Akron"/>
    <x v="24"/>
    <n v="44312"/>
    <x v="3"/>
    <s v="OFF-ST-10000142"/>
    <x v="1"/>
    <x v="4"/>
    <s v="Deluxe Rollaway Locking File with Drawer"/>
    <x v="43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s v="United States"/>
    <s v="Norman"/>
    <x v="26"/>
    <n v="73071"/>
    <x v="2"/>
    <s v="TEC-AC-10001772"/>
    <x v="2"/>
    <x v="11"/>
    <s v="Memorex Mini Travel Drive 16 GB USB 2.0 Flash Drive"/>
    <x v="433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s v="United States"/>
    <s v="Concord"/>
    <x v="1"/>
    <n v="94521"/>
    <x v="1"/>
    <s v="FUR-CH-10000225"/>
    <x v="0"/>
    <x v="1"/>
    <s v="Global Geo Office Task Chair, Gray"/>
    <x v="434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s v="United States"/>
    <s v="Decatur"/>
    <x v="10"/>
    <n v="62521"/>
    <x v="2"/>
    <s v="FUR-CH-10002331"/>
    <x v="0"/>
    <x v="1"/>
    <s v="Hon 4700 Series Mobuis Mid-Back Task Chairs with Adjustable Arms"/>
    <x v="435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s v="United States"/>
    <s v="Decatur"/>
    <x v="10"/>
    <n v="62521"/>
    <x v="2"/>
    <s v="OFF-EN-10001415"/>
    <x v="1"/>
    <x v="12"/>
    <s v="Staple envelope"/>
    <x v="436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s v="United States"/>
    <s v="Seattle"/>
    <x v="4"/>
    <n v="98115"/>
    <x v="1"/>
    <s v="OFF-AP-10002472"/>
    <x v="1"/>
    <x v="9"/>
    <s v="3M Office Air Cleaner"/>
    <x v="437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s v="United States"/>
    <s v="Seattle"/>
    <x v="4"/>
    <n v="98115"/>
    <x v="1"/>
    <s v="TEC-AC-10004571"/>
    <x v="2"/>
    <x v="11"/>
    <s v="Logitech G700s Rechargeable Gaming Mouse"/>
    <x v="438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s v="United States"/>
    <s v="Seattle"/>
    <x v="4"/>
    <n v="98115"/>
    <x v="1"/>
    <s v="OFF-BI-10001098"/>
    <x v="1"/>
    <x v="8"/>
    <s v="Acco D-Ring Binder w/DublLock"/>
    <x v="96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s v="United States"/>
    <s v="Phoenix"/>
    <x v="16"/>
    <n v="85023"/>
    <x v="1"/>
    <s v="FUR-FU-10000023"/>
    <x v="0"/>
    <x v="5"/>
    <s v="Eldon Wave Desk Accessories"/>
    <x v="439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s v="United States"/>
    <s v="Phoenix"/>
    <x v="16"/>
    <n v="85023"/>
    <x v="1"/>
    <s v="FUR-TA-10001889"/>
    <x v="0"/>
    <x v="3"/>
    <s v="Bush Advantage Collection Racetrack Conference Table"/>
    <x v="440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s v="United States"/>
    <s v="Phoenix"/>
    <x v="16"/>
    <n v="85023"/>
    <x v="1"/>
    <s v="OFF-BI-10000315"/>
    <x v="1"/>
    <x v="8"/>
    <s v="Poly Designer Cover &amp; Back"/>
    <x v="441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s v="United States"/>
    <s v="Phoenix"/>
    <x v="16"/>
    <n v="85023"/>
    <x v="1"/>
    <s v="OFF-SU-10003505"/>
    <x v="1"/>
    <x v="14"/>
    <s v="Premier Electric Letter Opener"/>
    <x v="442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s v="United States"/>
    <s v="Phoenix"/>
    <x v="16"/>
    <n v="85023"/>
    <x v="1"/>
    <s v="OFF-AP-10002578"/>
    <x v="1"/>
    <x v="9"/>
    <s v="Fellowes Premier Superior Surge Suppressor, 10-Outlet, With Phone and Remote"/>
    <x v="443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s v="United States"/>
    <s v="Park Ridge"/>
    <x v="10"/>
    <n v="60068"/>
    <x v="2"/>
    <s v="FUR-FU-10002918"/>
    <x v="0"/>
    <x v="5"/>
    <s v="Eldon ClusterMat Chair Mat with Cordless Antistatic Protection"/>
    <x v="444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s v="United States"/>
    <s v="Amarillo"/>
    <x v="5"/>
    <n v="79109"/>
    <x v="2"/>
    <s v="FUR-BO-10002824"/>
    <x v="0"/>
    <x v="0"/>
    <s v="Bush Mission Pointe Library"/>
    <x v="445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s v="United States"/>
    <s v="Chicago"/>
    <x v="10"/>
    <n v="60610"/>
    <x v="2"/>
    <s v="OFF-BI-10002194"/>
    <x v="1"/>
    <x v="8"/>
    <s v="Cardinal Hold-It CD Pocket"/>
    <x v="446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s v="United States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s v="United States"/>
    <s v="San Francisco"/>
    <x v="1"/>
    <n v="94110"/>
    <x v="1"/>
    <s v="OFF-ST-10002743"/>
    <x v="1"/>
    <x v="4"/>
    <s v="SAFCO Boltless Steel Shelving"/>
    <x v="448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s v="United States"/>
    <s v="San Francisco"/>
    <x v="1"/>
    <n v="94110"/>
    <x v="1"/>
    <s v="FUR-BO-10001601"/>
    <x v="0"/>
    <x v="0"/>
    <s v="Sauder Mission Library with Doors, Fruitwood Finish"/>
    <x v="449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s v="United States"/>
    <s v="San Francisco"/>
    <x v="1"/>
    <n v="94110"/>
    <x v="1"/>
    <s v="TEC-PH-10002680"/>
    <x v="2"/>
    <x v="7"/>
    <s v="Samsung Galaxy Note 3"/>
    <x v="450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s v="United States"/>
    <s v="San Francisco"/>
    <x v="1"/>
    <n v="94110"/>
    <x v="1"/>
    <s v="OFF-ST-10001321"/>
    <x v="1"/>
    <x v="4"/>
    <s v="Decoflex Hanging Personal Folder File, Blue"/>
    <x v="451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s v="United States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s v="United States"/>
    <s v="San Francisco"/>
    <x v="1"/>
    <n v="94110"/>
    <x v="1"/>
    <s v="OFF-PA-10003465"/>
    <x v="1"/>
    <x v="10"/>
    <s v="Xerox 1912"/>
    <x v="453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s v="United States"/>
    <s v="Los Angeles"/>
    <x v="1"/>
    <n v="90008"/>
    <x v="1"/>
    <s v="TEC-PH-10000149"/>
    <x v="2"/>
    <x v="7"/>
    <s v="Cisco SPA525G2 IP Phone - Wireless"/>
    <x v="454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s v="United States"/>
    <s v="Troy"/>
    <x v="15"/>
    <n v="12180"/>
    <x v="3"/>
    <s v="FUR-FU-10002671"/>
    <x v="0"/>
    <x v="5"/>
    <s v="Electrix 20W Halogen Replacement Bulb for Zoom-In Desk Lamp"/>
    <x v="455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s v="United States"/>
    <s v="New York City"/>
    <x v="15"/>
    <n v="10024"/>
    <x v="3"/>
    <s v="OFF-AR-10003045"/>
    <x v="1"/>
    <x v="6"/>
    <s v="Prang Colored Pencils"/>
    <x v="456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s v="United States"/>
    <s v="New York City"/>
    <x v="15"/>
    <n v="10024"/>
    <x v="3"/>
    <s v="OFF-ST-10000689"/>
    <x v="1"/>
    <x v="4"/>
    <s v="Fellowes Strictly Business Drawer File, Letter/Legal Size"/>
    <x v="457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s v="United States"/>
    <s v="San Diego"/>
    <x v="1"/>
    <n v="92024"/>
    <x v="1"/>
    <s v="TEC-AC-10001445"/>
    <x v="2"/>
    <x v="11"/>
    <s v="Imation USB 2.0 Swivel Flash Drive USB flash drive - 4 GB - Pink"/>
    <x v="458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s v="United States"/>
    <s v="New York City"/>
    <x v="15"/>
    <n v="10024"/>
    <x v="3"/>
    <s v="OFF-AR-10002053"/>
    <x v="1"/>
    <x v="6"/>
    <s v="Premium Writing Pencils, Soft, #2 by Central Association for the Blind"/>
    <x v="459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s v="United States"/>
    <s v="New York City"/>
    <x v="15"/>
    <n v="10024"/>
    <x v="3"/>
    <s v="TEC-AC-10002567"/>
    <x v="2"/>
    <x v="11"/>
    <s v="Logitech G602 Wireless Gaming Mouse"/>
    <x v="460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s v="United States"/>
    <s v="Los Angeles"/>
    <x v="1"/>
    <n v="90045"/>
    <x v="1"/>
    <s v="OFF-LA-10003923"/>
    <x v="1"/>
    <x v="2"/>
    <s v="Alphabetical Labels for Top Tab Filing"/>
    <x v="461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s v="United States"/>
    <s v="Los Angeles"/>
    <x v="1"/>
    <n v="90045"/>
    <x v="1"/>
    <s v="FUR-BO-10001337"/>
    <x v="0"/>
    <x v="0"/>
    <s v="O'Sullivan Living Dimensions 2-Shelf Bookcases"/>
    <x v="462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s v="United States"/>
    <s v="Los Angeles"/>
    <x v="1"/>
    <n v="90045"/>
    <x v="1"/>
    <s v="TEC-PH-10001924"/>
    <x v="2"/>
    <x v="7"/>
    <s v="iHome FM Clock Radio with Lightning Dock"/>
    <x v="463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s v="United States"/>
    <s v="Chicago"/>
    <x v="10"/>
    <n v="60610"/>
    <x v="2"/>
    <s v="TEC-PH-10001363"/>
    <x v="2"/>
    <x v="7"/>
    <s v="Apple iPhone 5S"/>
    <x v="464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s v="United States"/>
    <s v="Huntsville"/>
    <x v="5"/>
    <n v="77340"/>
    <x v="2"/>
    <s v="TEC-PH-10000376"/>
    <x v="2"/>
    <x v="7"/>
    <s v="Square Credit Card Reader"/>
    <x v="465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s v="United States"/>
    <s v="Huntsville"/>
    <x v="5"/>
    <n v="77340"/>
    <x v="2"/>
    <s v="TEC-AC-10000303"/>
    <x v="2"/>
    <x v="11"/>
    <s v="Logitech M510 Wireless Mouse"/>
    <x v="466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s v="United States"/>
    <s v="Huntsville"/>
    <x v="5"/>
    <n v="77340"/>
    <x v="2"/>
    <s v="OFF-AR-10001953"/>
    <x v="1"/>
    <x v="6"/>
    <s v="Boston 1645 Deluxe Heavier-Duty Electric Pencil Sharpener"/>
    <x v="467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s v="United States"/>
    <s v="Rochester"/>
    <x v="15"/>
    <n v="14609"/>
    <x v="3"/>
    <s v="OFF-ST-10001809"/>
    <x v="1"/>
    <x v="4"/>
    <s v="Fellowes Officeware Wire Shelving"/>
    <x v="468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s v="United States"/>
    <s v="Rochester"/>
    <x v="15"/>
    <n v="14609"/>
    <x v="3"/>
    <s v="OFF-EN-10003845"/>
    <x v="1"/>
    <x v="12"/>
    <s v="Colored Envelopes"/>
    <x v="469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s v="United States"/>
    <s v="Seattle"/>
    <x v="4"/>
    <n v="98115"/>
    <x v="1"/>
    <s v="TEC-AC-10000991"/>
    <x v="2"/>
    <x v="11"/>
    <s v="Sony Micro Vault Click 8 GB USB 2.0 Flash Drive"/>
    <x v="470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s v="United States"/>
    <s v="Memphis"/>
    <x v="18"/>
    <n v="38109"/>
    <x v="0"/>
    <s v="FUR-TA-10001857"/>
    <x v="0"/>
    <x v="3"/>
    <s v="Balt Solid Wood Rectangular Table"/>
    <x v="47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s v="United States"/>
    <s v="Fayetteville"/>
    <x v="36"/>
    <n v="72701"/>
    <x v="0"/>
    <s v="OFF-EN-10001434"/>
    <x v="1"/>
    <x v="12"/>
    <s v="Strathmore #10 Envelopes, Ultimate White"/>
    <x v="47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s v="United States"/>
    <s v="Costa Mesa"/>
    <x v="1"/>
    <n v="92627"/>
    <x v="1"/>
    <s v="OFF-BI-10002498"/>
    <x v="1"/>
    <x v="8"/>
    <s v="Clear Mylar Reinforcing Strips"/>
    <x v="473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s v="United States"/>
    <s v="Costa Mesa"/>
    <x v="1"/>
    <n v="92627"/>
    <x v="1"/>
    <s v="FUR-FU-10004864"/>
    <x v="0"/>
    <x v="5"/>
    <s v="Howard Miller 14-1/2&quot; Diameter Chrome Round Wall Clock"/>
    <x v="474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s v="United States"/>
    <s v="Costa Mesa"/>
    <x v="1"/>
    <n v="92627"/>
    <x v="1"/>
    <s v="FUR-CH-10002602"/>
    <x v="0"/>
    <x v="1"/>
    <s v="DMI Arturo Collection Mission-style Design Wood Chair"/>
    <x v="475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s v="United States"/>
    <s v="Costa Mesa"/>
    <x v="1"/>
    <n v="92627"/>
    <x v="1"/>
    <s v="FUR-FU-10000073"/>
    <x v="0"/>
    <x v="5"/>
    <s v="Deflect-O Glasstique Clear Desk Accessories"/>
    <x v="476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s v="United States"/>
    <s v="Parker"/>
    <x v="22"/>
    <n v="80134"/>
    <x v="1"/>
    <s v="OFF-BI-10001670"/>
    <x v="1"/>
    <x v="8"/>
    <s v="Vinyl Sectional Post Binders"/>
    <x v="477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s v="United States"/>
    <s v="Parker"/>
    <x v="22"/>
    <n v="80134"/>
    <x v="1"/>
    <s v="OFF-BI-10001658"/>
    <x v="1"/>
    <x v="8"/>
    <s v="GBC Standard Therm-A-Bind Covers"/>
    <x v="478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s v="United States"/>
    <s v="Parker"/>
    <x v="22"/>
    <n v="80134"/>
    <x v="1"/>
    <s v="FUR-CH-10001215"/>
    <x v="0"/>
    <x v="1"/>
    <s v="Global Troy Executive Leather Low-Back Tilter"/>
    <x v="479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s v="United States"/>
    <s v="Parker"/>
    <x v="22"/>
    <n v="80134"/>
    <x v="1"/>
    <s v="OFF-BI-10000831"/>
    <x v="1"/>
    <x v="8"/>
    <s v="Storex Flexible Poly Binders with Double Pockets"/>
    <x v="480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s v="United States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s v="United States"/>
    <s v="New York City"/>
    <x v="15"/>
    <n v="10024"/>
    <x v="3"/>
    <s v="OFF-BI-10003274"/>
    <x v="1"/>
    <x v="8"/>
    <s v="Avery Durable Slant Ring Binders, No Labels"/>
    <x v="48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s v="United States"/>
    <s v="Atlanta"/>
    <x v="32"/>
    <n v="30318"/>
    <x v="0"/>
    <s v="OFF-AR-10001662"/>
    <x v="1"/>
    <x v="6"/>
    <s v="Rogers Handheld Barrel Pencil Sharpener"/>
    <x v="483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s v="United States"/>
    <s v="Atlanta"/>
    <x v="32"/>
    <n v="30318"/>
    <x v="0"/>
    <s v="OFF-AR-10003856"/>
    <x v="1"/>
    <x v="6"/>
    <s v="Newell 344"/>
    <x v="48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s v="United States"/>
    <s v="Atlanta"/>
    <x v="32"/>
    <n v="30318"/>
    <x v="0"/>
    <s v="OFF-ST-10001228"/>
    <x v="1"/>
    <x v="4"/>
    <s v="Personal File Boxes with Fold-Down Carry Handle"/>
    <x v="485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s v="United States"/>
    <s v="Atlanta"/>
    <x v="32"/>
    <n v="30318"/>
    <x v="0"/>
    <s v="OFF-BI-10003527"/>
    <x v="1"/>
    <x v="8"/>
    <s v="Fellowes PB500 Electric Punch Plastic Comb Binding Machine with Manual Bind"/>
    <x v="486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s v="United States"/>
    <s v="Gladstone"/>
    <x v="25"/>
    <n v="64118"/>
    <x v="2"/>
    <s v="FUR-FU-10001290"/>
    <x v="0"/>
    <x v="5"/>
    <s v="Executive Impressions Supervisor Wall Clock"/>
    <x v="487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s v="United States"/>
    <s v="Gladstone"/>
    <x v="25"/>
    <n v="64118"/>
    <x v="2"/>
    <s v="TEC-AC-10002399"/>
    <x v="2"/>
    <x v="11"/>
    <s v="SanDisk Cruzer 32 GB USB Flash Drive"/>
    <x v="488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s v="United States"/>
    <s v="Newark"/>
    <x v="24"/>
    <n v="43055"/>
    <x v="3"/>
    <s v="OFF-AR-10002053"/>
    <x v="1"/>
    <x v="6"/>
    <s v="Premium Writing Pencils, Soft, #2 by Central Association for the Blind"/>
    <x v="489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s v="United States"/>
    <s v="Los Angeles"/>
    <x v="1"/>
    <n v="90049"/>
    <x v="1"/>
    <s v="OFF-AR-10003811"/>
    <x v="1"/>
    <x v="6"/>
    <s v="Newell 327"/>
    <x v="15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s v="United States"/>
    <s v="Los Angeles"/>
    <x v="1"/>
    <n v="90049"/>
    <x v="1"/>
    <s v="OFF-AR-10001246"/>
    <x v="1"/>
    <x v="6"/>
    <s v="Newell 317"/>
    <x v="490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s v="United States"/>
    <s v="Great Falls"/>
    <x v="37"/>
    <n v="59405"/>
    <x v="1"/>
    <s v="TEC-CO-10003236"/>
    <x v="2"/>
    <x v="16"/>
    <s v="Canon Image Class D660 Copier"/>
    <x v="491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s v="United States"/>
    <s v="Great Falls"/>
    <x v="37"/>
    <n v="59405"/>
    <x v="1"/>
    <s v="OFF-ST-10004507"/>
    <x v="1"/>
    <x v="4"/>
    <s v="Advantus Rolling Storage Box"/>
    <x v="492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s v="United States"/>
    <s v="Great Falls"/>
    <x v="37"/>
    <n v="59405"/>
    <x v="1"/>
    <s v="OFF-PA-10001667"/>
    <x v="1"/>
    <x v="10"/>
    <s v="Great White Multi-Use Recycled Paper (20Lb. and 84 Bright)"/>
    <x v="493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s v="United States"/>
    <s v="Great Falls"/>
    <x v="37"/>
    <n v="59405"/>
    <x v="1"/>
    <s v="OFF-ST-10004459"/>
    <x v="1"/>
    <x v="4"/>
    <s v="Tennsco Single-Tier Lockers"/>
    <x v="494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s v="United States"/>
    <s v="Houston"/>
    <x v="5"/>
    <n v="77041"/>
    <x v="2"/>
    <s v="TEC-AC-10000171"/>
    <x v="2"/>
    <x v="11"/>
    <s v="Verbatim 25 GB 6x Blu-ray Single Layer Recordable Disc, 25/Pack"/>
    <x v="495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s v="United States"/>
    <s v="Houston"/>
    <x v="5"/>
    <n v="77041"/>
    <x v="2"/>
    <s v="OFF-ST-10000736"/>
    <x v="1"/>
    <x v="4"/>
    <s v="Carina Double Wide Media Storage Towers in Natural &amp; Black"/>
    <x v="434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s v="United States"/>
    <s v="Houston"/>
    <x v="5"/>
    <n v="77041"/>
    <x v="2"/>
    <s v="OFF-BI-10000285"/>
    <x v="1"/>
    <x v="8"/>
    <s v="XtraLife ClearVue Slant-D Ring Binders by Cardinal"/>
    <x v="496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s v="United States"/>
    <s v="Detroit"/>
    <x v="12"/>
    <n v="48234"/>
    <x v="2"/>
    <s v="FUR-TA-10001857"/>
    <x v="0"/>
    <x v="3"/>
    <s v="Balt Solid Wood Rectangular Table"/>
    <x v="497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s v="United States"/>
    <s v="Los Angeles"/>
    <x v="1"/>
    <n v="90032"/>
    <x v="1"/>
    <s v="TEC-PH-10003555"/>
    <x v="2"/>
    <x v="7"/>
    <s v="Motorola HK250 Universal Bluetooth Headset"/>
    <x v="498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s v="United States"/>
    <s v="Los Angeles"/>
    <x v="1"/>
    <n v="90032"/>
    <x v="1"/>
    <s v="TEC-AC-10003832"/>
    <x v="2"/>
    <x v="11"/>
    <s v="Imation 16GB Mini TravelDrive USB 2.0 Flash Drive"/>
    <x v="499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s v="United States"/>
    <s v="Lawrence"/>
    <x v="31"/>
    <n v="1841"/>
    <x v="3"/>
    <s v="OFF-FA-10002815"/>
    <x v="1"/>
    <x v="13"/>
    <s v="Staples"/>
    <x v="500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s v="United States"/>
    <s v="Lakeland"/>
    <x v="2"/>
    <n v="33801"/>
    <x v="0"/>
    <s v="FUR-CH-10003379"/>
    <x v="0"/>
    <x v="1"/>
    <s v="Global Commerce Series High-Back Swivel/Tilt Chairs"/>
    <x v="50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s v="United States"/>
    <s v="Lakeland"/>
    <x v="2"/>
    <n v="33801"/>
    <x v="0"/>
    <s v="FUR-FU-10001756"/>
    <x v="0"/>
    <x v="5"/>
    <s v="Eldon Expressions Desk Accessory, Wood Photo Frame, Mahogany"/>
    <x v="502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s v="United States"/>
    <s v="Philadelphia"/>
    <x v="9"/>
    <n v="19134"/>
    <x v="3"/>
    <s v="OFF-ST-10004963"/>
    <x v="1"/>
    <x v="4"/>
    <s v="Eldon Gobal File Keepers"/>
    <x v="503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s v="United States"/>
    <s v="Philadelphia"/>
    <x v="9"/>
    <n v="19134"/>
    <x v="3"/>
    <s v="OFF-SU-10002881"/>
    <x v="1"/>
    <x v="14"/>
    <s v="Martin Yale Chadless Opener Electric Letter Opener"/>
    <x v="504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s v="United States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s v="United States"/>
    <s v="Los Angeles"/>
    <x v="1"/>
    <n v="90036"/>
    <x v="1"/>
    <s v="FUR-CH-10000595"/>
    <x v="0"/>
    <x v="1"/>
    <s v="Safco Contoured Stacking Chairs"/>
    <x v="506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s v="United States"/>
    <s v="Los Angeles"/>
    <x v="1"/>
    <n v="90032"/>
    <x v="1"/>
    <s v="FUR-FU-10000448"/>
    <x v="0"/>
    <x v="5"/>
    <s v="Tenex Chairmats For Use With Carpeted Floors"/>
    <x v="507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s v="United States"/>
    <s v="Montgomery"/>
    <x v="19"/>
    <n v="36116"/>
    <x v="0"/>
    <s v="TEC-PH-10000984"/>
    <x v="2"/>
    <x v="7"/>
    <s v="Panasonic KX-TG9471B"/>
    <x v="508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s v="United States"/>
    <s v="Montgomery"/>
    <x v="19"/>
    <n v="36116"/>
    <x v="0"/>
    <s v="OFF-BI-10002557"/>
    <x v="1"/>
    <x v="8"/>
    <s v="Presstex Flexible Ring Binders"/>
    <x v="509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s v="United States"/>
    <s v="Mesa"/>
    <x v="16"/>
    <n v="85204"/>
    <x v="1"/>
    <s v="OFF-ST-10001325"/>
    <x v="1"/>
    <x v="4"/>
    <s v="Sterilite Officeware Hinged File Box"/>
    <x v="510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s v="United States"/>
    <s v="Chicago"/>
    <x v="10"/>
    <n v="60653"/>
    <x v="2"/>
    <s v="OFF-BI-10002429"/>
    <x v="1"/>
    <x v="8"/>
    <s v="Premier Elliptical Ring Binder, Black"/>
    <x v="511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s v="United States"/>
    <s v="New York City"/>
    <x v="15"/>
    <n v="10009"/>
    <x v="3"/>
    <s v="OFF-BI-10004528"/>
    <x v="1"/>
    <x v="8"/>
    <s v="Cardinal Poly Pocket Divider Pockets for Ring Binders"/>
    <x v="512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s v="United States"/>
    <s v="Henderson"/>
    <x v="0"/>
    <n v="42420"/>
    <x v="0"/>
    <s v="OFF-AP-10001271"/>
    <x v="1"/>
    <x v="9"/>
    <s v="Eureka The Boss Cordless Rechargeable Stick Vac"/>
    <x v="513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s v="United States"/>
    <s v="Henderson"/>
    <x v="0"/>
    <n v="42420"/>
    <x v="0"/>
    <s v="FUR-CH-10002647"/>
    <x v="0"/>
    <x v="1"/>
    <s v="Situations Contoured Folding Chairs, 4/Set"/>
    <x v="514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s v="United States"/>
    <s v="Green Bay"/>
    <x v="6"/>
    <n v="54302"/>
    <x v="2"/>
    <s v="TEC-AC-10001432"/>
    <x v="2"/>
    <x v="11"/>
    <s v="Enermax Aurora Lite Keyboard"/>
    <x v="515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s v="United States"/>
    <s v="Tucson"/>
    <x v="16"/>
    <n v="85705"/>
    <x v="1"/>
    <s v="TEC-PH-10002262"/>
    <x v="2"/>
    <x v="7"/>
    <s v="LG Electronics Tone+ HBS-730 Bluetooth Headset"/>
    <x v="516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s v="United States"/>
    <s v="Springfield"/>
    <x v="24"/>
    <n v="45503"/>
    <x v="3"/>
    <s v="OFF-ST-10001809"/>
    <x v="1"/>
    <x v="4"/>
    <s v="Fellowes Officeware Wire Shelving"/>
    <x v="51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s v="United States"/>
    <s v="Fort Worth"/>
    <x v="5"/>
    <n v="76106"/>
    <x v="2"/>
    <s v="TEC-AC-10001465"/>
    <x v="2"/>
    <x v="11"/>
    <s v="SanDisk Cruzer 64 GB USB Flash Drive"/>
    <x v="518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s v="United States"/>
    <s v="Fort Worth"/>
    <x v="5"/>
    <n v="76106"/>
    <x v="2"/>
    <s v="TEC-PH-10002597"/>
    <x v="2"/>
    <x v="7"/>
    <s v="Xblue XB-1670-86 X16 Small Office Telephone - Titanium"/>
    <x v="519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s v="United States"/>
    <s v="Fort Worth"/>
    <x v="5"/>
    <n v="76106"/>
    <x v="2"/>
    <s v="FUR-FU-10000723"/>
    <x v="0"/>
    <x v="5"/>
    <s v="Deflect-o EconoMat Studded, No Bevel Mat for Low Pile Carpeting"/>
    <x v="520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s v="United States"/>
    <s v="New York City"/>
    <x v="15"/>
    <n v="10035"/>
    <x v="3"/>
    <s v="OFF-BI-10000404"/>
    <x v="1"/>
    <x v="8"/>
    <s v="Avery Printable Repositionable Plastic Tabs"/>
    <x v="521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s v="United States"/>
    <s v="New York City"/>
    <x v="15"/>
    <n v="10035"/>
    <x v="3"/>
    <s v="OFF-PA-10002986"/>
    <x v="1"/>
    <x v="10"/>
    <s v="Xerox 1898"/>
    <x v="522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s v="United States"/>
    <s v="Chicago"/>
    <x v="10"/>
    <n v="60653"/>
    <x v="2"/>
    <s v="OFF-ST-10000604"/>
    <x v="1"/>
    <x v="4"/>
    <s v="Home/Office Personal File Carts"/>
    <x v="523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s v="United States"/>
    <s v="Chicago"/>
    <x v="10"/>
    <n v="60653"/>
    <x v="2"/>
    <s v="OFF-BI-10004738"/>
    <x v="1"/>
    <x v="8"/>
    <s v="Flexible Leather- Look Classic Collection Ring Binder"/>
    <x v="524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s v="United States"/>
    <s v="Chicago"/>
    <x v="10"/>
    <n v="60653"/>
    <x v="2"/>
    <s v="OFF-SU-10001935"/>
    <x v="1"/>
    <x v="14"/>
    <s v="Staple remover"/>
    <x v="525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s v="United States"/>
    <s v="San Francisco"/>
    <x v="1"/>
    <n v="94110"/>
    <x v="1"/>
    <s v="FUR-CH-10002024"/>
    <x v="0"/>
    <x v="1"/>
    <s v="HON 5400 Series Task Chairs for Big and Tall"/>
    <x v="526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s v="United States"/>
    <s v="Jacksonville"/>
    <x v="2"/>
    <n v="32216"/>
    <x v="0"/>
    <s v="FUR-FU-10003039"/>
    <x v="0"/>
    <x v="5"/>
    <s v="Howard Miller 11-1/2&quot; Diameter Grantwood Wall Clock"/>
    <x v="527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s v="United States"/>
    <s v="Houston"/>
    <x v="5"/>
    <n v="77070"/>
    <x v="2"/>
    <s v="OFF-FA-10004248"/>
    <x v="1"/>
    <x v="13"/>
    <s v="Advantus T-Pin Paper Clips"/>
    <x v="528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s v="United States"/>
    <s v="Anaheim"/>
    <x v="1"/>
    <n v="92804"/>
    <x v="1"/>
    <s v="OFF-ST-10001780"/>
    <x v="1"/>
    <x v="4"/>
    <s v="Tennsco 16-Compartment Lockers with Coat Rack"/>
    <x v="529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s v="United States"/>
    <s v="Wilmington"/>
    <x v="3"/>
    <n v="28403"/>
    <x v="0"/>
    <s v="OFF-AR-10003560"/>
    <x v="1"/>
    <x v="6"/>
    <s v="Zebra Zazzle Fluorescent Highlighters"/>
    <x v="530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s v="United States"/>
    <s v="Los Angeles"/>
    <x v="1"/>
    <n v="90045"/>
    <x v="1"/>
    <s v="OFF-LA-10001297"/>
    <x v="1"/>
    <x v="2"/>
    <s v="Avery 473"/>
    <x v="346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s v="United States"/>
    <s v="Los Angeles"/>
    <x v="1"/>
    <n v="90045"/>
    <x v="1"/>
    <s v="FUR-TA-10004256"/>
    <x v="0"/>
    <x v="3"/>
    <s v="Bretford “Just In Time” Height-Adjustable Multi-Task Work Tables"/>
    <x v="531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s v="United States"/>
    <s v="Los Angeles"/>
    <x v="1"/>
    <n v="90045"/>
    <x v="1"/>
    <s v="OFF-PA-10003441"/>
    <x v="1"/>
    <x v="10"/>
    <s v="Xerox 226"/>
    <x v="5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s v="United States"/>
    <s v="San Francisco"/>
    <x v="1"/>
    <n v="94110"/>
    <x v="1"/>
    <s v="FUR-FU-10003347"/>
    <x v="0"/>
    <x v="5"/>
    <s v="Coloredge Poster Frame"/>
    <x v="532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s v="United States"/>
    <s v="San Francisco"/>
    <x v="1"/>
    <n v="94110"/>
    <x v="1"/>
    <s v="OFF-BI-10000069"/>
    <x v="1"/>
    <x v="8"/>
    <s v="GBC Prepunched Paper, 19-Hole, for Binding Systems, 24-lb"/>
    <x v="533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s v="United States"/>
    <s v="Tampa"/>
    <x v="2"/>
    <n v="33614"/>
    <x v="0"/>
    <s v="OFF-AP-10003914"/>
    <x v="1"/>
    <x v="9"/>
    <s v="Sanitaire Vibra Groomer IR Commercial Upright Vacuum, Replacement Belts"/>
    <x v="534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s v="United States"/>
    <s v="Tampa"/>
    <x v="2"/>
    <n v="33614"/>
    <x v="0"/>
    <s v="FUR-FU-10004020"/>
    <x v="0"/>
    <x v="5"/>
    <s v="Advantus Panel Wall Acrylic Frame"/>
    <x v="535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s v="United States"/>
    <s v="Seattle"/>
    <x v="4"/>
    <n v="98105"/>
    <x v="1"/>
    <s v="OFF-FA-10003467"/>
    <x v="1"/>
    <x v="13"/>
    <s v="Alliance Big Bands Rubber Bands, 12/Pack"/>
    <x v="53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s v="United States"/>
    <s v="Seattle"/>
    <x v="4"/>
    <n v="98105"/>
    <x v="1"/>
    <s v="OFF-LA-10000634"/>
    <x v="1"/>
    <x v="2"/>
    <s v="Avery 509"/>
    <x v="537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s v="United States"/>
    <s v="Los Angeles"/>
    <x v="1"/>
    <n v="90008"/>
    <x v="1"/>
    <s v="TEC-PH-10002496"/>
    <x v="2"/>
    <x v="7"/>
    <s v="Cisco SPA301"/>
    <x v="538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s v="United States"/>
    <s v="Seattle"/>
    <x v="4"/>
    <n v="98105"/>
    <x v="1"/>
    <s v="OFF-PA-10004530"/>
    <x v="1"/>
    <x v="10"/>
    <s v="Personal Creations Ink Jet Cards and Labels"/>
    <x v="539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s v="United States"/>
    <s v="Seattle"/>
    <x v="4"/>
    <n v="98105"/>
    <x v="1"/>
    <s v="OFF-BI-10001107"/>
    <x v="1"/>
    <x v="8"/>
    <s v="GBC White Gloss Covers, Plain Front"/>
    <x v="540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s v="United States"/>
    <s v="Seattle"/>
    <x v="4"/>
    <n v="98105"/>
    <x v="1"/>
    <s v="OFF-PA-10004451"/>
    <x v="1"/>
    <x v="10"/>
    <s v="Xerox 222"/>
    <x v="54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s v="United States"/>
    <s v="Seattle"/>
    <x v="4"/>
    <n v="98105"/>
    <x v="1"/>
    <s v="FUR-CH-10004997"/>
    <x v="0"/>
    <x v="1"/>
    <s v="Hon Every-Day Series Multi-Task Chairs"/>
    <x v="542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s v="United States"/>
    <s v="New York City"/>
    <x v="15"/>
    <n v="10024"/>
    <x v="3"/>
    <s v="OFF-LA-10001297"/>
    <x v="1"/>
    <x v="2"/>
    <s v="Avery 473"/>
    <x v="543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s v="United States"/>
    <s v="New York City"/>
    <x v="15"/>
    <n v="10024"/>
    <x v="3"/>
    <s v="OFF-FA-10000585"/>
    <x v="1"/>
    <x v="13"/>
    <s v="OIC Bulk Pack Metal Binder Clips"/>
    <x v="544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s v="United States"/>
    <s v="New York City"/>
    <x v="15"/>
    <n v="10024"/>
    <x v="3"/>
    <s v="OFF-BI-10001922"/>
    <x v="1"/>
    <x v="8"/>
    <s v="Storex Dura Pro Binders"/>
    <x v="545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s v="United States"/>
    <s v="New York City"/>
    <x v="15"/>
    <n v="10024"/>
    <x v="3"/>
    <s v="TEC-PH-10000347"/>
    <x v="2"/>
    <x v="7"/>
    <s v="Cush Cases Heavy Duty Rugged Cover Case for Samsung Galaxy S5 - Purple"/>
    <x v="546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s v="United States"/>
    <s v="Marysville"/>
    <x v="4"/>
    <n v="98270"/>
    <x v="1"/>
    <s v="OFF-AR-10003394"/>
    <x v="1"/>
    <x v="6"/>
    <s v="Newell 332"/>
    <x v="138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s v="United States"/>
    <s v="Long Beach"/>
    <x v="1"/>
    <n v="90805"/>
    <x v="1"/>
    <s v="OFF-PA-10004530"/>
    <x v="1"/>
    <x v="10"/>
    <s v="Personal Creations Ink Jet Cards and Labels"/>
    <x v="547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s v="United States"/>
    <s v="Long Beach"/>
    <x v="1"/>
    <n v="90805"/>
    <x v="1"/>
    <s v="OFF-PA-10001450"/>
    <x v="1"/>
    <x v="10"/>
    <s v="Rediform S.O.S. Phone Message Books"/>
    <x v="548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s v="United States"/>
    <s v="Long Beach"/>
    <x v="1"/>
    <n v="90805"/>
    <x v="1"/>
    <s v="OFF-SU-10001574"/>
    <x v="1"/>
    <x v="14"/>
    <s v="Acme Value Line Scissors"/>
    <x v="549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s v="United States"/>
    <s v="Chicago"/>
    <x v="10"/>
    <n v="60610"/>
    <x v="2"/>
    <s v="OFF-ST-10002974"/>
    <x v="1"/>
    <x v="4"/>
    <s v="Trav-L-File Heavy-Duty Shuttle II, Black"/>
    <x v="550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s v="United States"/>
    <s v="Chicago"/>
    <x v="10"/>
    <n v="60610"/>
    <x v="2"/>
    <s v="FUR-FU-10001475"/>
    <x v="0"/>
    <x v="5"/>
    <s v="Contract Clock, 14&quot;, Brown"/>
    <x v="551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s v="United States"/>
    <s v="Los Angeles"/>
    <x v="1"/>
    <n v="90004"/>
    <x v="1"/>
    <s v="OFF-SU-10004498"/>
    <x v="1"/>
    <x v="14"/>
    <s v="Martin-Yale Premier Letter Opener"/>
    <x v="5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s v="United States"/>
    <s v="Denver"/>
    <x v="22"/>
    <n v="80219"/>
    <x v="1"/>
    <s v="TEC-PH-10004977"/>
    <x v="2"/>
    <x v="7"/>
    <s v="GE 30524EE4"/>
    <x v="553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s v="United States"/>
    <s v="Denver"/>
    <x v="22"/>
    <n v="80219"/>
    <x v="1"/>
    <s v="TEC-PH-10000586"/>
    <x v="2"/>
    <x v="7"/>
    <s v="AT&amp;T SB67148 SynJ"/>
    <x v="55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s v="United States"/>
    <s v="Denver"/>
    <x v="22"/>
    <n v="80219"/>
    <x v="1"/>
    <s v="OFF-AP-10000358"/>
    <x v="1"/>
    <x v="9"/>
    <s v="Fellowes Basic Home/Office Series Surge Protectors"/>
    <x v="555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s v="United States"/>
    <s v="Denver"/>
    <x v="22"/>
    <n v="80219"/>
    <x v="1"/>
    <s v="OFF-BI-10002764"/>
    <x v="1"/>
    <x v="8"/>
    <s v="Recycled Pressboard Report Cover with Reinforced Top Hinge"/>
    <x v="556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s v="United States"/>
    <s v="Denver"/>
    <x v="22"/>
    <n v="80219"/>
    <x v="1"/>
    <s v="TEC-PH-10001254"/>
    <x v="2"/>
    <x v="7"/>
    <s v="Jabra BIZ 2300 Duo QD Duo Corded Headset"/>
    <x v="557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s v="United States"/>
    <s v="Richmond"/>
    <x v="0"/>
    <n v="40475"/>
    <x v="0"/>
    <s v="FUR-CH-10003956"/>
    <x v="0"/>
    <x v="1"/>
    <s v="Novimex High-Tech Fabric Mesh Task Chair"/>
    <x v="55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s v="United States"/>
    <s v="Richmond"/>
    <x v="0"/>
    <n v="40475"/>
    <x v="0"/>
    <s v="OFF-LA-10003930"/>
    <x v="1"/>
    <x v="2"/>
    <s v="Dot Matrix Printer Tape Reel Labels, White, 5000/Box"/>
    <x v="559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s v="United States"/>
    <s v="Salem"/>
    <x v="21"/>
    <n v="97301"/>
    <x v="1"/>
    <s v="TEC-PH-10003800"/>
    <x v="2"/>
    <x v="7"/>
    <s v="i.Sound Portable Power - 8000 mAh"/>
    <x v="560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s v="United States"/>
    <s v="Salem"/>
    <x v="21"/>
    <n v="97301"/>
    <x v="1"/>
    <s v="OFF-PA-10002005"/>
    <x v="1"/>
    <x v="10"/>
    <s v="Xerox 225"/>
    <x v="561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s v="United States"/>
    <s v="Salem"/>
    <x v="21"/>
    <n v="97301"/>
    <x v="1"/>
    <s v="OFF-BI-10002498"/>
    <x v="1"/>
    <x v="8"/>
    <s v="Clear Mylar Reinforcing Strips"/>
    <x v="562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s v="United States"/>
    <s v="Salem"/>
    <x v="21"/>
    <n v="97301"/>
    <x v="1"/>
    <s v="OFF-PA-10004101"/>
    <x v="1"/>
    <x v="10"/>
    <s v="Xerox 1894"/>
    <x v="563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s v="United States"/>
    <s v="Laredo"/>
    <x v="5"/>
    <n v="78041"/>
    <x v="2"/>
    <s v="OFF-AR-10004078"/>
    <x v="1"/>
    <x v="6"/>
    <s v="Newell 312"/>
    <x v="56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s v="United States"/>
    <s v="Laredo"/>
    <x v="5"/>
    <n v="78041"/>
    <x v="2"/>
    <s v="TEC-AC-10001266"/>
    <x v="2"/>
    <x v="11"/>
    <s v="Memorex Micro Travel Drive 8 GB"/>
    <x v="565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s v="United States"/>
    <s v="San Diego"/>
    <x v="1"/>
    <n v="92024"/>
    <x v="1"/>
    <s v="OFF-AP-10004708"/>
    <x v="1"/>
    <x v="9"/>
    <s v="Fellowes Superior 10 Outlet Split Surge Protector"/>
    <x v="566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s v="United States"/>
    <s v="San Diego"/>
    <x v="1"/>
    <n v="92024"/>
    <x v="1"/>
    <s v="TEC-CO-10004115"/>
    <x v="2"/>
    <x v="16"/>
    <s v="Sharp AL-1530CS Digital Copier"/>
    <x v="387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s v="United States"/>
    <s v="San Diego"/>
    <x v="1"/>
    <n v="92024"/>
    <x v="1"/>
    <s v="TEC-PH-10002398"/>
    <x v="2"/>
    <x v="7"/>
    <s v="AT&amp;T 1070 Corded Phone"/>
    <x v="567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s v="United States"/>
    <s v="San Diego"/>
    <x v="1"/>
    <n v="92024"/>
    <x v="1"/>
    <s v="FUR-FU-10001979"/>
    <x v="0"/>
    <x v="5"/>
    <s v="Dana Halogen Swing-Arm Architect Lamp"/>
    <x v="568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s v="United States"/>
    <s v="Philadelphia"/>
    <x v="9"/>
    <n v="19134"/>
    <x v="3"/>
    <s v="OFF-SU-10004115"/>
    <x v="1"/>
    <x v="14"/>
    <s v="Acme Stainless Steel Office Snips"/>
    <x v="569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s v="United States"/>
    <s v="Philadelphia"/>
    <x v="9"/>
    <n v="19120"/>
    <x v="3"/>
    <s v="TEC-PH-10001425"/>
    <x v="2"/>
    <x v="7"/>
    <s v="Mophie Juice Pack Helium for iPhone"/>
    <x v="570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s v="United States"/>
    <s v="Philadelphia"/>
    <x v="9"/>
    <n v="19120"/>
    <x v="3"/>
    <s v="TEC-PH-10003963"/>
    <x v="2"/>
    <x v="7"/>
    <s v="GE 2-Jack Phone Line Splitter"/>
    <x v="571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s v="United States"/>
    <s v="Philadelphia"/>
    <x v="9"/>
    <n v="19120"/>
    <x v="3"/>
    <s v="OFF-SU-10001574"/>
    <x v="1"/>
    <x v="14"/>
    <s v="Acme Value Line Scissors"/>
    <x v="572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s v="United States"/>
    <s v="Tampa"/>
    <x v="2"/>
    <n v="33614"/>
    <x v="0"/>
    <s v="OFF-ST-10001490"/>
    <x v="1"/>
    <x v="4"/>
    <s v="Hot File 7-Pocket, Floor Stand"/>
    <x v="573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s v="United States"/>
    <s v="Tampa"/>
    <x v="2"/>
    <n v="33614"/>
    <x v="0"/>
    <s v="FUR-FU-10001756"/>
    <x v="0"/>
    <x v="5"/>
    <s v="Eldon Expressions Desk Accessory, Wood Photo Frame, Mahogany"/>
    <x v="502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s v="United States"/>
    <s v="Tampa"/>
    <x v="2"/>
    <n v="33614"/>
    <x v="0"/>
    <s v="OFF-BI-10000773"/>
    <x v="1"/>
    <x v="8"/>
    <s v="Insertable Tab Post Binder Dividers"/>
    <x v="574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s v="United States"/>
    <s v="Tampa"/>
    <x v="2"/>
    <n v="33614"/>
    <x v="0"/>
    <s v="OFF-BI-10001543"/>
    <x v="1"/>
    <x v="8"/>
    <s v="GBC VeloBinder Manual Binding System"/>
    <x v="575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s v="United States"/>
    <s v="Tampa"/>
    <x v="2"/>
    <n v="33614"/>
    <x v="0"/>
    <s v="OFF-PA-10002120"/>
    <x v="1"/>
    <x v="10"/>
    <s v="Xerox 1889"/>
    <x v="576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s v="United States"/>
    <s v="Philadelphia"/>
    <x v="9"/>
    <n v="19134"/>
    <x v="3"/>
    <s v="OFF-BI-10000848"/>
    <x v="1"/>
    <x v="8"/>
    <s v="Angle-D Ring Binders"/>
    <x v="577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s v="United States"/>
    <s v="Philadelphia"/>
    <x v="9"/>
    <n v="19134"/>
    <x v="3"/>
    <s v="OFF-AR-10001246"/>
    <x v="1"/>
    <x v="6"/>
    <s v="Newell 317"/>
    <x v="578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s v="United States"/>
    <s v="Philadelphia"/>
    <x v="9"/>
    <n v="19134"/>
    <x v="3"/>
    <s v="TEC-PH-10003092"/>
    <x v="2"/>
    <x v="7"/>
    <s v="Motorola L804"/>
    <x v="579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s v="United States"/>
    <s v="Dallas"/>
    <x v="5"/>
    <n v="75217"/>
    <x v="2"/>
    <s v="TEC-PH-10003012"/>
    <x v="2"/>
    <x v="7"/>
    <s v="Nortel Meridian M3904 Professional Digital phone"/>
    <x v="580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s v="United States"/>
    <s v="Dallas"/>
    <x v="5"/>
    <n v="75217"/>
    <x v="2"/>
    <s v="OFF-LA-10004345"/>
    <x v="1"/>
    <x v="2"/>
    <s v="Avery 493"/>
    <x v="581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s v="United States"/>
    <s v="Philadelphia"/>
    <x v="9"/>
    <n v="19143"/>
    <x v="3"/>
    <s v="OFF-PA-10001204"/>
    <x v="1"/>
    <x v="10"/>
    <s v="Xerox 1972"/>
    <x v="582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s v="United States"/>
    <s v="Philadelphia"/>
    <x v="9"/>
    <n v="19143"/>
    <x v="3"/>
    <s v="TEC-PH-10004667"/>
    <x v="2"/>
    <x v="7"/>
    <s v="Cisco 8x8 Inc. 6753i IP Business Phone System"/>
    <x v="58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s v="United States"/>
    <s v="Grove City"/>
    <x v="24"/>
    <n v="43123"/>
    <x v="3"/>
    <s v="TEC-PH-10000011"/>
    <x v="2"/>
    <x v="7"/>
    <s v="PureGear Roll-On Screen Protector"/>
    <x v="584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s v="United States"/>
    <s v="Grove City"/>
    <x v="24"/>
    <n v="43123"/>
    <x v="3"/>
    <s v="OFF-BI-10002949"/>
    <x v="1"/>
    <x v="8"/>
    <s v="Prestige Round Ring Binders"/>
    <x v="585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s v="United States"/>
    <s v="New York City"/>
    <x v="15"/>
    <n v="10011"/>
    <x v="3"/>
    <s v="FUR-FU-10003849"/>
    <x v="0"/>
    <x v="5"/>
    <s v="DAX Metal Frame, Desktop, Stepped-Edge"/>
    <x v="586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s v="United States"/>
    <s v="New York City"/>
    <x v="15"/>
    <n v="10011"/>
    <x v="3"/>
    <s v="FUR-FU-10000010"/>
    <x v="0"/>
    <x v="5"/>
    <s v="DAX Value U-Channel Document Frames, Easel Back"/>
    <x v="587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s v="United States"/>
    <s v="New York City"/>
    <x v="15"/>
    <n v="10011"/>
    <x v="3"/>
    <s v="OFF-BI-10002824"/>
    <x v="1"/>
    <x v="8"/>
    <s v="Recycled Easel Ring Binders"/>
    <x v="588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s v="United States"/>
    <s v="New York City"/>
    <x v="15"/>
    <n v="10011"/>
    <x v="3"/>
    <s v="TEC-PH-10002538"/>
    <x v="2"/>
    <x v="7"/>
    <s v="Grandstream GXP1160 VoIP phone"/>
    <x v="589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s v="United States"/>
    <s v="New York City"/>
    <x v="15"/>
    <n v="10011"/>
    <x v="3"/>
    <s v="FUR-FU-10000521"/>
    <x v="0"/>
    <x v="5"/>
    <s v="Seth Thomas 14&quot; Putty-Colored Wall Clock"/>
    <x v="590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s v="United States"/>
    <s v="Chicago"/>
    <x v="10"/>
    <n v="60610"/>
    <x v="2"/>
    <s v="OFF-BI-10002103"/>
    <x v="1"/>
    <x v="8"/>
    <s v="Cardinal Slant-D Ring Binder, Heavy Gauge Vinyl"/>
    <x v="591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s v="United States"/>
    <s v="Dearborn"/>
    <x v="12"/>
    <n v="48126"/>
    <x v="2"/>
    <s v="FUR-CH-10004853"/>
    <x v="0"/>
    <x v="1"/>
    <s v="Global Manager's Adjustable Task Chair, Storm"/>
    <x v="85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s v="United States"/>
    <s v="Dearborn"/>
    <x v="12"/>
    <n v="48126"/>
    <x v="2"/>
    <s v="OFF-AP-10000179"/>
    <x v="1"/>
    <x v="9"/>
    <s v="Honeywell Enviracaire Portable HEPA Air Cleaner for up to 10 x 16 Room"/>
    <x v="592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s v="United States"/>
    <s v="Dearborn"/>
    <x v="12"/>
    <n v="48126"/>
    <x v="2"/>
    <s v="OFF-ST-10001272"/>
    <x v="1"/>
    <x v="4"/>
    <s v="Mini 13-1/2 Capacity Data Binder Rack, Pearl"/>
    <x v="593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s v="United States"/>
    <s v="Dearborn"/>
    <x v="12"/>
    <n v="48126"/>
    <x v="2"/>
    <s v="OFF-AR-10004042"/>
    <x v="1"/>
    <x v="6"/>
    <s v="BOSTON Model 1800 Electric Pencil Sharpeners, Putty/Woodgrain"/>
    <x v="594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s v="United States"/>
    <s v="New York City"/>
    <x v="15"/>
    <n v="10009"/>
    <x v="3"/>
    <s v="FUR-FU-10000221"/>
    <x v="0"/>
    <x v="5"/>
    <s v="Master Caster Door Stop, Brown"/>
    <x v="595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s v="United States"/>
    <s v="Seattle"/>
    <x v="4"/>
    <n v="98115"/>
    <x v="1"/>
    <s v="OFF-AP-10001563"/>
    <x v="1"/>
    <x v="9"/>
    <s v="Belkin Premiere Surge Master II 8-outlet surge protector"/>
    <x v="59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s v="United States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s v="United States"/>
    <s v="San Francisco"/>
    <x v="1"/>
    <n v="94122"/>
    <x v="1"/>
    <s v="OFF-PA-10002615"/>
    <x v="1"/>
    <x v="10"/>
    <s v="Ampad Gold Fibre Wirebound Steno Books, 6&quot; x 9&quot;, Gregg Ruled"/>
    <x v="598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s v="United States"/>
    <s v="Aurora"/>
    <x v="22"/>
    <n v="80013"/>
    <x v="1"/>
    <s v="OFF-ST-10001963"/>
    <x v="1"/>
    <x v="4"/>
    <s v="Tennsco Regal Shelving Units"/>
    <x v="599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s v="United States"/>
    <s v="Aurora"/>
    <x v="22"/>
    <n v="80013"/>
    <x v="1"/>
    <s v="TEC-AC-10001267"/>
    <x v="2"/>
    <x v="11"/>
    <s v="Imation 32GB Pocket Pro USB 3.0 Flash Drive - 32 GB - Black - 1 P ..."/>
    <x v="600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s v="United States"/>
    <s v="Aurora"/>
    <x v="22"/>
    <n v="80013"/>
    <x v="1"/>
    <s v="TEC-PH-10002103"/>
    <x v="2"/>
    <x v="7"/>
    <s v="Jabra SPEAK 410"/>
    <x v="601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s v="United States"/>
    <s v="Miami"/>
    <x v="2"/>
    <n v="33180"/>
    <x v="0"/>
    <s v="TEC-AC-10002857"/>
    <x v="2"/>
    <x v="11"/>
    <s v="Verbatim 25 GB 6x Blu-ray Single Layer Recordable Disc, 1/Pack"/>
    <x v="602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s v="United States"/>
    <s v="Miami"/>
    <x v="2"/>
    <n v="33180"/>
    <x v="0"/>
    <s v="OFF-LA-10003930"/>
    <x v="1"/>
    <x v="2"/>
    <s v="Dot Matrix Printer Tape Reel Labels, White, 5000/Box"/>
    <x v="603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s v="United States"/>
    <s v="Warner Robins"/>
    <x v="32"/>
    <n v="31088"/>
    <x v="0"/>
    <s v="FUR-CH-10001482"/>
    <x v="0"/>
    <x v="1"/>
    <s v="Office Star - Mesh Screen back chair with Vinyl seat"/>
    <x v="60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s v="United States"/>
    <s v="Aurora"/>
    <x v="22"/>
    <n v="80013"/>
    <x v="1"/>
    <s v="OFF-BI-10001989"/>
    <x v="1"/>
    <x v="8"/>
    <s v="Premium Transparent Presentation Covers by GBC"/>
    <x v="6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s v="United States"/>
    <s v="Aurora"/>
    <x v="22"/>
    <n v="80013"/>
    <x v="1"/>
    <s v="OFF-AP-10003287"/>
    <x v="1"/>
    <x v="9"/>
    <s v="Tripp Lite TLP810NET Broadband Surge for Modem/Fax"/>
    <x v="606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s v="United States"/>
    <s v="Vallejo"/>
    <x v="1"/>
    <n v="94591"/>
    <x v="1"/>
    <s v="FUR-FU-10000576"/>
    <x v="0"/>
    <x v="5"/>
    <s v="Luxo Professional Fluorescent Magnifier Lamp with Clamp-Mount Base"/>
    <x v="607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s v="United States"/>
    <s v="Vallejo"/>
    <x v="1"/>
    <n v="94591"/>
    <x v="1"/>
    <s v="OFF-BI-10004728"/>
    <x v="1"/>
    <x v="8"/>
    <s v="Wilson Jones Turn Tabs Binder Tool for Ring Binders"/>
    <x v="608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s v="United States"/>
    <s v="Minneapolis"/>
    <x v="11"/>
    <n v="55407"/>
    <x v="2"/>
    <s v="FUR-FU-10000732"/>
    <x v="0"/>
    <x v="5"/>
    <s v="Eldon 200 Class Desk Accessories"/>
    <x v="609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s v="United States"/>
    <s v="Mission Viejo"/>
    <x v="1"/>
    <n v="92691"/>
    <x v="1"/>
    <s v="OFF-ST-10000585"/>
    <x v="1"/>
    <x v="4"/>
    <s v="Economy Rollaway Files"/>
    <x v="610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s v="United States"/>
    <s v="Mission Viejo"/>
    <x v="1"/>
    <n v="92691"/>
    <x v="1"/>
    <s v="OFF-LA-10002787"/>
    <x v="1"/>
    <x v="2"/>
    <s v="Avery 480"/>
    <x v="611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s v="United States"/>
    <s v="Rochester Hills"/>
    <x v="12"/>
    <n v="48307"/>
    <x v="2"/>
    <s v="TEC-AC-10003832"/>
    <x v="2"/>
    <x v="11"/>
    <s v="Imation 16GB Mini TravelDrive USB 2.0 Flash Drive"/>
    <x v="612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s v="United States"/>
    <s v="Plainfield"/>
    <x v="30"/>
    <n v="7060"/>
    <x v="3"/>
    <s v="OFF-PA-10001934"/>
    <x v="1"/>
    <x v="10"/>
    <s v="Xerox 1993"/>
    <x v="90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s v="United States"/>
    <s v="Columbus"/>
    <x v="14"/>
    <n v="47201"/>
    <x v="2"/>
    <s v="OFF-AP-10002457"/>
    <x v="1"/>
    <x v="9"/>
    <s v="Eureka The Boss Plus 12-Amp Hard Box Upright Vacuum, Red"/>
    <x v="61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s v="United States"/>
    <s v="Sierra Vista"/>
    <x v="16"/>
    <n v="85635"/>
    <x v="1"/>
    <s v="OFF-FA-10003112"/>
    <x v="1"/>
    <x v="13"/>
    <s v="Staples"/>
    <x v="614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s v="United States"/>
    <s v="Sierra Vista"/>
    <x v="16"/>
    <n v="85635"/>
    <x v="1"/>
    <s v="OFF-AP-10002350"/>
    <x v="1"/>
    <x v="9"/>
    <s v="Belkin F9H710-06 7 Outlet SurgeMaster Surge Protector"/>
    <x v="615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s v="United States"/>
    <s v="Vancouver"/>
    <x v="4"/>
    <n v="98661"/>
    <x v="1"/>
    <s v="FUR-FU-10001935"/>
    <x v="0"/>
    <x v="5"/>
    <s v="3M Hangers With Command Adhesive"/>
    <x v="616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s v="United States"/>
    <s v="Vancouver"/>
    <x v="4"/>
    <n v="98661"/>
    <x v="1"/>
    <s v="TEC-PH-10003273"/>
    <x v="2"/>
    <x v="7"/>
    <s v="AT&amp;T TR1909W"/>
    <x v="214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s v="United States"/>
    <s v="Vancouver"/>
    <x v="4"/>
    <n v="98661"/>
    <x v="1"/>
    <s v="TEC-AC-10001142"/>
    <x v="2"/>
    <x v="11"/>
    <s v="First Data FD10 PIN Pad"/>
    <x v="617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s v="United States"/>
    <s v="New York City"/>
    <x v="15"/>
    <n v="10024"/>
    <x v="3"/>
    <s v="OFF-PA-10000482"/>
    <x v="1"/>
    <x v="10"/>
    <s v="Snap-A-Way Black Print Carbonless Ruled Speed Letter, Triplicate"/>
    <x v="618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s v="United States"/>
    <s v="New York City"/>
    <x v="15"/>
    <n v="10035"/>
    <x v="3"/>
    <s v="OFF-PA-10003892"/>
    <x v="1"/>
    <x v="10"/>
    <s v="Xerox 1943"/>
    <x v="619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s v="United States"/>
    <s v="New York City"/>
    <x v="15"/>
    <n v="10035"/>
    <x v="3"/>
    <s v="TEC-AC-10001101"/>
    <x v="2"/>
    <x v="11"/>
    <s v="Sony 16GB Class 10 Micro SDHC R40 Memory Card"/>
    <x v="620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s v="United States"/>
    <s v="Columbus"/>
    <x v="24"/>
    <n v="43229"/>
    <x v="3"/>
    <s v="OFF-AP-10002439"/>
    <x v="1"/>
    <x v="9"/>
    <s v="Tripp Lite Isotel 8 Ultra 8 Outlet Metal Surge"/>
    <x v="62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s v="United States"/>
    <s v="Columbus"/>
    <x v="24"/>
    <n v="43229"/>
    <x v="3"/>
    <s v="OFF-BI-10002827"/>
    <x v="1"/>
    <x v="8"/>
    <s v="Avery Durable Poly Binders"/>
    <x v="622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s v="United States"/>
    <s v="Columbus"/>
    <x v="24"/>
    <n v="43229"/>
    <x v="3"/>
    <s v="OFF-EN-10002230"/>
    <x v="1"/>
    <x v="12"/>
    <s v="Airmail Envelopes"/>
    <x v="623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s v="United States"/>
    <s v="Aurora"/>
    <x v="10"/>
    <n v="60505"/>
    <x v="2"/>
    <s v="FUR-CH-10001215"/>
    <x v="0"/>
    <x v="1"/>
    <s v="Global Troy Executive Leather Low-Back Tilter"/>
    <x v="624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s v="United States"/>
    <s v="Aurora"/>
    <x v="10"/>
    <n v="60505"/>
    <x v="2"/>
    <s v="OFF-BI-10004654"/>
    <x v="1"/>
    <x v="8"/>
    <s v="Avery Binding System Hidden Tab Executive Style Index Sets"/>
    <x v="625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s v="United States"/>
    <s v="Arlington"/>
    <x v="5"/>
    <n v="76017"/>
    <x v="2"/>
    <s v="OFF-ST-10001490"/>
    <x v="1"/>
    <x v="4"/>
    <s v="Hot File 7-Pocket, Floor Stand"/>
    <x v="626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s v="United States"/>
    <s v="Arlington"/>
    <x v="5"/>
    <n v="76017"/>
    <x v="2"/>
    <s v="OFF-ST-10001511"/>
    <x v="1"/>
    <x v="4"/>
    <s v="Space Solutions Commercial Steel Shelving"/>
    <x v="627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s v="United States"/>
    <s v="Arlington"/>
    <x v="5"/>
    <n v="76017"/>
    <x v="2"/>
    <s v="FUR-TA-10001768"/>
    <x v="0"/>
    <x v="3"/>
    <s v="Hon Racetrack Conference Tables"/>
    <x v="628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s v="United States"/>
    <s v="Arlington"/>
    <x v="5"/>
    <n v="76017"/>
    <x v="2"/>
    <s v="OFF-BI-10003981"/>
    <x v="1"/>
    <x v="8"/>
    <s v="Avery Durable Plastic 1&quot; Binders"/>
    <x v="629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s v="United States"/>
    <s v="New York City"/>
    <x v="15"/>
    <n v="10011"/>
    <x v="3"/>
    <s v="OFF-ST-10001522"/>
    <x v="1"/>
    <x v="4"/>
    <s v="Gould Plastics 18-Pocket Panel Bin, 34w x 5-1/4d x 20-1/2h"/>
    <x v="630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s v="United States"/>
    <s v="Louisville"/>
    <x v="0"/>
    <n v="40214"/>
    <x v="0"/>
    <s v="OFF-FA-10000621"/>
    <x v="1"/>
    <x v="13"/>
    <s v="OIC Colored Binder Clips, Assorted Sizes"/>
    <x v="631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s v="United States"/>
    <s v="Dallas"/>
    <x v="5"/>
    <n v="75081"/>
    <x v="2"/>
    <s v="OFF-SU-10004231"/>
    <x v="1"/>
    <x v="14"/>
    <s v="Acme Tagit Stainless Steel Antibacterial Scissors"/>
    <x v="632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s v="United States"/>
    <s v="Dallas"/>
    <x v="5"/>
    <n v="75081"/>
    <x v="2"/>
    <s v="OFF-PA-10000474"/>
    <x v="1"/>
    <x v="10"/>
    <s v="Easy-staple paper"/>
    <x v="633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s v="United States"/>
    <s v="Dallas"/>
    <x v="5"/>
    <n v="75081"/>
    <x v="2"/>
    <s v="TEC-PH-10004042"/>
    <x v="2"/>
    <x v="7"/>
    <s v="ClearOne Communications CHAT 70 OC Speaker Phone"/>
    <x v="634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s v="United States"/>
    <s v="Cleveland"/>
    <x v="24"/>
    <n v="44105"/>
    <x v="3"/>
    <s v="FUR-FU-10003096"/>
    <x v="0"/>
    <x v="5"/>
    <s v="Master Giant Foot Doorstop, Safety Yellow"/>
    <x v="635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s v="United States"/>
    <s v="Chicago"/>
    <x v="10"/>
    <n v="60653"/>
    <x v="2"/>
    <s v="FUR-FU-10002759"/>
    <x v="0"/>
    <x v="5"/>
    <s v="12-1/2 Diameter Round Wall Clock"/>
    <x v="112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s v="United States"/>
    <s v="Chicago"/>
    <x v="10"/>
    <n v="60653"/>
    <x v="2"/>
    <s v="FUR-TA-10000688"/>
    <x v="0"/>
    <x v="3"/>
    <s v="Chromcraft Bull-Nose Wood Round Conference Table Top, Wood Base"/>
    <x v="636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s v="United States"/>
    <s v="Quincy"/>
    <x v="10"/>
    <n v="62301"/>
    <x v="2"/>
    <s v="OFF-AR-10001954"/>
    <x v="1"/>
    <x v="6"/>
    <s v="Newell 331"/>
    <x v="638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s v="United States"/>
    <s v="Columbus"/>
    <x v="14"/>
    <n v="47201"/>
    <x v="2"/>
    <s v="OFF-AP-10004532"/>
    <x v="1"/>
    <x v="9"/>
    <s v="Kensington 6 Outlet Guardian Standard Surge Protector"/>
    <x v="639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s v="United States"/>
    <s v="Columbus"/>
    <x v="14"/>
    <n v="47201"/>
    <x v="2"/>
    <s v="OFF-PA-10002137"/>
    <x v="1"/>
    <x v="10"/>
    <s v="Southworth 100% Résumé Paper, 24lb."/>
    <x v="640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s v="United States"/>
    <s v="Columbus"/>
    <x v="14"/>
    <n v="47201"/>
    <x v="2"/>
    <s v="TEC-AC-10003832"/>
    <x v="2"/>
    <x v="11"/>
    <s v="Imation 16GB Mini TravelDrive USB 2.0 Flash Drive"/>
    <x v="641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s v="United States"/>
    <s v="Tyler"/>
    <x v="5"/>
    <n v="75701"/>
    <x v="2"/>
    <s v="OFF-AP-10000804"/>
    <x v="1"/>
    <x v="9"/>
    <s v="Hoover Portapower Portable Vacuum"/>
    <x v="642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s v="United States"/>
    <s v="Tyler"/>
    <x v="5"/>
    <n v="75701"/>
    <x v="2"/>
    <s v="TEC-AC-10003614"/>
    <x v="2"/>
    <x v="11"/>
    <s v="Verbatim 25 GB 6x Blu-ray Single Layer Recordable Disc, 10/Pack"/>
    <x v="64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s v="United States"/>
    <s v="Tyler"/>
    <x v="5"/>
    <n v="75701"/>
    <x v="2"/>
    <s v="FUR-FU-10003553"/>
    <x v="0"/>
    <x v="5"/>
    <s v="Howard Miller 13-1/2&quot; Diameter Rosebrook Wall Clock"/>
    <x v="644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s v="United States"/>
    <s v="Tyler"/>
    <x v="5"/>
    <n v="75701"/>
    <x v="2"/>
    <s v="OFF-BI-10004632"/>
    <x v="1"/>
    <x v="8"/>
    <s v="Ibico Hi-Tech Manual Binding System"/>
    <x v="645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s v="United States"/>
    <s v="New York City"/>
    <x v="15"/>
    <n v="10024"/>
    <x v="3"/>
    <s v="OFF-BI-10003305"/>
    <x v="1"/>
    <x v="8"/>
    <s v="Avery Hanging File Binders"/>
    <x v="646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s v="United States"/>
    <s v="New York City"/>
    <x v="15"/>
    <n v="10024"/>
    <x v="3"/>
    <s v="OFF-ST-10002583"/>
    <x v="1"/>
    <x v="4"/>
    <s v="Fellowes Neat Ideas Storage Cubes"/>
    <x v="647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s v="United States"/>
    <s v="New York City"/>
    <x v="15"/>
    <n v="10024"/>
    <x v="3"/>
    <s v="OFF-ST-10004507"/>
    <x v="1"/>
    <x v="4"/>
    <s v="Advantus Rolling Storage Box"/>
    <x v="648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s v="United States"/>
    <s v="Burlington"/>
    <x v="3"/>
    <n v="27217"/>
    <x v="0"/>
    <s v="TEC-MA-10004125"/>
    <x v="2"/>
    <x v="15"/>
    <s v="Cubify CubeX 3D Printer Triple Head Print"/>
    <x v="649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s v="United States"/>
    <s v="Burlington"/>
    <x v="3"/>
    <n v="27217"/>
    <x v="0"/>
    <s v="OFF-AP-10002457"/>
    <x v="1"/>
    <x v="9"/>
    <s v="Eureka The Boss Plus 12-Amp Hard Box Upright Vacuum, Red"/>
    <x v="650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s v="United States"/>
    <s v="Jackson"/>
    <x v="35"/>
    <n v="39212"/>
    <x v="0"/>
    <s v="TEC-AC-10003911"/>
    <x v="2"/>
    <x v="11"/>
    <s v="NETGEAR AC1750 Dual Band Gigabit Smart WiFi Router"/>
    <x v="651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s v="United States"/>
    <s v="Jackson"/>
    <x v="35"/>
    <n v="39212"/>
    <x v="0"/>
    <s v="OFF-LA-10001934"/>
    <x v="1"/>
    <x v="2"/>
    <s v="Avery 516"/>
    <x v="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s v="United States"/>
    <s v="Jackson"/>
    <x v="35"/>
    <n v="39212"/>
    <x v="0"/>
    <s v="OFF-PA-10000304"/>
    <x v="1"/>
    <x v="10"/>
    <s v="Xerox 1995"/>
    <x v="54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s v="United States"/>
    <s v="New York City"/>
    <x v="15"/>
    <n v="10035"/>
    <x v="3"/>
    <s v="FUR-BO-10004015"/>
    <x v="0"/>
    <x v="0"/>
    <s v="Bush Andora Bookcase, Maple/Graphite Gray Finish"/>
    <x v="652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s v="United States"/>
    <s v="Waynesboro"/>
    <x v="17"/>
    <n v="22980"/>
    <x v="0"/>
    <s v="FUR-FU-10004071"/>
    <x v="0"/>
    <x v="5"/>
    <s v="Luxo Professional Magnifying Clamp-On Fluorescent Lamps"/>
    <x v="653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s v="United States"/>
    <s v="Waynesboro"/>
    <x v="17"/>
    <n v="22980"/>
    <x v="0"/>
    <s v="TEC-PH-10002033"/>
    <x v="2"/>
    <x v="7"/>
    <s v="Konftel 250 Conference phone - Charcoal black"/>
    <x v="654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s v="United States"/>
    <s v="Waynesboro"/>
    <x v="17"/>
    <n v="22980"/>
    <x v="0"/>
    <s v="OFF-ST-10002444"/>
    <x v="1"/>
    <x v="4"/>
    <s v="Recycled Eldon Regeneration Jumbo File"/>
    <x v="655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s v="United States"/>
    <s v="Los Angeles"/>
    <x v="1"/>
    <n v="90036"/>
    <x v="1"/>
    <s v="TEC-AC-10002253"/>
    <x v="2"/>
    <x v="11"/>
    <s v="Imation Bio 8GB USB Flash Drive Imation Corp"/>
    <x v="656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s v="United States"/>
    <s v="Los Angeles"/>
    <x v="1"/>
    <n v="90036"/>
    <x v="1"/>
    <s v="OFF-PA-10000743"/>
    <x v="1"/>
    <x v="10"/>
    <s v="Xerox 1977"/>
    <x v="657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AR-10003373"/>
    <x v="1"/>
    <x v="6"/>
    <s v="Boston School Pro Electric Pencil Sharpener, 1670"/>
    <x v="658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LA-10002312"/>
    <x v="1"/>
    <x v="2"/>
    <s v="Avery 490"/>
    <x v="659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EN-10000927"/>
    <x v="1"/>
    <x v="12"/>
    <s v="Jet-Pak Recycled Peel 'N' Seal Padded Mailers"/>
    <x v="83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AR-10001118"/>
    <x v="1"/>
    <x v="6"/>
    <s v="Binney &amp; Smith Crayola Metallic Crayons, 16-Color Pack"/>
    <x v="661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BI-10001575"/>
    <x v="1"/>
    <x v="8"/>
    <s v="GBC Linen Binding Covers"/>
    <x v="662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s v="United States"/>
    <s v="Chester"/>
    <x v="9"/>
    <n v="19013"/>
    <x v="3"/>
    <s v="OFF-BI-10001982"/>
    <x v="1"/>
    <x v="8"/>
    <s v="Wilson Jones Custom Binder Spines &amp; Labels"/>
    <x v="322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s v="United States"/>
    <s v="Cleveland"/>
    <x v="24"/>
    <n v="44105"/>
    <x v="3"/>
    <s v="FUR-FU-10002960"/>
    <x v="0"/>
    <x v="5"/>
    <s v="Eldon 200 Class Desk Accessories, Burgundy"/>
    <x v="66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s v="United States"/>
    <s v="Seattle"/>
    <x v="4"/>
    <n v="98103"/>
    <x v="1"/>
    <s v="FUR-FU-10003394"/>
    <x v="0"/>
    <x v="5"/>
    <s v="Tenex &quot;The Solids&quot; Textured Chair Mats"/>
    <x v="664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s v="United States"/>
    <s v="Long Beach"/>
    <x v="1"/>
    <n v="90805"/>
    <x v="1"/>
    <s v="FUR-TA-10002774"/>
    <x v="0"/>
    <x v="3"/>
    <s v="Laminate Occasional Tables"/>
    <x v="665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s v="United States"/>
    <s v="Cary"/>
    <x v="3"/>
    <n v="27511"/>
    <x v="0"/>
    <s v="OFF-PA-10001800"/>
    <x v="1"/>
    <x v="10"/>
    <s v="Xerox 220"/>
    <x v="563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s v="United States"/>
    <s v="Cary"/>
    <x v="3"/>
    <n v="27511"/>
    <x v="0"/>
    <s v="OFF-AP-10001469"/>
    <x v="1"/>
    <x v="9"/>
    <s v="Fellowes 8 Outlet Superior Workstation Surge Protector"/>
    <x v="666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s v="United States"/>
    <s v="Cary"/>
    <x v="3"/>
    <n v="27511"/>
    <x v="0"/>
    <s v="TEC-AC-10002399"/>
    <x v="2"/>
    <x v="11"/>
    <s v="SanDisk Cruzer 32 GB USB Flash Drive"/>
    <x v="667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s v="United States"/>
    <s v="New York City"/>
    <x v="15"/>
    <n v="10035"/>
    <x v="3"/>
    <s v="TEC-AC-10003628"/>
    <x v="2"/>
    <x v="11"/>
    <s v="Logitech 910-002974 M325 Wireless Mouse for Web Scrolling"/>
    <x v="668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s v="United States"/>
    <s v="New York City"/>
    <x v="15"/>
    <n v="10035"/>
    <x v="3"/>
    <s v="FUR-BO-10003272"/>
    <x v="0"/>
    <x v="0"/>
    <s v="O'Sullivan Living Dimensions 5-Shelf Bookcases"/>
    <x v="669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s v="United States"/>
    <s v="New York City"/>
    <x v="15"/>
    <n v="10035"/>
    <x v="3"/>
    <s v="OFF-BI-10000050"/>
    <x v="1"/>
    <x v="8"/>
    <s v="Angle-D Binders with Locking Rings, Label Holders"/>
    <x v="670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s v="United States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s v="United States"/>
    <s v="Palm Coast"/>
    <x v="2"/>
    <n v="32137"/>
    <x v="0"/>
    <s v="OFF-EN-10001219"/>
    <x v="1"/>
    <x v="12"/>
    <s v="#10- 4 1/8&quot; x 9 1/2&quot; Security-Tint Envelopes"/>
    <x v="671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s v="United States"/>
    <s v="Mount Vernon"/>
    <x v="15"/>
    <n v="10550"/>
    <x v="3"/>
    <s v="OFF-AP-10001154"/>
    <x v="1"/>
    <x v="9"/>
    <s v="Bionaire Personal Warm Mist Humidifier/Vaporizer"/>
    <x v="672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s v="United States"/>
    <s v="Mount Vernon"/>
    <x v="15"/>
    <n v="10550"/>
    <x v="3"/>
    <s v="TEC-PH-10003012"/>
    <x v="2"/>
    <x v="7"/>
    <s v="Nortel Meridian M3904 Professional Digital phone"/>
    <x v="673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s v="United States"/>
    <s v="Mount Vernon"/>
    <x v="15"/>
    <n v="10550"/>
    <x v="3"/>
    <s v="TEC-AC-10001606"/>
    <x v="2"/>
    <x v="11"/>
    <s v="Logitech Wireless Performance Mouse MX for PC and Mac"/>
    <x v="674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s v="United States"/>
    <s v="Seattle"/>
    <x v="4"/>
    <n v="98105"/>
    <x v="1"/>
    <s v="OFF-BI-10003355"/>
    <x v="1"/>
    <x v="8"/>
    <s v="Cardinal Holdit Business Card Pockets"/>
    <x v="548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s v="United States"/>
    <s v="Dover"/>
    <x v="13"/>
    <n v="19901"/>
    <x v="3"/>
    <s v="FUR-FU-10000010"/>
    <x v="0"/>
    <x v="5"/>
    <s v="DAX Value U-Channel Document Frames, Easel Back"/>
    <x v="587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s v="United States"/>
    <s v="Newark"/>
    <x v="24"/>
    <n v="43055"/>
    <x v="3"/>
    <s v="FUR-FU-10002253"/>
    <x v="0"/>
    <x v="5"/>
    <s v="Howard Miller 13&quot; Diameter Pewter Finish Round Wall Clock"/>
    <x v="675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s v="United States"/>
    <s v="Orem"/>
    <x v="7"/>
    <n v="84057"/>
    <x v="1"/>
    <s v="OFF-BI-10001658"/>
    <x v="1"/>
    <x v="8"/>
    <s v="GBC Standard Therm-A-Bind Covers"/>
    <x v="676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s v="United States"/>
    <s v="Orem"/>
    <x v="7"/>
    <n v="84057"/>
    <x v="1"/>
    <s v="FUR-FU-10000246"/>
    <x v="0"/>
    <x v="5"/>
    <s v="Aluminum Document Frame"/>
    <x v="67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s v="United States"/>
    <s v="Los Angeles"/>
    <x v="1"/>
    <n v="90045"/>
    <x v="1"/>
    <s v="OFF-PA-10004092"/>
    <x v="1"/>
    <x v="10"/>
    <s v="Tops Green Bar Computer Printout Paper"/>
    <x v="678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s v="United States"/>
    <s v="Detroit"/>
    <x v="12"/>
    <n v="48205"/>
    <x v="2"/>
    <s v="FUR-TA-10000198"/>
    <x v="0"/>
    <x v="3"/>
    <s v="Chromcraft Bull-Nose Wood Oval Conference Tables &amp; Bases"/>
    <x v="679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s v="United States"/>
    <s v="Detroit"/>
    <x v="12"/>
    <n v="48205"/>
    <x v="2"/>
    <s v="OFF-ST-10000036"/>
    <x v="1"/>
    <x v="4"/>
    <s v="Recycled Data-Pak for Archival Bound Computer Printouts, 12-1/2 x 12-1/2 x 16"/>
    <x v="680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s v="United States"/>
    <s v="Philadelphia"/>
    <x v="9"/>
    <n v="19140"/>
    <x v="3"/>
    <s v="FUR-FU-10000222"/>
    <x v="0"/>
    <x v="5"/>
    <s v="Seth Thomas 16&quot; Steel Case Clock"/>
    <x v="681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s v="United States"/>
    <s v="Hialeah"/>
    <x v="2"/>
    <n v="33012"/>
    <x v="0"/>
    <s v="OFF-SU-10004664"/>
    <x v="1"/>
    <x v="14"/>
    <s v="Acme Softgrip Scissors"/>
    <x v="682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s v="United States"/>
    <s v="Austin"/>
    <x v="5"/>
    <n v="78745"/>
    <x v="2"/>
    <s v="OFF-EN-10001141"/>
    <x v="1"/>
    <x v="12"/>
    <s v="Manila Recycled Extra-Heavyweight Clasp Envelopes, 6&quot; x 9&quot;"/>
    <x v="683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s v="United States"/>
    <s v="Austin"/>
    <x v="5"/>
    <n v="78745"/>
    <x v="2"/>
    <s v="TEC-PH-10002170"/>
    <x v="2"/>
    <x v="7"/>
    <s v="ClearSounds CSC500 Amplified Spirit Phone Corded phone"/>
    <x v="684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s v="United States"/>
    <s v="Oceanside"/>
    <x v="15"/>
    <n v="11572"/>
    <x v="3"/>
    <s v="OFF-PA-10001954"/>
    <x v="1"/>
    <x v="10"/>
    <s v="Xerox 1964"/>
    <x v="685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s v="United States"/>
    <s v="Oceanside"/>
    <x v="15"/>
    <n v="11572"/>
    <x v="3"/>
    <s v="FUR-TA-10002228"/>
    <x v="0"/>
    <x v="3"/>
    <s v="Bevis Traditional Conference Table Top, Plinth Base"/>
    <x v="686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s v="United States"/>
    <s v="Oceanside"/>
    <x v="15"/>
    <n v="11572"/>
    <x v="3"/>
    <s v="OFF-ST-10004634"/>
    <x v="1"/>
    <x v="4"/>
    <s v="Personal Folder Holder, Ebony"/>
    <x v="687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s v="United States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s v="United States"/>
    <s v="Oceanside"/>
    <x v="15"/>
    <n v="11572"/>
    <x v="3"/>
    <s v="OFF-LA-10001317"/>
    <x v="1"/>
    <x v="2"/>
    <s v="Avery 520"/>
    <x v="689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s v="United States"/>
    <s v="Seattle"/>
    <x v="4"/>
    <n v="98115"/>
    <x v="1"/>
    <s v="OFF-ST-10000736"/>
    <x v="1"/>
    <x v="4"/>
    <s v="Carina Double Wide Media Storage Towers in Natural &amp; Black"/>
    <x v="423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s v="United States"/>
    <s v="Seattle"/>
    <x v="4"/>
    <n v="98115"/>
    <x v="1"/>
    <s v="TEC-AC-10003610"/>
    <x v="2"/>
    <x v="11"/>
    <s v="Logitech Illuminated - Keyboard"/>
    <x v="690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s v="United States"/>
    <s v="Seattle"/>
    <x v="4"/>
    <n v="98115"/>
    <x v="1"/>
    <s v="OFF-BI-10003982"/>
    <x v="1"/>
    <x v="8"/>
    <s v="Wilson Jones Century Plastic Molded Ring Binders"/>
    <x v="691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s v="United States"/>
    <s v="Seattle"/>
    <x v="4"/>
    <n v="98115"/>
    <x v="1"/>
    <s v="OFF-BI-10003291"/>
    <x v="1"/>
    <x v="8"/>
    <s v="Wilson Jones Leather-Like Binders with DublLock Round Rings"/>
    <x v="692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s v="United States"/>
    <s v="Seattle"/>
    <x v="4"/>
    <n v="98115"/>
    <x v="1"/>
    <s v="FUR-BO-10001619"/>
    <x v="0"/>
    <x v="0"/>
    <s v="O'Sullivan Cherrywood Estates Traditional Bookcase"/>
    <x v="693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s v="United States"/>
    <s v="Seattle"/>
    <x v="4"/>
    <n v="98115"/>
    <x v="1"/>
    <s v="OFF-BI-10000138"/>
    <x v="1"/>
    <x v="8"/>
    <s v="Acco Translucent Poly Ring Binders"/>
    <x v="694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s v="United States"/>
    <s v="San Francisco"/>
    <x v="1"/>
    <n v="94110"/>
    <x v="1"/>
    <s v="TEC-AC-10001383"/>
    <x v="2"/>
    <x v="11"/>
    <s v="Logitech Wireless Touch Keyboard K400"/>
    <x v="695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s v="United States"/>
    <s v="Naperville"/>
    <x v="10"/>
    <n v="60540"/>
    <x v="2"/>
    <s v="OFF-LA-10003223"/>
    <x v="1"/>
    <x v="2"/>
    <s v="Avery 508"/>
    <x v="696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s v="United States"/>
    <s v="Naperville"/>
    <x v="10"/>
    <n v="60540"/>
    <x v="2"/>
    <s v="OFF-ST-10002743"/>
    <x v="1"/>
    <x v="4"/>
    <s v="SAFCO Boltless Steel Shelving"/>
    <x v="697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s v="United States"/>
    <s v="Naperville"/>
    <x v="10"/>
    <n v="60540"/>
    <x v="2"/>
    <s v="OFF-BI-10004094"/>
    <x v="1"/>
    <x v="8"/>
    <s v="GBC Standard Plastic Binding Systems Combs"/>
    <x v="698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s v="United States"/>
    <s v="Dallas"/>
    <x v="5"/>
    <n v="75220"/>
    <x v="2"/>
    <s v="OFF-SU-10004498"/>
    <x v="1"/>
    <x v="14"/>
    <s v="Martin-Yale Premier Letter Opener"/>
    <x v="699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s v="United States"/>
    <s v="Dallas"/>
    <x v="5"/>
    <n v="75220"/>
    <x v="2"/>
    <s v="OFF-PA-10002615"/>
    <x v="1"/>
    <x v="10"/>
    <s v="Ampad Gold Fibre Wirebound Steno Books, 6&quot; x 9&quot;, Gregg Ruled"/>
    <x v="700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s v="United States"/>
    <s v="Dallas"/>
    <x v="5"/>
    <n v="75220"/>
    <x v="2"/>
    <s v="OFF-PA-10004971"/>
    <x v="1"/>
    <x v="10"/>
    <s v="Xerox 196"/>
    <x v="701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s v="United States"/>
    <s v="Dallas"/>
    <x v="5"/>
    <n v="75220"/>
    <x v="2"/>
    <s v="OFF-SU-10004261"/>
    <x v="1"/>
    <x v="14"/>
    <s v="Fiskars 8&quot; Scissors, 2/Pack"/>
    <x v="702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s v="United States"/>
    <s v="San Diego"/>
    <x v="1"/>
    <n v="92105"/>
    <x v="1"/>
    <s v="FUR-TA-10002607"/>
    <x v="0"/>
    <x v="3"/>
    <s v="KI Conference Tables"/>
    <x v="703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s v="United States"/>
    <s v="San Diego"/>
    <x v="1"/>
    <n v="92105"/>
    <x v="1"/>
    <s v="OFF-ST-10001809"/>
    <x v="1"/>
    <x v="4"/>
    <s v="Fellowes Officeware Wire Shelving"/>
    <x v="704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s v="United States"/>
    <s v="Evanston"/>
    <x v="10"/>
    <n v="60201"/>
    <x v="2"/>
    <s v="TEC-PH-10000004"/>
    <x v="2"/>
    <x v="7"/>
    <s v="Belkin iPhone and iPad Lightning Cable"/>
    <x v="705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s v="United States"/>
    <s v="Trenton"/>
    <x v="12"/>
    <n v="48183"/>
    <x v="2"/>
    <s v="OFF-BI-10003638"/>
    <x v="1"/>
    <x v="8"/>
    <s v="GBC Durable Plastic Covers"/>
    <x v="706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s v="United States"/>
    <s v="Trenton"/>
    <x v="12"/>
    <n v="48183"/>
    <x v="2"/>
    <s v="FUR-FU-10003577"/>
    <x v="0"/>
    <x v="5"/>
    <s v="Nu-Dell Leatherette Frames"/>
    <x v="707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s v="United States"/>
    <s v="Trenton"/>
    <x v="12"/>
    <n v="48183"/>
    <x v="2"/>
    <s v="OFF-AR-10003478"/>
    <x v="1"/>
    <x v="6"/>
    <s v="Avery Hi-Liter EverBold Pen Style Fluorescent Highlighters, 4/Pack"/>
    <x v="708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s v="United States"/>
    <s v="Trenton"/>
    <x v="12"/>
    <n v="48183"/>
    <x v="2"/>
    <s v="OFF-BI-10000546"/>
    <x v="1"/>
    <x v="8"/>
    <s v="Avery Durable Binders"/>
    <x v="709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s v="United States"/>
    <s v="San Francisco"/>
    <x v="1"/>
    <n v="94110"/>
    <x v="1"/>
    <s v="TEC-CO-10002095"/>
    <x v="2"/>
    <x v="16"/>
    <s v="Hewlett Packard 610 Color Digital Copier / Printer"/>
    <x v="387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s v="United States"/>
    <s v="Los Angeles"/>
    <x v="1"/>
    <n v="90036"/>
    <x v="1"/>
    <s v="FUR-FU-10002759"/>
    <x v="0"/>
    <x v="5"/>
    <s v="12-1/2 Diameter Round Wall Clock"/>
    <x v="710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s v="United States"/>
    <s v="Jacksonville"/>
    <x v="2"/>
    <n v="32216"/>
    <x v="0"/>
    <s v="FUR-TA-10001095"/>
    <x v="0"/>
    <x v="3"/>
    <s v="Chromcraft Round Conference Tables"/>
    <x v="711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s v="United States"/>
    <s v="Cottage Grove"/>
    <x v="11"/>
    <n v="55016"/>
    <x v="2"/>
    <s v="OFF-ST-10002444"/>
    <x v="1"/>
    <x v="4"/>
    <s v="Recycled Eldon Regeneration Jumbo File"/>
    <x v="335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s v="United States"/>
    <s v="Cottage Grove"/>
    <x v="11"/>
    <n v="55016"/>
    <x v="2"/>
    <s v="TEC-AC-10001267"/>
    <x v="2"/>
    <x v="11"/>
    <s v="Imation 32GB Pocket Pro USB 3.0 Flash Drive - 32 GB - Black - 1 P ..."/>
    <x v="712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s v="United States"/>
    <s v="New York City"/>
    <x v="15"/>
    <n v="10009"/>
    <x v="3"/>
    <s v="OFF-BI-10000848"/>
    <x v="1"/>
    <x v="8"/>
    <s v="Angle-D Ring Binders"/>
    <x v="535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s v="United States"/>
    <s v="Los Angeles"/>
    <x v="1"/>
    <n v="90004"/>
    <x v="1"/>
    <s v="OFF-PA-10003441"/>
    <x v="1"/>
    <x v="10"/>
    <s v="Xerox 226"/>
    <x v="713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s v="United States"/>
    <s v="Atlanta"/>
    <x v="32"/>
    <n v="30318"/>
    <x v="0"/>
    <s v="OFF-LA-10004484"/>
    <x v="1"/>
    <x v="2"/>
    <s v="Avery 476"/>
    <x v="714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s v="United States"/>
    <s v="Columbus"/>
    <x v="24"/>
    <n v="43229"/>
    <x v="3"/>
    <s v="TEC-PH-10003931"/>
    <x v="2"/>
    <x v="7"/>
    <s v="JBL Micro Wireless Portable Bluetooth Speaker"/>
    <x v="715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s v="United States"/>
    <s v="Bossier City"/>
    <x v="28"/>
    <n v="71111"/>
    <x v="0"/>
    <s v="OFF-EN-10001990"/>
    <x v="1"/>
    <x v="12"/>
    <s v="Staple envelope"/>
    <x v="71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s v="United States"/>
    <s v="Bossier City"/>
    <x v="28"/>
    <n v="71111"/>
    <x v="0"/>
    <s v="OFF-EN-10001532"/>
    <x v="1"/>
    <x v="12"/>
    <s v="Brown Kraft Recycled Envelopes"/>
    <x v="717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s v="United States"/>
    <s v="Bossier City"/>
    <x v="28"/>
    <n v="71111"/>
    <x v="0"/>
    <s v="TEC-AC-10003174"/>
    <x v="2"/>
    <x v="11"/>
    <s v="Plantronics S12 Corded Telephone Headset System"/>
    <x v="718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s v="United States"/>
    <s v="Bossier City"/>
    <x v="28"/>
    <n v="71111"/>
    <x v="0"/>
    <s v="OFF-BI-10004187"/>
    <x v="1"/>
    <x v="8"/>
    <s v="3-ring staple pack"/>
    <x v="719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s v="United States"/>
    <s v="Bossier City"/>
    <x v="28"/>
    <n v="71111"/>
    <x v="0"/>
    <s v="OFF-ST-10000025"/>
    <x v="1"/>
    <x v="4"/>
    <s v="Fellowes Stor/Drawer Steel Plus Storage Drawers"/>
    <x v="720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s v="United States"/>
    <s v="Saint Petersburg"/>
    <x v="2"/>
    <n v="33710"/>
    <x v="0"/>
    <s v="FUR-FU-10004306"/>
    <x v="0"/>
    <x v="5"/>
    <s v="Electrix Halogen Magnifier Lamp"/>
    <x v="721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s v="United States"/>
    <s v="Arlington"/>
    <x v="17"/>
    <n v="22204"/>
    <x v="0"/>
    <s v="FUR-CH-10003746"/>
    <x v="0"/>
    <x v="1"/>
    <s v="Hon 4070 Series Pagoda Round Back Stacking Chairs"/>
    <x v="722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s v="United States"/>
    <s v="Des Moines"/>
    <x v="23"/>
    <n v="50315"/>
    <x v="2"/>
    <s v="OFF-BI-10001036"/>
    <x v="1"/>
    <x v="8"/>
    <s v="Cardinal EasyOpen D-Ring Binders"/>
    <x v="723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s v="United States"/>
    <s v="Des Moines"/>
    <x v="23"/>
    <n v="50315"/>
    <x v="2"/>
    <s v="TEC-PH-10004614"/>
    <x v="2"/>
    <x v="7"/>
    <s v="AT&amp;T 841000 Phone"/>
    <x v="724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s v="United States"/>
    <s v="Des Moines"/>
    <x v="23"/>
    <n v="50315"/>
    <x v="2"/>
    <s v="OFF-BI-10000301"/>
    <x v="1"/>
    <x v="8"/>
    <s v="GBC Instant Report Kit"/>
    <x v="72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s v="United States"/>
    <s v="Des Moines"/>
    <x v="23"/>
    <n v="50315"/>
    <x v="2"/>
    <s v="OFF-BI-10003910"/>
    <x v="1"/>
    <x v="8"/>
    <s v="DXL Angle-View Binders with Locking Rings by Samsill"/>
    <x v="726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s v="United States"/>
    <s v="Des Moines"/>
    <x v="23"/>
    <n v="50315"/>
    <x v="2"/>
    <s v="OFF-AR-10004648"/>
    <x v="1"/>
    <x v="6"/>
    <s v="Boston 19500 Mighty Mite Electric Pencil Sharpener"/>
    <x v="72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s v="United States"/>
    <s v="Des Moines"/>
    <x v="23"/>
    <n v="50315"/>
    <x v="2"/>
    <s v="FUR-FU-10002597"/>
    <x v="0"/>
    <x v="5"/>
    <s v="C-Line Magnetic Cubicle Keepers, Clear Polypropylene"/>
    <x v="728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s v="United States"/>
    <s v="Cincinnati"/>
    <x v="24"/>
    <n v="45231"/>
    <x v="3"/>
    <s v="OFF-AR-10003405"/>
    <x v="1"/>
    <x v="6"/>
    <s v="Dixon My First Ticonderoga Pencil, #2"/>
    <x v="729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s v="United States"/>
    <s v="San Francisco"/>
    <x v="1"/>
    <n v="94110"/>
    <x v="1"/>
    <s v="FUR-CH-10002335"/>
    <x v="0"/>
    <x v="1"/>
    <s v="Hon GuestStacker Chair"/>
    <x v="730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s v="United States"/>
    <s v="San Francisco"/>
    <x v="1"/>
    <n v="94110"/>
    <x v="1"/>
    <s v="OFF-PA-10000157"/>
    <x v="1"/>
    <x v="10"/>
    <s v="Xerox 191"/>
    <x v="731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s v="United States"/>
    <s v="San Francisco"/>
    <x v="1"/>
    <n v="94110"/>
    <x v="1"/>
    <s v="OFF-PA-10001947"/>
    <x v="1"/>
    <x v="10"/>
    <s v="Xerox 1974"/>
    <x v="100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s v="United States"/>
    <s v="San Francisco"/>
    <x v="1"/>
    <n v="94110"/>
    <x v="1"/>
    <s v="OFF-PA-10003657"/>
    <x v="1"/>
    <x v="10"/>
    <s v="Xerox 1927"/>
    <x v="732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s v="United States"/>
    <s v="Columbus"/>
    <x v="24"/>
    <n v="43229"/>
    <x v="3"/>
    <s v="OFF-BI-10001098"/>
    <x v="1"/>
    <x v="8"/>
    <s v="Acco D-Ring Binder w/DublLock"/>
    <x v="733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s v="United States"/>
    <s v="Columbus"/>
    <x v="24"/>
    <n v="43229"/>
    <x v="3"/>
    <s v="TEC-AC-10002167"/>
    <x v="2"/>
    <x v="11"/>
    <s v="Imation 8gb Micro Traveldrive Usb 2.0 Flash Drive"/>
    <x v="73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s v="United States"/>
    <s v="Columbus"/>
    <x v="24"/>
    <n v="43229"/>
    <x v="3"/>
    <s v="FUR-BO-10004409"/>
    <x v="0"/>
    <x v="0"/>
    <s v="Safco Value Mate Series Steel Bookcases, Baked Enamel Finish on Steel, Gray"/>
    <x v="735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s v="United States"/>
    <s v="Columbus"/>
    <x v="24"/>
    <n v="43229"/>
    <x v="3"/>
    <s v="TEC-AC-10000057"/>
    <x v="2"/>
    <x v="11"/>
    <s v="Microsoft Natural Ergonomic Keyboard 4000"/>
    <x v="736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s v="United States"/>
    <s v="Columbia"/>
    <x v="20"/>
    <n v="29203"/>
    <x v="0"/>
    <s v="OFF-EN-10000056"/>
    <x v="1"/>
    <x v="12"/>
    <s v="Cameo Buff Policy Envelopes"/>
    <x v="737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s v="United States"/>
    <s v="Lancaster"/>
    <x v="1"/>
    <n v="93534"/>
    <x v="1"/>
    <s v="OFF-BI-10000014"/>
    <x v="1"/>
    <x v="8"/>
    <s v="Heavy-Duty E-Z-D Binders"/>
    <x v="738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s v="United States"/>
    <s v="Lancaster"/>
    <x v="1"/>
    <n v="93534"/>
    <x v="1"/>
    <s v="FUR-CH-10004675"/>
    <x v="0"/>
    <x v="1"/>
    <s v="Lifetime Advantage Folding Chairs, 4/Carton"/>
    <x v="739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s v="United States"/>
    <s v="Richmond"/>
    <x v="17"/>
    <n v="23223"/>
    <x v="0"/>
    <s v="OFF-BI-10001543"/>
    <x v="1"/>
    <x v="8"/>
    <s v="GBC VeloBinder Manual Binding System"/>
    <x v="740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s v="United States"/>
    <s v="Richmond"/>
    <x v="17"/>
    <n v="23223"/>
    <x v="0"/>
    <s v="OFF-ST-10001321"/>
    <x v="1"/>
    <x v="4"/>
    <s v="Decoflex Hanging Personal Folder File, Blue"/>
    <x v="741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s v="United States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s v="United States"/>
    <s v="Richmond"/>
    <x v="17"/>
    <n v="23223"/>
    <x v="0"/>
    <s v="FUR-CH-10003199"/>
    <x v="0"/>
    <x v="1"/>
    <s v="Office Star - Contemporary Task Swivel Chair"/>
    <x v="743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s v="United States"/>
    <s v="Asheville"/>
    <x v="3"/>
    <n v="28806"/>
    <x v="0"/>
    <s v="TEC-PH-10001530"/>
    <x v="2"/>
    <x v="7"/>
    <s v="Cisco Unified IP Phone 7945G VoIP phone"/>
    <x v="744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s v="United States"/>
    <s v="San Francisco"/>
    <x v="1"/>
    <n v="94110"/>
    <x v="1"/>
    <s v="OFF-LA-10001569"/>
    <x v="1"/>
    <x v="2"/>
    <s v="Avery 499"/>
    <x v="745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s v="United States"/>
    <s v="San Francisco"/>
    <x v="1"/>
    <n v="94110"/>
    <x v="1"/>
    <s v="OFF-PA-10003724"/>
    <x v="1"/>
    <x v="10"/>
    <s v="Wirebound Message Book, 4 per Page"/>
    <x v="746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s v="United States"/>
    <s v="Rochester"/>
    <x v="11"/>
    <n v="55901"/>
    <x v="2"/>
    <s v="OFF-BI-10000546"/>
    <x v="1"/>
    <x v="8"/>
    <s v="Avery Durable Binders"/>
    <x v="171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s v="United States"/>
    <s v="Rochester"/>
    <x v="15"/>
    <n v="14609"/>
    <x v="3"/>
    <s v="OFF-PA-10000176"/>
    <x v="1"/>
    <x v="10"/>
    <s v="Xerox 1887"/>
    <x v="747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s v="United States"/>
    <s v="Rochester"/>
    <x v="15"/>
    <n v="14609"/>
    <x v="3"/>
    <s v="OFF-PA-10002365"/>
    <x v="1"/>
    <x v="10"/>
    <s v="Xerox 1967"/>
    <x v="91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s v="United States"/>
    <s v="Rochester"/>
    <x v="15"/>
    <n v="14609"/>
    <x v="3"/>
    <s v="OFF-LA-10002271"/>
    <x v="1"/>
    <x v="2"/>
    <s v="Smead Alpha-Z Color-Coded Second Alphabetical Labels and Starter Set"/>
    <x v="748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s v="United States"/>
    <s v="Lake Elsinore"/>
    <x v="1"/>
    <n v="92530"/>
    <x v="1"/>
    <s v="FUR-CH-10002647"/>
    <x v="0"/>
    <x v="1"/>
    <s v="Situations Contoured Folding Chairs, 4/Set"/>
    <x v="514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s v="United States"/>
    <s v="San Diego"/>
    <x v="1"/>
    <n v="92105"/>
    <x v="1"/>
    <s v="FUR-FU-10004090"/>
    <x v="0"/>
    <x v="5"/>
    <s v="Executive Impressions 14&quot; Contract Wall Clock"/>
    <x v="749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s v="United States"/>
    <s v="San Diego"/>
    <x v="1"/>
    <n v="92105"/>
    <x v="1"/>
    <s v="TEC-PH-10001580"/>
    <x v="2"/>
    <x v="7"/>
    <s v="Logitech Mobile Speakerphone P710e - speaker phone"/>
    <x v="750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s v="United States"/>
    <s v="New York City"/>
    <x v="15"/>
    <n v="10024"/>
    <x v="3"/>
    <s v="OFF-AP-10000576"/>
    <x v="1"/>
    <x v="9"/>
    <s v="Belkin 7 Outlet SurgeMaster II"/>
    <x v="751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s v="United States"/>
    <s v="Monroe"/>
    <x v="28"/>
    <n v="71203"/>
    <x v="0"/>
    <s v="OFF-PA-10003953"/>
    <x v="1"/>
    <x v="10"/>
    <s v="Xerox 218"/>
    <x v="91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s v="United States"/>
    <s v="San Francisco"/>
    <x v="1"/>
    <n v="94122"/>
    <x v="1"/>
    <s v="FUR-FU-10000794"/>
    <x v="0"/>
    <x v="5"/>
    <s v="Eldon Stackable Tray, Side-Load, Legal, Smoke"/>
    <x v="723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s v="United States"/>
    <s v="Denver"/>
    <x v="22"/>
    <n v="80219"/>
    <x v="1"/>
    <s v="OFF-AR-10001897"/>
    <x v="1"/>
    <x v="6"/>
    <s v="Model L Table or Wall-Mount Pencil Sharpener"/>
    <x v="75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s v="United States"/>
    <s v="Denver"/>
    <x v="22"/>
    <n v="80219"/>
    <x v="1"/>
    <s v="TEC-PH-10001795"/>
    <x v="2"/>
    <x v="7"/>
    <s v="ClearOne CHATAttach 160 - speaker phone"/>
    <x v="753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s v="United States"/>
    <s v="Omaha"/>
    <x v="8"/>
    <n v="68104"/>
    <x v="2"/>
    <s v="FUR-FU-10003347"/>
    <x v="0"/>
    <x v="5"/>
    <s v="Coloredge Poster Frame"/>
    <x v="158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s v="United States"/>
    <s v="Omaha"/>
    <x v="8"/>
    <n v="68104"/>
    <x v="2"/>
    <s v="TEC-AC-10004901"/>
    <x v="2"/>
    <x v="11"/>
    <s v="Kensington SlimBlade Notebook Wireless Mouse with Nano Receiver"/>
    <x v="145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s v="United States"/>
    <s v="Edmonds"/>
    <x v="4"/>
    <n v="98026"/>
    <x v="1"/>
    <s v="OFF-AR-10003190"/>
    <x v="1"/>
    <x v="6"/>
    <s v="Newell 32"/>
    <x v="13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s v="United States"/>
    <s v="Edmonds"/>
    <x v="4"/>
    <n v="98026"/>
    <x v="1"/>
    <s v="FUR-TA-10002903"/>
    <x v="0"/>
    <x v="3"/>
    <s v="Bevis Round Bullnose 29&quot; High Table Top"/>
    <x v="754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s v="United States"/>
    <s v="Edmonds"/>
    <x v="4"/>
    <n v="98026"/>
    <x v="1"/>
    <s v="OFF-AP-10000240"/>
    <x v="1"/>
    <x v="9"/>
    <s v="Belkin F9G930V10-GRY 9 Outlet Surge"/>
    <x v="755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s v="United States"/>
    <s v="Edmonds"/>
    <x v="4"/>
    <n v="98026"/>
    <x v="1"/>
    <s v="TEC-AC-10001101"/>
    <x v="2"/>
    <x v="11"/>
    <s v="Sony 16GB Class 10 Micro SDHC R40 Memory Card"/>
    <x v="756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s v="United States"/>
    <s v="Santa Ana"/>
    <x v="1"/>
    <n v="92704"/>
    <x v="1"/>
    <s v="FUR-FU-10000794"/>
    <x v="0"/>
    <x v="5"/>
    <s v="Eldon Stackable Tray, Side-Load, Legal, Smoke"/>
    <x v="723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s v="United States"/>
    <s v="Santa Ana"/>
    <x v="1"/>
    <n v="92704"/>
    <x v="1"/>
    <s v="TEC-AC-10001838"/>
    <x v="2"/>
    <x v="11"/>
    <s v="Razer Tiamat Over Ear 7.1 Surround Sound PC Gaming Headset"/>
    <x v="757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s v="United States"/>
    <s v="Milwaukee"/>
    <x v="6"/>
    <n v="53209"/>
    <x v="2"/>
    <s v="OFF-PA-10000061"/>
    <x v="1"/>
    <x v="10"/>
    <s v="Xerox 205"/>
    <x v="187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s v="United States"/>
    <s v="Philadelphia"/>
    <x v="9"/>
    <n v="19140"/>
    <x v="3"/>
    <s v="OFF-PA-10003651"/>
    <x v="1"/>
    <x v="10"/>
    <s v="Xerox 1968"/>
    <x v="758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s v="United States"/>
    <s v="Philadelphia"/>
    <x v="9"/>
    <n v="19140"/>
    <x v="3"/>
    <s v="OFF-PA-10000304"/>
    <x v="1"/>
    <x v="10"/>
    <s v="Xerox 1995"/>
    <x v="759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s v="United States"/>
    <s v="Philadelphia"/>
    <x v="9"/>
    <n v="19140"/>
    <x v="3"/>
    <s v="OFF-BI-10003094"/>
    <x v="1"/>
    <x v="8"/>
    <s v="Self-Adhesive Ring Binder Labels"/>
    <x v="760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s v="United States"/>
    <s v="Philadelphia"/>
    <x v="9"/>
    <n v="19140"/>
    <x v="3"/>
    <s v="FUR-CH-10001394"/>
    <x v="0"/>
    <x v="1"/>
    <s v="Global Leather Executive Chair"/>
    <x v="761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s v="United States"/>
    <s v="Philadelphia"/>
    <x v="9"/>
    <n v="19140"/>
    <x v="3"/>
    <s v="OFF-BI-10004230"/>
    <x v="1"/>
    <x v="8"/>
    <s v="GBC Recycled Grain Textured Covers"/>
    <x v="762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s v="United States"/>
    <s v="Philadelphia"/>
    <x v="9"/>
    <n v="19140"/>
    <x v="3"/>
    <s v="OFF-PA-10003395"/>
    <x v="1"/>
    <x v="10"/>
    <s v="Xerox 1941"/>
    <x v="763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s v="United States"/>
    <s v="Belleville"/>
    <x v="30"/>
    <n v="7109"/>
    <x v="3"/>
    <s v="TEC-AC-10002402"/>
    <x v="2"/>
    <x v="11"/>
    <s v="Razer Kraken PRO Over Ear PC and Music Headset"/>
    <x v="764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s v="United States"/>
    <s v="Belleville"/>
    <x v="30"/>
    <n v="7109"/>
    <x v="3"/>
    <s v="OFF-LA-10003223"/>
    <x v="1"/>
    <x v="2"/>
    <s v="Avery 508"/>
    <x v="765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s v="United States"/>
    <s v="San Francisco"/>
    <x v="1"/>
    <n v="94110"/>
    <x v="1"/>
    <s v="TEC-AC-10003441"/>
    <x v="2"/>
    <x v="11"/>
    <s v="Kingston Digital DataTraveler 32GB USB 2.0"/>
    <x v="766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s v="United States"/>
    <s v="San Francisco"/>
    <x v="1"/>
    <n v="94110"/>
    <x v="1"/>
    <s v="TEC-AC-10000109"/>
    <x v="2"/>
    <x v="11"/>
    <s v="Sony Micro Vault Click 16 GB USB 2.0 Flash Drive"/>
    <x v="76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s v="United States"/>
    <s v="Lakeville"/>
    <x v="11"/>
    <n v="55044"/>
    <x v="2"/>
    <s v="OFF-FA-10002280"/>
    <x v="1"/>
    <x v="13"/>
    <s v="Advantus Plastic Paper Clips"/>
    <x v="768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s v="United States"/>
    <s v="Lakeville"/>
    <x v="11"/>
    <n v="55044"/>
    <x v="2"/>
    <s v="OFF-SU-10000381"/>
    <x v="1"/>
    <x v="14"/>
    <s v="Acme Forged Steel Scissors with Black Enamel Handles"/>
    <x v="769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s v="United States"/>
    <s v="Lakeville"/>
    <x v="11"/>
    <n v="55044"/>
    <x v="2"/>
    <s v="OFF-EN-10004459"/>
    <x v="1"/>
    <x v="12"/>
    <s v="Security-Tint Envelopes"/>
    <x v="770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s v="United States"/>
    <s v="Florence"/>
    <x v="0"/>
    <n v="41042"/>
    <x v="0"/>
    <s v="FUR-CH-10000665"/>
    <x v="0"/>
    <x v="1"/>
    <s v="Global Airflow Leather Mesh Back Chair, Black"/>
    <x v="85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s v="United States"/>
    <s v="Florence"/>
    <x v="0"/>
    <n v="41042"/>
    <x v="0"/>
    <s v="OFF-AP-10003884"/>
    <x v="1"/>
    <x v="9"/>
    <s v="Fellowes Smart Surge Ten-Outlet Protector, Platinum"/>
    <x v="771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s v="United States"/>
    <s v="Florence"/>
    <x v="0"/>
    <n v="41042"/>
    <x v="0"/>
    <s v="TEC-PH-10001557"/>
    <x v="2"/>
    <x v="7"/>
    <s v="Pyle PMP37LED"/>
    <x v="772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s v="United States"/>
    <s v="Florence"/>
    <x v="0"/>
    <n v="41042"/>
    <x v="0"/>
    <s v="TEC-PH-10002085"/>
    <x v="2"/>
    <x v="7"/>
    <s v="Clarity 53712"/>
    <x v="773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s v="United States"/>
    <s v="Tampa"/>
    <x v="2"/>
    <n v="33614"/>
    <x v="0"/>
    <s v="OFF-AR-10002956"/>
    <x v="1"/>
    <x v="6"/>
    <s v="Boston 16801 Nautilus Battery Pencil Sharpener"/>
    <x v="774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s v="United States"/>
    <s v="Tampa"/>
    <x v="2"/>
    <n v="33614"/>
    <x v="0"/>
    <s v="OFF-AP-10003266"/>
    <x v="1"/>
    <x v="9"/>
    <s v="Holmes Replacement Filter for HEPA Air Cleaner, Large Room"/>
    <x v="775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s v="United States"/>
    <s v="Tampa"/>
    <x v="2"/>
    <n v="33614"/>
    <x v="0"/>
    <s v="TEC-MA-10004002"/>
    <x v="2"/>
    <x v="15"/>
    <s v="Zebra GX420t Direct Thermal/Thermal Transfer Printer"/>
    <x v="776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s v="United States"/>
    <s v="Tyler"/>
    <x v="5"/>
    <n v="75701"/>
    <x v="2"/>
    <s v="OFF-BI-10001071"/>
    <x v="1"/>
    <x v="8"/>
    <s v="GBC ProClick Punch Binding System"/>
    <x v="777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s v="United States"/>
    <s v="Columbia"/>
    <x v="18"/>
    <n v="38401"/>
    <x v="0"/>
    <s v="OFF-PA-10001560"/>
    <x v="1"/>
    <x v="10"/>
    <s v="Adams Telephone Message Books, 5 1/4” x 11”"/>
    <x v="778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s v="United States"/>
    <s v="Fort Worth"/>
    <x v="5"/>
    <n v="76106"/>
    <x v="2"/>
    <s v="TEC-PH-10002365"/>
    <x v="2"/>
    <x v="7"/>
    <s v="Belkin Grip Candy Sheer Case / Cover for iPhone 5 and 5S"/>
    <x v="77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s v="United States"/>
    <s v="New York City"/>
    <x v="15"/>
    <n v="10035"/>
    <x v="3"/>
    <s v="OFF-AR-10004648"/>
    <x v="1"/>
    <x v="6"/>
    <s v="Boston 19500 Mighty Mite Electric Pencil Sharpener"/>
    <x v="780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s v="United States"/>
    <s v="New York City"/>
    <x v="15"/>
    <n v="10035"/>
    <x v="3"/>
    <s v="OFF-AR-10002578"/>
    <x v="1"/>
    <x v="6"/>
    <s v="Newell 335"/>
    <x v="13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s v="United States"/>
    <s v="New York City"/>
    <x v="15"/>
    <n v="10035"/>
    <x v="3"/>
    <s v="FUR-BO-10001519"/>
    <x v="0"/>
    <x v="0"/>
    <s v="O'Sullivan 3-Shelf Heavy-Duty Bookcases"/>
    <x v="781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s v="United States"/>
    <s v="Los Angeles"/>
    <x v="1"/>
    <n v="90036"/>
    <x v="1"/>
    <s v="OFF-BI-10001294"/>
    <x v="1"/>
    <x v="8"/>
    <s v="Fellowes Binding Cases"/>
    <x v="782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s v="United States"/>
    <s v="Los Angeles"/>
    <x v="1"/>
    <n v="90036"/>
    <x v="1"/>
    <s v="OFF-BI-10001636"/>
    <x v="1"/>
    <x v="8"/>
    <s v="Ibico Plastic and Wire Spiral Binding Combs"/>
    <x v="783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s v="United States"/>
    <s v="Los Angeles"/>
    <x v="1"/>
    <n v="90036"/>
    <x v="1"/>
    <s v="OFF-SU-10002503"/>
    <x v="1"/>
    <x v="14"/>
    <s v="Acme Preferred Stainless Steel Scissors"/>
    <x v="71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s v="United States"/>
    <s v="Los Angeles"/>
    <x v="1"/>
    <n v="90036"/>
    <x v="1"/>
    <s v="OFF-LA-10004093"/>
    <x v="1"/>
    <x v="2"/>
    <s v="Avery 486"/>
    <x v="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s v="United States"/>
    <s v="Louisville"/>
    <x v="0"/>
    <n v="40214"/>
    <x v="0"/>
    <s v="FUR-CH-10001891"/>
    <x v="0"/>
    <x v="1"/>
    <s v="Global Deluxe Office Fabric Chairs"/>
    <x v="785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s v="United States"/>
    <s v="Lorain"/>
    <x v="24"/>
    <n v="44052"/>
    <x v="3"/>
    <s v="FUR-FU-10003878"/>
    <x v="0"/>
    <x v="5"/>
    <s v="Linden 10&quot; Round Wall Clock, Black"/>
    <x v="786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s v="United States"/>
    <s v="Linden"/>
    <x v="30"/>
    <n v="7036"/>
    <x v="3"/>
    <s v="TEC-AC-10000710"/>
    <x v="2"/>
    <x v="11"/>
    <s v="Maxell DVD-RAM Discs"/>
    <x v="787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s v="United States"/>
    <s v="Salinas"/>
    <x v="1"/>
    <n v="93905"/>
    <x v="1"/>
    <s v="OFF-AR-10002335"/>
    <x v="1"/>
    <x v="6"/>
    <s v="DIXON Oriole Pencils"/>
    <x v="788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s v="United States"/>
    <s v="Salinas"/>
    <x v="1"/>
    <n v="93905"/>
    <x v="1"/>
    <s v="OFF-PA-10001870"/>
    <x v="1"/>
    <x v="10"/>
    <s v="Xerox 202"/>
    <x v="789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s v="United States"/>
    <s v="Jackson"/>
    <x v="35"/>
    <n v="39212"/>
    <x v="0"/>
    <s v="OFF-AR-10003373"/>
    <x v="1"/>
    <x v="6"/>
    <s v="Boston School Pro Electric Pencil Sharpener, 1670"/>
    <x v="790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s v="United States"/>
    <s v="New York City"/>
    <x v="15"/>
    <n v="10035"/>
    <x v="3"/>
    <s v="FUR-FU-10004090"/>
    <x v="0"/>
    <x v="5"/>
    <s v="Executive Impressions 14&quot; Contract Wall Clock"/>
    <x v="791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s v="United States"/>
    <s v="New York City"/>
    <x v="15"/>
    <n v="10035"/>
    <x v="3"/>
    <s v="OFF-ST-10000736"/>
    <x v="1"/>
    <x v="4"/>
    <s v="Carina Double Wide Media Storage Towers in Natural &amp; Black"/>
    <x v="423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s v="United States"/>
    <s v="New York City"/>
    <x v="15"/>
    <n v="10035"/>
    <x v="3"/>
    <s v="OFF-PA-10001019"/>
    <x v="1"/>
    <x v="10"/>
    <s v="Xerox 1884"/>
    <x v="792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s v="United States"/>
    <s v="New York City"/>
    <x v="15"/>
    <n v="10035"/>
    <x v="3"/>
    <s v="OFF-SU-10002537"/>
    <x v="1"/>
    <x v="14"/>
    <s v="Acme Box Cutter Scissors"/>
    <x v="793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s v="United States"/>
    <s v="New York City"/>
    <x v="15"/>
    <n v="10035"/>
    <x v="3"/>
    <s v="OFF-ST-10003221"/>
    <x v="1"/>
    <x v="4"/>
    <s v="Staple magnet"/>
    <x v="794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s v="United States"/>
    <s v="New Brunswick"/>
    <x v="30"/>
    <n v="8901"/>
    <x v="3"/>
    <s v="OFF-PA-10004569"/>
    <x v="1"/>
    <x v="10"/>
    <s v="Wirebound Message Books, Two 4 1/4&quot; x 5&quot; Forms per Page"/>
    <x v="245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s v="United States"/>
    <s v="New Brunswick"/>
    <x v="30"/>
    <n v="8901"/>
    <x v="3"/>
    <s v="OFF-FA-10000624"/>
    <x v="1"/>
    <x v="13"/>
    <s v="OIC Binder Clips"/>
    <x v="181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s v="United States"/>
    <s v="San Francisco"/>
    <x v="1"/>
    <n v="94122"/>
    <x v="1"/>
    <s v="OFF-SU-10001225"/>
    <x v="1"/>
    <x v="14"/>
    <s v="Staple remover"/>
    <x v="351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s v="United States"/>
    <s v="San Francisco"/>
    <x v="1"/>
    <n v="94122"/>
    <x v="1"/>
    <s v="OFF-AR-10003752"/>
    <x v="1"/>
    <x v="6"/>
    <s v="Deluxe Chalkboard Eraser Cleaner"/>
    <x v="795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s v="United States"/>
    <s v="Jacksonville"/>
    <x v="2"/>
    <n v="32216"/>
    <x v="0"/>
    <s v="TEC-AC-10001714"/>
    <x v="2"/>
    <x v="11"/>
    <s v="Logitech MX Performance Wireless Mouse"/>
    <x v="796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s v="United States"/>
    <s v="Jacksonville"/>
    <x v="2"/>
    <n v="32216"/>
    <x v="0"/>
    <s v="OFF-AR-10003958"/>
    <x v="1"/>
    <x v="6"/>
    <s v="Newell 337"/>
    <x v="797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s v="United States"/>
    <s v="Jacksonville"/>
    <x v="2"/>
    <n v="32216"/>
    <x v="0"/>
    <s v="TEC-PH-10002923"/>
    <x v="2"/>
    <x v="7"/>
    <s v="Logitech B530 USB Headset - headset - Full size, Binaural"/>
    <x v="798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s v="United States"/>
    <s v="Springfield"/>
    <x v="17"/>
    <n v="22153"/>
    <x v="0"/>
    <s v="OFF-LA-10004272"/>
    <x v="1"/>
    <x v="2"/>
    <s v="Avery 482"/>
    <x v="79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s v="United States"/>
    <s v="Springfield"/>
    <x v="17"/>
    <n v="22153"/>
    <x v="0"/>
    <s v="FUR-FU-10000965"/>
    <x v="0"/>
    <x v="5"/>
    <s v="Howard Miller 11-1/2&quot; Diameter Ridgewood Wall Clock"/>
    <x v="800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s v="United States"/>
    <s v="Philadelphia"/>
    <x v="9"/>
    <n v="19140"/>
    <x v="3"/>
    <s v="OFF-LA-10004853"/>
    <x v="1"/>
    <x v="2"/>
    <s v="Avery 483"/>
    <x v="801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s v="United States"/>
    <s v="Lancaster"/>
    <x v="9"/>
    <n v="17602"/>
    <x v="3"/>
    <s v="OFF-BI-10003719"/>
    <x v="1"/>
    <x v="8"/>
    <s v="Large Capacity Hanging Post Binders"/>
    <x v="802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s v="United States"/>
    <s v="Philadelphia"/>
    <x v="9"/>
    <n v="19143"/>
    <x v="3"/>
    <s v="OFF-BI-10000545"/>
    <x v="1"/>
    <x v="8"/>
    <s v="GBC Ibimaster 500 Manual ProClick Binding System"/>
    <x v="8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s v="United States"/>
    <s v="Philadelphia"/>
    <x v="9"/>
    <n v="19143"/>
    <x v="3"/>
    <s v="TEC-PH-10002496"/>
    <x v="2"/>
    <x v="7"/>
    <s v="Cisco SPA301"/>
    <x v="8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s v="United States"/>
    <s v="Concord"/>
    <x v="38"/>
    <n v="3301"/>
    <x v="3"/>
    <s v="OFF-PA-10003591"/>
    <x v="1"/>
    <x v="10"/>
    <s v="Southworth 100% Cotton The Best Paper"/>
    <x v="805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s v="United States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s v="United States"/>
    <s v="New York City"/>
    <x v="15"/>
    <n v="10009"/>
    <x v="3"/>
    <s v="OFF-BI-10000315"/>
    <x v="1"/>
    <x v="8"/>
    <s v="Poly Designer Cover &amp; Back"/>
    <x v="806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s v="United States"/>
    <s v="Charlotte"/>
    <x v="3"/>
    <n v="28205"/>
    <x v="0"/>
    <s v="OFF-PA-10001790"/>
    <x v="1"/>
    <x v="10"/>
    <s v="Xerox 1910"/>
    <x v="807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s v="United States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s v="United States"/>
    <s v="Concord"/>
    <x v="38"/>
    <n v="3301"/>
    <x v="3"/>
    <s v="TEC-AC-10003628"/>
    <x v="2"/>
    <x v="11"/>
    <s v="Logitech 910-002974 M325 Wireless Mouse for Web Scrolling"/>
    <x v="80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s v="United States"/>
    <s v="Concord"/>
    <x v="38"/>
    <n v="3301"/>
    <x v="3"/>
    <s v="TEC-AC-10002049"/>
    <x v="2"/>
    <x v="11"/>
    <s v="Logitech G19 Programmable Gaming Keyboard"/>
    <x v="810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s v="United States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s v="United States"/>
    <s v="New York City"/>
    <x v="15"/>
    <n v="10024"/>
    <x v="3"/>
    <s v="OFF-BI-10003984"/>
    <x v="1"/>
    <x v="8"/>
    <s v="Lock-Up Easel 'Spel-Binder'"/>
    <x v="812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s v="United States"/>
    <s v="New York City"/>
    <x v="15"/>
    <n v="10024"/>
    <x v="3"/>
    <s v="FUR-CH-10004287"/>
    <x v="0"/>
    <x v="1"/>
    <s v="SAFCO Arco Folding Chair"/>
    <x v="813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s v="United States"/>
    <s v="Springfield"/>
    <x v="17"/>
    <n v="22153"/>
    <x v="0"/>
    <s v="OFF-ST-10001321"/>
    <x v="1"/>
    <x v="4"/>
    <s v="Decoflex Hanging Personal Folder File, Blue"/>
    <x v="117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s v="United States"/>
    <s v="San Francisco"/>
    <x v="1"/>
    <n v="94109"/>
    <x v="1"/>
    <s v="OFF-AR-10001118"/>
    <x v="1"/>
    <x v="6"/>
    <s v="Binney &amp; Smith Crayola Metallic Crayons, 16-Color Pack"/>
    <x v="814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s v="United States"/>
    <s v="Detroit"/>
    <x v="12"/>
    <n v="48227"/>
    <x v="2"/>
    <s v="FUR-FU-10000732"/>
    <x v="0"/>
    <x v="5"/>
    <s v="Eldon 200 Class Desk Accessories"/>
    <x v="815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s v="United States"/>
    <s v="Rochester"/>
    <x v="15"/>
    <n v="14609"/>
    <x v="3"/>
    <s v="FUR-FU-10001424"/>
    <x v="0"/>
    <x v="5"/>
    <s v="Dax Clear Box Frame"/>
    <x v="45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s v="United States"/>
    <s v="Los Angeles"/>
    <x v="1"/>
    <n v="90045"/>
    <x v="1"/>
    <s v="OFF-BI-10002071"/>
    <x v="1"/>
    <x v="8"/>
    <s v="Fellowes Black Plastic Comb Bindings"/>
    <x v="816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s v="United States"/>
    <s v="San Diego"/>
    <x v="1"/>
    <n v="92105"/>
    <x v="1"/>
    <s v="OFF-ST-10002486"/>
    <x v="1"/>
    <x v="4"/>
    <s v="Eldon Shelf Savers Cubes and Bins"/>
    <x v="817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s v="United States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s v="United States"/>
    <s v="San Francisco"/>
    <x v="1"/>
    <n v="94122"/>
    <x v="1"/>
    <s v="OFF-PA-10003845"/>
    <x v="1"/>
    <x v="10"/>
    <s v="Xerox 1987"/>
    <x v="819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s v="United States"/>
    <s v="New Rochelle"/>
    <x v="15"/>
    <n v="10801"/>
    <x v="3"/>
    <s v="TEC-AC-10000927"/>
    <x v="2"/>
    <x v="11"/>
    <s v="Anker Ultrathin Bluetooth Wireless Keyboard Aluminum Cover with Stand"/>
    <x v="17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s v="United States"/>
    <s v="New Rochelle"/>
    <x v="15"/>
    <n v="10801"/>
    <x v="3"/>
    <s v="OFF-BI-10001098"/>
    <x v="1"/>
    <x v="8"/>
    <s v="Acco D-Ring Binder w/DublLock"/>
    <x v="96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s v="United States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s v="United States"/>
    <s v="Detroit"/>
    <x v="12"/>
    <n v="48227"/>
    <x v="2"/>
    <s v="OFF-AR-10003158"/>
    <x v="1"/>
    <x v="6"/>
    <s v="Fluorescent Highlighters by Dixon"/>
    <x v="204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s v="United States"/>
    <s v="Detroit"/>
    <x v="12"/>
    <n v="48227"/>
    <x v="2"/>
    <s v="TEC-PH-10002660"/>
    <x v="2"/>
    <x v="7"/>
    <s v="Nortel Networks T7316 E Nt8 B27"/>
    <x v="821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s v="United States"/>
    <s v="San Francisco"/>
    <x v="1"/>
    <n v="94122"/>
    <x v="1"/>
    <s v="OFF-ST-10002205"/>
    <x v="1"/>
    <x v="4"/>
    <s v="File Shuttle I and Handi-File"/>
    <x v="82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s v="United States"/>
    <s v="San Francisco"/>
    <x v="1"/>
    <n v="94122"/>
    <x v="1"/>
    <s v="OFF-BI-10003364"/>
    <x v="1"/>
    <x v="8"/>
    <s v="Binding Machine Supplies"/>
    <x v="823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s v="United States"/>
    <s v="Houston"/>
    <x v="5"/>
    <n v="77095"/>
    <x v="2"/>
    <s v="OFF-EN-10001099"/>
    <x v="1"/>
    <x v="12"/>
    <s v="Staple envelope"/>
    <x v="824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s v="United States"/>
    <s v="Detroit"/>
    <x v="12"/>
    <n v="48227"/>
    <x v="2"/>
    <s v="OFF-LA-10003923"/>
    <x v="1"/>
    <x v="2"/>
    <s v="Alphabetical Labels for Top Tab Filing"/>
    <x v="825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s v="United States"/>
    <s v="Auburn"/>
    <x v="15"/>
    <n v="13021"/>
    <x v="3"/>
    <s v="OFF-PA-10002250"/>
    <x v="1"/>
    <x v="10"/>
    <s v="Things To Do Today Pad"/>
    <x v="82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s v="United States"/>
    <s v="Springfield"/>
    <x v="24"/>
    <n v="45503"/>
    <x v="3"/>
    <s v="OFF-BI-10004716"/>
    <x v="1"/>
    <x v="8"/>
    <s v="Wilson Jones Hanging Recycled Pressboard Data Binders"/>
    <x v="82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s v="United States"/>
    <s v="Garland"/>
    <x v="5"/>
    <n v="75043"/>
    <x v="2"/>
    <s v="OFF-LA-10001045"/>
    <x v="1"/>
    <x v="2"/>
    <s v="Permanent Self-Adhesive File Folder Labels for Typewriters by Universal"/>
    <x v="828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s v="United States"/>
    <s v="Garland"/>
    <x v="5"/>
    <n v="75043"/>
    <x v="2"/>
    <s v="OFF-BI-10001510"/>
    <x v="1"/>
    <x v="8"/>
    <s v="Deluxe Heavy-Duty Vinyl Round Ring Binder"/>
    <x v="82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s v="United States"/>
    <s v="Chicago"/>
    <x v="10"/>
    <n v="60653"/>
    <x v="2"/>
    <s v="TEC-PH-10004536"/>
    <x v="2"/>
    <x v="7"/>
    <s v="Avaya 5420 Digital phone"/>
    <x v="830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s v="United States"/>
    <s v="Los Angeles"/>
    <x v="1"/>
    <n v="90032"/>
    <x v="1"/>
    <s v="OFF-PA-10002947"/>
    <x v="1"/>
    <x v="10"/>
    <s v="Xerox 1923"/>
    <x v="130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s v="United States"/>
    <s v="Los Angeles"/>
    <x v="1"/>
    <n v="90032"/>
    <x v="1"/>
    <s v="OFF-ST-10002583"/>
    <x v="1"/>
    <x v="4"/>
    <s v="Fellowes Neat Ideas Storage Cubes"/>
    <x v="647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s v="United States"/>
    <s v="Los Angeles"/>
    <x v="1"/>
    <n v="90032"/>
    <x v="1"/>
    <s v="OFF-PA-10000019"/>
    <x v="1"/>
    <x v="10"/>
    <s v="Xerox 1931"/>
    <x v="91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s v="United States"/>
    <s v="New York City"/>
    <x v="15"/>
    <n v="10009"/>
    <x v="3"/>
    <s v="FUR-BO-10003441"/>
    <x v="0"/>
    <x v="0"/>
    <s v="Bush Westfield Collection Bookcases, Fully Assembled"/>
    <x v="831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s v="United States"/>
    <s v="New York City"/>
    <x v="15"/>
    <n v="10009"/>
    <x v="3"/>
    <s v="TEC-PH-10004774"/>
    <x v="2"/>
    <x v="7"/>
    <s v="Gear Head AU3700S Headset"/>
    <x v="832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s v="United States"/>
    <s v="New York City"/>
    <x v="15"/>
    <n v="10009"/>
    <x v="3"/>
    <s v="OFF-BI-10003684"/>
    <x v="1"/>
    <x v="8"/>
    <s v="Wilson Jones Legal Size Ring Binders"/>
    <x v="833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s v="United States"/>
    <s v="Jackson"/>
    <x v="12"/>
    <n v="49201"/>
    <x v="2"/>
    <s v="TEC-PH-10001494"/>
    <x v="2"/>
    <x v="7"/>
    <s v="Polycom CX600 IP Phone VoIP phone"/>
    <x v="834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s v="United States"/>
    <s v="Jackson"/>
    <x v="12"/>
    <n v="49201"/>
    <x v="2"/>
    <s v="TEC-AC-10004666"/>
    <x v="2"/>
    <x v="11"/>
    <s v="Maxell iVDR EX 500GB Cartridge"/>
    <x v="835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s v="United States"/>
    <s v="Jackson"/>
    <x v="12"/>
    <n v="49201"/>
    <x v="2"/>
    <s v="OFF-ST-10003816"/>
    <x v="1"/>
    <x v="4"/>
    <s v="Fellowes High-Stak Drawer Files"/>
    <x v="836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s v="United States"/>
    <s v="Norwich"/>
    <x v="29"/>
    <n v="6360"/>
    <x v="3"/>
    <s v="FUR-FU-10001935"/>
    <x v="0"/>
    <x v="5"/>
    <s v="3M Hangers With Command Adhesive"/>
    <x v="500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s v="United States"/>
    <s v="Milwaukee"/>
    <x v="6"/>
    <n v="53209"/>
    <x v="2"/>
    <s v="FUR-FU-10004091"/>
    <x v="0"/>
    <x v="5"/>
    <s v="Howard Miller 13&quot; Diameter Goldtone Round Wall Clock"/>
    <x v="837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s v="United States"/>
    <s v="Milwaukee"/>
    <x v="6"/>
    <n v="53209"/>
    <x v="2"/>
    <s v="TEC-AC-10001772"/>
    <x v="2"/>
    <x v="11"/>
    <s v="Memorex Mini Travel Drive 16 GB USB 2.0 Flash Drive"/>
    <x v="838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s v="United States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s v="United States"/>
    <s v="San Antonio"/>
    <x v="5"/>
    <n v="78207"/>
    <x v="2"/>
    <s v="FUR-CH-10003379"/>
    <x v="0"/>
    <x v="1"/>
    <s v="Global Commerce Series High-Back Swivel/Tilt Chairs"/>
    <x v="840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s v="United States"/>
    <s v="San Antonio"/>
    <x v="5"/>
    <n v="78207"/>
    <x v="2"/>
    <s v="OFF-BI-10002706"/>
    <x v="1"/>
    <x v="8"/>
    <s v="Avery Premier Heavy-Duty Binder with Round Locking Rings"/>
    <x v="841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s v="United States"/>
    <s v="Dallas"/>
    <x v="5"/>
    <n v="75220"/>
    <x v="2"/>
    <s v="OFF-EN-10000056"/>
    <x v="1"/>
    <x v="12"/>
    <s v="Cameo Buff Policy Envelopes"/>
    <x v="84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s v="United States"/>
    <s v="Dallas"/>
    <x v="5"/>
    <n v="75220"/>
    <x v="2"/>
    <s v="OFF-ST-10001558"/>
    <x v="1"/>
    <x v="4"/>
    <s v="Acco Perma 4000 Stacking Storage Drawers"/>
    <x v="843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s v="United States"/>
    <s v="Alexandria"/>
    <x v="17"/>
    <n v="22304"/>
    <x v="0"/>
    <s v="OFF-ST-10002444"/>
    <x v="1"/>
    <x v="4"/>
    <s v="Recycled Eldon Regeneration Jumbo File"/>
    <x v="335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s v="United States"/>
    <s v="New York City"/>
    <x v="15"/>
    <n v="10009"/>
    <x v="3"/>
    <s v="TEC-AC-10002473"/>
    <x v="2"/>
    <x v="11"/>
    <s v="Maxell 4.7GB DVD-R"/>
    <x v="84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s v="United States"/>
    <s v="New York City"/>
    <x v="15"/>
    <n v="10009"/>
    <x v="3"/>
    <s v="TEC-PH-10004531"/>
    <x v="2"/>
    <x v="7"/>
    <s v="OtterBox Commuter Series Case - iPhone 5 &amp; 5s"/>
    <x v="845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s v="United States"/>
    <s v="New York City"/>
    <x v="15"/>
    <n v="10009"/>
    <x v="3"/>
    <s v="OFF-AP-10004487"/>
    <x v="1"/>
    <x v="9"/>
    <s v="Kensington 4 Outlet MasterPiece Compact Power Control Center"/>
    <x v="846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s v="United States"/>
    <s v="New York City"/>
    <x v="15"/>
    <n v="10011"/>
    <x v="3"/>
    <s v="OFF-BI-10003650"/>
    <x v="1"/>
    <x v="8"/>
    <s v="GBC DocuBind 300 Electric Binding Machine"/>
    <x v="847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s v="United States"/>
    <s v="Philadelphia"/>
    <x v="9"/>
    <n v="19143"/>
    <x v="3"/>
    <s v="OFF-PA-10003543"/>
    <x v="1"/>
    <x v="10"/>
    <s v="Xerox 1985"/>
    <x v="12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s v="United States"/>
    <s v="Philadelphia"/>
    <x v="9"/>
    <n v="19143"/>
    <x v="3"/>
    <s v="TEC-AC-10004353"/>
    <x v="2"/>
    <x v="11"/>
    <s v="Hypercom P1300 Pinpad"/>
    <x v="848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s v="United States"/>
    <s v="Springfield"/>
    <x v="17"/>
    <n v="22153"/>
    <x v="0"/>
    <s v="OFF-AR-10000658"/>
    <x v="1"/>
    <x v="6"/>
    <s v="Newell 324"/>
    <x v="849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s v="United States"/>
    <s v="Springfield"/>
    <x v="17"/>
    <n v="22153"/>
    <x v="0"/>
    <s v="OFF-AP-10000696"/>
    <x v="1"/>
    <x v="9"/>
    <s v="Holmes Odor Grabber"/>
    <x v="850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s v="United States"/>
    <s v="Toledo"/>
    <x v="24"/>
    <n v="43615"/>
    <x v="3"/>
    <s v="OFF-AR-10003560"/>
    <x v="1"/>
    <x v="6"/>
    <s v="Zebra Zazzle Fluorescent Highlighters"/>
    <x v="851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s v="United States"/>
    <s v="Toledo"/>
    <x v="24"/>
    <n v="43615"/>
    <x v="3"/>
    <s v="OFF-AR-10001468"/>
    <x v="1"/>
    <x v="6"/>
    <s v="Sanford Prismacolor Professional Thick Lead Art Pencils, 36-Color Set"/>
    <x v="852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s v="United States"/>
    <s v="Toledo"/>
    <x v="24"/>
    <n v="43615"/>
    <x v="3"/>
    <s v="OFF-PA-10004971"/>
    <x v="1"/>
    <x v="10"/>
    <s v="Xerox 196"/>
    <x v="853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s v="United States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s v="United States"/>
    <s v="Philadelphia"/>
    <x v="9"/>
    <n v="19120"/>
    <x v="3"/>
    <s v="OFF-PA-10001745"/>
    <x v="1"/>
    <x v="10"/>
    <s v="Wirebound Message Books, 2 7/8&quot; x 5&quot;, 3 Forms per Page"/>
    <x v="855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s v="United States"/>
    <s v="Philadelphia"/>
    <x v="9"/>
    <n v="19120"/>
    <x v="3"/>
    <s v="OFF-BI-10004826"/>
    <x v="1"/>
    <x v="8"/>
    <s v="JM Magazine Binder"/>
    <x v="856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s v="United States"/>
    <s v="Philadelphia"/>
    <x v="9"/>
    <n v="19120"/>
    <x v="3"/>
    <s v="OFF-PA-10001870"/>
    <x v="1"/>
    <x v="10"/>
    <s v="Xerox 202"/>
    <x v="12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s v="United States"/>
    <s v="Philadelphia"/>
    <x v="9"/>
    <n v="19120"/>
    <x v="3"/>
    <s v="OFF-AP-10001058"/>
    <x v="1"/>
    <x v="9"/>
    <s v="Sanyo 2.5 Cubic Foot Mid-Size Office Refrigerators"/>
    <x v="857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s v="United States"/>
    <s v="Farmington"/>
    <x v="27"/>
    <n v="87401"/>
    <x v="1"/>
    <s v="TEC-AC-10003911"/>
    <x v="2"/>
    <x v="11"/>
    <s v="NETGEAR AC1750 Dual Band Gigabit Smart WiFi Router"/>
    <x v="858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s v="United States"/>
    <s v="Riverside"/>
    <x v="1"/>
    <n v="92503"/>
    <x v="1"/>
    <s v="OFF-PA-10000289"/>
    <x v="1"/>
    <x v="10"/>
    <s v="Xerox 213"/>
    <x v="91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s v="United States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s v="United States"/>
    <s v="Torrance"/>
    <x v="1"/>
    <n v="90503"/>
    <x v="1"/>
    <s v="OFF-BI-10001759"/>
    <x v="1"/>
    <x v="8"/>
    <s v="Acco Pressboard Covers with Storage Hooks, 14 7/8&quot; x 11&quot;, Dark Blue"/>
    <x v="86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s v="United States"/>
    <s v="Torrance"/>
    <x v="1"/>
    <n v="90503"/>
    <x v="1"/>
    <s v="FUR-TA-10000577"/>
    <x v="0"/>
    <x v="3"/>
    <s v="Bretford CR4500 Series Slim Rectangular Table"/>
    <x v="862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s v="United States"/>
    <s v="Seattle"/>
    <x v="4"/>
    <n v="98105"/>
    <x v="1"/>
    <s v="OFF-PA-10004101"/>
    <x v="1"/>
    <x v="10"/>
    <s v="Xerox 1894"/>
    <x v="5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s v="United States"/>
    <s v="Seattle"/>
    <x v="4"/>
    <n v="98105"/>
    <x v="1"/>
    <s v="OFF-ST-10001496"/>
    <x v="1"/>
    <x v="4"/>
    <s v="Standard Rollaway File with Lock"/>
    <x v="863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s v="United States"/>
    <s v="Seattle"/>
    <x v="4"/>
    <n v="98105"/>
    <x v="1"/>
    <s v="OFF-BI-10002931"/>
    <x v="1"/>
    <x v="8"/>
    <s v="Avery Trapezoid Extra Heavy Duty 4&quot; Binders"/>
    <x v="864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s v="United States"/>
    <s v="Mesa"/>
    <x v="16"/>
    <n v="85204"/>
    <x v="1"/>
    <s v="FUR-TA-10002356"/>
    <x v="0"/>
    <x v="3"/>
    <s v="Bevis Boat-Shaped Conference Table"/>
    <x v="865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s v="United States"/>
    <s v="Philadelphia"/>
    <x v="9"/>
    <n v="19120"/>
    <x v="3"/>
    <s v="FUR-FU-10003601"/>
    <x v="0"/>
    <x v="5"/>
    <s v="Deflect-o RollaMat Studded, Beveled Mat for Medium Pile Carpeting"/>
    <x v="86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s v="United States"/>
    <s v="Philadelphia"/>
    <x v="9"/>
    <n v="19120"/>
    <x v="3"/>
    <s v="FUR-FU-10000576"/>
    <x v="0"/>
    <x v="5"/>
    <s v="Luxo Professional Fluorescent Magnifier Lamp with Clamp-Mount Base"/>
    <x v="867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s v="United States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s v="United States"/>
    <s v="Philadelphia"/>
    <x v="9"/>
    <n v="19120"/>
    <x v="3"/>
    <s v="OFF-PA-10000788"/>
    <x v="1"/>
    <x v="10"/>
    <s v="Xerox 210"/>
    <x v="12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s v="United States"/>
    <s v="Philadelphia"/>
    <x v="9"/>
    <n v="19120"/>
    <x v="3"/>
    <s v="OFF-PA-10002479"/>
    <x v="1"/>
    <x v="10"/>
    <s v="Xerox 4200 Series MultiUse Premium Copy Paper (20Lb. and 84 Bright)"/>
    <x v="869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s v="United States"/>
    <s v="Philadelphia"/>
    <x v="9"/>
    <n v="19143"/>
    <x v="3"/>
    <s v="FUR-FU-10001940"/>
    <x v="0"/>
    <x v="5"/>
    <s v="Staple-based wall hangings"/>
    <x v="870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s v="United States"/>
    <s v="Round Rock"/>
    <x v="5"/>
    <n v="78664"/>
    <x v="2"/>
    <s v="OFF-AR-10001958"/>
    <x v="1"/>
    <x v="6"/>
    <s v="Stanley Bostitch Contemporary Electric Pencil Sharpeners"/>
    <x v="220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s v="United States"/>
    <s v="Round Rock"/>
    <x v="5"/>
    <n v="78664"/>
    <x v="2"/>
    <s v="FUR-BO-10004709"/>
    <x v="0"/>
    <x v="0"/>
    <s v="Bush Westfield Collection Bookcases, Medium Cherry Finish"/>
    <x v="871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s v="United States"/>
    <s v="Jackson"/>
    <x v="35"/>
    <n v="39212"/>
    <x v="0"/>
    <s v="OFF-ST-10000604"/>
    <x v="1"/>
    <x v="4"/>
    <s v="Home/Office Personal File Carts"/>
    <x v="872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s v="United States"/>
    <s v="Phoenix"/>
    <x v="16"/>
    <n v="85023"/>
    <x v="1"/>
    <s v="TEC-PH-10002923"/>
    <x v="2"/>
    <x v="7"/>
    <s v="Logitech B530 USB Headset - headset - Full size, Binaural"/>
    <x v="873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s v="United States"/>
    <s v="Phoenix"/>
    <x v="16"/>
    <n v="85023"/>
    <x v="1"/>
    <s v="OFF-BI-10004465"/>
    <x v="1"/>
    <x v="8"/>
    <s v="Avery Durable Slant Ring Binders"/>
    <x v="323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s v="United States"/>
    <s v="Phoenix"/>
    <x v="16"/>
    <n v="85023"/>
    <x v="1"/>
    <s v="OFF-PA-10002333"/>
    <x v="1"/>
    <x v="10"/>
    <s v="Universal Ultra Bright White Copier/Laser Paper, 8 1/2&quot; x 11&quot;, Ream"/>
    <x v="12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s v="United States"/>
    <s v="Oceanside"/>
    <x v="1"/>
    <n v="92054"/>
    <x v="1"/>
    <s v="FUR-FU-10004188"/>
    <x v="0"/>
    <x v="5"/>
    <s v="Luxo Professional Combination Clamp-On Lamps"/>
    <x v="874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s v="United States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s v="United States"/>
    <s v="Fayetteville"/>
    <x v="36"/>
    <n v="72701"/>
    <x v="0"/>
    <s v="OFF-BI-10000145"/>
    <x v="1"/>
    <x v="8"/>
    <s v="Zipper Ring Binder Pockets"/>
    <x v="875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s v="United States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s v="United States"/>
    <s v="Boca Raton"/>
    <x v="2"/>
    <n v="33433"/>
    <x v="0"/>
    <s v="OFF-LA-10001613"/>
    <x v="1"/>
    <x v="2"/>
    <s v="Avery File Folder Labels"/>
    <x v="87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s v="United States"/>
    <s v="New York City"/>
    <x v="15"/>
    <n v="10011"/>
    <x v="3"/>
    <s v="OFF-LA-10004055"/>
    <x v="1"/>
    <x v="2"/>
    <s v="Color-Coded Legal Exhibit Labels"/>
    <x v="765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s v="United States"/>
    <s v="New York City"/>
    <x v="15"/>
    <n v="10011"/>
    <x v="3"/>
    <s v="OFF-AR-10004344"/>
    <x v="1"/>
    <x v="6"/>
    <s v="Bulldog Vacuum Base Pencil Sharpener"/>
    <x v="878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s v="United States"/>
    <s v="New York City"/>
    <x v="15"/>
    <n v="10011"/>
    <x v="3"/>
    <s v="OFF-PA-10004621"/>
    <x v="1"/>
    <x v="10"/>
    <s v="Xerox 212"/>
    <x v="91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s v="United States"/>
    <s v="New York City"/>
    <x v="15"/>
    <n v="10011"/>
    <x v="3"/>
    <s v="OFF-PA-10001281"/>
    <x v="1"/>
    <x v="10"/>
    <s v="Computer Printout Paper with Letter-Trim Fine Perforations"/>
    <x v="879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s v="United States"/>
    <s v="New York City"/>
    <x v="15"/>
    <n v="10011"/>
    <x v="3"/>
    <s v="OFF-LA-10001613"/>
    <x v="1"/>
    <x v="2"/>
    <s v="Avery File Folder Labels"/>
    <x v="880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s v="United States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s v="United States"/>
    <s v="Philadelphia"/>
    <x v="9"/>
    <n v="19134"/>
    <x v="3"/>
    <s v="FUR-FU-10001095"/>
    <x v="0"/>
    <x v="5"/>
    <s v="DAX Black Cherry Wood-Tone Poster Frame"/>
    <x v="882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s v="United States"/>
    <s v="Philadelphia"/>
    <x v="9"/>
    <n v="19134"/>
    <x v="3"/>
    <s v="TEC-PH-10004614"/>
    <x v="2"/>
    <x v="7"/>
    <s v="AT&amp;T 841000 Phone"/>
    <x v="883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s v="United States"/>
    <s v="Philadelphia"/>
    <x v="9"/>
    <n v="19134"/>
    <x v="3"/>
    <s v="OFF-BI-10001575"/>
    <x v="1"/>
    <x v="8"/>
    <s v="GBC Linen Binding Covers"/>
    <x v="662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s v="United States"/>
    <s v="Philadelphia"/>
    <x v="9"/>
    <n v="19134"/>
    <x v="3"/>
    <s v="OFF-LA-10001074"/>
    <x v="1"/>
    <x v="2"/>
    <s v="Round Specialty Laser Printer Labels"/>
    <x v="884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s v="United States"/>
    <s v="New York City"/>
    <x v="15"/>
    <n v="10011"/>
    <x v="3"/>
    <s v="TEC-PH-10003555"/>
    <x v="2"/>
    <x v="7"/>
    <s v="Motorola HK250 Universal Bluetooth Headset"/>
    <x v="885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s v="United States"/>
    <s v="New York City"/>
    <x v="15"/>
    <n v="10011"/>
    <x v="3"/>
    <s v="OFF-BI-10004492"/>
    <x v="1"/>
    <x v="8"/>
    <s v="Tuf-Vin Binders"/>
    <x v="376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s v="United States"/>
    <s v="Portland"/>
    <x v="21"/>
    <n v="97206"/>
    <x v="1"/>
    <s v="OFF-BI-10002012"/>
    <x v="1"/>
    <x v="8"/>
    <s v="Wilson Jones Easy Flow II Sheet Lifters"/>
    <x v="886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s v="United States"/>
    <s v="Detroit"/>
    <x v="12"/>
    <n v="48205"/>
    <x v="2"/>
    <s v="TEC-MA-10000822"/>
    <x v="2"/>
    <x v="15"/>
    <s v="Lexmark MX611dhe Monochrome Laser Printer"/>
    <x v="257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s v="United States"/>
    <s v="Wilmington"/>
    <x v="3"/>
    <n v="28403"/>
    <x v="0"/>
    <s v="OFF-BI-10000848"/>
    <x v="1"/>
    <x v="8"/>
    <s v="Angle-D Ring Binders"/>
    <x v="577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s v="United States"/>
    <s v="Columbus"/>
    <x v="14"/>
    <n v="47201"/>
    <x v="2"/>
    <s v="OFF-PA-10004156"/>
    <x v="1"/>
    <x v="10"/>
    <s v="Xerox 188"/>
    <x v="887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s v="United States"/>
    <s v="New York City"/>
    <x v="15"/>
    <n v="10035"/>
    <x v="3"/>
    <s v="FUR-CH-10003199"/>
    <x v="0"/>
    <x v="1"/>
    <s v="Office Star - Contemporary Task Swivel Chair"/>
    <x v="888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s v="United States"/>
    <s v="Louisville"/>
    <x v="22"/>
    <n v="80027"/>
    <x v="1"/>
    <s v="OFF-AR-10000034"/>
    <x v="1"/>
    <x v="6"/>
    <s v="BIC Brite Liner Grip Highlighters, Assorted, 5/Pack"/>
    <x v="889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s v="United States"/>
    <s v="Louisville"/>
    <x v="22"/>
    <n v="80027"/>
    <x v="1"/>
    <s v="TEC-PH-10000560"/>
    <x v="2"/>
    <x v="7"/>
    <s v="Samsung Galaxy S III - 16GB - pebble blue (T-Mobile)"/>
    <x v="890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s v="United States"/>
    <s v="Louisville"/>
    <x v="22"/>
    <n v="80027"/>
    <x v="1"/>
    <s v="FUR-CH-10000665"/>
    <x v="0"/>
    <x v="1"/>
    <s v="Global Airflow Leather Mesh Back Chair, Black"/>
    <x v="891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s v="United States"/>
    <s v="Pasadena"/>
    <x v="5"/>
    <n v="77506"/>
    <x v="2"/>
    <s v="OFF-LA-10001569"/>
    <x v="1"/>
    <x v="2"/>
    <s v="Avery 499"/>
    <x v="892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s v="United States"/>
    <s v="Pasadena"/>
    <x v="5"/>
    <n v="77506"/>
    <x v="2"/>
    <s v="OFF-EN-10000461"/>
    <x v="1"/>
    <x v="12"/>
    <s v="#10- 4 1/8&quot; x 9 1/2&quot; Recycled Envelopes"/>
    <x v="893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s v="United States"/>
    <s v="Pasadena"/>
    <x v="5"/>
    <n v="77506"/>
    <x v="2"/>
    <s v="TEC-MA-10003066"/>
    <x v="2"/>
    <x v="15"/>
    <s v="Wasp CCD Handheld Bar Code Reader"/>
    <x v="894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s v="United States"/>
    <s v="Houston"/>
    <x v="5"/>
    <n v="77041"/>
    <x v="2"/>
    <s v="OFF-BI-10004022"/>
    <x v="1"/>
    <x v="8"/>
    <s v="Acco Suede Grain Vinyl Round Ring Binder"/>
    <x v="895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s v="United States"/>
    <s v="Auburn"/>
    <x v="15"/>
    <n v="13021"/>
    <x v="3"/>
    <s v="FUR-FU-10004071"/>
    <x v="0"/>
    <x v="5"/>
    <s v="Luxo Professional Magnifying Clamp-On Fluorescent Lamps"/>
    <x v="896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s v="United States"/>
    <s v="Auburn"/>
    <x v="15"/>
    <n v="13021"/>
    <x v="3"/>
    <s v="OFF-AR-10001988"/>
    <x v="1"/>
    <x v="6"/>
    <s v="Bulldog Table or Wall-Mount Pencil Sharpener"/>
    <x v="8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s v="United States"/>
    <s v="Jacksonville"/>
    <x v="2"/>
    <n v="32216"/>
    <x v="0"/>
    <s v="FUR-CH-10004086"/>
    <x v="0"/>
    <x v="1"/>
    <s v="Hon 4070 Series Pagoda Armless Upholstered Stacking Chairs"/>
    <x v="898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s v="United States"/>
    <s v="New York City"/>
    <x v="15"/>
    <n v="10024"/>
    <x v="3"/>
    <s v="OFF-BI-10001036"/>
    <x v="1"/>
    <x v="8"/>
    <s v="Cardinal EasyOpen D-Ring Binders"/>
    <x v="899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s v="United States"/>
    <s v="San Jose"/>
    <x v="1"/>
    <n v="95123"/>
    <x v="1"/>
    <s v="OFF-FA-10002983"/>
    <x v="1"/>
    <x v="13"/>
    <s v="Advantus SlideClip Paper Clips"/>
    <x v="900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s v="United States"/>
    <s v="San Jose"/>
    <x v="1"/>
    <n v="95123"/>
    <x v="1"/>
    <s v="OFF-PA-10003625"/>
    <x v="1"/>
    <x v="10"/>
    <s v="Xerox 1979"/>
    <x v="901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s v="United States"/>
    <s v="Virginia Beach"/>
    <x v="17"/>
    <n v="23464"/>
    <x v="0"/>
    <s v="OFF-BI-10003925"/>
    <x v="1"/>
    <x v="8"/>
    <s v="Fellowes PB300 Plastic Comb Binding Machine"/>
    <x v="902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s v="United States"/>
    <s v="Virginia Beach"/>
    <x v="17"/>
    <n v="23464"/>
    <x v="0"/>
    <s v="TEC-PH-10001530"/>
    <x v="2"/>
    <x v="7"/>
    <s v="Plantronics Voyager Pro Legend"/>
    <x v="903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s v="United States"/>
    <s v="Henderson"/>
    <x v="0"/>
    <n v="42420"/>
    <x v="0"/>
    <s v="OFF-EN-10003862"/>
    <x v="1"/>
    <x v="12"/>
    <s v="Laser &amp; Ink Jet Business Envelopes"/>
    <x v="904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s v="United States"/>
    <s v="Henderson"/>
    <x v="0"/>
    <n v="42420"/>
    <x v="0"/>
    <s v="OFF-ST-10004258"/>
    <x v="1"/>
    <x v="4"/>
    <s v="Portable Personal File Box"/>
    <x v="905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s v="United States"/>
    <s v="Henderson"/>
    <x v="0"/>
    <n v="42420"/>
    <x v="0"/>
    <s v="FUR-FU-10002885"/>
    <x v="0"/>
    <x v="5"/>
    <s v="Magna Visual Magnetic Picture Hangers"/>
    <x v="906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s v="United States"/>
    <s v="Henderson"/>
    <x v="0"/>
    <n v="42420"/>
    <x v="0"/>
    <s v="FUR-FU-10001918"/>
    <x v="0"/>
    <x v="5"/>
    <s v="C-Line Cubicle Keepers Polyproplyene Holder With Velcro Backings"/>
    <x v="907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s v="United States"/>
    <s v="Vancouver"/>
    <x v="4"/>
    <n v="98661"/>
    <x v="1"/>
    <s v="OFF-AR-10002956"/>
    <x v="1"/>
    <x v="6"/>
    <s v="Boston 16801 Nautilus Battery Pencil Sharpener"/>
    <x v="908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s v="United States"/>
    <s v="New York City"/>
    <x v="15"/>
    <n v="10024"/>
    <x v="3"/>
    <s v="TEC-AC-10003033"/>
    <x v="2"/>
    <x v="11"/>
    <s v="Plantronics CS510 - Over-the-Head monaural Wireless Headset System"/>
    <x v="909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s v="United States"/>
    <s v="New York City"/>
    <x v="15"/>
    <n v="10024"/>
    <x v="3"/>
    <s v="FUR-TA-10002903"/>
    <x v="0"/>
    <x v="3"/>
    <s v="Bevis Round Bullnose 29&quot; High Table Top"/>
    <x v="910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s v="United States"/>
    <s v="New York City"/>
    <x v="15"/>
    <n v="10024"/>
    <x v="3"/>
    <s v="OFF-PA-10004621"/>
    <x v="1"/>
    <x v="10"/>
    <s v="Xerox 212"/>
    <x v="54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s v="United States"/>
    <s v="Murrieta"/>
    <x v="1"/>
    <n v="92563"/>
    <x v="1"/>
    <s v="OFF-ST-10000046"/>
    <x v="1"/>
    <x v="4"/>
    <s v="Fellowes Super Stor/Drawer Files"/>
    <x v="911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s v="United States"/>
    <s v="Jacksonville"/>
    <x v="3"/>
    <n v="28540"/>
    <x v="0"/>
    <s v="OFF-PA-10001790"/>
    <x v="1"/>
    <x v="10"/>
    <s v="Xerox 1910"/>
    <x v="912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s v="United States"/>
    <s v="Scottsdale"/>
    <x v="16"/>
    <n v="85254"/>
    <x v="1"/>
    <s v="OFF-EN-10002600"/>
    <x v="1"/>
    <x v="12"/>
    <s v="Redi-Strip #10 Envelopes, 4 1/8 x 9 1/2"/>
    <x v="913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s v="United States"/>
    <s v="Scottsdale"/>
    <x v="16"/>
    <n v="85254"/>
    <x v="1"/>
    <s v="OFF-BI-10002049"/>
    <x v="1"/>
    <x v="8"/>
    <s v="UniKeep View Case Binders"/>
    <x v="914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s v="United States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s v="United States"/>
    <s v="Chicago"/>
    <x v="10"/>
    <n v="60653"/>
    <x v="2"/>
    <s v="TEC-PH-10003931"/>
    <x v="2"/>
    <x v="7"/>
    <s v="JBL Micro Wireless Portable Bluetooth Speaker"/>
    <x v="916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s v="United States"/>
    <s v="San Diego"/>
    <x v="1"/>
    <n v="92037"/>
    <x v="1"/>
    <s v="FUR-FU-10001602"/>
    <x v="0"/>
    <x v="5"/>
    <s v="Eldon Delta Triangular Chair Mat, 52&quot; x 58&quot;, Clear"/>
    <x v="917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s v="United States"/>
    <s v="Olympia"/>
    <x v="4"/>
    <n v="98502"/>
    <x v="1"/>
    <s v="FUR-FU-10004848"/>
    <x v="0"/>
    <x v="5"/>
    <s v="Howard Miller 13-3/4&quot; Diameter Brushed Chrome Round Wall Clock"/>
    <x v="918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s v="United States"/>
    <s v="Olympia"/>
    <x v="4"/>
    <n v="98502"/>
    <x v="1"/>
    <s v="OFF-ST-10003722"/>
    <x v="1"/>
    <x v="4"/>
    <s v="Project Tote Personal File"/>
    <x v="919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s v="United States"/>
    <s v="Seattle"/>
    <x v="4"/>
    <n v="98103"/>
    <x v="1"/>
    <s v="FUR-TA-10003748"/>
    <x v="0"/>
    <x v="3"/>
    <s v="Bevis 36 x 72 Conference Tables"/>
    <x v="920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s v="United States"/>
    <s v="Seattle"/>
    <x v="4"/>
    <n v="98103"/>
    <x v="1"/>
    <s v="TEC-AC-10003198"/>
    <x v="2"/>
    <x v="11"/>
    <s v="Enermax Acrylux Wireless Keyboard"/>
    <x v="921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s v="United States"/>
    <s v="Los Angeles"/>
    <x v="1"/>
    <n v="90036"/>
    <x v="1"/>
    <s v="OFF-PA-10004100"/>
    <x v="1"/>
    <x v="10"/>
    <s v="Xerox 216"/>
    <x v="5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s v="United States"/>
    <s v="New York City"/>
    <x v="15"/>
    <n v="10011"/>
    <x v="3"/>
    <s v="FUR-FU-10002191"/>
    <x v="0"/>
    <x v="5"/>
    <s v="G.E. Halogen Desk Lamp Bulbs"/>
    <x v="544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s v="United States"/>
    <s v="New York City"/>
    <x v="15"/>
    <n v="10011"/>
    <x v="3"/>
    <s v="FUR-FU-10000965"/>
    <x v="0"/>
    <x v="5"/>
    <s v="Howard Miller 11-1/2&quot; Diameter Ridgewood Wall Clock"/>
    <x v="92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s v="United States"/>
    <s v="New York City"/>
    <x v="15"/>
    <n v="10011"/>
    <x v="3"/>
    <s v="TEC-PH-10004188"/>
    <x v="2"/>
    <x v="7"/>
    <s v="OtterBox Commuter Series Case - Samsung Galaxy S4"/>
    <x v="923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s v="United States"/>
    <s v="New York City"/>
    <x v="15"/>
    <n v="10011"/>
    <x v="3"/>
    <s v="OFF-ST-10001526"/>
    <x v="1"/>
    <x v="4"/>
    <s v="Iceberg Mobile Mega Data/Printer Cart"/>
    <x v="924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s v="United States"/>
    <s v="Washington"/>
    <x v="40"/>
    <n v="20016"/>
    <x v="3"/>
    <s v="OFF-AR-10001166"/>
    <x v="1"/>
    <x v="6"/>
    <s v="Staples in misc. colors"/>
    <x v="925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s v="United States"/>
    <s v="Washington"/>
    <x v="40"/>
    <n v="20016"/>
    <x v="3"/>
    <s v="FUR-CH-10000309"/>
    <x v="0"/>
    <x v="1"/>
    <s v="Global Comet Stacking Arm Chair"/>
    <x v="926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s v="United States"/>
    <s v="Washington"/>
    <x v="40"/>
    <n v="20016"/>
    <x v="3"/>
    <s v="TEC-MA-10004212"/>
    <x v="2"/>
    <x v="15"/>
    <s v="Cisco SPA525G2 5-Line IP Phone"/>
    <x v="927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s v="United States"/>
    <s v="Philadelphia"/>
    <x v="9"/>
    <n v="19134"/>
    <x v="3"/>
    <s v="OFF-EN-10003072"/>
    <x v="1"/>
    <x v="12"/>
    <s v="Peel &amp; Seel Envelopes"/>
    <x v="928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s v="United States"/>
    <s v="Los Angeles"/>
    <x v="1"/>
    <n v="90045"/>
    <x v="1"/>
    <s v="OFF-BI-10000320"/>
    <x v="1"/>
    <x v="8"/>
    <s v="GBC Plastic Binding Combs"/>
    <x v="929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s v="United States"/>
    <s v="Springfield"/>
    <x v="24"/>
    <n v="45503"/>
    <x v="3"/>
    <s v="OFF-PA-10001166"/>
    <x v="1"/>
    <x v="10"/>
    <s v="Xerox 2"/>
    <x v="12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s v="United States"/>
    <s v="Springfield"/>
    <x v="24"/>
    <n v="45503"/>
    <x v="3"/>
    <s v="OFF-PA-10003656"/>
    <x v="1"/>
    <x v="10"/>
    <s v="Xerox 1935"/>
    <x v="930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s v="United States"/>
    <s v="Springfield"/>
    <x v="24"/>
    <n v="45503"/>
    <x v="3"/>
    <s v="TEC-PH-10000148"/>
    <x v="2"/>
    <x v="7"/>
    <s v="Cyber Acoustics AC-202b Speech Recognition Stereo Headset"/>
    <x v="931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s v="United States"/>
    <s v="Hackensack"/>
    <x v="30"/>
    <n v="7601"/>
    <x v="3"/>
    <s v="OFF-PA-10000474"/>
    <x v="1"/>
    <x v="10"/>
    <s v="Easy-staple paper"/>
    <x v="93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s v="United States"/>
    <s v="Hackensack"/>
    <x v="30"/>
    <n v="7601"/>
    <x v="3"/>
    <s v="TEC-PH-10003885"/>
    <x v="2"/>
    <x v="7"/>
    <s v="Cisco SPA508G"/>
    <x v="933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s v="United States"/>
    <s v="Hackensack"/>
    <x v="30"/>
    <n v="7601"/>
    <x v="3"/>
    <s v="FUR-CH-10003379"/>
    <x v="0"/>
    <x v="1"/>
    <s v="Global Commerce Series High-Back Swivel/Tilt Chairs"/>
    <x v="93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s v="United States"/>
    <s v="Hackensack"/>
    <x v="30"/>
    <n v="7601"/>
    <x v="3"/>
    <s v="FUR-FU-10000629"/>
    <x v="0"/>
    <x v="5"/>
    <s v="9-3/4 Diameter Round Wall Clock"/>
    <x v="935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s v="United States"/>
    <s v="Hackensack"/>
    <x v="30"/>
    <n v="7601"/>
    <x v="3"/>
    <s v="OFF-LA-10001175"/>
    <x v="1"/>
    <x v="2"/>
    <s v="Avery 514"/>
    <x v="936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s v="United States"/>
    <s v="Cincinnati"/>
    <x v="24"/>
    <n v="45231"/>
    <x v="3"/>
    <s v="OFF-PA-10000955"/>
    <x v="1"/>
    <x v="10"/>
    <s v="Southworth 25% Cotton Granite Paper &amp; Envelopes"/>
    <x v="937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s v="United States"/>
    <s v="Cincinnati"/>
    <x v="24"/>
    <n v="45231"/>
    <x v="3"/>
    <s v="OFF-BI-10003460"/>
    <x v="1"/>
    <x v="8"/>
    <s v="Acco 3-Hole Punch"/>
    <x v="938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s v="United States"/>
    <s v="Cincinnati"/>
    <x v="24"/>
    <n v="45231"/>
    <x v="3"/>
    <s v="OFF-BI-10000474"/>
    <x v="1"/>
    <x v="8"/>
    <s v="Avery Recycled Flexi-View Covers for Binding Systems"/>
    <x v="939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s v="United States"/>
    <s v="Jefferson City"/>
    <x v="25"/>
    <n v="65109"/>
    <x v="2"/>
    <s v="FUR-FU-10003975"/>
    <x v="0"/>
    <x v="5"/>
    <s v="Eldon Advantage Chair Mats for Low to Medium Pile Carpets"/>
    <x v="940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s v="United States"/>
    <s v="Los Angeles"/>
    <x v="1"/>
    <n v="90004"/>
    <x v="1"/>
    <s v="OFF-BI-10003707"/>
    <x v="1"/>
    <x v="8"/>
    <s v="Aluminum Screw Posts"/>
    <x v="941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s v="United States"/>
    <s v="Burlington"/>
    <x v="3"/>
    <n v="27217"/>
    <x v="0"/>
    <s v="OFF-AR-10000203"/>
    <x v="1"/>
    <x v="6"/>
    <s v="Newell 336"/>
    <x v="942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s v="United States"/>
    <s v="Burlington"/>
    <x v="3"/>
    <n v="27217"/>
    <x v="0"/>
    <s v="OFF-AR-10004790"/>
    <x v="1"/>
    <x v="6"/>
    <s v="Staples in misc. colors"/>
    <x v="943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s v="United States"/>
    <s v="Saint Peters"/>
    <x v="25"/>
    <n v="63376"/>
    <x v="2"/>
    <s v="FUR-TA-10001095"/>
    <x v="0"/>
    <x v="3"/>
    <s v="Chromcraft Round Conference Tables"/>
    <x v="944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s v="United States"/>
    <s v="New York City"/>
    <x v="15"/>
    <n v="10035"/>
    <x v="3"/>
    <s v="TEC-AC-10004761"/>
    <x v="2"/>
    <x v="11"/>
    <s v="Maxell 4.7GB DVD+RW 3/Pack"/>
    <x v="945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s v="United States"/>
    <s v="New York City"/>
    <x v="15"/>
    <n v="10035"/>
    <x v="3"/>
    <s v="FUR-BO-10001811"/>
    <x v="0"/>
    <x v="0"/>
    <s v="Atlantic Metals Mobile 5-Shelf Bookcases, Custom Colors"/>
    <x v="946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s v="United States"/>
    <s v="Chicago"/>
    <x v="10"/>
    <n v="60610"/>
    <x v="2"/>
    <s v="OFF-AR-10001130"/>
    <x v="1"/>
    <x v="6"/>
    <s v="Quartet Alpha White Chalk, 12/Pack"/>
    <x v="947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s v="United States"/>
    <s v="Chicago"/>
    <x v="10"/>
    <n v="60610"/>
    <x v="2"/>
    <s v="OFF-AP-10000055"/>
    <x v="1"/>
    <x v="9"/>
    <s v="Belkin F9S820V06 8 Outlet Surge"/>
    <x v="948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s v="United States"/>
    <s v="Rockford"/>
    <x v="10"/>
    <n v="61107"/>
    <x v="2"/>
    <s v="FUR-CH-10002304"/>
    <x v="0"/>
    <x v="1"/>
    <s v="Global Stack Chair without Arms, Black"/>
    <x v="949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s v="United States"/>
    <s v="Miami"/>
    <x v="2"/>
    <n v="33142"/>
    <x v="0"/>
    <s v="TEC-PH-10001530"/>
    <x v="2"/>
    <x v="7"/>
    <s v="Cisco Unified IP Phone 7945G VoIP phone"/>
    <x v="744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s v="United States"/>
    <s v="Miami"/>
    <x v="2"/>
    <n v="33142"/>
    <x v="0"/>
    <s v="FUR-FU-10004006"/>
    <x v="0"/>
    <x v="5"/>
    <s v="Deflect-o DuraMat Lighweight, Studded, Beveled Mat for Low Pile Carpeting"/>
    <x v="102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s v="United States"/>
    <s v="San Francisco"/>
    <x v="1"/>
    <n v="94109"/>
    <x v="1"/>
    <s v="TEC-PH-10000486"/>
    <x v="2"/>
    <x v="7"/>
    <s v="Plantronics HL10 Handset Lifter"/>
    <x v="950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s v="United States"/>
    <s v="San Francisco"/>
    <x v="1"/>
    <n v="94109"/>
    <x v="1"/>
    <s v="TEC-AC-10001606"/>
    <x v="2"/>
    <x v="11"/>
    <s v="Logitech Wireless Performance Mouse MX for PC and Mac"/>
    <x v="313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s v="United States"/>
    <s v="Philadelphia"/>
    <x v="9"/>
    <n v="19134"/>
    <x v="3"/>
    <s v="FUR-FU-10000293"/>
    <x v="0"/>
    <x v="5"/>
    <s v="Eldon Antistatic Chair Mats for Low to Medium Pile Carpets"/>
    <x v="951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s v="United States"/>
    <s v="Philadelphia"/>
    <x v="9"/>
    <n v="19134"/>
    <x v="3"/>
    <s v="OFF-PA-10001307"/>
    <x v="1"/>
    <x v="10"/>
    <s v="Important Message Pads, 50 4-1/4 x 5-1/2 Forms per Pad"/>
    <x v="952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s v="United States"/>
    <s v="Philadelphia"/>
    <x v="9"/>
    <n v="19134"/>
    <x v="3"/>
    <s v="FUR-FU-10004460"/>
    <x v="0"/>
    <x v="5"/>
    <s v="Howard Miller 12&quot; Round Wall Clock"/>
    <x v="95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s v="United States"/>
    <s v="New York City"/>
    <x v="15"/>
    <n v="10009"/>
    <x v="3"/>
    <s v="OFF-AR-10000716"/>
    <x v="1"/>
    <x v="6"/>
    <s v="DIXON Ticonderoga Erasable Checking Pencils"/>
    <x v="954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s v="United States"/>
    <s v="New York City"/>
    <x v="15"/>
    <n v="10009"/>
    <x v="3"/>
    <s v="FUR-FU-10004622"/>
    <x v="0"/>
    <x v="5"/>
    <s v="Eldon Advantage Foldable Chair Mats for Low Pile Carpets"/>
    <x v="955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s v="United States"/>
    <s v="New York City"/>
    <x v="15"/>
    <n v="10009"/>
    <x v="3"/>
    <s v="OFF-BI-10002735"/>
    <x v="1"/>
    <x v="8"/>
    <s v="GBC Prestige Therm-A-Bind Covers"/>
    <x v="956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s v="United States"/>
    <s v="New York City"/>
    <x v="15"/>
    <n v="10009"/>
    <x v="3"/>
    <s v="OFF-BI-10003529"/>
    <x v="1"/>
    <x v="8"/>
    <s v="Avery Round Ring Poly Binders"/>
    <x v="957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s v="United States"/>
    <s v="San Diego"/>
    <x v="1"/>
    <n v="92037"/>
    <x v="1"/>
    <s v="OFF-BI-10001097"/>
    <x v="1"/>
    <x v="8"/>
    <s v="Avery Hole Reinforcements"/>
    <x v="958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s v="United States"/>
    <s v="San Diego"/>
    <x v="1"/>
    <n v="92037"/>
    <x v="1"/>
    <s v="OFF-BI-10001597"/>
    <x v="1"/>
    <x v="8"/>
    <s v="Wilson Jones Ledger-Size, Piano-Hinge Binder, 2&quot;, Blue"/>
    <x v="959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s v="United States"/>
    <s v="Philadelphia"/>
    <x v="9"/>
    <n v="19143"/>
    <x v="3"/>
    <s v="OFF-FA-10001754"/>
    <x v="1"/>
    <x v="13"/>
    <s v="Stockwell Gold Paper Clips"/>
    <x v="960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s v="United States"/>
    <s v="Houston"/>
    <x v="5"/>
    <n v="77095"/>
    <x v="2"/>
    <s v="FUR-CH-10003396"/>
    <x v="0"/>
    <x v="1"/>
    <s v="Global Deluxe Steno Chair"/>
    <x v="96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s v="United States"/>
    <s v="Toledo"/>
    <x v="24"/>
    <n v="43615"/>
    <x v="3"/>
    <s v="OFF-AP-10002350"/>
    <x v="1"/>
    <x v="9"/>
    <s v="Belkin F9H710-06 7 Outlet SurgeMaster Surge Protector"/>
    <x v="962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s v="United States"/>
    <s v="Toledo"/>
    <x v="24"/>
    <n v="43615"/>
    <x v="3"/>
    <s v="OFF-FA-10004838"/>
    <x v="1"/>
    <x v="13"/>
    <s v="Super Bands, 12/Pack"/>
    <x v="963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s v="United States"/>
    <s v="Toledo"/>
    <x v="24"/>
    <n v="43615"/>
    <x v="3"/>
    <s v="OFF-AR-10004757"/>
    <x v="1"/>
    <x v="6"/>
    <s v="Crayola Colored Pencils"/>
    <x v="964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s v="United States"/>
    <s v="Toledo"/>
    <x v="24"/>
    <n v="43615"/>
    <x v="3"/>
    <s v="TEC-PH-10002115"/>
    <x v="2"/>
    <x v="7"/>
    <s v="Plantronics 81402"/>
    <x v="965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s v="United States"/>
    <s v="Toledo"/>
    <x v="24"/>
    <n v="43615"/>
    <x v="3"/>
    <s v="OFF-FA-10003059"/>
    <x v="1"/>
    <x v="13"/>
    <s v="Assorted Color Push Pins"/>
    <x v="966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s v="United States"/>
    <s v="Toledo"/>
    <x v="24"/>
    <n v="43615"/>
    <x v="3"/>
    <s v="OFF-BI-10004330"/>
    <x v="1"/>
    <x v="8"/>
    <s v="GBC Velobind Prepunched Cover Sets, Regency Series"/>
    <x v="967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s v="United States"/>
    <s v="San Francisco"/>
    <x v="1"/>
    <n v="94122"/>
    <x v="1"/>
    <s v="FUR-CH-10001146"/>
    <x v="0"/>
    <x v="1"/>
    <s v="Global Value Mid-Back Manager's Chair, Gray"/>
    <x v="968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s v="United States"/>
    <s v="Brownsville"/>
    <x v="5"/>
    <n v="78521"/>
    <x v="2"/>
    <s v="OFF-SU-10001935"/>
    <x v="1"/>
    <x v="14"/>
    <s v="Staple remover"/>
    <x v="969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s v="United States"/>
    <s v="Philadelphia"/>
    <x v="9"/>
    <n v="19143"/>
    <x v="3"/>
    <s v="OFF-BI-10001524"/>
    <x v="1"/>
    <x v="8"/>
    <s v="GBC Premium Transparent Covers with Diagonal Lined Pattern"/>
    <x v="970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s v="United States"/>
    <s v="Los Angeles"/>
    <x v="1"/>
    <n v="90008"/>
    <x v="1"/>
    <s v="OFF-AR-10003732"/>
    <x v="1"/>
    <x v="6"/>
    <s v="Newell 333"/>
    <x v="21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s v="United States"/>
    <s v="Denver"/>
    <x v="22"/>
    <n v="80219"/>
    <x v="1"/>
    <s v="OFF-PA-10001970"/>
    <x v="1"/>
    <x v="10"/>
    <s v="Xerox 1881"/>
    <x v="34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s v="United States"/>
    <s v="New York City"/>
    <x v="15"/>
    <n v="10035"/>
    <x v="3"/>
    <s v="OFF-BI-10003669"/>
    <x v="1"/>
    <x v="8"/>
    <s v="3M Organizer Strips"/>
    <x v="880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s v="United States"/>
    <s v="Mesa"/>
    <x v="16"/>
    <n v="85204"/>
    <x v="1"/>
    <s v="OFF-BI-10003727"/>
    <x v="1"/>
    <x v="8"/>
    <s v="Avery Durable Slant Ring Binders With Label Holder"/>
    <x v="971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s v="United States"/>
    <s v="Mesa"/>
    <x v="16"/>
    <n v="85204"/>
    <x v="1"/>
    <s v="OFF-BI-10004967"/>
    <x v="1"/>
    <x v="8"/>
    <s v="Round Ring Binders"/>
    <x v="972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s v="United States"/>
    <s v="Mesa"/>
    <x v="16"/>
    <n v="85204"/>
    <x v="1"/>
    <s v="TEC-AC-10003447"/>
    <x v="2"/>
    <x v="11"/>
    <s v="Micropad Numeric Keypads"/>
    <x v="236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s v="United States"/>
    <s v="Columbus"/>
    <x v="14"/>
    <n v="47201"/>
    <x v="2"/>
    <s v="OFF-AR-10000255"/>
    <x v="1"/>
    <x v="6"/>
    <s v="Newell 328"/>
    <x v="973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s v="United States"/>
    <s v="Seattle"/>
    <x v="4"/>
    <n v="98105"/>
    <x v="1"/>
    <s v="OFF-AP-10002191"/>
    <x v="1"/>
    <x v="9"/>
    <s v="Belkin 8 Outlet SurgeMaster II Gold Surge Protector"/>
    <x v="668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s v="United States"/>
    <s v="Seattle"/>
    <x v="4"/>
    <n v="98105"/>
    <x v="1"/>
    <s v="OFF-ST-10001325"/>
    <x v="1"/>
    <x v="4"/>
    <s v="Sterilite Officeware Hinged File Box"/>
    <x v="97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s v="United States"/>
    <s v="Seattle"/>
    <x v="4"/>
    <n v="98105"/>
    <x v="1"/>
    <s v="OFF-BI-10000404"/>
    <x v="1"/>
    <x v="8"/>
    <s v="Avery Printable Repositionable Plastic Tabs"/>
    <x v="975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s v="United States"/>
    <s v="Detroit"/>
    <x v="12"/>
    <n v="48227"/>
    <x v="2"/>
    <s v="OFF-PA-10000349"/>
    <x v="1"/>
    <x v="10"/>
    <s v="Easy-staple paper"/>
    <x v="548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s v="United States"/>
    <s v="Detroit"/>
    <x v="12"/>
    <n v="48227"/>
    <x v="2"/>
    <s v="FUR-CH-10002880"/>
    <x v="0"/>
    <x v="1"/>
    <s v="Global High-Back Leather Tilter, Burgundy"/>
    <x v="976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s v="United States"/>
    <s v="Yonkers"/>
    <x v="15"/>
    <n v="10701"/>
    <x v="3"/>
    <s v="FUR-TA-10001095"/>
    <x v="0"/>
    <x v="3"/>
    <s v="Chromcraft Round Conference Tables"/>
    <x v="977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s v="United States"/>
    <s v="Yonkers"/>
    <x v="15"/>
    <n v="10701"/>
    <x v="3"/>
    <s v="OFF-PA-10003127"/>
    <x v="1"/>
    <x v="10"/>
    <s v="Easy-staple paper"/>
    <x v="97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s v="United States"/>
    <s v="Yonkers"/>
    <x v="15"/>
    <n v="10701"/>
    <x v="3"/>
    <s v="OFF-ST-10003208"/>
    <x v="1"/>
    <x v="4"/>
    <s v="Adjustable Depth Letter/Legal Cart"/>
    <x v="979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s v="United States"/>
    <s v="Yonkers"/>
    <x v="15"/>
    <n v="10701"/>
    <x v="3"/>
    <s v="TEC-MA-10003979"/>
    <x v="2"/>
    <x v="15"/>
    <s v="Ativa V4110MDD Micro-Cut Shredder"/>
    <x v="980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s v="United States"/>
    <s v="Des Moines"/>
    <x v="23"/>
    <n v="50315"/>
    <x v="2"/>
    <s v="OFF-PA-10000029"/>
    <x v="1"/>
    <x v="10"/>
    <s v="Xerox 224"/>
    <x v="90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s v="United States"/>
    <s v="Oakland"/>
    <x v="1"/>
    <n v="94601"/>
    <x v="1"/>
    <s v="TEC-PH-10004896"/>
    <x v="2"/>
    <x v="7"/>
    <s v="Nokia Lumia 521 (T-Mobile)"/>
    <x v="981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s v="United States"/>
    <s v="Oakland"/>
    <x v="1"/>
    <n v="94601"/>
    <x v="1"/>
    <s v="OFF-LA-10000452"/>
    <x v="1"/>
    <x v="2"/>
    <s v="Avery 488"/>
    <x v="982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s v="United States"/>
    <s v="Monroe"/>
    <x v="3"/>
    <n v="28110"/>
    <x v="0"/>
    <s v="FUR-FU-10001967"/>
    <x v="0"/>
    <x v="5"/>
    <s v="Telescoping Adjustable Floor Lamp"/>
    <x v="236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s v="United States"/>
    <s v="Monroe"/>
    <x v="3"/>
    <n v="28110"/>
    <x v="0"/>
    <s v="TEC-PH-10001819"/>
    <x v="2"/>
    <x v="7"/>
    <s v="Innergie mMini Combo Duo USB Travel Charging Kit"/>
    <x v="983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s v="United States"/>
    <s v="San Diego"/>
    <x v="1"/>
    <n v="92105"/>
    <x v="1"/>
    <s v="OFF-AR-10002952"/>
    <x v="1"/>
    <x v="6"/>
    <s v="Stanley Contemporary Battery Pencil Sharpeners"/>
    <x v="984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s v="United States"/>
    <s v="San Diego"/>
    <x v="1"/>
    <n v="92105"/>
    <x v="1"/>
    <s v="TEC-PH-10000576"/>
    <x v="2"/>
    <x v="7"/>
    <s v="AT&amp;T 1080 Corded phone"/>
    <x v="985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s v="United States"/>
    <s v="Clinton"/>
    <x v="39"/>
    <n v="20735"/>
    <x v="3"/>
    <s v="OFF-PA-10000605"/>
    <x v="1"/>
    <x v="10"/>
    <s v="Xerox 1950"/>
    <x v="986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s v="United States"/>
    <s v="Clinton"/>
    <x v="39"/>
    <n v="20735"/>
    <x v="3"/>
    <s v="OFF-AP-10002518"/>
    <x v="1"/>
    <x v="9"/>
    <s v="Kensington 7 Outlet MasterPiece Power Center"/>
    <x v="987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s v="United States"/>
    <s v="Charlotte"/>
    <x v="3"/>
    <n v="28205"/>
    <x v="0"/>
    <s v="OFF-ST-10004340"/>
    <x v="1"/>
    <x v="4"/>
    <s v="Fellowes Mobile File Cart, Black"/>
    <x v="988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s v="United States"/>
    <s v="Charlotte"/>
    <x v="3"/>
    <n v="28205"/>
    <x v="0"/>
    <s v="OFF-BI-10004001"/>
    <x v="1"/>
    <x v="8"/>
    <s v="GBC Recycled VeloBinder Covers"/>
    <x v="98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s v="United States"/>
    <s v="Los Angeles"/>
    <x v="1"/>
    <n v="90049"/>
    <x v="1"/>
    <s v="FUR-TA-10004147"/>
    <x v="0"/>
    <x v="3"/>
    <s v="Hon 4060 Series Tables"/>
    <x v="990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s v="United States"/>
    <s v="San Francisco"/>
    <x v="1"/>
    <n v="94122"/>
    <x v="1"/>
    <s v="OFF-AR-10001545"/>
    <x v="1"/>
    <x v="6"/>
    <s v="Newell 326"/>
    <x v="991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s v="United States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s v="United States"/>
    <s v="San Francisco"/>
    <x v="1"/>
    <n v="94122"/>
    <x v="1"/>
    <s v="TEC-AC-10001013"/>
    <x v="2"/>
    <x v="11"/>
    <s v="Logitech ClearChat Comfort/USB Headset H390"/>
    <x v="993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s v="United States"/>
    <s v="San Francisco"/>
    <x v="1"/>
    <n v="94122"/>
    <x v="1"/>
    <s v="OFF-AR-10002255"/>
    <x v="1"/>
    <x v="6"/>
    <s v="Newell 346"/>
    <x v="880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s v="United States"/>
    <s v="Houston"/>
    <x v="5"/>
    <n v="77041"/>
    <x v="2"/>
    <s v="OFF-BI-10004140"/>
    <x v="1"/>
    <x v="8"/>
    <s v="Avery Non-Stick Binders"/>
    <x v="994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s v="United States"/>
    <s v="Houston"/>
    <x v="5"/>
    <n v="77041"/>
    <x v="2"/>
    <s v="OFF-BI-10002049"/>
    <x v="1"/>
    <x v="8"/>
    <s v="UniKeep View Case Binders"/>
    <x v="995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s v="United States"/>
    <s v="Riverside"/>
    <x v="1"/>
    <n v="92503"/>
    <x v="1"/>
    <s v="OFF-PA-10001892"/>
    <x v="1"/>
    <x v="10"/>
    <s v="Rediform Wirebound &quot;Phone Memo&quot; Message Book, 11 x 5-3/4"/>
    <x v="996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OFF-ST-10000642"/>
    <x v="1"/>
    <x v="4"/>
    <s v="Tennsco Lockers, Gray"/>
    <x v="997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OFF-BI-10003676"/>
    <x v="1"/>
    <x v="8"/>
    <s v="GBC Standard Recycled Report Covers, Clear Plastic Sheets"/>
    <x v="999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OFF-FA-10003495"/>
    <x v="1"/>
    <x v="13"/>
    <s v="Staples"/>
    <x v="1000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OFF-EN-10003798"/>
    <x v="1"/>
    <x v="12"/>
    <s v="Recycled Interoffice Envelopes with Re-Use-A-Seal Closure, 10 x 13"/>
    <x v="1001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TEC-PH-10003589"/>
    <x v="2"/>
    <x v="7"/>
    <s v="invisibleSHIELD by ZAGG Smudge-Free Screen Protector"/>
    <x v="1002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OFF-PA-10004735"/>
    <x v="1"/>
    <x v="10"/>
    <s v="Xerox 1905"/>
    <x v="563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s v="United States"/>
    <s v="Houston"/>
    <x v="5"/>
    <n v="77041"/>
    <x v="2"/>
    <s v="OFF-BI-10002609"/>
    <x v="1"/>
    <x v="8"/>
    <s v="Avery Hidden Tab Dividers for Binding Systems"/>
    <x v="1003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s v="United States"/>
    <s v="Encinitas"/>
    <x v="1"/>
    <n v="92024"/>
    <x v="1"/>
    <s v="OFF-BI-10003364"/>
    <x v="1"/>
    <x v="8"/>
    <s v="Binding Machine Supplies"/>
    <x v="1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s v="United States"/>
    <s v="Encinitas"/>
    <x v="1"/>
    <n v="92024"/>
    <x v="1"/>
    <s v="FUR-BO-10002206"/>
    <x v="0"/>
    <x v="0"/>
    <s v="Bush Saratoga Collection 5-Shelf Bookcase, Hanover Cherry, *Special Order"/>
    <x v="1005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s v="United States"/>
    <s v="Encinitas"/>
    <x v="1"/>
    <n v="92024"/>
    <x v="1"/>
    <s v="TEC-AC-10003610"/>
    <x v="2"/>
    <x v="11"/>
    <s v="Logitech Illuminated - Keyboard"/>
    <x v="1006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s v="United States"/>
    <s v="San Francisco"/>
    <x v="1"/>
    <n v="94110"/>
    <x v="1"/>
    <s v="OFF-LA-10003766"/>
    <x v="1"/>
    <x v="2"/>
    <s v="Self-Adhesive Removable Labels"/>
    <x v="689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s v="United States"/>
    <s v="Roswell"/>
    <x v="32"/>
    <n v="30076"/>
    <x v="0"/>
    <s v="OFF-PA-10001970"/>
    <x v="1"/>
    <x v="10"/>
    <s v="Xerox 1908"/>
    <x v="1007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s v="United States"/>
    <s v="Roswell"/>
    <x v="32"/>
    <n v="30076"/>
    <x v="0"/>
    <s v="TEC-AC-10002049"/>
    <x v="2"/>
    <x v="11"/>
    <s v="Logitech G19 Programmable Gaming Keyboard"/>
    <x v="1008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s v="United States"/>
    <s v="Roswell"/>
    <x v="32"/>
    <n v="30076"/>
    <x v="0"/>
    <s v="OFF-PA-10000141"/>
    <x v="1"/>
    <x v="10"/>
    <s v="Ampad Evidence Wirebond Steno Books, 6&quot; x 9&quot;"/>
    <x v="1009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s v="United States"/>
    <s v="Roswell"/>
    <x v="32"/>
    <n v="30076"/>
    <x v="0"/>
    <s v="OFF-EN-10004459"/>
    <x v="1"/>
    <x v="12"/>
    <s v="Security-Tint Envelopes"/>
    <x v="770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s v="United States"/>
    <s v="Jonesboro"/>
    <x v="36"/>
    <n v="72401"/>
    <x v="0"/>
    <s v="TEC-PH-10001061"/>
    <x v="2"/>
    <x v="7"/>
    <s v="Apple iPhone 5C"/>
    <x v="1010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s v="United States"/>
    <s v="Jonesboro"/>
    <x v="36"/>
    <n v="72401"/>
    <x v="0"/>
    <s v="OFF-AR-10002375"/>
    <x v="1"/>
    <x v="6"/>
    <s v="Newell 351"/>
    <x v="1011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s v="United States"/>
    <s v="Jonesboro"/>
    <x v="36"/>
    <n v="72401"/>
    <x v="0"/>
    <s v="FUR-FU-10003194"/>
    <x v="0"/>
    <x v="5"/>
    <s v="Eldon Expressions Desk Accessory, Wood Pencil Holder, Oak"/>
    <x v="1012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s v="United States"/>
    <s v="Jonesboro"/>
    <x v="36"/>
    <n v="72401"/>
    <x v="0"/>
    <s v="OFF-AR-10003811"/>
    <x v="1"/>
    <x v="6"/>
    <s v="Newell 327"/>
    <x v="15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s v="United States"/>
    <s v="Jonesboro"/>
    <x v="36"/>
    <n v="72401"/>
    <x v="0"/>
    <s v="OFF-EN-10001539"/>
    <x v="1"/>
    <x v="12"/>
    <s v="Staple envelope"/>
    <x v="1013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s v="United States"/>
    <s v="Jonesboro"/>
    <x v="36"/>
    <n v="72401"/>
    <x v="0"/>
    <s v="FUR-CH-10002331"/>
    <x v="0"/>
    <x v="1"/>
    <s v="Hon 4700 Series Mobuis Mid-Back Task Chairs with Adjustable Arms"/>
    <x v="101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s v="United States"/>
    <s v="Richmond"/>
    <x v="14"/>
    <n v="47374"/>
    <x v="2"/>
    <s v="OFF-AR-10003156"/>
    <x v="1"/>
    <x v="6"/>
    <s v="50 Colored Long Pencils"/>
    <x v="1015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s v="United States"/>
    <s v="Richmond"/>
    <x v="14"/>
    <n v="47374"/>
    <x v="2"/>
    <s v="OFF-EN-10001532"/>
    <x v="1"/>
    <x v="12"/>
    <s v="Brown Kraft Recycled Envelopes"/>
    <x v="1016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s v="United States"/>
    <s v="Springfield"/>
    <x v="17"/>
    <n v="22153"/>
    <x v="0"/>
    <s v="FUR-TA-10004086"/>
    <x v="0"/>
    <x v="3"/>
    <s v="KI Adjustable-Height Table"/>
    <x v="1017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s v="United States"/>
    <s v="Springfield"/>
    <x v="17"/>
    <n v="22153"/>
    <x v="0"/>
    <s v="OFF-PA-10000100"/>
    <x v="1"/>
    <x v="10"/>
    <s v="Xerox 1945"/>
    <x v="1018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s v="United States"/>
    <s v="Springfield"/>
    <x v="17"/>
    <n v="22153"/>
    <x v="0"/>
    <s v="OFF-EN-10002500"/>
    <x v="1"/>
    <x v="12"/>
    <s v="Globe Weis Peel &amp; Seel First Class Envelopes"/>
    <x v="101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s v="United States"/>
    <s v="Antioch"/>
    <x v="1"/>
    <n v="94509"/>
    <x v="1"/>
    <s v="OFF-PA-10004100"/>
    <x v="1"/>
    <x v="10"/>
    <s v="Xerox 216"/>
    <x v="54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s v="United States"/>
    <s v="Philadelphia"/>
    <x v="9"/>
    <n v="19134"/>
    <x v="3"/>
    <s v="OFF-ST-10003479"/>
    <x v="1"/>
    <x v="4"/>
    <s v="Eldon Base for stackable storage shelf, platinum"/>
    <x v="1020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s v="United States"/>
    <s v="Philadelphia"/>
    <x v="9"/>
    <n v="19134"/>
    <x v="3"/>
    <s v="OFF-LA-10000973"/>
    <x v="1"/>
    <x v="2"/>
    <s v="Avery 502"/>
    <x v="262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s v="United States"/>
    <s v="Homestead"/>
    <x v="2"/>
    <n v="33030"/>
    <x v="0"/>
    <s v="OFF-ST-10001476"/>
    <x v="1"/>
    <x v="4"/>
    <s v="Steel Personal Filing/Posting Tote"/>
    <x v="1021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s v="United States"/>
    <s v="La Porte"/>
    <x v="14"/>
    <n v="46350"/>
    <x v="2"/>
    <s v="OFF-EN-10002831"/>
    <x v="1"/>
    <x v="12"/>
    <s v="Tyvek  Top-Opening Peel &amp; Seel  Envelopes, Gray"/>
    <x v="102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s v="United States"/>
    <s v="La Porte"/>
    <x v="14"/>
    <n v="46350"/>
    <x v="2"/>
    <s v="OFF-AP-10002350"/>
    <x v="1"/>
    <x v="9"/>
    <s v="Belkin F9H710-06 7 Outlet SurgeMaster Surge Protector"/>
    <x v="1023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s v="United States"/>
    <s v="La Porte"/>
    <x v="14"/>
    <n v="46350"/>
    <x v="2"/>
    <s v="OFF-PA-10001763"/>
    <x v="1"/>
    <x v="10"/>
    <s v="Xerox 1896"/>
    <x v="1024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s v="United States"/>
    <s v="La Porte"/>
    <x v="14"/>
    <n v="46350"/>
    <x v="2"/>
    <s v="OFF-AR-10003394"/>
    <x v="1"/>
    <x v="6"/>
    <s v="Newell 332"/>
    <x v="1025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s v="United States"/>
    <s v="La Porte"/>
    <x v="14"/>
    <n v="46350"/>
    <x v="2"/>
    <s v="OFF-BI-10002072"/>
    <x v="1"/>
    <x v="8"/>
    <s v="Cardinal Slant-D Ring Binders"/>
    <x v="1026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s v="United States"/>
    <s v="Los Angeles"/>
    <x v="1"/>
    <n v="90045"/>
    <x v="1"/>
    <s v="FUR-FU-10004188"/>
    <x v="0"/>
    <x v="5"/>
    <s v="Luxo Professional Combination Clamp-On Lamps"/>
    <x v="874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s v="United States"/>
    <s v="Los Angeles"/>
    <x v="1"/>
    <n v="90045"/>
    <x v="1"/>
    <s v="OFF-FA-10001561"/>
    <x v="1"/>
    <x v="13"/>
    <s v="Stockwell Push Pins"/>
    <x v="525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s v="United States"/>
    <s v="Los Angeles"/>
    <x v="1"/>
    <n v="90045"/>
    <x v="1"/>
    <s v="OFF-PA-10002105"/>
    <x v="1"/>
    <x v="10"/>
    <s v="Xerox 223"/>
    <x v="90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s v="United States"/>
    <s v="Los Angeles"/>
    <x v="1"/>
    <n v="90045"/>
    <x v="1"/>
    <s v="TEC-MA-10004241"/>
    <x v="2"/>
    <x v="15"/>
    <s v="Star Micronics TSP800 TSP847IIU Receipt Printer"/>
    <x v="1027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s v="United States"/>
    <s v="Los Angeles"/>
    <x v="1"/>
    <n v="90045"/>
    <x v="1"/>
    <s v="OFF-ST-10004340"/>
    <x v="1"/>
    <x v="4"/>
    <s v="Fellowes Mobile File Cart, Black"/>
    <x v="102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s v="United States"/>
    <s v="Lansing"/>
    <x v="12"/>
    <n v="48911"/>
    <x v="2"/>
    <s v="OFF-AP-10003849"/>
    <x v="1"/>
    <x v="9"/>
    <s v="Hoover Shoulder Vac Commercial Portable Vacuum"/>
    <x v="1029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s v="United States"/>
    <s v="Lansing"/>
    <x v="12"/>
    <n v="48911"/>
    <x v="2"/>
    <s v="OFF-FA-10000735"/>
    <x v="1"/>
    <x v="13"/>
    <s v="Staples"/>
    <x v="572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s v="United States"/>
    <s v="Lansing"/>
    <x v="12"/>
    <n v="48911"/>
    <x v="2"/>
    <s v="OFF-BI-10003350"/>
    <x v="1"/>
    <x v="8"/>
    <s v="Acco Expandable Hanging Binders"/>
    <x v="1030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s v="United States"/>
    <s v="Lansing"/>
    <x v="12"/>
    <n v="48911"/>
    <x v="2"/>
    <s v="TEC-PH-10000307"/>
    <x v="2"/>
    <x v="7"/>
    <s v="Shocksock Galaxy S4 Armband"/>
    <x v="1031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s v="United States"/>
    <s v="Lansing"/>
    <x v="12"/>
    <n v="48911"/>
    <x v="2"/>
    <s v="TEC-CO-10004202"/>
    <x v="2"/>
    <x v="16"/>
    <s v="Brother DCP1000 Digital 3 in 1 Multifunction Machine"/>
    <x v="1032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s v="United States"/>
    <s v="Cuyahoga Falls"/>
    <x v="24"/>
    <n v="44221"/>
    <x v="3"/>
    <s v="FUR-FU-10001852"/>
    <x v="0"/>
    <x v="5"/>
    <s v="Eldon Regeneration Recycled Desk Accessories, Smoke"/>
    <x v="103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s v="United States"/>
    <s v="Reno"/>
    <x v="33"/>
    <n v="89502"/>
    <x v="1"/>
    <s v="OFF-AR-10003759"/>
    <x v="1"/>
    <x v="6"/>
    <s v="Crayola Anti Dust Chalk, 12/Pack"/>
    <x v="103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s v="United States"/>
    <s v="Reno"/>
    <x v="33"/>
    <n v="89502"/>
    <x v="1"/>
    <s v="OFF-BI-10003984"/>
    <x v="1"/>
    <x v="8"/>
    <s v="Lock-Up Easel 'Spel-Binder'"/>
    <x v="1035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s v="United States"/>
    <s v="Harrisonburg"/>
    <x v="17"/>
    <n v="22801"/>
    <x v="0"/>
    <s v="OFF-ST-10004337"/>
    <x v="1"/>
    <x v="4"/>
    <s v="SAFCO Commercial Wire Shelving, 72h"/>
    <x v="1036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s v="United States"/>
    <s v="Harrisonburg"/>
    <x v="17"/>
    <n v="22801"/>
    <x v="0"/>
    <s v="FUR-TA-10001932"/>
    <x v="0"/>
    <x v="3"/>
    <s v="Chromcraft 48&quot; x 96&quot; Racetrack Double Pedestal Table"/>
    <x v="1037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s v="United States"/>
    <s v="Harrisonburg"/>
    <x v="17"/>
    <n v="22801"/>
    <x v="0"/>
    <s v="OFF-BI-10003982"/>
    <x v="1"/>
    <x v="8"/>
    <s v="Wilson Jones Century Plastic Molded Ring Binders"/>
    <x v="1038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s v="United States"/>
    <s v="Harrisonburg"/>
    <x v="17"/>
    <n v="22801"/>
    <x v="0"/>
    <s v="FUR-TA-10000617"/>
    <x v="0"/>
    <x v="3"/>
    <s v="Hon Practical Foundations 30 x 60 Training Table, Light Gray/Charcoal"/>
    <x v="1039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s v="United States"/>
    <s v="Los Angeles"/>
    <x v="1"/>
    <n v="90004"/>
    <x v="1"/>
    <s v="FUR-CH-10002126"/>
    <x v="0"/>
    <x v="1"/>
    <s v="Hon Deluxe Fabric Upholstered Stacking Chairs"/>
    <x v="1040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s v="United States"/>
    <s v="Minneapolis"/>
    <x v="11"/>
    <n v="55407"/>
    <x v="2"/>
    <s v="OFF-AP-10000576"/>
    <x v="1"/>
    <x v="9"/>
    <s v="Belkin 325VA UPS Surge Protector, 6'"/>
    <x v="1041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s v="United States"/>
    <s v="Minneapolis"/>
    <x v="11"/>
    <n v="55407"/>
    <x v="2"/>
    <s v="OFF-BI-10004654"/>
    <x v="1"/>
    <x v="8"/>
    <s v="Avery Binding System Hidden Tab Executive Style Index Sets"/>
    <x v="1042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s v="United States"/>
    <s v="Escondido"/>
    <x v="1"/>
    <n v="92025"/>
    <x v="1"/>
    <s v="OFF-AR-10004042"/>
    <x v="1"/>
    <x v="6"/>
    <s v="BOSTON Model 1800 Electric Pencil Sharpeners, Putty/Woodgrain"/>
    <x v="1043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s v="United States"/>
    <s v="New York City"/>
    <x v="15"/>
    <n v="10035"/>
    <x v="3"/>
    <s v="TEC-PH-10004700"/>
    <x v="2"/>
    <x v="7"/>
    <s v="PowerGen Dual USB Car Charger"/>
    <x v="1044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s v="United States"/>
    <s v="New York City"/>
    <x v="15"/>
    <n v="10035"/>
    <x v="3"/>
    <s v="OFF-BI-10004593"/>
    <x v="1"/>
    <x v="8"/>
    <s v="Ibico Laser Imprintable Binding System Covers"/>
    <x v="1045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s v="United States"/>
    <s v="New York City"/>
    <x v="15"/>
    <n v="10035"/>
    <x v="3"/>
    <s v="OFF-BI-10003429"/>
    <x v="1"/>
    <x v="8"/>
    <s v="Cardinal HOLDit! Binder Insert Strips,Extra Strips"/>
    <x v="1046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s v="United States"/>
    <s v="Jackson"/>
    <x v="12"/>
    <n v="49201"/>
    <x v="2"/>
    <s v="OFF-BI-10001294"/>
    <x v="1"/>
    <x v="8"/>
    <s v="Fellowes Binding Cases"/>
    <x v="1047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s v="United States"/>
    <s v="Seattle"/>
    <x v="4"/>
    <n v="98115"/>
    <x v="1"/>
    <s v="TEC-AC-10001552"/>
    <x v="2"/>
    <x v="11"/>
    <s v="Logitech K350 2.4Ghz Wireless Keyboard"/>
    <x v="1048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s v="United States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s v="United States"/>
    <s v="New York City"/>
    <x v="15"/>
    <n v="10035"/>
    <x v="3"/>
    <s v="OFF-ST-10004123"/>
    <x v="1"/>
    <x v="4"/>
    <s v="Safco Industrial Wire Shelving System"/>
    <x v="1050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s v="United States"/>
    <s v="New York City"/>
    <x v="15"/>
    <n v="10035"/>
    <x v="3"/>
    <s v="OFF-PA-10003172"/>
    <x v="1"/>
    <x v="10"/>
    <s v="Xerox 1996"/>
    <x v="54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s v="United States"/>
    <s v="New York City"/>
    <x v="15"/>
    <n v="10035"/>
    <x v="3"/>
    <s v="OFF-ST-10002352"/>
    <x v="1"/>
    <x v="4"/>
    <s v="Iris Project Case"/>
    <x v="1051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s v="United States"/>
    <s v="Royal Oak"/>
    <x v="12"/>
    <n v="48073"/>
    <x v="2"/>
    <s v="OFF-PA-10002259"/>
    <x v="1"/>
    <x v="10"/>
    <s v="Geographics Note Cards, Blank, White, 8 1/2&quot; x 11&quot;"/>
    <x v="1052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s v="United States"/>
    <s v="Los Angeles"/>
    <x v="1"/>
    <n v="90008"/>
    <x v="1"/>
    <s v="OFF-BI-10002976"/>
    <x v="1"/>
    <x v="8"/>
    <s v="ACCOHIDE Binder by Acco"/>
    <x v="105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s v="United States"/>
    <s v="Bloomington"/>
    <x v="10"/>
    <n v="61701"/>
    <x v="2"/>
    <s v="OFF-BI-10000301"/>
    <x v="1"/>
    <x v="8"/>
    <s v="GBC Instant Report Kit"/>
    <x v="105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s v="United States"/>
    <s v="New York City"/>
    <x v="15"/>
    <n v="10035"/>
    <x v="3"/>
    <s v="OFF-BI-10003694"/>
    <x v="1"/>
    <x v="8"/>
    <s v="Avery 3 1/2&quot; Diskette Storage Pages, 10/Pack"/>
    <x v="1055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s v="United States"/>
    <s v="Concord"/>
    <x v="38"/>
    <n v="3301"/>
    <x v="3"/>
    <s v="OFF-SU-10000381"/>
    <x v="1"/>
    <x v="14"/>
    <s v="Acme Forged Steel Scissors with Black Enamel Handles"/>
    <x v="1056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s v="United States"/>
    <s v="Los Angeles"/>
    <x v="1"/>
    <n v="90004"/>
    <x v="1"/>
    <s v="OFF-LA-10004425"/>
    <x v="1"/>
    <x v="2"/>
    <s v="Staple-on labels"/>
    <x v="1057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s v="United States"/>
    <s v="Rockville"/>
    <x v="39"/>
    <n v="20852"/>
    <x v="3"/>
    <s v="FUR-CH-10001270"/>
    <x v="0"/>
    <x v="1"/>
    <s v="Harbour Creations Steel Folding Chair"/>
    <x v="1058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s v="United States"/>
    <s v="Rockville"/>
    <x v="39"/>
    <n v="20852"/>
    <x v="3"/>
    <s v="TEC-PH-10003931"/>
    <x v="2"/>
    <x v="7"/>
    <s v="JBL Micro Wireless Portable Bluetooth Speaker"/>
    <x v="690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s v="United States"/>
    <s v="Houston"/>
    <x v="5"/>
    <n v="77070"/>
    <x v="2"/>
    <s v="TEC-AC-10003174"/>
    <x v="2"/>
    <x v="11"/>
    <s v="Plantronics S12 Corded Telephone Headset System"/>
    <x v="1059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s v="United States"/>
    <s v="Lakewood"/>
    <x v="30"/>
    <n v="8701"/>
    <x v="3"/>
    <s v="TEC-PH-10004539"/>
    <x v="2"/>
    <x v="7"/>
    <s v="Wireless Extenders zBoost YX545 SOHO Signal Booster"/>
    <x v="1060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s v="United States"/>
    <s v="Lakewood"/>
    <x v="30"/>
    <n v="8701"/>
    <x v="3"/>
    <s v="OFF-AR-10001919"/>
    <x v="1"/>
    <x v="6"/>
    <s v="OIC #2 Pencils, Medium Soft"/>
    <x v="1061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s v="United States"/>
    <s v="Jacksonville"/>
    <x v="3"/>
    <n v="28540"/>
    <x v="0"/>
    <s v="OFF-EN-10002504"/>
    <x v="1"/>
    <x v="12"/>
    <s v="Tyvek  Top-Opening Peel &amp; Seel Envelopes, Plain White"/>
    <x v="1062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s v="United States"/>
    <s v="Jacksonville"/>
    <x v="3"/>
    <n v="28540"/>
    <x v="0"/>
    <s v="TEC-PH-10003655"/>
    <x v="2"/>
    <x v="7"/>
    <s v="Sannysis Cute Owl Design Soft Skin Case Cover for Samsung Galaxy S4"/>
    <x v="1063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s v="United States"/>
    <s v="Seattle"/>
    <x v="4"/>
    <n v="98103"/>
    <x v="1"/>
    <s v="OFF-BI-10004656"/>
    <x v="1"/>
    <x v="8"/>
    <s v="Peel &amp; Stick Add-On Corner Pockets"/>
    <x v="1064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s v="United States"/>
    <s v="Seattle"/>
    <x v="4"/>
    <n v="98103"/>
    <x v="1"/>
    <s v="OFF-ST-10002344"/>
    <x v="1"/>
    <x v="4"/>
    <s v="Carina 42&quot;Hx23 3/4&quot;W Media Storage Unit"/>
    <x v="1065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s v="United States"/>
    <s v="Seattle"/>
    <x v="4"/>
    <n v="98103"/>
    <x v="1"/>
    <s v="OFF-PA-10001800"/>
    <x v="1"/>
    <x v="10"/>
    <s v="Xerox 220"/>
    <x v="243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s v="United States"/>
    <s v="Seattle"/>
    <x v="4"/>
    <n v="98103"/>
    <x v="1"/>
    <s v="OFF-ST-10000036"/>
    <x v="1"/>
    <x v="4"/>
    <s v="Recycled Data-Pak for Archival Bound Computer Printouts, 12-1/2 x 12-1/2 x 16"/>
    <x v="1066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s v="United States"/>
    <s v="Los Angeles"/>
    <x v="1"/>
    <n v="90036"/>
    <x v="1"/>
    <s v="OFF-AP-10004532"/>
    <x v="1"/>
    <x v="9"/>
    <s v="Kensington 6 Outlet Guardian Standard Surge Protector"/>
    <x v="1067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s v="United States"/>
    <s v="Los Angeles"/>
    <x v="1"/>
    <n v="90036"/>
    <x v="1"/>
    <s v="TEC-PH-10004447"/>
    <x v="2"/>
    <x v="7"/>
    <s v="Toshiba IPT2010-SD IP Telephone"/>
    <x v="1068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s v="United States"/>
    <s v="Los Angeles"/>
    <x v="1"/>
    <n v="90036"/>
    <x v="1"/>
    <s v="FUR-CH-10003973"/>
    <x v="0"/>
    <x v="1"/>
    <s v="GuestStacker Chair with Chrome Finish Legs"/>
    <x v="1069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s v="United States"/>
    <s v="Los Angeles"/>
    <x v="1"/>
    <n v="90036"/>
    <x v="1"/>
    <s v="OFF-PA-10001970"/>
    <x v="1"/>
    <x v="10"/>
    <s v="Xerox 1908"/>
    <x v="1070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s v="United States"/>
    <s v="Los Angeles"/>
    <x v="1"/>
    <n v="90036"/>
    <x v="1"/>
    <s v="OFF-PA-10000682"/>
    <x v="1"/>
    <x v="10"/>
    <s v="Xerox 1924"/>
    <x v="1071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s v="United States"/>
    <s v="Coral Springs"/>
    <x v="2"/>
    <n v="33065"/>
    <x v="0"/>
    <s v="OFF-PA-10001937"/>
    <x v="1"/>
    <x v="10"/>
    <s v="Xerox 21"/>
    <x v="12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s v="United States"/>
    <s v="Coral Springs"/>
    <x v="2"/>
    <n v="33065"/>
    <x v="0"/>
    <s v="FUR-FU-10002268"/>
    <x v="0"/>
    <x v="5"/>
    <s v="Ultra Door Push Plate"/>
    <x v="581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s v="United States"/>
    <s v="Coral Springs"/>
    <x v="2"/>
    <n v="33065"/>
    <x v="0"/>
    <s v="OFF-ST-10001321"/>
    <x v="1"/>
    <x v="4"/>
    <s v="Decoflex Hanging Personal Folder File, Blue"/>
    <x v="1072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s v="United States"/>
    <s v="Coral Springs"/>
    <x v="2"/>
    <n v="33065"/>
    <x v="0"/>
    <s v="FUR-FU-10003394"/>
    <x v="0"/>
    <x v="5"/>
    <s v="Tenex &quot;The Solids&quot; Textured Chair Mats"/>
    <x v="1073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s v="United States"/>
    <s v="Houston"/>
    <x v="5"/>
    <n v="77041"/>
    <x v="2"/>
    <s v="TEC-AC-10001990"/>
    <x v="2"/>
    <x v="11"/>
    <s v="Kensington Orbit Wireless Mobile Trackball for PC and Mac"/>
    <x v="1074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s v="United States"/>
    <s v="Houston"/>
    <x v="5"/>
    <n v="77041"/>
    <x v="2"/>
    <s v="FUR-CH-10004540"/>
    <x v="0"/>
    <x v="1"/>
    <s v="Global Chrome Stack Chair"/>
    <x v="107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s v="United States"/>
    <s v="Houston"/>
    <x v="5"/>
    <n v="77041"/>
    <x v="2"/>
    <s v="OFF-BI-10004995"/>
    <x v="1"/>
    <x v="8"/>
    <s v="GBC DocuBind P400 Electric Binding System"/>
    <x v="1076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s v="United States"/>
    <s v="Denver"/>
    <x v="22"/>
    <n v="80219"/>
    <x v="1"/>
    <s v="FUR-CH-10002335"/>
    <x v="0"/>
    <x v="1"/>
    <s v="Hon GuestStacker Chair"/>
    <x v="730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s v="United States"/>
    <s v="Denver"/>
    <x v="22"/>
    <n v="80219"/>
    <x v="1"/>
    <s v="OFF-BI-10004967"/>
    <x v="1"/>
    <x v="8"/>
    <s v="Round Ring Binders"/>
    <x v="1077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s v="United States"/>
    <s v="Denver"/>
    <x v="22"/>
    <n v="80219"/>
    <x v="1"/>
    <s v="FUR-CH-10002331"/>
    <x v="0"/>
    <x v="1"/>
    <s v="Hon 4700 Series Mobuis Mid-Back Task Chairs with Adjustable Arms"/>
    <x v="1078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s v="United States"/>
    <s v="Denver"/>
    <x v="22"/>
    <n v="80219"/>
    <x v="1"/>
    <s v="OFF-ST-10002292"/>
    <x v="1"/>
    <x v="4"/>
    <s v="Sauder Facets Collection Locker/File Cabinet, Sky Alder Finish"/>
    <x v="1079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s v="United States"/>
    <s v="Denver"/>
    <x v="22"/>
    <n v="80219"/>
    <x v="1"/>
    <s v="OFF-ST-10000689"/>
    <x v="1"/>
    <x v="4"/>
    <s v="Fellowes Strictly Business Drawer File, Letter/Legal Size"/>
    <x v="1080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s v="United States"/>
    <s v="Charlotte"/>
    <x v="3"/>
    <n v="28205"/>
    <x v="0"/>
    <s v="TEC-PH-10002660"/>
    <x v="2"/>
    <x v="7"/>
    <s v="Nortel Networks T7316 E Nt8 B27"/>
    <x v="1081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s v="United States"/>
    <s v="New York City"/>
    <x v="15"/>
    <n v="10009"/>
    <x v="3"/>
    <s v="OFF-ST-10004634"/>
    <x v="1"/>
    <x v="4"/>
    <s v="Personal Folder Holder, Ebony"/>
    <x v="1082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s v="United States"/>
    <s v="New York City"/>
    <x v="15"/>
    <n v="10009"/>
    <x v="3"/>
    <s v="OFF-BI-10002160"/>
    <x v="1"/>
    <x v="8"/>
    <s v="Acco Hanging Data Binders"/>
    <x v="1083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s v="United States"/>
    <s v="New York City"/>
    <x v="15"/>
    <n v="10009"/>
    <x v="3"/>
    <s v="OFF-FA-10002988"/>
    <x v="1"/>
    <x v="13"/>
    <s v="Ideal Clamps"/>
    <x v="1084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s v="United States"/>
    <s v="New York City"/>
    <x v="15"/>
    <n v="10009"/>
    <x v="3"/>
    <s v="OFF-AR-10004999"/>
    <x v="1"/>
    <x v="6"/>
    <s v="Newell 315"/>
    <x v="1085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s v="United States"/>
    <s v="New York City"/>
    <x v="15"/>
    <n v="10009"/>
    <x v="3"/>
    <s v="OFF-BI-10001031"/>
    <x v="1"/>
    <x v="8"/>
    <s v="Pressboard Data Binders by Wilson Jones"/>
    <x v="1086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s v="United States"/>
    <s v="New York City"/>
    <x v="15"/>
    <n v="10009"/>
    <x v="3"/>
    <s v="FUR-BO-10004695"/>
    <x v="0"/>
    <x v="0"/>
    <s v="O'Sullivan 2-Door Barrister Bookcase in Odessa Pine"/>
    <x v="108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FUR-CH-10004860"/>
    <x v="0"/>
    <x v="1"/>
    <s v="Global Low Back Tilter Chair"/>
    <x v="1088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OFF-BI-10002432"/>
    <x v="1"/>
    <x v="8"/>
    <s v="Wilson Jones Standard D-Ring Binders"/>
    <x v="1089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OFF-BI-10000069"/>
    <x v="1"/>
    <x v="8"/>
    <s v="GBC Prepunched Paper, 19-Hole, for Binding Systems, 24-lb"/>
    <x v="1090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OFF-AR-10003602"/>
    <x v="1"/>
    <x v="6"/>
    <s v="Quartet Omega Colored Chalk, 12/Pack"/>
    <x v="1091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TEC-AC-10004469"/>
    <x v="2"/>
    <x v="11"/>
    <s v="Microsoft Sculpt Comfort Mouse"/>
    <x v="1092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TEC-AC-10003174"/>
    <x v="2"/>
    <x v="11"/>
    <s v="Plantronics S12 Corded Telephone Headset System"/>
    <x v="1059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s v="United States"/>
    <s v="Philadelphia"/>
    <x v="9"/>
    <n v="19134"/>
    <x v="3"/>
    <s v="TEC-PH-10002200"/>
    <x v="2"/>
    <x v="7"/>
    <s v="Samsung Galaxy Note 2"/>
    <x v="1094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s v="United States"/>
    <s v="Los Angeles"/>
    <x v="1"/>
    <n v="90036"/>
    <x v="1"/>
    <s v="OFF-ST-10000107"/>
    <x v="1"/>
    <x v="4"/>
    <s v="Fellowes Super Stor/Drawer"/>
    <x v="109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s v="United States"/>
    <s v="Los Angeles"/>
    <x v="1"/>
    <n v="90036"/>
    <x v="1"/>
    <s v="TEC-PH-10000439"/>
    <x v="2"/>
    <x v="7"/>
    <s v="GE DSL Phone Line Filter"/>
    <x v="1096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s v="United States"/>
    <s v="New York City"/>
    <x v="15"/>
    <n v="10024"/>
    <x v="3"/>
    <s v="FUR-FU-10001602"/>
    <x v="0"/>
    <x v="5"/>
    <s v="Eldon Delta Triangular Chair Mat, 52&quot; x 58&quot;, Clear"/>
    <x v="1097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s v="United States"/>
    <s v="New York City"/>
    <x v="15"/>
    <n v="10024"/>
    <x v="3"/>
    <s v="TEC-AC-10001432"/>
    <x v="2"/>
    <x v="11"/>
    <s v="Enermax Aurora Lite Keyboard"/>
    <x v="1098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s v="United States"/>
    <s v="New York City"/>
    <x v="15"/>
    <n v="10024"/>
    <x v="3"/>
    <s v="OFF-BI-10004656"/>
    <x v="1"/>
    <x v="8"/>
    <s v="Peel &amp; Stick Add-On Corner Pockets"/>
    <x v="1099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s v="United States"/>
    <s v="New York City"/>
    <x v="15"/>
    <n v="10024"/>
    <x v="3"/>
    <s v="OFF-PA-10001685"/>
    <x v="1"/>
    <x v="10"/>
    <s v="Easy-staple paper"/>
    <x v="1100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s v="United States"/>
    <s v="New York City"/>
    <x v="15"/>
    <n v="10024"/>
    <x v="3"/>
    <s v="OFF-ST-10001418"/>
    <x v="1"/>
    <x v="4"/>
    <s v="Carina Media Storage Towers in Natural &amp; Black"/>
    <x v="1101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s v="United States"/>
    <s v="New York City"/>
    <x v="15"/>
    <n v="10024"/>
    <x v="3"/>
    <s v="OFF-ST-10000676"/>
    <x v="1"/>
    <x v="4"/>
    <s v="Fellowes Econo/Stor Drawers"/>
    <x v="1102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s v="United States"/>
    <s v="Los Angeles"/>
    <x v="1"/>
    <n v="90045"/>
    <x v="1"/>
    <s v="OFF-EN-10001219"/>
    <x v="1"/>
    <x v="12"/>
    <s v="#10- 4 1/8&quot; x 9 1/2&quot; Security-Tint Envelopes"/>
    <x v="770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s v="United States"/>
    <s v="Los Angeles"/>
    <x v="1"/>
    <n v="90045"/>
    <x v="1"/>
    <s v="FUR-FU-10001424"/>
    <x v="0"/>
    <x v="5"/>
    <s v="Dax Clear Box Frame"/>
    <x v="992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s v="United States"/>
    <s v="Los Angeles"/>
    <x v="1"/>
    <n v="90045"/>
    <x v="1"/>
    <s v="OFF-AR-10001022"/>
    <x v="1"/>
    <x v="6"/>
    <s v="SANFORD Liquid Accent Tank-Style Highlighters"/>
    <x v="1103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s v="United States"/>
    <s v="Buffalo"/>
    <x v="15"/>
    <n v="14215"/>
    <x v="3"/>
    <s v="OFF-AR-10000369"/>
    <x v="1"/>
    <x v="6"/>
    <s v="Design Ebony Sketching Pencil"/>
    <x v="1104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s v="United States"/>
    <s v="Buffalo"/>
    <x v="15"/>
    <n v="14215"/>
    <x v="3"/>
    <s v="OFF-EN-10003055"/>
    <x v="1"/>
    <x v="12"/>
    <s v="Blue String-Tie &amp; Button Interoffice Envelopes, 10 x 13"/>
    <x v="1105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s v="United States"/>
    <s v="Cincinnati"/>
    <x v="24"/>
    <n v="45231"/>
    <x v="3"/>
    <s v="TEC-CO-10001046"/>
    <x v="2"/>
    <x v="16"/>
    <s v="Canon Imageclass D680 Copier / Fax"/>
    <x v="1106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s v="United States"/>
    <s v="Boynton Beach"/>
    <x v="2"/>
    <n v="33437"/>
    <x v="0"/>
    <s v="FUR-FU-10000076"/>
    <x v="0"/>
    <x v="5"/>
    <s v="24-Hour Round Wall Clock"/>
    <x v="1107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s v="United States"/>
    <s v="Boynton Beach"/>
    <x v="2"/>
    <n v="33437"/>
    <x v="0"/>
    <s v="OFF-BI-10003719"/>
    <x v="1"/>
    <x v="8"/>
    <s v="Large Capacity Hanging Post Binders"/>
    <x v="1108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s v="United States"/>
    <s v="Boynton Beach"/>
    <x v="2"/>
    <n v="33437"/>
    <x v="0"/>
    <s v="FUR-FU-10003268"/>
    <x v="0"/>
    <x v="5"/>
    <s v="Eldon Radial Chair Mat for Low to Medium Pile Carpets"/>
    <x v="1109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s v="United States"/>
    <s v="Boynton Beach"/>
    <x v="2"/>
    <n v="33437"/>
    <x v="0"/>
    <s v="FUR-FU-10003553"/>
    <x v="0"/>
    <x v="5"/>
    <s v="Howard Miller 13-1/2&quot; Diameter Rosebrook Wall Clock"/>
    <x v="1110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s v="United States"/>
    <s v="Seattle"/>
    <x v="4"/>
    <n v="98105"/>
    <x v="1"/>
    <s v="FUR-FU-10003691"/>
    <x v="0"/>
    <x v="5"/>
    <s v="Eldon Image Series Desk Accessories, Ebony"/>
    <x v="1111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s v="United States"/>
    <s v="Seattle"/>
    <x v="4"/>
    <n v="98105"/>
    <x v="1"/>
    <s v="OFF-AR-10003903"/>
    <x v="1"/>
    <x v="6"/>
    <s v="Sanford 52201 APSCO Electric Pencil Sharpener"/>
    <x v="1112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s v="United States"/>
    <s v="Seattle"/>
    <x v="4"/>
    <n v="98105"/>
    <x v="1"/>
    <s v="OFF-FA-10004854"/>
    <x v="1"/>
    <x v="13"/>
    <s v="Vinyl Coated Wire Paper Clips in Organizer Box, 800/Box"/>
    <x v="1113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s v="United States"/>
    <s v="New York City"/>
    <x v="15"/>
    <n v="10024"/>
    <x v="3"/>
    <s v="TEC-PH-10003442"/>
    <x v="2"/>
    <x v="7"/>
    <s v="Samsung Replacement EH64AVFWE Premium Headset"/>
    <x v="1114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s v="United States"/>
    <s v="New York City"/>
    <x v="15"/>
    <n v="10009"/>
    <x v="3"/>
    <s v="OFF-BI-10004519"/>
    <x v="1"/>
    <x v="8"/>
    <s v="GBC DocuBind P100 Manual Binding Machine"/>
    <x v="1115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s v="United States"/>
    <s v="New York City"/>
    <x v="15"/>
    <n v="10009"/>
    <x v="3"/>
    <s v="OFF-FA-10000304"/>
    <x v="1"/>
    <x v="13"/>
    <s v="Advantus Push Pins"/>
    <x v="525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s v="United States"/>
    <s v="Gulfport"/>
    <x v="35"/>
    <n v="39503"/>
    <x v="0"/>
    <s v="OFF-EN-10004955"/>
    <x v="1"/>
    <x v="12"/>
    <s v="Fashion Color Clasp Envelopes"/>
    <x v="1116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s v="United States"/>
    <s v="Fresno"/>
    <x v="1"/>
    <n v="93727"/>
    <x v="1"/>
    <s v="FUR-TA-10004619"/>
    <x v="0"/>
    <x v="3"/>
    <s v="Hon Non-Folding Utility Tables"/>
    <x v="1117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s v="United States"/>
    <s v="Fresno"/>
    <x v="1"/>
    <n v="93727"/>
    <x v="1"/>
    <s v="FUR-TA-10003473"/>
    <x v="0"/>
    <x v="3"/>
    <s v="Bretford Rectangular Conference Table Tops"/>
    <x v="111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s v="United States"/>
    <s v="Fresno"/>
    <x v="1"/>
    <n v="93727"/>
    <x v="1"/>
    <s v="FUR-BO-10004467"/>
    <x v="0"/>
    <x v="0"/>
    <s v="Bestar Classic Bookcase"/>
    <x v="1119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s v="United States"/>
    <s v="New York City"/>
    <x v="15"/>
    <n v="10009"/>
    <x v="3"/>
    <s v="OFF-AR-10002280"/>
    <x v="1"/>
    <x v="6"/>
    <s v="Staples in misc. colors"/>
    <x v="1120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s v="United States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s v="United States"/>
    <s v="New York City"/>
    <x v="15"/>
    <n v="10009"/>
    <x v="3"/>
    <s v="OFF-AP-10000891"/>
    <x v="1"/>
    <x v="9"/>
    <s v="Kensington 7 Outlet MasterPiece HOMEOFFICE Power Control Center"/>
    <x v="1122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s v="United States"/>
    <s v="New York City"/>
    <x v="15"/>
    <n v="10009"/>
    <x v="3"/>
    <s v="OFF-AR-10000462"/>
    <x v="1"/>
    <x v="6"/>
    <s v="Sanford Pocket Accent Highlighters"/>
    <x v="1123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s v="United States"/>
    <s v="Milwaukee"/>
    <x v="6"/>
    <n v="53209"/>
    <x v="2"/>
    <s v="TEC-PH-10004165"/>
    <x v="2"/>
    <x v="7"/>
    <s v="Mitel MiVoice 5330e IP Phone"/>
    <x v="1124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s v="United States"/>
    <s v="Chester"/>
    <x v="9"/>
    <n v="19013"/>
    <x v="3"/>
    <s v="OFF-AR-10003958"/>
    <x v="1"/>
    <x v="6"/>
    <s v="Newell 337"/>
    <x v="797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s v="United States"/>
    <s v="Chester"/>
    <x v="9"/>
    <n v="19013"/>
    <x v="3"/>
    <s v="TEC-PH-10000149"/>
    <x v="2"/>
    <x v="7"/>
    <s v="Cisco SPA525G2 IP Phone - Wireless"/>
    <x v="1125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s v="United States"/>
    <s v="Chester"/>
    <x v="9"/>
    <n v="19013"/>
    <x v="3"/>
    <s v="FUR-FU-10003724"/>
    <x v="0"/>
    <x v="5"/>
    <s v="Westinghouse Clip-On Gooseneck Lamps"/>
    <x v="1126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s v="United States"/>
    <s v="Chester"/>
    <x v="9"/>
    <n v="19013"/>
    <x v="3"/>
    <s v="FUR-FU-10003535"/>
    <x v="0"/>
    <x v="5"/>
    <s v="Howard Miller Distant Time Traveler Alarm Clock"/>
    <x v="112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s v="United States"/>
    <s v="Charlotte"/>
    <x v="3"/>
    <n v="28205"/>
    <x v="0"/>
    <s v="OFF-BI-10001575"/>
    <x v="1"/>
    <x v="8"/>
    <s v="GBC Linen Binding Covers"/>
    <x v="1128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s v="United States"/>
    <s v="Charlotte"/>
    <x v="3"/>
    <n v="28205"/>
    <x v="0"/>
    <s v="OFF-ST-10003716"/>
    <x v="1"/>
    <x v="4"/>
    <s v="Tennsco Double-Tier Lockers"/>
    <x v="1129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s v="United States"/>
    <s v="Charlotte"/>
    <x v="3"/>
    <n v="28205"/>
    <x v="0"/>
    <s v="TEC-AC-10004469"/>
    <x v="2"/>
    <x v="11"/>
    <s v="Microsoft Sculpt Comfort Mouse"/>
    <x v="1130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s v="United States"/>
    <s v="Jacksonville"/>
    <x v="2"/>
    <n v="32216"/>
    <x v="0"/>
    <s v="TEC-PH-10004586"/>
    <x v="2"/>
    <x v="7"/>
    <s v="Wilson SignalBoost 841262 DB PRO Amplifier Kit"/>
    <x v="1131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s v="United States"/>
    <s v="Greenville"/>
    <x v="3"/>
    <n v="27834"/>
    <x v="0"/>
    <s v="OFF-BI-10004236"/>
    <x v="1"/>
    <x v="8"/>
    <s v="XtraLife ClearVue Slant-D Ring Binder, White, 3&quot;"/>
    <x v="1132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s v="United States"/>
    <s v="Long Beach"/>
    <x v="15"/>
    <n v="11561"/>
    <x v="3"/>
    <s v="OFF-BI-10001634"/>
    <x v="1"/>
    <x v="8"/>
    <s v="Wilson Jones Active Use Binders"/>
    <x v="1133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s v="United States"/>
    <s v="La Porte"/>
    <x v="14"/>
    <n v="46350"/>
    <x v="2"/>
    <s v="TEC-PH-10000215"/>
    <x v="2"/>
    <x v="7"/>
    <s v="Plantronics Cordless Phone Headset with In-line Volume - M214C"/>
    <x v="1134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s v="United States"/>
    <s v="La Porte"/>
    <x v="14"/>
    <n v="46350"/>
    <x v="2"/>
    <s v="FUR-FU-10003724"/>
    <x v="0"/>
    <x v="5"/>
    <s v="Westinghouse Clip-On Gooseneck Lamps"/>
    <x v="1135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s v="United States"/>
    <s v="San Francisco"/>
    <x v="1"/>
    <n v="94122"/>
    <x v="1"/>
    <s v="OFF-AR-10000422"/>
    <x v="1"/>
    <x v="6"/>
    <s v="Pencil and Crayon Sharpener"/>
    <x v="1136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s v="United States"/>
    <s v="Los Angeles"/>
    <x v="1"/>
    <n v="90045"/>
    <x v="1"/>
    <s v="OFF-ST-10003306"/>
    <x v="1"/>
    <x v="4"/>
    <s v="Letter Size Cart"/>
    <x v="1137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s v="United States"/>
    <s v="Los Angeles"/>
    <x v="1"/>
    <n v="90045"/>
    <x v="1"/>
    <s v="FUR-CH-10001146"/>
    <x v="0"/>
    <x v="1"/>
    <s v="Global Value Mid-Back Manager's Chair, Gray"/>
    <x v="1138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s v="United States"/>
    <s v="Louisville"/>
    <x v="22"/>
    <n v="80027"/>
    <x v="1"/>
    <s v="FUR-FU-10000246"/>
    <x v="0"/>
    <x v="5"/>
    <s v="Aluminum Document Frame"/>
    <x v="1139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s v="United States"/>
    <s v="Florence"/>
    <x v="19"/>
    <n v="35630"/>
    <x v="0"/>
    <s v="OFF-PA-10002870"/>
    <x v="1"/>
    <x v="10"/>
    <s v="Ampad Phone Message Book, Recycled, 400 Message Capacity, 5 ¾” x 11”"/>
    <x v="1140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s v="United States"/>
    <s v="Chicago"/>
    <x v="10"/>
    <n v="60623"/>
    <x v="2"/>
    <s v="OFF-ST-10000563"/>
    <x v="1"/>
    <x v="4"/>
    <s v="Fellowes Bankers Box Stor/Drawer Steel Plus"/>
    <x v="114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s v="United States"/>
    <s v="Chicago"/>
    <x v="10"/>
    <n v="60623"/>
    <x v="2"/>
    <s v="OFF-AP-10004487"/>
    <x v="1"/>
    <x v="9"/>
    <s v="Kensington 4 Outlet MasterPiece Compact Power Control Center"/>
    <x v="1142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s v="United States"/>
    <s v="Chicago"/>
    <x v="10"/>
    <n v="60623"/>
    <x v="2"/>
    <s v="OFF-BI-10002854"/>
    <x v="1"/>
    <x v="8"/>
    <s v="Performers Binder/Pad Holder, Black"/>
    <x v="1143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s v="United States"/>
    <s v="Fort Worth"/>
    <x v="5"/>
    <n v="76106"/>
    <x v="2"/>
    <s v="OFF-PA-10004621"/>
    <x v="1"/>
    <x v="10"/>
    <s v="Xerox 212"/>
    <x v="563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s v="United States"/>
    <s v="Fort Worth"/>
    <x v="5"/>
    <n v="76106"/>
    <x v="2"/>
    <s v="FUR-CH-10001973"/>
    <x v="0"/>
    <x v="1"/>
    <s v="Office Star Flex Back Scooter Chair with White Frame"/>
    <x v="1144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s v="United States"/>
    <s v="Fort Worth"/>
    <x v="5"/>
    <n v="76106"/>
    <x v="2"/>
    <s v="OFF-PA-10004040"/>
    <x v="1"/>
    <x v="10"/>
    <s v="Universal Premium White Copier/Laser Paper (20Lb. and 87 Bright)"/>
    <x v="646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s v="United States"/>
    <s v="Fort Worth"/>
    <x v="5"/>
    <n v="76106"/>
    <x v="2"/>
    <s v="TEC-AC-10000580"/>
    <x v="2"/>
    <x v="11"/>
    <s v="Logitech G13 Programmable Gameboard with LCD Display"/>
    <x v="1145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s v="United States"/>
    <s v="Houston"/>
    <x v="5"/>
    <n v="77070"/>
    <x v="2"/>
    <s v="OFF-AR-10004022"/>
    <x v="1"/>
    <x v="6"/>
    <s v="Panasonic KP-380BK Classic Electric Pencil Sharpener"/>
    <x v="1146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s v="United States"/>
    <s v="Macon"/>
    <x v="32"/>
    <n v="31204"/>
    <x v="0"/>
    <s v="TEC-AC-10004209"/>
    <x v="2"/>
    <x v="11"/>
    <s v="Memorex Froggy Flash Drive 4 GB"/>
    <x v="114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s v="United States"/>
    <s v="Macon"/>
    <x v="32"/>
    <n v="31204"/>
    <x v="0"/>
    <s v="TEC-AC-10000023"/>
    <x v="2"/>
    <x v="11"/>
    <s v="Maxell 74 Minute CD-R Spindle, 50/Pack"/>
    <x v="114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s v="United States"/>
    <s v="Cedar Rapids"/>
    <x v="23"/>
    <n v="52402"/>
    <x v="2"/>
    <s v="TEC-PH-10003505"/>
    <x v="2"/>
    <x v="7"/>
    <s v="Geemarc AmpliPOWER60"/>
    <x v="1149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s v="United States"/>
    <s v="Jacksonville"/>
    <x v="2"/>
    <n v="32216"/>
    <x v="0"/>
    <s v="OFF-LA-10000121"/>
    <x v="1"/>
    <x v="2"/>
    <s v="Avery 48"/>
    <x v="1150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s v="United States"/>
    <s v="Jacksonville"/>
    <x v="2"/>
    <n v="32216"/>
    <x v="0"/>
    <s v="OFF-BI-10002026"/>
    <x v="1"/>
    <x v="8"/>
    <s v="Avery Arch Ring Binders"/>
    <x v="1151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s v="United States"/>
    <s v="Jacksonville"/>
    <x v="2"/>
    <n v="32216"/>
    <x v="0"/>
    <s v="OFF-PA-10000994"/>
    <x v="1"/>
    <x v="10"/>
    <s v="Xerox 1915"/>
    <x v="1152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s v="United States"/>
    <s v="Austin"/>
    <x v="5"/>
    <n v="78745"/>
    <x v="2"/>
    <s v="OFF-BI-10002813"/>
    <x v="1"/>
    <x v="8"/>
    <s v="Avery Reinforcements for Hole-Punch Pages"/>
    <x v="1153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s v="United States"/>
    <s v="Providence"/>
    <x v="34"/>
    <n v="2908"/>
    <x v="3"/>
    <s v="OFF-ST-10000617"/>
    <x v="1"/>
    <x v="4"/>
    <s v="Woodgrain Magazine Files by Perma"/>
    <x v="81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s v="United States"/>
    <s v="New York City"/>
    <x v="15"/>
    <n v="10035"/>
    <x v="3"/>
    <s v="OFF-AR-10004817"/>
    <x v="1"/>
    <x v="6"/>
    <s v="Colorific Watercolor Pencils"/>
    <x v="1154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s v="United States"/>
    <s v="New York City"/>
    <x v="15"/>
    <n v="10009"/>
    <x v="3"/>
    <s v="FUR-FU-10000397"/>
    <x v="0"/>
    <x v="5"/>
    <s v="Luxo Economy Swing Arm Lamp"/>
    <x v="1155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s v="United States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s v="United States"/>
    <s v="New York City"/>
    <x v="15"/>
    <n v="10009"/>
    <x v="3"/>
    <s v="OFF-AR-10001860"/>
    <x v="1"/>
    <x v="6"/>
    <s v="BIC Liqua Brite Liner"/>
    <x v="1156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s v="United States"/>
    <s v="San Francisco"/>
    <x v="1"/>
    <n v="94122"/>
    <x v="1"/>
    <s v="OFF-BI-10004970"/>
    <x v="1"/>
    <x v="8"/>
    <s v="ACCOHIDE 3-Ring Binder, Blue, 1&quot;"/>
    <x v="1157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s v="United States"/>
    <s v="San Francisco"/>
    <x v="1"/>
    <n v="94122"/>
    <x v="1"/>
    <s v="OFF-PA-10003172"/>
    <x v="1"/>
    <x v="10"/>
    <s v="Xerox 1996"/>
    <x v="5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s v="United States"/>
    <s v="San Diego"/>
    <x v="1"/>
    <n v="92105"/>
    <x v="1"/>
    <s v="OFF-SU-10001218"/>
    <x v="1"/>
    <x v="14"/>
    <s v="Fiskars Softgrip Scissors"/>
    <x v="1158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s v="United States"/>
    <s v="San Diego"/>
    <x v="1"/>
    <n v="92105"/>
    <x v="1"/>
    <s v="OFF-PA-10002968"/>
    <x v="1"/>
    <x v="10"/>
    <s v="Xerox 1973"/>
    <x v="1159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s v="United States"/>
    <s v="San Diego"/>
    <x v="1"/>
    <n v="92105"/>
    <x v="1"/>
    <s v="OFF-LA-10000134"/>
    <x v="1"/>
    <x v="2"/>
    <s v="Avery 511"/>
    <x v="1160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s v="United States"/>
    <s v="Pueblo"/>
    <x v="22"/>
    <n v="81001"/>
    <x v="1"/>
    <s v="OFF-AP-10004487"/>
    <x v="1"/>
    <x v="9"/>
    <s v="Kensington 4 Outlet MasterPiece Compact Power Control Center"/>
    <x v="1161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s v="United States"/>
    <s v="Fairfield"/>
    <x v="1"/>
    <n v="94533"/>
    <x v="1"/>
    <s v="OFF-BI-10002103"/>
    <x v="1"/>
    <x v="8"/>
    <s v="Cardinal Slant-D Ring Binder, Heavy Gauge Vinyl"/>
    <x v="1162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s v="United States"/>
    <s v="Fairfield"/>
    <x v="1"/>
    <n v="94533"/>
    <x v="1"/>
    <s v="OFF-BI-10004632"/>
    <x v="1"/>
    <x v="8"/>
    <s v="GBC Binding covers"/>
    <x v="1163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s v="United States"/>
    <s v="Saint Paul"/>
    <x v="11"/>
    <n v="55106"/>
    <x v="2"/>
    <s v="TEC-PH-10003555"/>
    <x v="2"/>
    <x v="7"/>
    <s v="Motorola HK250 Universal Bluetooth Headset"/>
    <x v="1164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s v="United States"/>
    <s v="San Francisco"/>
    <x v="1"/>
    <n v="94109"/>
    <x v="1"/>
    <s v="OFF-ST-10001590"/>
    <x v="1"/>
    <x v="4"/>
    <s v="Tenex Personal Project File with Scoop Front Design, Black"/>
    <x v="1165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x v="116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s v="United States"/>
    <s v="Springfield"/>
    <x v="17"/>
    <n v="22153"/>
    <x v="0"/>
    <s v="FUR-FU-10003664"/>
    <x v="0"/>
    <x v="5"/>
    <s v="Electrix Architect's Clamp-On Swing Arm Lamp, Black"/>
    <x v="1167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s v="United States"/>
    <s v="Arlington"/>
    <x v="17"/>
    <n v="22204"/>
    <x v="0"/>
    <s v="FUR-BO-10003433"/>
    <x v="0"/>
    <x v="0"/>
    <s v="Sauder Cornerstone Collection Library"/>
    <x v="1168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s v="United States"/>
    <s v="Columbus"/>
    <x v="32"/>
    <n v="31907"/>
    <x v="0"/>
    <s v="FUR-FU-10002554"/>
    <x v="0"/>
    <x v="5"/>
    <s v="Westinghouse Floor Lamp with Metal Mesh Shade, Black"/>
    <x v="116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s v="United States"/>
    <s v="Columbus"/>
    <x v="32"/>
    <n v="31907"/>
    <x v="0"/>
    <s v="TEC-PH-10001557"/>
    <x v="2"/>
    <x v="7"/>
    <s v="Pyle PMP37LED"/>
    <x v="1170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s v="United States"/>
    <s v="Houston"/>
    <x v="5"/>
    <n v="77036"/>
    <x v="2"/>
    <s v="TEC-PH-10003437"/>
    <x v="2"/>
    <x v="7"/>
    <s v="Blue Parrot B250XT Professional Grade Wireless Bluetooth Headset with"/>
    <x v="1171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s v="United States"/>
    <s v="Pasadena"/>
    <x v="1"/>
    <n v="91104"/>
    <x v="1"/>
    <s v="OFF-PA-10002986"/>
    <x v="1"/>
    <x v="10"/>
    <s v="Xerox 1898"/>
    <x v="1172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s v="United States"/>
    <s v="Pasadena"/>
    <x v="1"/>
    <n v="91104"/>
    <x v="1"/>
    <s v="OFF-BI-10000320"/>
    <x v="1"/>
    <x v="8"/>
    <s v="GBC Plastic Binding Combs"/>
    <x v="1173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s v="United States"/>
    <s v="Pasadena"/>
    <x v="1"/>
    <n v="91104"/>
    <x v="1"/>
    <s v="OFF-AP-10003971"/>
    <x v="1"/>
    <x v="9"/>
    <s v="Belkin 6 Outlet Metallic Surge Strip"/>
    <x v="1174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s v="United States"/>
    <s v="Pasadena"/>
    <x v="1"/>
    <n v="91104"/>
    <x v="1"/>
    <s v="OFF-ST-10001469"/>
    <x v="1"/>
    <x v="4"/>
    <s v="Fellowes Bankers Box Recycled Super Stor/Drawer"/>
    <x v="427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s v="United States"/>
    <s v="Pasadena"/>
    <x v="1"/>
    <n v="91104"/>
    <x v="1"/>
    <s v="FUR-CH-10003846"/>
    <x v="0"/>
    <x v="1"/>
    <s v="Hon Valutask Swivel Chairs"/>
    <x v="224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s v="United States"/>
    <s v="Lawrence"/>
    <x v="31"/>
    <n v="1841"/>
    <x v="3"/>
    <s v="OFF-LA-10001404"/>
    <x v="1"/>
    <x v="2"/>
    <s v="Avery 517"/>
    <x v="1175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s v="United States"/>
    <s v="Lawrence"/>
    <x v="31"/>
    <n v="1841"/>
    <x v="3"/>
    <s v="OFF-LA-10001474"/>
    <x v="1"/>
    <x v="2"/>
    <s v="Avery 477"/>
    <x v="1176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s v="United States"/>
    <s v="Columbus"/>
    <x v="24"/>
    <n v="43229"/>
    <x v="3"/>
    <s v="FUR-CH-10003199"/>
    <x v="0"/>
    <x v="1"/>
    <s v="Office Star - Contemporary Task Swivel Chair"/>
    <x v="1177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s v="United States"/>
    <s v="Los Angeles"/>
    <x v="1"/>
    <n v="90032"/>
    <x v="1"/>
    <s v="OFF-PA-10003072"/>
    <x v="1"/>
    <x v="10"/>
    <s v="Eureka Recycled Copy Paper 8 1/2&quot; x 11&quot;, Ream"/>
    <x v="789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s v="United States"/>
    <s v="Los Angeles"/>
    <x v="1"/>
    <n v="90032"/>
    <x v="1"/>
    <s v="FUR-FU-10004960"/>
    <x v="0"/>
    <x v="5"/>
    <s v="Seth Thomas 12&quot; Clock w/ Goldtone Case"/>
    <x v="1178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s v="United States"/>
    <s v="Los Angeles"/>
    <x v="1"/>
    <n v="90032"/>
    <x v="1"/>
    <s v="OFF-SU-10003505"/>
    <x v="1"/>
    <x v="14"/>
    <s v="Premier Electric Letter Opener"/>
    <x v="1179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s v="United States"/>
    <s v="Philadelphia"/>
    <x v="9"/>
    <n v="19120"/>
    <x v="3"/>
    <s v="TEC-AC-10003116"/>
    <x v="2"/>
    <x v="11"/>
    <s v="Memorex Froggy Flash Drive 8 GB"/>
    <x v="1180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s v="United States"/>
    <s v="Deltona"/>
    <x v="2"/>
    <n v="32725"/>
    <x v="0"/>
    <s v="TEC-PH-10004586"/>
    <x v="2"/>
    <x v="7"/>
    <s v="Wilson SignalBoost 841262 DB PRO Amplifier Kit"/>
    <x v="1181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s v="United States"/>
    <s v="Deltona"/>
    <x v="2"/>
    <n v="32725"/>
    <x v="0"/>
    <s v="OFF-BI-10000546"/>
    <x v="1"/>
    <x v="8"/>
    <s v="Avery Durable Binders"/>
    <x v="1182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s v="United States"/>
    <s v="Cincinnati"/>
    <x v="24"/>
    <n v="45231"/>
    <x v="3"/>
    <s v="OFF-BI-10002071"/>
    <x v="1"/>
    <x v="8"/>
    <s v="Fellowes Black Plastic Comb Bindings"/>
    <x v="1183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s v="United States"/>
    <s v="Cincinnati"/>
    <x v="24"/>
    <n v="45231"/>
    <x v="3"/>
    <s v="OFF-ST-10001490"/>
    <x v="1"/>
    <x v="4"/>
    <s v="Hot File 7-Pocket, Floor Stand"/>
    <x v="1184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s v="United States"/>
    <s v="Murray"/>
    <x v="0"/>
    <n v="42071"/>
    <x v="0"/>
    <s v="OFF-AP-10004859"/>
    <x v="1"/>
    <x v="9"/>
    <s v="Acco 6 Outlet Guardian Premium Surge Suppressor"/>
    <x v="1185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s v="United States"/>
    <s v="Wilmington"/>
    <x v="3"/>
    <n v="28403"/>
    <x v="0"/>
    <s v="OFF-PA-10002659"/>
    <x v="1"/>
    <x v="10"/>
    <s v="Avoid Verbal Orders Carbonless Minifold Book"/>
    <x v="1186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s v="United States"/>
    <s v="Lawrence"/>
    <x v="31"/>
    <n v="1841"/>
    <x v="3"/>
    <s v="OFF-ST-10001321"/>
    <x v="1"/>
    <x v="4"/>
    <s v="Decoflex Hanging Personal Folder File, Blue"/>
    <x v="193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s v="United States"/>
    <s v="Chicago"/>
    <x v="10"/>
    <n v="60653"/>
    <x v="2"/>
    <s v="OFF-BI-10004139"/>
    <x v="1"/>
    <x v="8"/>
    <s v="Fellowes Presentation Covers for Comb Binding Machines"/>
    <x v="118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s v="United States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s v="United States"/>
    <s v="Norwich"/>
    <x v="29"/>
    <n v="6360"/>
    <x v="3"/>
    <s v="OFF-PA-10004156"/>
    <x v="1"/>
    <x v="10"/>
    <s v="Xerox 188"/>
    <x v="1189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s v="United States"/>
    <s v="San Francisco"/>
    <x v="1"/>
    <n v="94110"/>
    <x v="1"/>
    <s v="OFF-AR-10002818"/>
    <x v="1"/>
    <x v="6"/>
    <s v="Panasonic KP-310 Heavy-Duty Electric Pencil Sharpener"/>
    <x v="1190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s v="United States"/>
    <s v="San Francisco"/>
    <x v="1"/>
    <n v="94109"/>
    <x v="1"/>
    <s v="FUR-FU-10003691"/>
    <x v="0"/>
    <x v="5"/>
    <s v="Eldon Image Series Desk Accessories, Ebony"/>
    <x v="1191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s v="United States"/>
    <s v="Lorain"/>
    <x v="24"/>
    <n v="44052"/>
    <x v="3"/>
    <s v="TEC-PH-10000347"/>
    <x v="2"/>
    <x v="7"/>
    <s v="Cush Cases Heavy Duty Rugged Cover Case for Samsung Galaxy S5 - Purple"/>
    <x v="1192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s v="United States"/>
    <s v="Lorain"/>
    <x v="24"/>
    <n v="44052"/>
    <x v="3"/>
    <s v="OFF-ST-10004507"/>
    <x v="1"/>
    <x v="4"/>
    <s v="Advantus Rolling Storage Box"/>
    <x v="1193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s v="United States"/>
    <s v="Dallas"/>
    <x v="5"/>
    <n v="75220"/>
    <x v="2"/>
    <s v="OFF-BI-10002012"/>
    <x v="1"/>
    <x v="8"/>
    <s v="Wilson Jones Easy Flow II Sheet Lifters"/>
    <x v="1194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s v="United States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s v="United States"/>
    <s v="Los Angeles"/>
    <x v="1"/>
    <n v="90049"/>
    <x v="1"/>
    <s v="OFF-BI-10003684"/>
    <x v="1"/>
    <x v="8"/>
    <s v="Wilson Jones Legal Size Ring Binders"/>
    <x v="1196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s v="United States"/>
    <s v="Middletown"/>
    <x v="29"/>
    <n v="6457"/>
    <x v="3"/>
    <s v="OFF-ST-10002574"/>
    <x v="1"/>
    <x v="4"/>
    <s v="SAFCO Commercial Wire Shelving, Black"/>
    <x v="1197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s v="United States"/>
    <s v="Los Angeles"/>
    <x v="1"/>
    <n v="90008"/>
    <x v="1"/>
    <s v="FUR-FU-10003724"/>
    <x v="0"/>
    <x v="5"/>
    <s v="Westinghouse Clip-On Gooseneck Lamps"/>
    <x v="1198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s v="United States"/>
    <s v="New York City"/>
    <x v="15"/>
    <n v="10011"/>
    <x v="3"/>
    <s v="FUR-FU-10004018"/>
    <x v="0"/>
    <x v="5"/>
    <s v="Tensor Computer Mounted Lamp"/>
    <x v="1199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s v="United States"/>
    <s v="New York City"/>
    <x v="15"/>
    <n v="10011"/>
    <x v="3"/>
    <s v="TEC-PH-10002549"/>
    <x v="2"/>
    <x v="7"/>
    <s v="Polycom SoundPoint IP 450 VoIP phone"/>
    <x v="1200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s v="United States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s v="United States"/>
    <s v="Jacksonville"/>
    <x v="3"/>
    <n v="28540"/>
    <x v="0"/>
    <s v="TEC-MA-10002178"/>
    <x v="2"/>
    <x v="15"/>
    <s v="Cisco CP-7937G Unified IP Conference Station Phone"/>
    <x v="1202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s v="United States"/>
    <s v="Jacksonville"/>
    <x v="3"/>
    <n v="28540"/>
    <x v="0"/>
    <s v="OFF-BI-10003694"/>
    <x v="1"/>
    <x v="8"/>
    <s v="Avery 3 1/2&quot; Diskette Storage Pages, 10/Pack"/>
    <x v="1203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s v="United States"/>
    <s v="Jacksonville"/>
    <x v="3"/>
    <n v="28540"/>
    <x v="0"/>
    <s v="OFF-BI-10000474"/>
    <x v="1"/>
    <x v="8"/>
    <s v="Avery Recycled Flexi-View Covers for Binding Systems"/>
    <x v="1204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s v="United States"/>
    <s v="Freeport"/>
    <x v="15"/>
    <n v="11520"/>
    <x v="3"/>
    <s v="OFF-AR-10000411"/>
    <x v="1"/>
    <x v="6"/>
    <s v="Boston 16701 Slimline Battery Pencil Sharpener"/>
    <x v="1205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s v="United States"/>
    <s v="Freeport"/>
    <x v="15"/>
    <n v="11520"/>
    <x v="3"/>
    <s v="OFF-LA-10000262"/>
    <x v="1"/>
    <x v="2"/>
    <s v="Avery 494"/>
    <x v="1206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s v="United States"/>
    <s v="Lakeville"/>
    <x v="11"/>
    <n v="55044"/>
    <x v="2"/>
    <s v="OFF-AP-10001154"/>
    <x v="1"/>
    <x v="9"/>
    <s v="Bionaire Personal Warm Mist Humidifier/Vaporizer"/>
    <x v="1207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s v="United States"/>
    <s v="Lakeville"/>
    <x v="11"/>
    <n v="55044"/>
    <x v="2"/>
    <s v="OFF-PA-10000466"/>
    <x v="1"/>
    <x v="10"/>
    <s v="Memo Book, 100 Message Capacity, 5 3/8” x 11”"/>
    <x v="120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s v="United States"/>
    <s v="Lakeville"/>
    <x v="11"/>
    <n v="55044"/>
    <x v="2"/>
    <s v="OFF-AR-10003829"/>
    <x v="1"/>
    <x v="6"/>
    <s v="Newell 35"/>
    <x v="1209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s v="United States"/>
    <s v="Lakeville"/>
    <x v="11"/>
    <n v="55044"/>
    <x v="2"/>
    <s v="OFF-BI-10001758"/>
    <x v="1"/>
    <x v="8"/>
    <s v="Wilson Jones 14 Line Acrylic Coated Pressboard Data Binders"/>
    <x v="1210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s v="United States"/>
    <s v="Lakeville"/>
    <x v="11"/>
    <n v="55044"/>
    <x v="2"/>
    <s v="OFF-BI-10000136"/>
    <x v="1"/>
    <x v="8"/>
    <s v="Avery Non-Stick Heavy Duty View Round Locking Ring Binders"/>
    <x v="1211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s v="United States"/>
    <s v="Evanston"/>
    <x v="10"/>
    <n v="60201"/>
    <x v="2"/>
    <s v="FUR-CH-10002880"/>
    <x v="0"/>
    <x v="1"/>
    <s v="Global High-Back Leather Tilter, Burgundy"/>
    <x v="1212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s v="United States"/>
    <s v="Arlington"/>
    <x v="17"/>
    <n v="22204"/>
    <x v="0"/>
    <s v="OFF-ST-10000649"/>
    <x v="1"/>
    <x v="4"/>
    <s v="Hanging Personal Folder File"/>
    <x v="1213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s v="United States"/>
    <s v="San Francisco"/>
    <x v="1"/>
    <n v="94109"/>
    <x v="1"/>
    <s v="TEC-PH-10003092"/>
    <x v="2"/>
    <x v="7"/>
    <s v="Motorola L804"/>
    <x v="1214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s v="United States"/>
    <s v="San Francisco"/>
    <x v="1"/>
    <n v="94109"/>
    <x v="1"/>
    <s v="OFF-PA-10002250"/>
    <x v="1"/>
    <x v="10"/>
    <s v="Things To Do Today Pad"/>
    <x v="1215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s v="United States"/>
    <s v="San Francisco"/>
    <x v="1"/>
    <n v="94109"/>
    <x v="1"/>
    <s v="FUR-TA-10003473"/>
    <x v="0"/>
    <x v="3"/>
    <s v="Bretford Rectangular Conference Table Tops"/>
    <x v="1216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s v="United States"/>
    <s v="Houston"/>
    <x v="5"/>
    <n v="77036"/>
    <x v="2"/>
    <s v="OFF-ST-10001522"/>
    <x v="1"/>
    <x v="4"/>
    <s v="Gould Plastics 18-Pocket Panel Bin, 34w x 5-1/4d x 20-1/2h"/>
    <x v="1217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s v="United States"/>
    <s v="Houston"/>
    <x v="5"/>
    <n v="77036"/>
    <x v="2"/>
    <s v="OFF-ST-10000563"/>
    <x v="1"/>
    <x v="4"/>
    <s v="Fellowes Bankers Box Stor/Drawer Steel Plus"/>
    <x v="1218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s v="United States"/>
    <s v="Louisville"/>
    <x v="0"/>
    <n v="40214"/>
    <x v="0"/>
    <s v="OFF-PA-10003641"/>
    <x v="1"/>
    <x v="10"/>
    <s v="Xerox 1909"/>
    <x v="1219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s v="United States"/>
    <s v="Fort Worth"/>
    <x v="5"/>
    <n v="76106"/>
    <x v="2"/>
    <s v="FUR-FU-10000010"/>
    <x v="0"/>
    <x v="5"/>
    <s v="DAX Value U-Channel Document Frames, Easel Back"/>
    <x v="1220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s v="United States"/>
    <s v="Los Angeles"/>
    <x v="1"/>
    <n v="90049"/>
    <x v="1"/>
    <s v="FUR-CH-10002961"/>
    <x v="0"/>
    <x v="1"/>
    <s v="Leather Task Chair, Black"/>
    <x v="122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s v="United States"/>
    <s v="Philadelphia"/>
    <x v="9"/>
    <n v="19120"/>
    <x v="3"/>
    <s v="OFF-AR-10002956"/>
    <x v="1"/>
    <x v="6"/>
    <s v="Boston 16801 Nautilus Battery Pencil Sharpener"/>
    <x v="1222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s v="United States"/>
    <s v="Philadelphia"/>
    <x v="9"/>
    <n v="19120"/>
    <x v="3"/>
    <s v="OFF-PA-10004041"/>
    <x v="1"/>
    <x v="10"/>
    <s v="It's Hot Message Books with Stickers, 2 3/4&quot; x 5&quot;"/>
    <x v="208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s v="United States"/>
    <s v="Philadelphia"/>
    <x v="9"/>
    <n v="19120"/>
    <x v="3"/>
    <s v="TEC-PH-10001336"/>
    <x v="2"/>
    <x v="7"/>
    <s v="Digium D40 VoIP phone"/>
    <x v="1223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s v="United States"/>
    <s v="Tucson"/>
    <x v="16"/>
    <n v="85705"/>
    <x v="1"/>
    <s v="OFF-BI-10001036"/>
    <x v="1"/>
    <x v="8"/>
    <s v="Cardinal EasyOpen D-Ring Binders"/>
    <x v="1224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s v="United States"/>
    <s v="Tucson"/>
    <x v="16"/>
    <n v="85705"/>
    <x v="1"/>
    <s v="TEC-MA-10003183"/>
    <x v="2"/>
    <x v="15"/>
    <s v="DYMO CardScan Personal V9 Business Card Scanner"/>
    <x v="1225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s v="United States"/>
    <s v="Tucson"/>
    <x v="16"/>
    <n v="85705"/>
    <x v="1"/>
    <s v="TEC-AC-10001314"/>
    <x v="2"/>
    <x v="11"/>
    <s v="Case Logic 2.4GHz Wireless Keyboard"/>
    <x v="1226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s v="United States"/>
    <s v="Tucson"/>
    <x v="16"/>
    <n v="85705"/>
    <x v="1"/>
    <s v="TEC-PH-10002563"/>
    <x v="2"/>
    <x v="7"/>
    <s v="Adtran 1202752G1"/>
    <x v="1227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s v="United States"/>
    <s v="Tucson"/>
    <x v="16"/>
    <n v="85705"/>
    <x v="1"/>
    <s v="FUR-CH-10003312"/>
    <x v="0"/>
    <x v="1"/>
    <s v="Hon 2090 “Pillow Soft” Series Mid Back Swivel/Tilt Chairs"/>
    <x v="185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s v="United States"/>
    <s v="Pico Rivera"/>
    <x v="1"/>
    <n v="90660"/>
    <x v="1"/>
    <s v="FUR-FU-10001588"/>
    <x v="0"/>
    <x v="5"/>
    <s v="Deflect-o SuperTray Unbreakable Stackable Tray, Letter, Black"/>
    <x v="1228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s v="United States"/>
    <s v="Colorado Springs"/>
    <x v="22"/>
    <n v="80906"/>
    <x v="1"/>
    <s v="FUR-BO-10002613"/>
    <x v="0"/>
    <x v="0"/>
    <s v="Atlantic Metals Mobile 4-Shelf Bookcases, Custom Colors"/>
    <x v="1229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s v="United States"/>
    <s v="Colorado Springs"/>
    <x v="22"/>
    <n v="80906"/>
    <x v="1"/>
    <s v="OFF-AR-10003405"/>
    <x v="1"/>
    <x v="6"/>
    <s v="Dixon My First Ticonderoga Pencil, #2"/>
    <x v="1230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s v="United States"/>
    <s v="Clinton"/>
    <x v="39"/>
    <n v="20735"/>
    <x v="3"/>
    <s v="TEC-AC-10004510"/>
    <x v="2"/>
    <x v="11"/>
    <s v="Logitech Desktop MK120 Mouse and keyboard Combo"/>
    <x v="1231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s v="United States"/>
    <s v="Vallejo"/>
    <x v="1"/>
    <n v="94591"/>
    <x v="1"/>
    <s v="OFF-LA-10002312"/>
    <x v="1"/>
    <x v="2"/>
    <s v="Avery 490"/>
    <x v="461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s v="United States"/>
    <s v="Vallejo"/>
    <x v="1"/>
    <n v="94591"/>
    <x v="1"/>
    <s v="OFF-BI-10000042"/>
    <x v="1"/>
    <x v="8"/>
    <s v="Pressboard Data Binder, Crimson, 12&quot; X 8 1/2&quot;"/>
    <x v="1232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s v="United States"/>
    <s v="Provo"/>
    <x v="7"/>
    <n v="84604"/>
    <x v="1"/>
    <s v="FUR-TA-10003008"/>
    <x v="0"/>
    <x v="3"/>
    <s v="Lesro Round Back Collection Coffee Table, End Table"/>
    <x v="1233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s v="United States"/>
    <s v="Pleasant Grove"/>
    <x v="7"/>
    <n v="84062"/>
    <x v="1"/>
    <s v="OFF-AP-10003590"/>
    <x v="1"/>
    <x v="9"/>
    <s v="Hoover WindTunnel Plus Canister Vacuum"/>
    <x v="1234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s v="United States"/>
    <s v="Pleasant Grove"/>
    <x v="7"/>
    <n v="84062"/>
    <x v="1"/>
    <s v="OFF-PA-10000806"/>
    <x v="1"/>
    <x v="10"/>
    <s v="Xerox 1934"/>
    <x v="990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s v="United States"/>
    <s v="Pleasant Grove"/>
    <x v="7"/>
    <n v="84062"/>
    <x v="1"/>
    <s v="OFF-AR-10000896"/>
    <x v="1"/>
    <x v="6"/>
    <s v="Newell 329"/>
    <x v="1235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s v="United States"/>
    <s v="Pleasant Grove"/>
    <x v="7"/>
    <n v="84062"/>
    <x v="1"/>
    <s v="TEC-PH-10002310"/>
    <x v="2"/>
    <x v="7"/>
    <s v="Panasonic KX T7731-B Digital phone"/>
    <x v="1236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s v="United States"/>
    <s v="Pleasant Grove"/>
    <x v="7"/>
    <n v="84062"/>
    <x v="1"/>
    <s v="OFF-ST-10002289"/>
    <x v="1"/>
    <x v="4"/>
    <s v="Safco Wire Cube Shelving System, For Use as 4 or 5 14&quot; Cubes, Black"/>
    <x v="1237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s v="United States"/>
    <s v="Pleasant Grove"/>
    <x v="7"/>
    <n v="84062"/>
    <x v="1"/>
    <s v="OFF-BI-10002852"/>
    <x v="1"/>
    <x v="8"/>
    <s v="Ibico Standard Transparent Covers"/>
    <x v="1238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s v="United States"/>
    <s v="Aurora"/>
    <x v="10"/>
    <n v="60505"/>
    <x v="2"/>
    <s v="FUR-FU-10003394"/>
    <x v="0"/>
    <x v="5"/>
    <s v="Tenex &quot;The Solids&quot; Textured Chair Mats"/>
    <x v="1239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s v="United States"/>
    <s v="Smyrna"/>
    <x v="32"/>
    <n v="30080"/>
    <x v="0"/>
    <s v="OFF-ST-10002344"/>
    <x v="1"/>
    <x v="4"/>
    <s v="Carina 42&quot;Hx23 3/4&quot;W Media Storage Unit"/>
    <x v="1240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s v="United States"/>
    <s v="Smyrna"/>
    <x v="32"/>
    <n v="30080"/>
    <x v="0"/>
    <s v="OFF-PA-10001289"/>
    <x v="1"/>
    <x v="10"/>
    <s v="White Computer Printout Paper by Universal"/>
    <x v="1241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s v="United States"/>
    <s v="Smyrna"/>
    <x v="32"/>
    <n v="30080"/>
    <x v="0"/>
    <s v="OFF-FA-10000053"/>
    <x v="1"/>
    <x v="13"/>
    <s v="Revere Boxed Rubber Bands by Revere"/>
    <x v="1242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s v="United States"/>
    <s v="Smyrna"/>
    <x v="32"/>
    <n v="30080"/>
    <x v="0"/>
    <s v="FUR-FU-10004091"/>
    <x v="0"/>
    <x v="5"/>
    <s v="Eldon 200 Class Desk Accessories, Black"/>
    <x v="609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s v="United States"/>
    <s v="Smyrna"/>
    <x v="32"/>
    <n v="30080"/>
    <x v="0"/>
    <s v="FUR-BO-10004015"/>
    <x v="0"/>
    <x v="0"/>
    <s v="Bush Andora Bookcase, Maple/Graphite Gray Finish"/>
    <x v="1243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s v="United States"/>
    <s v="Smyrna"/>
    <x v="32"/>
    <n v="30080"/>
    <x v="0"/>
    <s v="OFF-EN-10003001"/>
    <x v="1"/>
    <x v="12"/>
    <s v="Ames Color-File Green Diamond Border X-ray Mailers"/>
    <x v="1244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s v="United States"/>
    <s v="Smyrna"/>
    <x v="32"/>
    <n v="30080"/>
    <x v="0"/>
    <s v="TEC-PH-10000215"/>
    <x v="2"/>
    <x v="7"/>
    <s v="Plantronics Cordless Phone Headset with In-line Volume - M214C"/>
    <x v="1245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s v="United States"/>
    <s v="Smyrna"/>
    <x v="32"/>
    <n v="30080"/>
    <x v="0"/>
    <s v="TEC-PH-10003645"/>
    <x v="2"/>
    <x v="7"/>
    <s v="Aastra 57i VoIP phone"/>
    <x v="1246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s v="United States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s v="United States"/>
    <s v="Smyrna"/>
    <x v="32"/>
    <n v="30080"/>
    <x v="0"/>
    <s v="OFF-ST-10004804"/>
    <x v="1"/>
    <x v="4"/>
    <s v="Belkin 19&quot; Vented Equipment Shelf, Black"/>
    <x v="1248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s v="United States"/>
    <s v="Smyrna"/>
    <x v="32"/>
    <n v="30080"/>
    <x v="0"/>
    <s v="OFF-PA-10003892"/>
    <x v="1"/>
    <x v="10"/>
    <s v="Xerox 1943"/>
    <x v="1249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s v="United States"/>
    <s v="Burlington"/>
    <x v="3"/>
    <n v="27217"/>
    <x v="0"/>
    <s v="OFF-AR-10003514"/>
    <x v="1"/>
    <x v="6"/>
    <s v="4009 Highlighters by Sanford"/>
    <x v="1250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s v="United States"/>
    <s v="Aurora"/>
    <x v="10"/>
    <n v="60505"/>
    <x v="2"/>
    <s v="FUR-TA-10002958"/>
    <x v="0"/>
    <x v="3"/>
    <s v="Bevis Oval Conference Table, Walnut"/>
    <x v="1251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s v="United States"/>
    <s v="Aurora"/>
    <x v="10"/>
    <n v="60505"/>
    <x v="2"/>
    <s v="FUR-TA-10001676"/>
    <x v="0"/>
    <x v="3"/>
    <s v="Hon 61000 Series Interactive Training Tables"/>
    <x v="1252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s v="United States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s v="United States"/>
    <s v="New York City"/>
    <x v="15"/>
    <n v="10035"/>
    <x v="3"/>
    <s v="OFF-PA-10004971"/>
    <x v="1"/>
    <x v="10"/>
    <s v="Xerox 196"/>
    <x v="1057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s v="United States"/>
    <s v="New York City"/>
    <x v="15"/>
    <n v="10035"/>
    <x v="3"/>
    <s v="TEC-AC-10002323"/>
    <x v="2"/>
    <x v="11"/>
    <s v="SanDisk Ultra 32 GB MicroSDHC Class 10 Memory Card"/>
    <x v="125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s v="United States"/>
    <s v="New York City"/>
    <x v="15"/>
    <n v="10035"/>
    <x v="3"/>
    <s v="OFF-PA-10004888"/>
    <x v="1"/>
    <x v="10"/>
    <s v="Xerox 217"/>
    <x v="90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s v="United States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s v="United States"/>
    <s v="Salem"/>
    <x v="17"/>
    <n v="24153"/>
    <x v="0"/>
    <s v="OFF-EN-10002230"/>
    <x v="1"/>
    <x v="12"/>
    <s v="Airmail Envelopes"/>
    <x v="1255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s v="United States"/>
    <s v="Columbus"/>
    <x v="24"/>
    <n v="43229"/>
    <x v="3"/>
    <s v="FUR-TA-10002622"/>
    <x v="0"/>
    <x v="3"/>
    <s v="Bush Andora Conference Table, Maple/Graphite Gray Finish"/>
    <x v="1256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s v="United States"/>
    <s v="Columbus"/>
    <x v="24"/>
    <n v="43229"/>
    <x v="3"/>
    <s v="OFF-PA-10000418"/>
    <x v="1"/>
    <x v="10"/>
    <s v="Xerox 189"/>
    <x v="1257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s v="United States"/>
    <s v="Philadelphia"/>
    <x v="9"/>
    <n v="19143"/>
    <x v="3"/>
    <s v="OFF-SU-10004498"/>
    <x v="1"/>
    <x v="14"/>
    <s v="Martin-Yale Premier Letter Opener"/>
    <x v="1258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s v="United States"/>
    <s v="Philadelphia"/>
    <x v="9"/>
    <n v="19143"/>
    <x v="3"/>
    <s v="FUR-TA-10001039"/>
    <x v="0"/>
    <x v="3"/>
    <s v="KI Adjustable-Height Table"/>
    <x v="1259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s v="United States"/>
    <s v="Philadelphia"/>
    <x v="9"/>
    <n v="19143"/>
    <x v="3"/>
    <s v="TEC-AC-10004659"/>
    <x v="2"/>
    <x v="11"/>
    <s v="Imation Secure+ Hardware Encrypted USB 2.0 Flash Drive; 16GB"/>
    <x v="1260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s v="United States"/>
    <s v="New York City"/>
    <x v="15"/>
    <n v="10024"/>
    <x v="3"/>
    <s v="OFF-AR-10002240"/>
    <x v="1"/>
    <x v="6"/>
    <s v="Panasonic KP-150 Electric Pencil Sharpener"/>
    <x v="1261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s v="United States"/>
    <s v="New York City"/>
    <x v="15"/>
    <n v="10024"/>
    <x v="3"/>
    <s v="FUR-FU-10001967"/>
    <x v="0"/>
    <x v="5"/>
    <s v="Telescoping Adjustable Floor Lamp"/>
    <x v="372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s v="United States"/>
    <s v="Phoenix"/>
    <x v="16"/>
    <n v="85023"/>
    <x v="1"/>
    <s v="FUR-TA-10002356"/>
    <x v="0"/>
    <x v="3"/>
    <s v="Bevis Boat-Shaped Conference Table"/>
    <x v="865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s v="United States"/>
    <s v="Grand Prairie"/>
    <x v="5"/>
    <n v="75051"/>
    <x v="2"/>
    <s v="OFF-LA-10003923"/>
    <x v="1"/>
    <x v="2"/>
    <s v="Alphabetical Labels for Top Tab Filing"/>
    <x v="208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s v="United States"/>
    <s v="New York City"/>
    <x v="15"/>
    <n v="10035"/>
    <x v="3"/>
    <s v="FUR-CH-10002335"/>
    <x v="0"/>
    <x v="1"/>
    <s v="Hon GuestStacker Chair"/>
    <x v="1262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s v="United States"/>
    <s v="New York City"/>
    <x v="15"/>
    <n v="10035"/>
    <x v="3"/>
    <s v="FUR-FU-10000723"/>
    <x v="0"/>
    <x v="5"/>
    <s v="Deflect-o EconoMat Studded, No Bevel Mat for Low Pile Carpeting"/>
    <x v="1263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s v="United States"/>
    <s v="New York City"/>
    <x v="15"/>
    <n v="10024"/>
    <x v="3"/>
    <s v="OFF-BI-10002867"/>
    <x v="1"/>
    <x v="8"/>
    <s v="GBC Recycled Regency Composition Covers"/>
    <x v="1264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s v="United States"/>
    <s v="Costa Mesa"/>
    <x v="1"/>
    <n v="92627"/>
    <x v="1"/>
    <s v="TEC-AC-10000580"/>
    <x v="2"/>
    <x v="11"/>
    <s v="Logitech G13 Programmable Gameboard with LCD Display"/>
    <x v="764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s v="United States"/>
    <s v="Costa Mesa"/>
    <x v="1"/>
    <n v="92627"/>
    <x v="1"/>
    <s v="FUR-FU-10003976"/>
    <x v="0"/>
    <x v="5"/>
    <s v="DAX Executive Solid Wood Document Frame, Desktop or Hang, Mahogany, 5 x 7"/>
    <x v="1265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s v="United States"/>
    <s v="Houston"/>
    <x v="5"/>
    <n v="77041"/>
    <x v="2"/>
    <s v="TEC-PH-10002922"/>
    <x v="2"/>
    <x v="7"/>
    <s v="ShoreTel ShorePhone IP 230 VoIP phone"/>
    <x v="1266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s v="United States"/>
    <s v="Houston"/>
    <x v="5"/>
    <n v="77041"/>
    <x v="2"/>
    <s v="TEC-AC-10004353"/>
    <x v="2"/>
    <x v="11"/>
    <s v="Hypercom P1300 Pinpad"/>
    <x v="1267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s v="United States"/>
    <s v="Houston"/>
    <x v="5"/>
    <n v="77041"/>
    <x v="2"/>
    <s v="FUR-FU-10001706"/>
    <x v="0"/>
    <x v="5"/>
    <s v="Longer-Life Soft White Bulbs"/>
    <x v="126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s v="United States"/>
    <s v="Mesa"/>
    <x v="16"/>
    <n v="85204"/>
    <x v="1"/>
    <s v="OFF-PA-10000501"/>
    <x v="1"/>
    <x v="10"/>
    <s v="Petty Cash Envelope"/>
    <x v="1269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s v="United States"/>
    <s v="Mesa"/>
    <x v="16"/>
    <n v="85204"/>
    <x v="1"/>
    <s v="OFF-BI-10000778"/>
    <x v="1"/>
    <x v="8"/>
    <s v="GBC VeloBinder Electric Binding Machine"/>
    <x v="1270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s v="United States"/>
    <s v="Mesa"/>
    <x v="16"/>
    <n v="85204"/>
    <x v="1"/>
    <s v="OFF-AP-10004980"/>
    <x v="1"/>
    <x v="9"/>
    <s v="3M Replacement Filter for Office Air Cleaner for 20' x 33' Room"/>
    <x v="1271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s v="United States"/>
    <s v="Mesa"/>
    <x v="16"/>
    <n v="85204"/>
    <x v="1"/>
    <s v="OFF-BI-10003984"/>
    <x v="1"/>
    <x v="8"/>
    <s v="Lock-Up Easel 'Spel-Binder'"/>
    <x v="1272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s v="United States"/>
    <s v="Mesa"/>
    <x v="16"/>
    <n v="85204"/>
    <x v="1"/>
    <s v="OFF-ST-10000798"/>
    <x v="1"/>
    <x v="4"/>
    <s v="2300 Heavy-Duty Transfer File Systems by Perma"/>
    <x v="1273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s v="United States"/>
    <s v="Mesa"/>
    <x v="16"/>
    <n v="85204"/>
    <x v="1"/>
    <s v="TEC-PH-10001750"/>
    <x v="2"/>
    <x v="7"/>
    <s v="Samsung Rugby III"/>
    <x v="127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s v="United States"/>
    <s v="Mesa"/>
    <x v="16"/>
    <n v="85204"/>
    <x v="1"/>
    <s v="OFF-ST-10002743"/>
    <x v="1"/>
    <x v="4"/>
    <s v="SAFCO Boltless Steel Shelving"/>
    <x v="1275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s v="United States"/>
    <s v="Salinas"/>
    <x v="1"/>
    <n v="93905"/>
    <x v="1"/>
    <s v="OFF-BI-10002949"/>
    <x v="1"/>
    <x v="8"/>
    <s v="Prestige Round Ring Binders"/>
    <x v="1276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s v="United States"/>
    <s v="Salinas"/>
    <x v="1"/>
    <n v="93905"/>
    <x v="1"/>
    <s v="OFF-EN-10002600"/>
    <x v="1"/>
    <x v="12"/>
    <s v="Redi-Strip #10 Envelopes, 4 1/8 x 9 1/2"/>
    <x v="1277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s v="United States"/>
    <s v="Salinas"/>
    <x v="1"/>
    <n v="93905"/>
    <x v="1"/>
    <s v="OFF-BI-10003708"/>
    <x v="1"/>
    <x v="8"/>
    <s v="Acco Four Pocket Poly Ring Binder with Label Holder, Smoke, 1&quot;"/>
    <x v="1278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s v="United States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s v="United States"/>
    <s v="Columbus"/>
    <x v="24"/>
    <n v="43229"/>
    <x v="3"/>
    <s v="TEC-PH-10003092"/>
    <x v="2"/>
    <x v="7"/>
    <s v="Motorola L804"/>
    <x v="1280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s v="United States"/>
    <s v="Florence"/>
    <x v="19"/>
    <n v="35630"/>
    <x v="0"/>
    <s v="OFF-BI-10001191"/>
    <x v="1"/>
    <x v="8"/>
    <s v="Canvas Sectional Post Binders"/>
    <x v="1281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s v="United States"/>
    <s v="Florence"/>
    <x v="19"/>
    <n v="35630"/>
    <x v="0"/>
    <s v="OFF-SU-10004115"/>
    <x v="1"/>
    <x v="14"/>
    <s v="Acme Stainless Steel Office Snips"/>
    <x v="1282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s v="United States"/>
    <s v="Florence"/>
    <x v="19"/>
    <n v="35630"/>
    <x v="0"/>
    <s v="FUR-CH-10000513"/>
    <x v="0"/>
    <x v="1"/>
    <s v="High-Back Leather Manager's Chair"/>
    <x v="1283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s v="United States"/>
    <s v="Seattle"/>
    <x v="4"/>
    <n v="98105"/>
    <x v="1"/>
    <s v="OFF-PA-10003673"/>
    <x v="1"/>
    <x v="10"/>
    <s v="Strathmore Photo Mount Cards"/>
    <x v="1284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s v="United States"/>
    <s v="Parma"/>
    <x v="24"/>
    <n v="44134"/>
    <x v="3"/>
    <s v="OFF-PA-10001639"/>
    <x v="1"/>
    <x v="10"/>
    <s v="Xerox 203"/>
    <x v="277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s v="United States"/>
    <s v="Parma"/>
    <x v="24"/>
    <n v="44134"/>
    <x v="3"/>
    <s v="OFF-AR-10003829"/>
    <x v="1"/>
    <x v="6"/>
    <s v="Newell 35"/>
    <x v="797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s v="United States"/>
    <s v="Amarillo"/>
    <x v="5"/>
    <n v="79109"/>
    <x v="2"/>
    <s v="TEC-AC-10004975"/>
    <x v="2"/>
    <x v="11"/>
    <s v="Plantronics Audio 995 Wireless Stereo Headset"/>
    <x v="42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s v="United States"/>
    <s v="Amarillo"/>
    <x v="5"/>
    <n v="79109"/>
    <x v="2"/>
    <s v="FUR-CH-10002024"/>
    <x v="0"/>
    <x v="1"/>
    <s v="HON 5400 Series Task Chairs for Big and Tall"/>
    <x v="1285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s v="United States"/>
    <s v="Providence"/>
    <x v="34"/>
    <n v="2908"/>
    <x v="3"/>
    <s v="OFF-BI-10004364"/>
    <x v="1"/>
    <x v="8"/>
    <s v="Storex Dura Pro Binders"/>
    <x v="1286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s v="United States"/>
    <s v="Providence"/>
    <x v="34"/>
    <n v="2908"/>
    <x v="3"/>
    <s v="OFF-PA-10001712"/>
    <x v="1"/>
    <x v="10"/>
    <s v="Xerox 1948"/>
    <x v="792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s v="United States"/>
    <s v="San Francisco"/>
    <x v="1"/>
    <n v="94110"/>
    <x v="1"/>
    <s v="OFF-BI-10001510"/>
    <x v="1"/>
    <x v="8"/>
    <s v="Deluxe Heavy-Duty Vinyl Round Ring Binder"/>
    <x v="1287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s v="United States"/>
    <s v="Richmond"/>
    <x v="0"/>
    <n v="40475"/>
    <x v="0"/>
    <s v="OFF-PA-10002713"/>
    <x v="1"/>
    <x v="10"/>
    <s v="Adams Phone Message Book, 200 Message Capacity, 8 1/16” x 11”"/>
    <x v="1288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s v="United States"/>
    <s v="Aurora"/>
    <x v="22"/>
    <n v="80013"/>
    <x v="1"/>
    <s v="OFF-ST-10002974"/>
    <x v="1"/>
    <x v="4"/>
    <s v="Trav-L-File Heavy-Duty Shuttle II, Black"/>
    <x v="1289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s v="United States"/>
    <s v="Chicago"/>
    <x v="10"/>
    <n v="60623"/>
    <x v="2"/>
    <s v="TEC-PH-10004165"/>
    <x v="2"/>
    <x v="7"/>
    <s v="Mitel MiVoice 5330e IP Phone"/>
    <x v="1290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s v="United States"/>
    <s v="Chicago"/>
    <x v="10"/>
    <n v="60653"/>
    <x v="2"/>
    <s v="OFF-ST-10004804"/>
    <x v="1"/>
    <x v="4"/>
    <s v="Belkin 19&quot; Vented Equipment Shelf, Black"/>
    <x v="1291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s v="United States"/>
    <s v="Chicago"/>
    <x v="10"/>
    <n v="60653"/>
    <x v="2"/>
    <s v="FUR-CH-10004289"/>
    <x v="0"/>
    <x v="1"/>
    <s v="Global Super Steno Chair"/>
    <x v="1292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s v="United States"/>
    <s v="Chicago"/>
    <x v="10"/>
    <n v="60653"/>
    <x v="2"/>
    <s v="TEC-PH-10002564"/>
    <x v="2"/>
    <x v="7"/>
    <s v="OtterBox Defender Series Case - Samsung Galaxy S4"/>
    <x v="736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s v="United States"/>
    <s v="Philadelphia"/>
    <x v="9"/>
    <n v="19134"/>
    <x v="3"/>
    <s v="OFF-BI-10004876"/>
    <x v="1"/>
    <x v="8"/>
    <s v="Wilson Jones Suede Grain Vinyl Binders"/>
    <x v="1293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s v="United States"/>
    <s v="Los Angeles"/>
    <x v="1"/>
    <n v="90008"/>
    <x v="1"/>
    <s v="TEC-PH-10004348"/>
    <x v="2"/>
    <x v="7"/>
    <s v="OtterBox Defender Series Case - iPhone 5c"/>
    <x v="1294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s v="United States"/>
    <s v="Phoenix"/>
    <x v="16"/>
    <n v="85023"/>
    <x v="1"/>
    <s v="OFF-BI-10004352"/>
    <x v="1"/>
    <x v="8"/>
    <s v="Wilson Jones DublLock D-Ring Binders"/>
    <x v="1295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s v="United States"/>
    <s v="Mobile"/>
    <x v="19"/>
    <n v="36608"/>
    <x v="0"/>
    <s v="OFF-PA-10001685"/>
    <x v="1"/>
    <x v="10"/>
    <s v="Easy-staple paper"/>
    <x v="55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s v="United States"/>
    <s v="Mobile"/>
    <x v="19"/>
    <n v="36608"/>
    <x v="0"/>
    <s v="OFF-BI-10000666"/>
    <x v="1"/>
    <x v="8"/>
    <s v="Surelock Post Binders"/>
    <x v="1296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s v="United States"/>
    <s v="Mobile"/>
    <x v="19"/>
    <n v="36608"/>
    <x v="0"/>
    <s v="OFF-BI-10004352"/>
    <x v="1"/>
    <x v="8"/>
    <s v="Wilson Jones DublLock D-Ring Binders"/>
    <x v="1297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s v="United States"/>
    <s v="Mobile"/>
    <x v="19"/>
    <n v="36608"/>
    <x v="0"/>
    <s v="TEC-MA-10000010"/>
    <x v="2"/>
    <x v="15"/>
    <s v="Hewlett-Packard Deskjet 3050a All-in-One Color Inkjet Printer"/>
    <x v="1298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s v="United States"/>
    <s v="Columbus"/>
    <x v="32"/>
    <n v="31907"/>
    <x v="0"/>
    <s v="OFF-BI-10000977"/>
    <x v="1"/>
    <x v="8"/>
    <s v="Ibico Plastic Spiral Binding Combs"/>
    <x v="129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s v="United States"/>
    <s v="Columbus"/>
    <x v="32"/>
    <n v="31907"/>
    <x v="0"/>
    <s v="FUR-TA-10002530"/>
    <x v="0"/>
    <x v="3"/>
    <s v="Iceberg OfficeWorks 42&quot; Round Tables"/>
    <x v="1300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s v="United States"/>
    <s v="New Bedford"/>
    <x v="31"/>
    <n v="2740"/>
    <x v="3"/>
    <s v="OFF-BI-10002412"/>
    <x v="1"/>
    <x v="8"/>
    <s v="Wilson Jones “Snap” Scratch Pad Binder Tool for Ring Binders"/>
    <x v="1301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s v="United States"/>
    <s v="Irving"/>
    <x v="5"/>
    <n v="75061"/>
    <x v="2"/>
    <s v="OFF-LA-10001569"/>
    <x v="1"/>
    <x v="2"/>
    <s v="Avery 499"/>
    <x v="801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s v="United States"/>
    <s v="Middletown"/>
    <x v="29"/>
    <n v="6457"/>
    <x v="3"/>
    <s v="FUR-FU-10001473"/>
    <x v="0"/>
    <x v="5"/>
    <s v="DAX Wood Document Frame"/>
    <x v="1302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s v="United States"/>
    <s v="Seattle"/>
    <x v="4"/>
    <n v="98103"/>
    <x v="1"/>
    <s v="OFF-BI-10001765"/>
    <x v="1"/>
    <x v="8"/>
    <s v="Wilson Jones Heavy-Duty Casebound Ring Binders with Metal Hinges"/>
    <x v="1303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s v="United States"/>
    <s v="Vineland"/>
    <x v="30"/>
    <n v="8360"/>
    <x v="3"/>
    <s v="FUR-TA-10001095"/>
    <x v="0"/>
    <x v="3"/>
    <s v="Chromcraft Round Conference Tables"/>
    <x v="1304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s v="United States"/>
    <s v="Pasadena"/>
    <x v="5"/>
    <n v="77506"/>
    <x v="2"/>
    <s v="TEC-AC-10004571"/>
    <x v="2"/>
    <x v="11"/>
    <s v="Logitech G700s Rechargeable Gaming Mouse"/>
    <x v="1305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s v="United States"/>
    <s v="Pasadena"/>
    <x v="5"/>
    <n v="77506"/>
    <x v="2"/>
    <s v="FUR-CH-10002126"/>
    <x v="0"/>
    <x v="1"/>
    <s v="Hon Deluxe Fabric Upholstered Stacking Chairs"/>
    <x v="1306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s v="United States"/>
    <s v="New York City"/>
    <x v="15"/>
    <n v="10009"/>
    <x v="3"/>
    <s v="OFF-FA-10001754"/>
    <x v="1"/>
    <x v="13"/>
    <s v="Stockwell Gold Paper Clips"/>
    <x v="1307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s v="United States"/>
    <s v="Glendale"/>
    <x v="16"/>
    <n v="85301"/>
    <x v="1"/>
    <s v="FUR-FU-10001602"/>
    <x v="0"/>
    <x v="5"/>
    <s v="Eldon Delta Triangular Chair Mat, 52&quot; x 58&quot;, Clear"/>
    <x v="1308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s v="United States"/>
    <s v="Glendale"/>
    <x v="16"/>
    <n v="85301"/>
    <x v="1"/>
    <s v="TEC-AC-10001767"/>
    <x v="2"/>
    <x v="11"/>
    <s v="SanDisk Ultra 64 GB MicroSDHC Class 10 Memory Card"/>
    <x v="98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s v="United States"/>
    <s v="Jacksonville"/>
    <x v="2"/>
    <n v="32216"/>
    <x v="0"/>
    <s v="TEC-AC-10002402"/>
    <x v="2"/>
    <x v="11"/>
    <s v="Razer Kraken PRO Over Ear PC and Music Headset"/>
    <x v="130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s v="United States"/>
    <s v="Detroit"/>
    <x v="12"/>
    <n v="48234"/>
    <x v="2"/>
    <s v="FUR-CH-10000847"/>
    <x v="0"/>
    <x v="1"/>
    <s v="Global Executive Mid-Back Manager's Chair"/>
    <x v="1310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s v="United States"/>
    <s v="Detroit"/>
    <x v="12"/>
    <n v="48234"/>
    <x v="2"/>
    <s v="OFF-BI-10003982"/>
    <x v="1"/>
    <x v="8"/>
    <s v="Wilson Jones Century Plastic Molded Ring Binders"/>
    <x v="1311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s v="United States"/>
    <s v="Detroit"/>
    <x v="12"/>
    <n v="48234"/>
    <x v="2"/>
    <s v="OFF-PA-10001293"/>
    <x v="1"/>
    <x v="10"/>
    <s v="Xerox 1946"/>
    <x v="91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s v="United States"/>
    <s v="Philadelphia"/>
    <x v="9"/>
    <n v="19120"/>
    <x v="3"/>
    <s v="OFF-AR-10000634"/>
    <x v="1"/>
    <x v="6"/>
    <s v="Newell 320"/>
    <x v="1312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s v="United States"/>
    <s v="Los Angeles"/>
    <x v="1"/>
    <n v="90004"/>
    <x v="1"/>
    <s v="OFF-LA-10004272"/>
    <x v="1"/>
    <x v="2"/>
    <s v="Avery 482"/>
    <x v="1313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s v="United States"/>
    <s v="Houston"/>
    <x v="5"/>
    <n v="77036"/>
    <x v="2"/>
    <s v="FUR-FU-10004270"/>
    <x v="0"/>
    <x v="5"/>
    <s v="Eldon Image Series Desk Accessories, Burgundy"/>
    <x v="1314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s v="United States"/>
    <s v="Niagara Falls"/>
    <x v="15"/>
    <n v="14304"/>
    <x v="3"/>
    <s v="OFF-AR-10003770"/>
    <x v="1"/>
    <x v="6"/>
    <s v="Newell 340"/>
    <x v="1315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s v="United States"/>
    <s v="Niagara Falls"/>
    <x v="15"/>
    <n v="14304"/>
    <x v="3"/>
    <s v="OFF-BI-10000320"/>
    <x v="1"/>
    <x v="8"/>
    <s v="GBC Plastic Binding Combs"/>
    <x v="1173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s v="United States"/>
    <s v="New York City"/>
    <x v="15"/>
    <n v="10024"/>
    <x v="3"/>
    <s v="OFF-LA-10003121"/>
    <x v="1"/>
    <x v="2"/>
    <s v="Avery 506"/>
    <x v="1316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s v="United States"/>
    <s v="Thomasville"/>
    <x v="3"/>
    <n v="27360"/>
    <x v="0"/>
    <s v="OFF-SU-10000381"/>
    <x v="1"/>
    <x v="14"/>
    <s v="Acme Forged Steel Scissors with Black Enamel Handles"/>
    <x v="1317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s v="United States"/>
    <s v="Westminster"/>
    <x v="1"/>
    <n v="92683"/>
    <x v="1"/>
    <s v="TEC-PH-10000376"/>
    <x v="2"/>
    <x v="7"/>
    <s v="Square Credit Card Reader"/>
    <x v="1318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s v="United States"/>
    <s v="San Francisco"/>
    <x v="1"/>
    <n v="94122"/>
    <x v="1"/>
    <s v="OFF-PA-10002262"/>
    <x v="1"/>
    <x v="10"/>
    <s v="Xerox 192"/>
    <x v="243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s v="United States"/>
    <s v="San Francisco"/>
    <x v="1"/>
    <n v="94122"/>
    <x v="1"/>
    <s v="OFF-PA-10002464"/>
    <x v="1"/>
    <x v="10"/>
    <s v="HP Office Recycled Paper (20Lb. and 87 Bright)"/>
    <x v="1319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s v="United States"/>
    <s v="San Francisco"/>
    <x v="1"/>
    <n v="94122"/>
    <x v="1"/>
    <s v="OFF-ST-10002214"/>
    <x v="1"/>
    <x v="4"/>
    <s v="X-Rack File for Hanging Folders"/>
    <x v="1320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s v="United States"/>
    <s v="Jackson"/>
    <x v="18"/>
    <n v="38301"/>
    <x v="0"/>
    <s v="OFF-AR-10003560"/>
    <x v="1"/>
    <x v="6"/>
    <s v="Zebra Zazzle Fluorescent Highlighters"/>
    <x v="1276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s v="United States"/>
    <s v="Jackson"/>
    <x v="18"/>
    <n v="38301"/>
    <x v="0"/>
    <s v="OFF-PA-10000130"/>
    <x v="1"/>
    <x v="10"/>
    <s v="Xerox 199"/>
    <x v="1321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s v="United States"/>
    <s v="Seattle"/>
    <x v="4"/>
    <n v="98115"/>
    <x v="1"/>
    <s v="TEC-AC-10000865"/>
    <x v="2"/>
    <x v="11"/>
    <s v="WD My Passport Ultra 500GB Portable External Hard Drive"/>
    <x v="1322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s v="United States"/>
    <s v="New York City"/>
    <x v="15"/>
    <n v="10035"/>
    <x v="3"/>
    <s v="OFF-FA-10003021"/>
    <x v="1"/>
    <x v="13"/>
    <s v="Staples"/>
    <x v="1061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s v="United States"/>
    <s v="Los Angeles"/>
    <x v="1"/>
    <n v="90008"/>
    <x v="1"/>
    <s v="TEC-PH-10003580"/>
    <x v="2"/>
    <x v="7"/>
    <s v="Cisco IP Phone 7961G-GE VoIP phone"/>
    <x v="1323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s v="United States"/>
    <s v="Los Angeles"/>
    <x v="1"/>
    <n v="90008"/>
    <x v="1"/>
    <s v="TEC-AC-10001109"/>
    <x v="2"/>
    <x v="11"/>
    <s v="Logitech Trackman Marble Mouse"/>
    <x v="1324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s v="United States"/>
    <s v="Los Angeles"/>
    <x v="1"/>
    <n v="90008"/>
    <x v="1"/>
    <s v="FUR-FU-10003347"/>
    <x v="0"/>
    <x v="5"/>
    <s v="Coloredge Poster Frame"/>
    <x v="532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s v="United States"/>
    <s v="Philadelphia"/>
    <x v="9"/>
    <n v="19143"/>
    <x v="3"/>
    <s v="OFF-LA-10000452"/>
    <x v="1"/>
    <x v="2"/>
    <s v="Avery 488"/>
    <x v="1325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s v="United States"/>
    <s v="New York City"/>
    <x v="15"/>
    <n v="10024"/>
    <x v="3"/>
    <s v="OFF-EN-10002986"/>
    <x v="1"/>
    <x v="12"/>
    <s v="#10-4 1/8&quot; x 9 1/2&quot; Premium Diagonal Seam Envelopes"/>
    <x v="132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s v="United States"/>
    <s v="New York City"/>
    <x v="15"/>
    <n v="10035"/>
    <x v="3"/>
    <s v="FUR-CH-10000785"/>
    <x v="0"/>
    <x v="1"/>
    <s v="Global Ergonomic Managers Chair"/>
    <x v="1327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s v="United States"/>
    <s v="Vancouver"/>
    <x v="4"/>
    <n v="98661"/>
    <x v="1"/>
    <s v="FUR-FU-10002885"/>
    <x v="0"/>
    <x v="5"/>
    <s v="Magna Visual Magnetic Picture Hangers"/>
    <x v="1328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s v="United States"/>
    <s v="Columbus"/>
    <x v="32"/>
    <n v="31907"/>
    <x v="0"/>
    <s v="OFF-AR-10002952"/>
    <x v="1"/>
    <x v="6"/>
    <s v="Stanley Contemporary Battery Pencil Sharpeners"/>
    <x v="1329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s v="United States"/>
    <s v="Coppell"/>
    <x v="5"/>
    <n v="75019"/>
    <x v="2"/>
    <s v="OFF-AR-10003759"/>
    <x v="1"/>
    <x v="6"/>
    <s v="Crayola Anti Dust Chalk, 12/Pack"/>
    <x v="1330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s v="United States"/>
    <s v="Coppell"/>
    <x v="5"/>
    <n v="75019"/>
    <x v="2"/>
    <s v="OFF-ST-10004950"/>
    <x v="1"/>
    <x v="4"/>
    <s v="Acco Perma 3000 Stacking Storage Drawers"/>
    <x v="1331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s v="United States"/>
    <s v="Coppell"/>
    <x v="5"/>
    <n v="75019"/>
    <x v="2"/>
    <s v="OFF-AR-10001940"/>
    <x v="1"/>
    <x v="6"/>
    <s v="Sanford Colorific Eraseable Coloring Pencils, 12 Count"/>
    <x v="1332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s v="United States"/>
    <s v="San Francisco"/>
    <x v="1"/>
    <n v="94122"/>
    <x v="1"/>
    <s v="OFF-BI-10003981"/>
    <x v="1"/>
    <x v="8"/>
    <s v="Avery Durable Plastic 1&quot; Binders"/>
    <x v="1333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s v="United States"/>
    <s v="Austin"/>
    <x v="5"/>
    <n v="78745"/>
    <x v="2"/>
    <s v="OFF-PA-10002749"/>
    <x v="1"/>
    <x v="10"/>
    <s v="Wirebound Message Books, 5-1/2 x 4 Forms, 2 or 4 Forms per Page"/>
    <x v="195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s v="United States"/>
    <s v="Austin"/>
    <x v="5"/>
    <n v="78745"/>
    <x v="2"/>
    <s v="OFF-PA-10003823"/>
    <x v="1"/>
    <x v="10"/>
    <s v="Xerox 197"/>
    <x v="1334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s v="United States"/>
    <s v="Austin"/>
    <x v="5"/>
    <n v="78745"/>
    <x v="2"/>
    <s v="OFF-ST-10003716"/>
    <x v="1"/>
    <x v="4"/>
    <s v="Tennsco Double-Tier Lockers"/>
    <x v="1129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s v="United States"/>
    <s v="Los Angeles"/>
    <x v="1"/>
    <n v="90045"/>
    <x v="1"/>
    <s v="FUR-FU-10000010"/>
    <x v="0"/>
    <x v="5"/>
    <s v="DAX Value U-Channel Document Frames, Easel Back"/>
    <x v="587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s v="United States"/>
    <s v="Los Angeles"/>
    <x v="1"/>
    <n v="90004"/>
    <x v="1"/>
    <s v="OFF-AR-10001868"/>
    <x v="1"/>
    <x v="6"/>
    <s v="Prang Dustless Chalk Sticks"/>
    <x v="1336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s v="United States"/>
    <s v="Los Angeles"/>
    <x v="1"/>
    <n v="90004"/>
    <x v="1"/>
    <s v="FUR-TA-10003715"/>
    <x v="0"/>
    <x v="3"/>
    <s v="Hon 2111 Invitation Series Corner Table"/>
    <x v="1337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s v="United States"/>
    <s v="New York City"/>
    <x v="15"/>
    <n v="10024"/>
    <x v="3"/>
    <s v="OFF-BI-10003708"/>
    <x v="1"/>
    <x v="8"/>
    <s v="Acco Four Pocket Poly Ring Binder with Label Holder, Smoke, 1&quot;"/>
    <x v="602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s v="United States"/>
    <s v="Columbus"/>
    <x v="32"/>
    <n v="31907"/>
    <x v="0"/>
    <s v="TEC-MA-10004458"/>
    <x v="2"/>
    <x v="15"/>
    <s v="Lexmark X 9575 Professional All-in-One Color Printer"/>
    <x v="1338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s v="United States"/>
    <s v="Omaha"/>
    <x v="8"/>
    <n v="68104"/>
    <x v="2"/>
    <s v="OFF-BI-10004965"/>
    <x v="1"/>
    <x v="8"/>
    <s v="Ibico Covers for Plastic or Wire Binding Elements"/>
    <x v="1339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s v="United States"/>
    <s v="Los Angeles"/>
    <x v="1"/>
    <n v="90036"/>
    <x v="1"/>
    <s v="FUR-FU-10004270"/>
    <x v="0"/>
    <x v="5"/>
    <s v="Eldon Image Series Desk Accessories, Burgundy"/>
    <x v="1340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s v="United States"/>
    <s v="Pomona"/>
    <x v="1"/>
    <n v="91767"/>
    <x v="1"/>
    <s v="OFF-AR-10002135"/>
    <x v="1"/>
    <x v="6"/>
    <s v="Boston Heavy-Duty Trimline Electric Pencil Sharpeners"/>
    <x v="1341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s v="United States"/>
    <s v="Pomona"/>
    <x v="1"/>
    <n v="91767"/>
    <x v="1"/>
    <s v="OFF-AR-10003514"/>
    <x v="1"/>
    <x v="6"/>
    <s v="4009 Highlighters by Sanford"/>
    <x v="134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s v="United States"/>
    <s v="Dallas"/>
    <x v="5"/>
    <n v="75220"/>
    <x v="2"/>
    <s v="OFF-ST-10002276"/>
    <x v="1"/>
    <x v="4"/>
    <s v="Safco Steel Mobile File Cart"/>
    <x v="1343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s v="United States"/>
    <s v="Dallas"/>
    <x v="5"/>
    <n v="75220"/>
    <x v="2"/>
    <s v="OFF-BI-10001098"/>
    <x v="1"/>
    <x v="8"/>
    <s v="Acco D-Ring Binder w/DublLock"/>
    <x v="1344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s v="United States"/>
    <s v="Dallas"/>
    <x v="5"/>
    <n v="75220"/>
    <x v="2"/>
    <s v="OFF-BI-10001636"/>
    <x v="1"/>
    <x v="8"/>
    <s v="Ibico Plastic and Wire Spiral Binding Combs"/>
    <x v="1345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s v="United States"/>
    <s v="Philadelphia"/>
    <x v="9"/>
    <n v="19120"/>
    <x v="3"/>
    <s v="FUR-CH-10002961"/>
    <x v="0"/>
    <x v="1"/>
    <s v="Leather Task Chair, Black"/>
    <x v="134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s v="United States"/>
    <s v="North Las Vegas"/>
    <x v="33"/>
    <n v="89031"/>
    <x v="1"/>
    <s v="FUR-TA-10004256"/>
    <x v="0"/>
    <x v="3"/>
    <s v="Bretford “Just In Time” Height-Adjustable Multi-Task Work Tables"/>
    <x v="1347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s v="United States"/>
    <s v="Seattle"/>
    <x v="4"/>
    <n v="98105"/>
    <x v="1"/>
    <s v="OFF-BI-10004593"/>
    <x v="1"/>
    <x v="8"/>
    <s v="Ibico Laser Imprintable Binding System Covers"/>
    <x v="1348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s v="United States"/>
    <s v="Seattle"/>
    <x v="4"/>
    <n v="98105"/>
    <x v="1"/>
    <s v="OFF-BI-10002827"/>
    <x v="1"/>
    <x v="8"/>
    <s v="Avery Durable Poly Binders"/>
    <x v="1349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s v="United States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s v="United States"/>
    <s v="Chicago"/>
    <x v="10"/>
    <n v="60610"/>
    <x v="2"/>
    <s v="OFF-AR-10001419"/>
    <x v="1"/>
    <x v="6"/>
    <s v="Newell 325"/>
    <x v="105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s v="United States"/>
    <s v="Tucson"/>
    <x v="16"/>
    <n v="85705"/>
    <x v="1"/>
    <s v="FUR-FU-10002253"/>
    <x v="0"/>
    <x v="5"/>
    <s v="Howard Miller 13&quot; Diameter Pewter Finish Round Wall Clock"/>
    <x v="1351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s v="United States"/>
    <s v="Tucson"/>
    <x v="16"/>
    <n v="85705"/>
    <x v="1"/>
    <s v="OFF-PA-10002586"/>
    <x v="1"/>
    <x v="10"/>
    <s v="Xerox 1970"/>
    <x v="548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s v="United States"/>
    <s v="Tucson"/>
    <x v="16"/>
    <n v="85705"/>
    <x v="1"/>
    <s v="OFF-PA-10003039"/>
    <x v="1"/>
    <x v="10"/>
    <s v="Xerox 1960"/>
    <x v="658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s v="United States"/>
    <s v="Tucson"/>
    <x v="16"/>
    <n v="85705"/>
    <x v="1"/>
    <s v="OFF-ST-10004804"/>
    <x v="1"/>
    <x v="4"/>
    <s v="Belkin 19&quot; Vented Equipment Shelf, Black"/>
    <x v="1352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s v="United States"/>
    <s v="Tucson"/>
    <x v="16"/>
    <n v="85705"/>
    <x v="1"/>
    <s v="OFF-AR-10004042"/>
    <x v="1"/>
    <x v="6"/>
    <s v="BOSTON Model 1800 Electric Pencil Sharpeners, Putty/Woodgrain"/>
    <x v="31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s v="United States"/>
    <s v="Allentown"/>
    <x v="9"/>
    <n v="18103"/>
    <x v="3"/>
    <s v="OFF-AR-10002221"/>
    <x v="1"/>
    <x v="6"/>
    <s v="12 Colored Short Pencils"/>
    <x v="1353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s v="United States"/>
    <s v="Allentown"/>
    <x v="9"/>
    <n v="18103"/>
    <x v="3"/>
    <s v="FUR-FU-10002456"/>
    <x v="0"/>
    <x v="5"/>
    <s v="Master Caster Door Stop, Large Neon Orange"/>
    <x v="25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s v="United States"/>
    <s v="Newark"/>
    <x v="13"/>
    <n v="19711"/>
    <x v="3"/>
    <s v="OFF-FA-10004968"/>
    <x v="1"/>
    <x v="13"/>
    <s v="Rubber Band Ball"/>
    <x v="1354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s v="United States"/>
    <s v="Newark"/>
    <x v="13"/>
    <n v="19711"/>
    <x v="3"/>
    <s v="OFF-PA-10001274"/>
    <x v="1"/>
    <x v="10"/>
    <s v="Loose Memo Sheets"/>
    <x v="549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s v="United States"/>
    <s v="Miami"/>
    <x v="2"/>
    <n v="33142"/>
    <x v="0"/>
    <s v="OFF-PA-10001125"/>
    <x v="1"/>
    <x v="10"/>
    <s v="Xerox 1988"/>
    <x v="1355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s v="United States"/>
    <s v="Tempe"/>
    <x v="16"/>
    <n v="85281"/>
    <x v="1"/>
    <s v="OFF-ST-10000344"/>
    <x v="1"/>
    <x v="4"/>
    <s v="Neat Ideas Personal Hanging Folder Files, Black"/>
    <x v="1356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s v="United States"/>
    <s v="Tempe"/>
    <x v="16"/>
    <n v="85281"/>
    <x v="1"/>
    <s v="OFF-FA-10000585"/>
    <x v="1"/>
    <x v="13"/>
    <s v="OIC Bulk Pack Metal Binder Clips"/>
    <x v="1357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s v="United States"/>
    <s v="New York City"/>
    <x v="15"/>
    <n v="10035"/>
    <x v="3"/>
    <s v="OFF-ST-10003324"/>
    <x v="1"/>
    <x v="4"/>
    <s v="Belkin OmniView SE Rackmount Kit"/>
    <x v="135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s v="United States"/>
    <s v="Laguna Niguel"/>
    <x v="1"/>
    <n v="92677"/>
    <x v="1"/>
    <s v="FUR-BO-10004015"/>
    <x v="0"/>
    <x v="0"/>
    <s v="Bush Andora Bookcase, Maple/Graphite Gray Finish"/>
    <x v="1359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s v="United States"/>
    <s v="Bridgeton"/>
    <x v="30"/>
    <n v="8302"/>
    <x v="3"/>
    <s v="OFF-ST-10000419"/>
    <x v="1"/>
    <x v="4"/>
    <s v="Rogers Jumbo File, Granite"/>
    <x v="1360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s v="United States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s v="United States"/>
    <s v="Everett"/>
    <x v="31"/>
    <n v="2149"/>
    <x v="3"/>
    <s v="TEC-PH-10000439"/>
    <x v="2"/>
    <x v="7"/>
    <s v="GE DSL Phone Line Filter"/>
    <x v="1362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s v="United States"/>
    <s v="Everett"/>
    <x v="31"/>
    <n v="2149"/>
    <x v="3"/>
    <s v="OFF-AR-10003478"/>
    <x v="1"/>
    <x v="6"/>
    <s v="Avery Hi-Liter EverBold Pen Style Fluorescent Highlighters, 4/Pack"/>
    <x v="1363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s v="United States"/>
    <s v="Everett"/>
    <x v="31"/>
    <n v="2149"/>
    <x v="3"/>
    <s v="FUR-BO-10002545"/>
    <x v="0"/>
    <x v="0"/>
    <s v="Atlantic Metals Mobile 3-Shelf Bookcases, Custom Colors"/>
    <x v="136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s v="United States"/>
    <s v="Everett"/>
    <x v="31"/>
    <n v="2149"/>
    <x v="3"/>
    <s v="OFF-BI-10001765"/>
    <x v="1"/>
    <x v="8"/>
    <s v="Wilson Jones Heavy-Duty Casebound Ring Binders with Metal Hinges"/>
    <x v="1365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s v="United States"/>
    <s v="Columbus"/>
    <x v="24"/>
    <n v="43229"/>
    <x v="3"/>
    <s v="FUR-FU-10003981"/>
    <x v="0"/>
    <x v="5"/>
    <s v="Eldon Wave Desk Accessories"/>
    <x v="1366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s v="United States"/>
    <s v="Columbus"/>
    <x v="24"/>
    <n v="43229"/>
    <x v="3"/>
    <s v="OFF-FA-10001561"/>
    <x v="1"/>
    <x v="13"/>
    <s v="Stockwell Push Pins"/>
    <x v="1367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s v="United States"/>
    <s v="San Diego"/>
    <x v="1"/>
    <n v="92024"/>
    <x v="1"/>
    <s v="OFF-BI-10004230"/>
    <x v="1"/>
    <x v="8"/>
    <s v="GBC Recycled Grain Textured Covers"/>
    <x v="1368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s v="United States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s v="United States"/>
    <s v="Watertown"/>
    <x v="15"/>
    <n v="13601"/>
    <x v="3"/>
    <s v="FUR-BO-10002613"/>
    <x v="0"/>
    <x v="0"/>
    <s v="Atlantic Metals Mobile 4-Shelf Bookcases, Custom Colors"/>
    <x v="1370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s v="United States"/>
    <s v="San Antonio"/>
    <x v="5"/>
    <n v="78207"/>
    <x v="2"/>
    <s v="OFF-PA-10000994"/>
    <x v="1"/>
    <x v="10"/>
    <s v="Xerox 1915"/>
    <x v="763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s v="United States"/>
    <s v="San Antonio"/>
    <x v="5"/>
    <n v="78207"/>
    <x v="2"/>
    <s v="OFF-BI-10002867"/>
    <x v="1"/>
    <x v="8"/>
    <s v="GBC Recycled Regency Composition Covers"/>
    <x v="1371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s v="United States"/>
    <s v="San Antonio"/>
    <x v="5"/>
    <n v="78207"/>
    <x v="2"/>
    <s v="OFF-ST-10001291"/>
    <x v="1"/>
    <x v="4"/>
    <s v="Tenex Personal Self-Stacking Standard File Box, Black/Gray"/>
    <x v="1372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s v="United States"/>
    <s v="New York City"/>
    <x v="15"/>
    <n v="10011"/>
    <x v="3"/>
    <s v="TEC-CO-10001046"/>
    <x v="2"/>
    <x v="16"/>
    <s v="Canon Imageclass D680 Copier / Fax"/>
    <x v="1373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s v="United States"/>
    <s v="Houston"/>
    <x v="5"/>
    <n v="77095"/>
    <x v="2"/>
    <s v="OFF-AP-10004868"/>
    <x v="1"/>
    <x v="9"/>
    <s v="Hoover Commercial Soft Guard Upright Vacuum And Disposable Filtration Bags"/>
    <x v="1374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s v="United States"/>
    <s v="San Diego"/>
    <x v="1"/>
    <n v="92024"/>
    <x v="1"/>
    <s v="OFF-PA-10000806"/>
    <x v="1"/>
    <x v="10"/>
    <s v="Xerox 1934"/>
    <x v="1375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s v="United States"/>
    <s v="Appleton"/>
    <x v="6"/>
    <n v="54915"/>
    <x v="2"/>
    <s v="OFF-LA-10002195"/>
    <x v="1"/>
    <x v="2"/>
    <s v="Avery 481"/>
    <x v="748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s v="United States"/>
    <s v="Richmond"/>
    <x v="0"/>
    <n v="40475"/>
    <x v="0"/>
    <s v="OFF-BI-10003719"/>
    <x v="1"/>
    <x v="8"/>
    <s v="Large Capacity Hanging Post Binders"/>
    <x v="1376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s v="United States"/>
    <s v="Bellevue"/>
    <x v="4"/>
    <n v="98006"/>
    <x v="1"/>
    <s v="OFF-AR-10001315"/>
    <x v="1"/>
    <x v="6"/>
    <s v="Newell 310"/>
    <x v="267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s v="United States"/>
    <s v="Long Beach"/>
    <x v="15"/>
    <n v="11561"/>
    <x v="3"/>
    <s v="TEC-AC-10000171"/>
    <x v="2"/>
    <x v="11"/>
    <s v="Verbatim 25 GB 6x Blu-ray Single Layer Recordable Disc, 25/Pack"/>
    <x v="1377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s v="United States"/>
    <s v="Philadelphia"/>
    <x v="9"/>
    <n v="19140"/>
    <x v="3"/>
    <s v="OFF-EN-10003134"/>
    <x v="1"/>
    <x v="12"/>
    <s v="Staple envelope"/>
    <x v="56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s v="United States"/>
    <s v="Philadelphia"/>
    <x v="9"/>
    <n v="19140"/>
    <x v="3"/>
    <s v="OFF-AR-10001955"/>
    <x v="1"/>
    <x v="6"/>
    <s v="Newell 319"/>
    <x v="1378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s v="United States"/>
    <s v="Seattle"/>
    <x v="4"/>
    <n v="98103"/>
    <x v="1"/>
    <s v="FUR-TA-10001039"/>
    <x v="0"/>
    <x v="3"/>
    <s v="KI Adjustable-Height Table"/>
    <x v="1379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s v="United States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s v="United States"/>
    <s v="San Francisco"/>
    <x v="1"/>
    <n v="94109"/>
    <x v="1"/>
    <s v="OFF-LA-10001641"/>
    <x v="1"/>
    <x v="2"/>
    <s v="Avery 518"/>
    <x v="1381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s v="United States"/>
    <s v="Seattle"/>
    <x v="4"/>
    <n v="98115"/>
    <x v="1"/>
    <s v="OFF-AR-10003732"/>
    <x v="1"/>
    <x v="6"/>
    <s v="Newell 333"/>
    <x v="1104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s v="United States"/>
    <s v="New York City"/>
    <x v="15"/>
    <n v="10011"/>
    <x v="3"/>
    <s v="FUR-TA-10000577"/>
    <x v="0"/>
    <x v="3"/>
    <s v="Bretford CR4500 Series Slim Rectangular Table"/>
    <x v="24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s v="United States"/>
    <s v="Philadelphia"/>
    <x v="9"/>
    <n v="19134"/>
    <x v="3"/>
    <s v="OFF-PA-10004000"/>
    <x v="1"/>
    <x v="10"/>
    <s v="While You Were Out Pads, 50 per Pad, 4 x 5 1/4, Green Cycle"/>
    <x v="138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s v="United States"/>
    <s v="Columbia"/>
    <x v="20"/>
    <n v="29203"/>
    <x v="0"/>
    <s v="OFF-ST-10001370"/>
    <x v="1"/>
    <x v="4"/>
    <s v="Sensible Storage WireTech Storage Systems"/>
    <x v="138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s v="United States"/>
    <s v="Seattle"/>
    <x v="4"/>
    <n v="98105"/>
    <x v="1"/>
    <s v="TEC-PH-10004539"/>
    <x v="2"/>
    <x v="7"/>
    <s v="Wireless Extenders zBoost YX545 SOHO Signal Booster"/>
    <x v="1384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s v="United States"/>
    <s v="Allen"/>
    <x v="5"/>
    <n v="75002"/>
    <x v="2"/>
    <s v="TEC-AC-10003038"/>
    <x v="2"/>
    <x v="11"/>
    <s v="Kingston Digital DataTraveler 16GB USB 2.0"/>
    <x v="1385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s v="United States"/>
    <s v="Allen"/>
    <x v="5"/>
    <n v="75002"/>
    <x v="2"/>
    <s v="OFF-BI-10000088"/>
    <x v="1"/>
    <x v="8"/>
    <s v="GBC Imprintable Covers"/>
    <x v="1386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s v="United States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s v="United States"/>
    <s v="Atlanta"/>
    <x v="32"/>
    <n v="30318"/>
    <x v="0"/>
    <s v="OFF-AR-10003504"/>
    <x v="1"/>
    <x v="6"/>
    <s v="Newell 347"/>
    <x v="1387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s v="United States"/>
    <s v="Los Angeles"/>
    <x v="1"/>
    <n v="90004"/>
    <x v="1"/>
    <s v="FUR-CH-10000863"/>
    <x v="0"/>
    <x v="1"/>
    <s v="Novimex Swivel Fabric Task Chair"/>
    <x v="891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s v="United States"/>
    <s v="Los Angeles"/>
    <x v="1"/>
    <n v="90004"/>
    <x v="1"/>
    <s v="OFF-EN-10003160"/>
    <x v="1"/>
    <x v="12"/>
    <s v="Pastel Pink Envelopes"/>
    <x v="1388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s v="United States"/>
    <s v="Los Angeles"/>
    <x v="1"/>
    <n v="90004"/>
    <x v="1"/>
    <s v="TEC-AC-10003280"/>
    <x v="2"/>
    <x v="11"/>
    <s v="Belkin F8E887 USB Wired Ergonomic Keyboard"/>
    <x v="80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s v="United States"/>
    <s v="Los Angeles"/>
    <x v="1"/>
    <n v="90004"/>
    <x v="1"/>
    <s v="FUR-CH-10000595"/>
    <x v="0"/>
    <x v="1"/>
    <s v="Safco Contoured Stacking Chairs"/>
    <x v="1389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s v="United States"/>
    <s v="El Paso"/>
    <x v="5"/>
    <n v="79907"/>
    <x v="2"/>
    <s v="TEC-PH-10000169"/>
    <x v="2"/>
    <x v="7"/>
    <s v="ARKON Windshield Dashboard Air Vent Car Mount Holder"/>
    <x v="1390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s v="United States"/>
    <s v="El Paso"/>
    <x v="5"/>
    <n v="79907"/>
    <x v="2"/>
    <s v="FUR-CH-10004675"/>
    <x v="0"/>
    <x v="1"/>
    <s v="Lifetime Advantage Folding Chairs, 4/Carton"/>
    <x v="1391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s v="United States"/>
    <s v="Aurora"/>
    <x v="10"/>
    <n v="60505"/>
    <x v="2"/>
    <s v="OFF-ST-10002406"/>
    <x v="1"/>
    <x v="4"/>
    <s v="Pizazz Global Quick File"/>
    <x v="139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s v="United States"/>
    <s v="Florence"/>
    <x v="19"/>
    <n v="35630"/>
    <x v="0"/>
    <s v="OFF-PA-10001526"/>
    <x v="1"/>
    <x v="10"/>
    <s v="Xerox 1949"/>
    <x v="1393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s v="United States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TEC-PH-10003012"/>
    <x v="2"/>
    <x v="7"/>
    <s v="Nortel Meridian M3904 Professional Digital phone"/>
    <x v="673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FUR-TA-10002607"/>
    <x v="0"/>
    <x v="3"/>
    <s v="KI Conference Tables"/>
    <x v="1395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OFF-ST-10000642"/>
    <x v="1"/>
    <x v="4"/>
    <s v="Tennsco Lockers, Gray"/>
    <x v="108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OFF-BI-10000545"/>
    <x v="1"/>
    <x v="8"/>
    <s v="GBC Ibimaster 500 Manual ProClick Binding System"/>
    <x v="1396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FUR-FU-10002157"/>
    <x v="0"/>
    <x v="5"/>
    <s v="Artistic Insta-Plaque"/>
    <x v="116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FUR-FU-10001706"/>
    <x v="0"/>
    <x v="5"/>
    <s v="Longer-Life Soft White Bulbs"/>
    <x v="51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TEC-PH-10000984"/>
    <x v="2"/>
    <x v="7"/>
    <s v="Panasonic KX-TG9471B"/>
    <x v="508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OFF-PA-10001357"/>
    <x v="1"/>
    <x v="10"/>
    <s v="Xerox 1886"/>
    <x v="140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OFF-FA-10000992"/>
    <x v="1"/>
    <x v="13"/>
    <s v="Acco Clips to Go Binder Clips, 24 Clips in Two Sizes"/>
    <x v="1397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s v="United States"/>
    <s v="New York City"/>
    <x v="15"/>
    <n v="10024"/>
    <x v="3"/>
    <s v="TEC-AC-10002600"/>
    <x v="2"/>
    <x v="11"/>
    <s v="Belkin QODE FastFit Bluetooth Keyboard"/>
    <x v="414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s v="United States"/>
    <s v="Virginia Beach"/>
    <x v="17"/>
    <n v="23464"/>
    <x v="0"/>
    <s v="OFF-AR-10001662"/>
    <x v="1"/>
    <x v="6"/>
    <s v="Rogers Handheld Barrel Pencil Sharpener"/>
    <x v="1398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s v="United States"/>
    <s v="Grapevine"/>
    <x v="5"/>
    <n v="76051"/>
    <x v="2"/>
    <s v="OFF-AR-10001221"/>
    <x v="1"/>
    <x v="6"/>
    <s v="Dixon Ticonderoga Erasable Colored Pencil Set, 12-Color"/>
    <x v="1399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s v="United States"/>
    <s v="Grapevine"/>
    <x v="5"/>
    <n v="76051"/>
    <x v="2"/>
    <s v="OFF-FA-10002988"/>
    <x v="1"/>
    <x v="13"/>
    <s v="Ideal Clamps"/>
    <x v="1400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s v="United States"/>
    <s v="Olympia"/>
    <x v="4"/>
    <n v="98502"/>
    <x v="1"/>
    <s v="TEC-PH-10004830"/>
    <x v="2"/>
    <x v="7"/>
    <s v="Pyle PRT45 Retro Home Telephone"/>
    <x v="14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s v="United States"/>
    <s v="Los Angeles"/>
    <x v="1"/>
    <n v="90032"/>
    <x v="1"/>
    <s v="OFF-PA-10004519"/>
    <x v="1"/>
    <x v="10"/>
    <s v="Spiral Phone Message Books with Labels by Adams"/>
    <x v="1402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s v="United States"/>
    <s v="Peoria"/>
    <x v="10"/>
    <n v="61604"/>
    <x v="2"/>
    <s v="FUR-BO-10000362"/>
    <x v="0"/>
    <x v="0"/>
    <s v="Sauder Inglewood Library Bookcases"/>
    <x v="1403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s v="United States"/>
    <s v="Columbus"/>
    <x v="24"/>
    <n v="43229"/>
    <x v="3"/>
    <s v="FUR-CH-10004540"/>
    <x v="0"/>
    <x v="1"/>
    <s v="Global Chrome Stack Chair"/>
    <x v="1404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s v="United States"/>
    <s v="New York City"/>
    <x v="15"/>
    <n v="10011"/>
    <x v="3"/>
    <s v="FUR-FU-10001290"/>
    <x v="0"/>
    <x v="5"/>
    <s v="Executive Impressions Supervisor Wall Clock"/>
    <x v="1405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s v="United States"/>
    <s v="Carrollton"/>
    <x v="5"/>
    <n v="75007"/>
    <x v="2"/>
    <s v="OFF-PA-10000308"/>
    <x v="1"/>
    <x v="10"/>
    <s v="Xerox 1901"/>
    <x v="1406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s v="United States"/>
    <s v="Carrollton"/>
    <x v="5"/>
    <n v="75007"/>
    <x v="2"/>
    <s v="OFF-SU-10001165"/>
    <x v="1"/>
    <x v="14"/>
    <s v="Acme Elite Stainless Steel Scissors"/>
    <x v="1407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s v="United States"/>
    <s v="Carrollton"/>
    <x v="5"/>
    <n v="75007"/>
    <x v="2"/>
    <s v="OFF-AR-10003373"/>
    <x v="1"/>
    <x v="6"/>
    <s v="Boston School Pro Electric Pencil Sharpener, 1670"/>
    <x v="306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s v="United States"/>
    <s v="Carrollton"/>
    <x v="5"/>
    <n v="75007"/>
    <x v="2"/>
    <s v="FUR-FU-10001967"/>
    <x v="0"/>
    <x v="5"/>
    <s v="Telescoping Adjustable Floor Lamp"/>
    <x v="314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s v="United States"/>
    <s v="Dover"/>
    <x v="13"/>
    <n v="19901"/>
    <x v="3"/>
    <s v="FUR-FU-10001488"/>
    <x v="0"/>
    <x v="5"/>
    <s v="Tenex 46&quot; x 60&quot; Computer Anti-Static Chairmat, Rectangular Shaped"/>
    <x v="4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s v="United States"/>
    <s v="Smyrna"/>
    <x v="18"/>
    <n v="37167"/>
    <x v="0"/>
    <s v="OFF-AR-10003251"/>
    <x v="1"/>
    <x v="6"/>
    <s v="Prang Drawing Pencil Set"/>
    <x v="40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s v="United States"/>
    <s v="Newark"/>
    <x v="13"/>
    <n v="19711"/>
    <x v="3"/>
    <s v="OFF-AR-10001044"/>
    <x v="1"/>
    <x v="6"/>
    <s v="BOSTON Ranger #55 Pencil Sharpener, Black"/>
    <x v="1408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s v="United States"/>
    <s v="Los Angeles"/>
    <x v="1"/>
    <n v="90049"/>
    <x v="1"/>
    <s v="TEC-PH-10004700"/>
    <x v="2"/>
    <x v="7"/>
    <s v="PowerGen Dual USB Car Charger"/>
    <x v="1409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s v="United States"/>
    <s v="Los Angeles"/>
    <x v="1"/>
    <n v="90049"/>
    <x v="1"/>
    <s v="OFF-AR-10000823"/>
    <x v="1"/>
    <x v="6"/>
    <s v="Newell 307"/>
    <x v="1410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s v="United States"/>
    <s v="Los Angeles"/>
    <x v="1"/>
    <n v="90049"/>
    <x v="1"/>
    <s v="OFF-AR-10004456"/>
    <x v="1"/>
    <x v="6"/>
    <s v="Panasonic KP-4ABK Battery-Operated Pencil Sharpener"/>
    <x v="1411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s v="United States"/>
    <s v="Los Angeles"/>
    <x v="1"/>
    <n v="90049"/>
    <x v="1"/>
    <s v="OFF-BI-10000050"/>
    <x v="1"/>
    <x v="8"/>
    <s v="Angle-D Binders with Locking Rings, Label Holders"/>
    <x v="572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s v="United States"/>
    <s v="Los Angeles"/>
    <x v="1"/>
    <n v="90049"/>
    <x v="1"/>
    <s v="OFF-BI-10000591"/>
    <x v="1"/>
    <x v="8"/>
    <s v="Avery Binder Labels"/>
    <x v="1412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s v="United States"/>
    <s v="Los Angeles"/>
    <x v="1"/>
    <n v="90008"/>
    <x v="1"/>
    <s v="FUR-BO-10000362"/>
    <x v="0"/>
    <x v="0"/>
    <s v="Sauder Inglewood Library Bookcases"/>
    <x v="1413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s v="United States"/>
    <s v="Los Angeles"/>
    <x v="1"/>
    <n v="90008"/>
    <x v="1"/>
    <s v="TEC-PH-10000441"/>
    <x v="2"/>
    <x v="7"/>
    <s v="VTech DS6151"/>
    <x v="1227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s v="United States"/>
    <s v="Los Angeles"/>
    <x v="1"/>
    <n v="90008"/>
    <x v="1"/>
    <s v="TEC-PH-10002726"/>
    <x v="2"/>
    <x v="7"/>
    <s v="netTALK DUO VoIP Telephone Service"/>
    <x v="1414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s v="United States"/>
    <s v="Oakland"/>
    <x v="1"/>
    <n v="94601"/>
    <x v="1"/>
    <s v="OFF-ST-10003306"/>
    <x v="1"/>
    <x v="4"/>
    <s v="Letter Size Cart"/>
    <x v="1415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s v="United States"/>
    <s v="Philadelphia"/>
    <x v="9"/>
    <n v="19143"/>
    <x v="3"/>
    <s v="TEC-AC-10004855"/>
    <x v="2"/>
    <x v="11"/>
    <s v="V7 USB Numeric Keypad"/>
    <x v="367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s v="United States"/>
    <s v="Eagan"/>
    <x v="11"/>
    <n v="55122"/>
    <x v="2"/>
    <s v="OFF-LA-10002787"/>
    <x v="1"/>
    <x v="2"/>
    <s v="Avery 480"/>
    <x v="1416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s v="United States"/>
    <s v="Eagan"/>
    <x v="11"/>
    <n v="55122"/>
    <x v="2"/>
    <s v="OFF-LA-10002043"/>
    <x v="1"/>
    <x v="2"/>
    <s v="Avery 489"/>
    <x v="1417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s v="United States"/>
    <s v="Eagan"/>
    <x v="11"/>
    <n v="55122"/>
    <x v="2"/>
    <s v="OFF-AR-10001915"/>
    <x v="1"/>
    <x v="6"/>
    <s v="Peel-Off China Markers"/>
    <x v="1418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s v="United States"/>
    <s v="New York City"/>
    <x v="15"/>
    <n v="10011"/>
    <x v="3"/>
    <s v="OFF-ST-10000352"/>
    <x v="1"/>
    <x v="4"/>
    <s v="Acco Perma 2700 Stacking Storage Drawers"/>
    <x v="1419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s v="United States"/>
    <s v="New York City"/>
    <x v="15"/>
    <n v="10011"/>
    <x v="3"/>
    <s v="OFF-PA-10000575"/>
    <x v="1"/>
    <x v="10"/>
    <s v="Wirebound Message Books, Four 2 3/4 x 5 White Forms per Page"/>
    <x v="1420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s v="United States"/>
    <s v="Kent"/>
    <x v="4"/>
    <n v="98031"/>
    <x v="1"/>
    <s v="FUR-FU-10002937"/>
    <x v="0"/>
    <x v="5"/>
    <s v="GE 48&quot; Fluorescent Tube, Cool White Energy Saver, 34 Watts, 30/Box"/>
    <x v="1421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s v="United States"/>
    <s v="Kent"/>
    <x v="4"/>
    <n v="98031"/>
    <x v="1"/>
    <s v="OFF-LA-10003930"/>
    <x v="1"/>
    <x v="2"/>
    <s v="Dot Matrix Printer Tape Reel Labels, White, 5000/Box"/>
    <x v="1422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s v="United States"/>
    <s v="Kent"/>
    <x v="4"/>
    <n v="98031"/>
    <x v="1"/>
    <s v="OFF-BI-10001107"/>
    <x v="1"/>
    <x v="8"/>
    <s v="GBC White Gloss Covers, Plain Front"/>
    <x v="142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s v="United States"/>
    <s v="Kent"/>
    <x v="4"/>
    <n v="98031"/>
    <x v="1"/>
    <s v="TEC-AC-10003063"/>
    <x v="2"/>
    <x v="11"/>
    <s v="Micro Innovations USB RF Wireless Keyboard with Mouse"/>
    <x v="1424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s v="United States"/>
    <s v="Los Angeles"/>
    <x v="1"/>
    <n v="90049"/>
    <x v="1"/>
    <s v="TEC-PH-10002922"/>
    <x v="2"/>
    <x v="7"/>
    <s v="ShoreTel ShorePhone IP 230 VoIP phone"/>
    <x v="1425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s v="United States"/>
    <s v="Los Angeles"/>
    <x v="1"/>
    <n v="90049"/>
    <x v="1"/>
    <s v="TEC-AC-10002049"/>
    <x v="2"/>
    <x v="11"/>
    <s v="Plantronics Savi W720 Multi-Device Wireless Headset System"/>
    <x v="1426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s v="United States"/>
    <s v="New York City"/>
    <x v="15"/>
    <n v="10011"/>
    <x v="3"/>
    <s v="OFF-AP-10002457"/>
    <x v="1"/>
    <x v="9"/>
    <s v="Eureka The Boss Plus 12-Amp Hard Box Upright Vacuum, Red"/>
    <x v="1427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s v="United States"/>
    <s v="Lafayette"/>
    <x v="28"/>
    <n v="70506"/>
    <x v="0"/>
    <s v="FUR-CH-10001270"/>
    <x v="0"/>
    <x v="1"/>
    <s v="Harbour Creations Steel Folding Chair"/>
    <x v="1428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s v="United States"/>
    <s v="Cleveland"/>
    <x v="24"/>
    <n v="44105"/>
    <x v="3"/>
    <s v="FUR-FU-10004415"/>
    <x v="0"/>
    <x v="5"/>
    <s v="Stacking Tray, Side-Loading, Legal, Smoke"/>
    <x v="1429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s v="United States"/>
    <s v="Cleveland"/>
    <x v="24"/>
    <n v="44105"/>
    <x v="3"/>
    <s v="OFF-BI-10001510"/>
    <x v="1"/>
    <x v="8"/>
    <s v="Deluxe Heavy-Duty Vinyl Round Ring Binder"/>
    <x v="1430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s v="United States"/>
    <s v="Cleveland"/>
    <x v="24"/>
    <n v="44105"/>
    <x v="3"/>
    <s v="OFF-ST-10002011"/>
    <x v="1"/>
    <x v="4"/>
    <s v="Smead Adjustable Mobile File Trolley with Lockable Top"/>
    <x v="1431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s v="United States"/>
    <s v="Cleveland"/>
    <x v="24"/>
    <n v="44105"/>
    <x v="3"/>
    <s v="OFF-PA-10002986"/>
    <x v="1"/>
    <x v="10"/>
    <s v="Xerox 1898"/>
    <x v="1432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s v="United States"/>
    <s v="Cleveland"/>
    <x v="24"/>
    <n v="44105"/>
    <x v="3"/>
    <s v="OFF-PA-10004451"/>
    <x v="1"/>
    <x v="10"/>
    <s v="Xerox 222"/>
    <x v="563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s v="United States"/>
    <s v="Cleveland"/>
    <x v="24"/>
    <n v="44105"/>
    <x v="3"/>
    <s v="OFF-ST-10000649"/>
    <x v="1"/>
    <x v="4"/>
    <s v="Hanging Personal Folder File"/>
    <x v="1433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s v="United States"/>
    <s v="Cleveland"/>
    <x v="24"/>
    <n v="44105"/>
    <x v="3"/>
    <s v="TEC-AC-10001465"/>
    <x v="2"/>
    <x v="11"/>
    <s v="SanDisk Cruzer 64 GB USB Flash Drive"/>
    <x v="518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s v="United States"/>
    <s v="Tigard"/>
    <x v="21"/>
    <n v="97224"/>
    <x v="1"/>
    <s v="OFF-PA-10001166"/>
    <x v="1"/>
    <x v="10"/>
    <s v="Xerox 2"/>
    <x v="12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s v="United States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s v="United States"/>
    <s v="Tigard"/>
    <x v="21"/>
    <n v="97224"/>
    <x v="1"/>
    <s v="TEC-PH-10000038"/>
    <x v="2"/>
    <x v="7"/>
    <s v="Jawbone MINI JAMBOX Wireless Bluetooth Speaker"/>
    <x v="1435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s v="United States"/>
    <s v="Washington"/>
    <x v="40"/>
    <n v="20016"/>
    <x v="3"/>
    <s v="OFF-PA-10002689"/>
    <x v="1"/>
    <x v="10"/>
    <s v="Weyerhaeuser First Choice Laser/Copy Paper (20Lb. and 88 Bright)"/>
    <x v="54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s v="United States"/>
    <s v="Washington"/>
    <x v="40"/>
    <n v="20016"/>
    <x v="3"/>
    <s v="OFF-BI-10004728"/>
    <x v="1"/>
    <x v="8"/>
    <s v="Wilson Jones Turn Tabs Binder Tool for Ring Binders"/>
    <x v="1328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s v="United States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s v="United States"/>
    <s v="Washington"/>
    <x v="40"/>
    <n v="20016"/>
    <x v="3"/>
    <s v="FUR-FU-10000629"/>
    <x v="0"/>
    <x v="5"/>
    <s v="9-3/4 Diameter Round Wall Clock"/>
    <x v="14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s v="United States"/>
    <s v="Skokie"/>
    <x v="10"/>
    <n v="60076"/>
    <x v="2"/>
    <s v="OFF-FA-10003112"/>
    <x v="1"/>
    <x v="13"/>
    <s v="Staples"/>
    <x v="1438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s v="United States"/>
    <s v="Seattle"/>
    <x v="4"/>
    <n v="98115"/>
    <x v="1"/>
    <s v="OFF-ST-10000142"/>
    <x v="1"/>
    <x v="4"/>
    <s v="Deluxe Rollaway Locking File with Drawer"/>
    <x v="143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s v="United States"/>
    <s v="Seattle"/>
    <x v="4"/>
    <n v="98115"/>
    <x v="1"/>
    <s v="TEC-CO-10001766"/>
    <x v="2"/>
    <x v="16"/>
    <s v="Canon PC940 Copier"/>
    <x v="1440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s v="United States"/>
    <s v="Seattle"/>
    <x v="4"/>
    <n v="98115"/>
    <x v="1"/>
    <s v="OFF-PA-10004359"/>
    <x v="1"/>
    <x v="10"/>
    <s v="Multicolor Computer Printout Paper"/>
    <x v="1441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s v="United States"/>
    <s v="Philadelphia"/>
    <x v="9"/>
    <n v="19140"/>
    <x v="3"/>
    <s v="TEC-AC-10002323"/>
    <x v="2"/>
    <x v="11"/>
    <s v="SanDisk Ultra 32 GB MicroSDHC Class 10 Memory Card"/>
    <x v="1442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s v="United States"/>
    <s v="Philadelphia"/>
    <x v="9"/>
    <n v="19140"/>
    <x v="3"/>
    <s v="OFF-FA-10001135"/>
    <x v="1"/>
    <x v="13"/>
    <s v="Brites Rubber Bands, 1 1/2 oz. Box"/>
    <x v="1443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s v="United States"/>
    <s v="Philadelphia"/>
    <x v="9"/>
    <n v="19143"/>
    <x v="3"/>
    <s v="OFF-BI-10004224"/>
    <x v="1"/>
    <x v="8"/>
    <s v="Catalog Binders with Expanding Posts"/>
    <x v="1444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s v="United States"/>
    <s v="Philadelphia"/>
    <x v="9"/>
    <n v="19143"/>
    <x v="3"/>
    <s v="TEC-PH-10003357"/>
    <x v="2"/>
    <x v="7"/>
    <s v="Grandstream GXP2100 Mainstream Business Phone"/>
    <x v="1445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s v="United States"/>
    <s v="San Francisco"/>
    <x v="1"/>
    <n v="94110"/>
    <x v="1"/>
    <s v="OFF-PA-10004475"/>
    <x v="1"/>
    <x v="10"/>
    <s v="Xerox 1940"/>
    <x v="1446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s v="United States"/>
    <s v="San Francisco"/>
    <x v="1"/>
    <n v="94110"/>
    <x v="1"/>
    <s v="OFF-PA-10003001"/>
    <x v="1"/>
    <x v="10"/>
    <s v="Xerox 1986"/>
    <x v="522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s v="United States"/>
    <s v="Seattle"/>
    <x v="4"/>
    <n v="98105"/>
    <x v="1"/>
    <s v="OFF-ST-10003442"/>
    <x v="1"/>
    <x v="4"/>
    <s v="Eldon Portable Mobile Manager"/>
    <x v="1447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s v="United States"/>
    <s v="Seattle"/>
    <x v="4"/>
    <n v="98105"/>
    <x v="1"/>
    <s v="TEC-AC-10003832"/>
    <x v="2"/>
    <x v="11"/>
    <s v="Imation 16GB Mini TravelDrive USB 2.0 Flash Drive"/>
    <x v="612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s v="United States"/>
    <s v="Seattle"/>
    <x v="4"/>
    <n v="98105"/>
    <x v="1"/>
    <s v="OFF-FA-10000611"/>
    <x v="1"/>
    <x v="13"/>
    <s v="Binder Clips by OIC"/>
    <x v="1448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s v="United States"/>
    <s v="Seattle"/>
    <x v="4"/>
    <n v="98105"/>
    <x v="1"/>
    <s v="OFF-BI-10001116"/>
    <x v="1"/>
    <x v="8"/>
    <s v="Wilson Jones 1&quot; Hanging DublLock Ring Binders"/>
    <x v="582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s v="United States"/>
    <s v="Seattle"/>
    <x v="4"/>
    <n v="98105"/>
    <x v="1"/>
    <s v="OFF-ST-10000563"/>
    <x v="1"/>
    <x v="4"/>
    <s v="Fellowes Bankers Box Stor/Drawer Steel Plus"/>
    <x v="1449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s v="United States"/>
    <s v="Milwaukee"/>
    <x v="6"/>
    <n v="53209"/>
    <x v="2"/>
    <s v="FUR-FU-10000010"/>
    <x v="0"/>
    <x v="5"/>
    <s v="DAX Value U-Channel Document Frames, Easel Back"/>
    <x v="1450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s v="United States"/>
    <s v="Los Angeles"/>
    <x v="1"/>
    <n v="90045"/>
    <x v="1"/>
    <s v="TEC-PH-10004922"/>
    <x v="2"/>
    <x v="7"/>
    <s v="RCA Visys Integrated PBX 8-Line Router"/>
    <x v="145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s v="United States"/>
    <s v="Seattle"/>
    <x v="4"/>
    <n v="98115"/>
    <x v="1"/>
    <s v="OFF-BI-10004330"/>
    <x v="1"/>
    <x v="8"/>
    <s v="GBC Velobind Prepunched Cover Sets, Regency Series"/>
    <x v="1294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s v="United States"/>
    <s v="Seattle"/>
    <x v="4"/>
    <n v="98115"/>
    <x v="1"/>
    <s v="OFF-BI-10002072"/>
    <x v="1"/>
    <x v="8"/>
    <s v="Cardinal Slant-D Ring Binders"/>
    <x v="1162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s v="United States"/>
    <s v="Philadelphia"/>
    <x v="9"/>
    <n v="19143"/>
    <x v="3"/>
    <s v="TEC-PH-10002549"/>
    <x v="2"/>
    <x v="7"/>
    <s v="Polycom SoundPoint IP 450 VoIP phone"/>
    <x v="1452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s v="United States"/>
    <s v="Philadelphia"/>
    <x v="9"/>
    <n v="19143"/>
    <x v="3"/>
    <s v="OFF-BI-10002353"/>
    <x v="1"/>
    <x v="8"/>
    <s v="GBC VeloBind Cover Sets"/>
    <x v="1453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s v="United States"/>
    <s v="Dallas"/>
    <x v="5"/>
    <n v="75217"/>
    <x v="2"/>
    <s v="OFF-ST-10001325"/>
    <x v="1"/>
    <x v="4"/>
    <s v="Sterilite Officeware Hinged File Box"/>
    <x v="1454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s v="United States"/>
    <s v="Dallas"/>
    <x v="5"/>
    <n v="75217"/>
    <x v="2"/>
    <s v="TEC-AC-10002049"/>
    <x v="2"/>
    <x v="11"/>
    <s v="Logitech G19 Programmable Gaming Keyboard"/>
    <x v="1455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s v="United States"/>
    <s v="Dallas"/>
    <x v="5"/>
    <n v="75217"/>
    <x v="2"/>
    <s v="OFF-FA-10002676"/>
    <x v="1"/>
    <x v="13"/>
    <s v="Colored Push Pins"/>
    <x v="1456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s v="United States"/>
    <s v="Dallas"/>
    <x v="5"/>
    <n v="75217"/>
    <x v="2"/>
    <s v="TEC-AC-10003023"/>
    <x v="2"/>
    <x v="11"/>
    <s v="Logitech G105 Gaming Keyboard"/>
    <x v="1457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s v="United States"/>
    <s v="Dallas"/>
    <x v="5"/>
    <n v="75217"/>
    <x v="2"/>
    <s v="OFF-PA-10000167"/>
    <x v="1"/>
    <x v="10"/>
    <s v="Xerox 1925"/>
    <x v="1355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s v="United States"/>
    <s v="Dallas"/>
    <x v="5"/>
    <n v="75217"/>
    <x v="2"/>
    <s v="OFF-AR-10003405"/>
    <x v="1"/>
    <x v="6"/>
    <s v="Dixon My First Ticonderoga Pencil, #2"/>
    <x v="1230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s v="United States"/>
    <s v="New York City"/>
    <x v="15"/>
    <n v="10011"/>
    <x v="3"/>
    <s v="FUR-TA-10001889"/>
    <x v="0"/>
    <x v="3"/>
    <s v="Bush Advantage Collection Racetrack Conference Table"/>
    <x v="1458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s v="United States"/>
    <s v="Houston"/>
    <x v="5"/>
    <n v="77095"/>
    <x v="2"/>
    <s v="TEC-PH-10002185"/>
    <x v="2"/>
    <x v="7"/>
    <s v="QVS USB Car Charger 2-Port 2.1Amp for iPod/iPhone/iPad/iPad 2/iPad 3"/>
    <x v="1459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s v="United States"/>
    <s v="North Las Vegas"/>
    <x v="33"/>
    <n v="89031"/>
    <x v="1"/>
    <s v="TEC-AC-10001013"/>
    <x v="2"/>
    <x v="11"/>
    <s v="Logitech ClearChat Comfort/USB Headset H390"/>
    <x v="1460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s v="United States"/>
    <s v="Plano"/>
    <x v="5"/>
    <n v="75023"/>
    <x v="2"/>
    <s v="TEC-PH-10002726"/>
    <x v="2"/>
    <x v="7"/>
    <s v="netTALK DUO VoIP Telephone Service"/>
    <x v="68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s v="United States"/>
    <s v="Suffolk"/>
    <x v="17"/>
    <n v="23434"/>
    <x v="0"/>
    <s v="OFF-LA-10003930"/>
    <x v="1"/>
    <x v="2"/>
    <s v="Dot Matrix Printer Tape Reel Labels, White, 5000/Box"/>
    <x v="1461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s v="United States"/>
    <s v="Houston"/>
    <x v="5"/>
    <n v="77041"/>
    <x v="2"/>
    <s v="FUR-FU-10003535"/>
    <x v="0"/>
    <x v="5"/>
    <s v="Howard Miller Distant Time Traveler Alarm Clock"/>
    <x v="1462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s v="United States"/>
    <s v="Houston"/>
    <x v="5"/>
    <n v="77041"/>
    <x v="2"/>
    <s v="OFF-BI-10000088"/>
    <x v="1"/>
    <x v="8"/>
    <s v="GBC Imprintable Covers"/>
    <x v="1463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s v="United States"/>
    <s v="San Francisco"/>
    <x v="1"/>
    <n v="94110"/>
    <x v="1"/>
    <s v="OFF-ST-10000604"/>
    <x v="1"/>
    <x v="4"/>
    <s v="Home/Office Personal File Carts"/>
    <x v="1464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s v="United States"/>
    <s v="San Francisco"/>
    <x v="1"/>
    <n v="94110"/>
    <x v="1"/>
    <s v="OFF-PA-10004040"/>
    <x v="1"/>
    <x v="10"/>
    <s v="Universal Premium White Copier/Laser Paper (20Lb. and 87 Bright)"/>
    <x v="1465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s v="United States"/>
    <s v="Philadelphia"/>
    <x v="9"/>
    <n v="19134"/>
    <x v="3"/>
    <s v="OFF-ST-10002344"/>
    <x v="1"/>
    <x v="4"/>
    <s v="Carina 42&quot;Hx23 3/4&quot;W Media Storage Unit"/>
    <x v="146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s v="United States"/>
    <s v="Philadelphia"/>
    <x v="9"/>
    <n v="19134"/>
    <x v="3"/>
    <s v="TEC-PH-10003589"/>
    <x v="2"/>
    <x v="7"/>
    <s v="invisibleSHIELD by ZAGG Smudge-Free Screen Protector"/>
    <x v="1467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s v="United States"/>
    <s v="Philadelphia"/>
    <x v="9"/>
    <n v="19134"/>
    <x v="3"/>
    <s v="FUR-FU-10000758"/>
    <x v="0"/>
    <x v="5"/>
    <s v="DAX Natural Wood-Tone Poster Frame"/>
    <x v="1468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s v="United States"/>
    <s v="Philadelphia"/>
    <x v="9"/>
    <n v="19134"/>
    <x v="3"/>
    <s v="TEC-MA-10004679"/>
    <x v="2"/>
    <x v="15"/>
    <s v="StarTech.com 10/100 VDSL2 Ethernet Extender Kit"/>
    <x v="1469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s v="United States"/>
    <s v="Los Angeles"/>
    <x v="1"/>
    <n v="90008"/>
    <x v="1"/>
    <s v="OFF-PA-10000176"/>
    <x v="1"/>
    <x v="10"/>
    <s v="Xerox 1887"/>
    <x v="1470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s v="United States"/>
    <s v="San Francisco"/>
    <x v="1"/>
    <n v="94110"/>
    <x v="1"/>
    <s v="FUR-FU-10002597"/>
    <x v="0"/>
    <x v="5"/>
    <s v="C-Line Magnetic Cubicle Keepers, Clear Polypropylene"/>
    <x v="1471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s v="United States"/>
    <s v="Philadelphia"/>
    <x v="9"/>
    <n v="19143"/>
    <x v="3"/>
    <s v="OFF-AP-10002495"/>
    <x v="1"/>
    <x v="9"/>
    <s v="Acco Smartsocket Table Surge Protector, 6 Color-Coded Adapter Outlets"/>
    <x v="1472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s v="United States"/>
    <s v="Philadelphia"/>
    <x v="9"/>
    <n v="19143"/>
    <x v="3"/>
    <s v="OFF-BI-10002813"/>
    <x v="1"/>
    <x v="8"/>
    <s v="Avery Reinforcements for Hole-Punch Pages"/>
    <x v="1473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s v="United States"/>
    <s v="Philadelphia"/>
    <x v="9"/>
    <n v="19143"/>
    <x v="3"/>
    <s v="OFF-BI-10002414"/>
    <x v="1"/>
    <x v="8"/>
    <s v="GBC ProClick Spines for 32-Hole Punch"/>
    <x v="1474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s v="United States"/>
    <s v="Philadelphia"/>
    <x v="9"/>
    <n v="19140"/>
    <x v="3"/>
    <s v="OFF-PA-10000788"/>
    <x v="1"/>
    <x v="10"/>
    <s v="Xerox 210"/>
    <x v="563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s v="United States"/>
    <s v="Philadelphia"/>
    <x v="9"/>
    <n v="19140"/>
    <x v="3"/>
    <s v="FUR-FU-10004306"/>
    <x v="0"/>
    <x v="5"/>
    <s v="Electrix Halogen Magnifier Lamp"/>
    <x v="721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s v="United States"/>
    <s v="Philadelphia"/>
    <x v="9"/>
    <n v="19143"/>
    <x v="3"/>
    <s v="FUR-TA-10001539"/>
    <x v="0"/>
    <x v="3"/>
    <s v="Chromcraft Rectangular Conference Tables"/>
    <x v="1475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s v="United States"/>
    <s v="Indianapolis"/>
    <x v="14"/>
    <n v="46203"/>
    <x v="2"/>
    <s v="OFF-PA-10000575"/>
    <x v="1"/>
    <x v="10"/>
    <s v="Wirebound Message Books, Four 2 3/4 x 5 White Forms per Page"/>
    <x v="1476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s v="United States"/>
    <s v="Indianapolis"/>
    <x v="14"/>
    <n v="46203"/>
    <x v="2"/>
    <s v="OFF-BI-10004182"/>
    <x v="1"/>
    <x v="8"/>
    <s v="Economy Binders"/>
    <x v="1477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s v="United States"/>
    <s v="Columbus"/>
    <x v="24"/>
    <n v="43229"/>
    <x v="3"/>
    <s v="FUR-FU-10004020"/>
    <x v="0"/>
    <x v="5"/>
    <s v="Advantus Panel Wall Acrylic Frame"/>
    <x v="1478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s v="United States"/>
    <s v="Plano"/>
    <x v="5"/>
    <n v="75023"/>
    <x v="2"/>
    <s v="TEC-AC-10003133"/>
    <x v="2"/>
    <x v="11"/>
    <s v="Memorex Mini Travel Drive 4 GB USB 2.0 Flash Drive"/>
    <x v="1479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s v="United States"/>
    <s v="Bayonne"/>
    <x v="30"/>
    <n v="7002"/>
    <x v="3"/>
    <s v="TEC-AC-10002006"/>
    <x v="2"/>
    <x v="11"/>
    <s v="Memorex Micro Travel Drive 16 GB"/>
    <x v="1480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s v="United States"/>
    <s v="Bayonne"/>
    <x v="30"/>
    <n v="7002"/>
    <x v="3"/>
    <s v="OFF-BI-10003314"/>
    <x v="1"/>
    <x v="8"/>
    <s v="Tuff Stuff Recycled Round Ring Binders"/>
    <x v="1481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s v="United States"/>
    <s v="Bayonne"/>
    <x v="30"/>
    <n v="7002"/>
    <x v="3"/>
    <s v="TEC-PH-10002726"/>
    <x v="2"/>
    <x v="7"/>
    <s v="netTALK DUO VoIP Telephone Service"/>
    <x v="1482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s v="United States"/>
    <s v="Los Angeles"/>
    <x v="1"/>
    <n v="90008"/>
    <x v="1"/>
    <s v="OFF-AP-10000240"/>
    <x v="1"/>
    <x v="9"/>
    <s v="Belkin F9G930V10-GRY 9 Outlet Surge"/>
    <x v="1483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s v="United States"/>
    <s v="Los Angeles"/>
    <x v="1"/>
    <n v="90008"/>
    <x v="1"/>
    <s v="OFF-LA-10002381"/>
    <x v="1"/>
    <x v="2"/>
    <s v="Avery 497"/>
    <x v="748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s v="United States"/>
    <s v="Seattle"/>
    <x v="4"/>
    <n v="98115"/>
    <x v="1"/>
    <s v="FUR-TA-10004086"/>
    <x v="0"/>
    <x v="3"/>
    <s v="KI Adjustable-Height Table"/>
    <x v="1484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s v="United States"/>
    <s v="New York City"/>
    <x v="15"/>
    <n v="10035"/>
    <x v="3"/>
    <s v="OFF-BI-10000320"/>
    <x v="1"/>
    <x v="8"/>
    <s v="GBC Plastic Binding Combs"/>
    <x v="929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s v="United States"/>
    <s v="New York City"/>
    <x v="15"/>
    <n v="10035"/>
    <x v="3"/>
    <s v="FUR-CH-10000595"/>
    <x v="0"/>
    <x v="1"/>
    <s v="Safco Contoured Stacking Chairs"/>
    <x v="1485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s v="United States"/>
    <s v="New York City"/>
    <x v="15"/>
    <n v="10035"/>
    <x v="3"/>
    <s v="OFF-PA-10000349"/>
    <x v="1"/>
    <x v="10"/>
    <s v="Easy-staple paper"/>
    <x v="745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s v="United States"/>
    <s v="San Diego"/>
    <x v="1"/>
    <n v="92037"/>
    <x v="1"/>
    <s v="OFF-FA-10001843"/>
    <x v="1"/>
    <x v="13"/>
    <s v="Staples"/>
    <x v="1486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s v="United States"/>
    <s v="Glendale"/>
    <x v="16"/>
    <n v="85301"/>
    <x v="1"/>
    <s v="OFF-BI-10003676"/>
    <x v="1"/>
    <x v="8"/>
    <s v="GBC Standard Recycled Report Covers, Clear Plastic Sheets"/>
    <x v="148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s v="United States"/>
    <s v="Philadelphia"/>
    <x v="9"/>
    <n v="19120"/>
    <x v="3"/>
    <s v="OFF-BI-10003638"/>
    <x v="1"/>
    <x v="8"/>
    <s v="GBC Durable Plastic Covers"/>
    <x v="1488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s v="United States"/>
    <s v="San Francisco"/>
    <x v="1"/>
    <n v="94122"/>
    <x v="1"/>
    <s v="OFF-LA-10003077"/>
    <x v="1"/>
    <x v="2"/>
    <s v="Avery 500"/>
    <x v="1489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s v="United States"/>
    <s v="San Francisco"/>
    <x v="1"/>
    <n v="94122"/>
    <x v="1"/>
    <s v="TEC-PH-10003505"/>
    <x v="2"/>
    <x v="7"/>
    <s v="Geemarc AmpliPOWER60"/>
    <x v="1490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s v="United States"/>
    <s v="San Francisco"/>
    <x v="1"/>
    <n v="94122"/>
    <x v="1"/>
    <s v="OFF-PA-10003424"/>
    <x v="1"/>
    <x v="10"/>
    <s v="&quot;While you Were Out&quot; Message Book, One Form per Page"/>
    <x v="1491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s v="United States"/>
    <s v="San Francisco"/>
    <x v="1"/>
    <n v="94122"/>
    <x v="1"/>
    <s v="FUR-CH-10003061"/>
    <x v="0"/>
    <x v="1"/>
    <s v="Global Leather Task Chair, Black"/>
    <x v="1492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s v="United States"/>
    <s v="San Francisco"/>
    <x v="1"/>
    <n v="94122"/>
    <x v="1"/>
    <s v="OFF-AR-10003514"/>
    <x v="1"/>
    <x v="6"/>
    <s v="4009 Highlighters by Sanford"/>
    <x v="18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s v="United States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s v="United States"/>
    <s v="Houston"/>
    <x v="5"/>
    <n v="77070"/>
    <x v="2"/>
    <s v="OFF-PA-10004405"/>
    <x v="1"/>
    <x v="10"/>
    <s v="Rediform Voice Mail Log Books"/>
    <x v="1494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s v="United States"/>
    <s v="Chicago"/>
    <x v="10"/>
    <n v="60610"/>
    <x v="2"/>
    <s v="FUR-TA-10004289"/>
    <x v="0"/>
    <x v="3"/>
    <s v="BoxOffice By Design Rectangular and Half-Moon Meeting Room Tables"/>
    <x v="149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s v="United States"/>
    <s v="San Francisco"/>
    <x v="1"/>
    <n v="94110"/>
    <x v="1"/>
    <s v="FUR-BO-10003965"/>
    <x v="0"/>
    <x v="0"/>
    <s v="O'Sullivan Manor Hill 2-Door Library in Brianna Oak"/>
    <x v="149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s v="United States"/>
    <s v="New York City"/>
    <x v="15"/>
    <n v="10011"/>
    <x v="3"/>
    <s v="OFF-BI-10003314"/>
    <x v="1"/>
    <x v="8"/>
    <s v="Tuff Stuff Recycled Round Ring Binders"/>
    <x v="32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s v="United States"/>
    <s v="New York City"/>
    <x v="15"/>
    <n v="10011"/>
    <x v="3"/>
    <s v="OFF-AP-10001563"/>
    <x v="1"/>
    <x v="9"/>
    <s v="Belkin Premiere Surge Master II 8-outlet surge protector"/>
    <x v="1497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s v="United States"/>
    <s v="New York City"/>
    <x v="15"/>
    <n v="10011"/>
    <x v="3"/>
    <s v="OFF-ST-10004123"/>
    <x v="1"/>
    <x v="4"/>
    <s v="Safco Industrial Wire Shelving System"/>
    <x v="1498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s v="United States"/>
    <s v="New York City"/>
    <x v="15"/>
    <n v="10011"/>
    <x v="3"/>
    <s v="FUR-FU-10002088"/>
    <x v="0"/>
    <x v="5"/>
    <s v="Nu-Dell Float Frame 11 x 14 1/2"/>
    <x v="1499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s v="United States"/>
    <s v="New York City"/>
    <x v="15"/>
    <n v="10011"/>
    <x v="3"/>
    <s v="FUR-FU-10000010"/>
    <x v="0"/>
    <x v="5"/>
    <s v="DAX Value U-Channel Document Frames, Easel Back"/>
    <x v="1500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s v="United States"/>
    <s v="New York City"/>
    <x v="15"/>
    <n v="10011"/>
    <x v="3"/>
    <s v="OFF-BI-10002824"/>
    <x v="1"/>
    <x v="8"/>
    <s v="Recycled Easel Ring Binders"/>
    <x v="1501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s v="United States"/>
    <s v="Chicago"/>
    <x v="10"/>
    <n v="60623"/>
    <x v="2"/>
    <s v="TEC-PH-10001061"/>
    <x v="2"/>
    <x v="7"/>
    <s v="Apple iPhone 5C"/>
    <x v="1305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s v="United States"/>
    <s v="Chicago"/>
    <x v="10"/>
    <n v="60623"/>
    <x v="2"/>
    <s v="TEC-AC-10000736"/>
    <x v="2"/>
    <x v="11"/>
    <s v="Logitech G600 MMO Gaming Mouse"/>
    <x v="130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s v="United States"/>
    <s v="Chicago"/>
    <x v="10"/>
    <n v="60623"/>
    <x v="2"/>
    <s v="FUR-BO-10003966"/>
    <x v="0"/>
    <x v="0"/>
    <s v="Sauder Facets Collection Library, Sky Alder Finish"/>
    <x v="1403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s v="United States"/>
    <s v="Philadelphia"/>
    <x v="9"/>
    <n v="19143"/>
    <x v="3"/>
    <s v="OFF-AP-10000828"/>
    <x v="1"/>
    <x v="9"/>
    <s v="Avanti 4.4 Cu. Ft. Refrigerator"/>
    <x v="1502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s v="United States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s v="United States"/>
    <s v="Philadelphia"/>
    <x v="9"/>
    <n v="19143"/>
    <x v="3"/>
    <s v="OFF-AP-10003860"/>
    <x v="1"/>
    <x v="9"/>
    <s v="Fellowes Advanced 8 Outlet Surge Suppressor with Phone/Fax Protection"/>
    <x v="1504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s v="United States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s v="United States"/>
    <s v="Springfield"/>
    <x v="17"/>
    <n v="22153"/>
    <x v="0"/>
    <s v="TEC-AC-10003063"/>
    <x v="2"/>
    <x v="11"/>
    <s v="Micro Innovations USB RF Wireless Keyboard with Mouse"/>
    <x v="1506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s v="United States"/>
    <s v="Springfield"/>
    <x v="17"/>
    <n v="22153"/>
    <x v="0"/>
    <s v="OFF-LA-10001045"/>
    <x v="1"/>
    <x v="2"/>
    <s v="Permanent Self-Adhesive File Folder Labels for Typewriters by Universal"/>
    <x v="1507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s v="United States"/>
    <s v="Fayetteville"/>
    <x v="3"/>
    <n v="28314"/>
    <x v="0"/>
    <s v="OFF-PA-10001457"/>
    <x v="1"/>
    <x v="10"/>
    <s v="White GlueTop Scratch Pads"/>
    <x v="1508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s v="United States"/>
    <s v="Fayetteville"/>
    <x v="3"/>
    <n v="28314"/>
    <x v="0"/>
    <s v="OFF-PA-10001804"/>
    <x v="1"/>
    <x v="10"/>
    <s v="Xerox 195"/>
    <x v="1432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s v="United States"/>
    <s v="Dallas"/>
    <x v="5"/>
    <n v="75081"/>
    <x v="2"/>
    <s v="OFF-ST-10000689"/>
    <x v="1"/>
    <x v="4"/>
    <s v="Fellowes Strictly Business Drawer File, Letter/Legal Size"/>
    <x v="1080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s v="United States"/>
    <s v="Dallas"/>
    <x v="5"/>
    <n v="75081"/>
    <x v="2"/>
    <s v="OFF-AR-10002135"/>
    <x v="1"/>
    <x v="6"/>
    <s v="Boston Heavy-Duty Trimline Electric Pencil Sharpeners"/>
    <x v="1509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s v="United States"/>
    <s v="Jacksonville"/>
    <x v="3"/>
    <n v="28540"/>
    <x v="0"/>
    <s v="OFF-AP-10002082"/>
    <x v="1"/>
    <x v="9"/>
    <s v="Holmes HEPA Air Purifier"/>
    <x v="1510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s v="United States"/>
    <s v="Jacksonville"/>
    <x v="3"/>
    <n v="28540"/>
    <x v="0"/>
    <s v="TEC-PH-10003442"/>
    <x v="2"/>
    <x v="7"/>
    <s v="Samsung Replacement EH64AVFWE Premium Headset"/>
    <x v="1114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s v="United States"/>
    <s v="Jacksonville"/>
    <x v="3"/>
    <n v="28540"/>
    <x v="0"/>
    <s v="OFF-AR-10002833"/>
    <x v="1"/>
    <x v="6"/>
    <s v="Newell 322"/>
    <x v="972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s v="United States"/>
    <s v="San Francisco"/>
    <x v="1"/>
    <n v="94122"/>
    <x v="1"/>
    <s v="OFF-ST-10001325"/>
    <x v="1"/>
    <x v="4"/>
    <s v="Sterilite Officeware Hinged File Box"/>
    <x v="97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s v="United States"/>
    <s v="San Francisco"/>
    <x v="1"/>
    <n v="94122"/>
    <x v="1"/>
    <s v="TEC-AC-10003038"/>
    <x v="2"/>
    <x v="11"/>
    <s v="Kingston Digital DataTraveler 16GB USB 2.0"/>
    <x v="1511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s v="United States"/>
    <s v="San Francisco"/>
    <x v="1"/>
    <n v="94122"/>
    <x v="1"/>
    <s v="TEC-AC-10003590"/>
    <x v="2"/>
    <x v="11"/>
    <s v="TRENDnet 56K USB 2.0 Phone, Internet and Fax Modem"/>
    <x v="1512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s v="United States"/>
    <s v="San Diego"/>
    <x v="1"/>
    <n v="92037"/>
    <x v="1"/>
    <s v="OFF-LA-10000262"/>
    <x v="1"/>
    <x v="2"/>
    <s v="Avery 494"/>
    <x v="1513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s v="United States"/>
    <s v="Philadelphia"/>
    <x v="9"/>
    <n v="19140"/>
    <x v="3"/>
    <s v="OFF-PA-10004355"/>
    <x v="1"/>
    <x v="10"/>
    <s v="Xerox 231"/>
    <x v="561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s v="United States"/>
    <s v="Philadelphia"/>
    <x v="9"/>
    <n v="19140"/>
    <x v="3"/>
    <s v="FUR-FU-10004415"/>
    <x v="0"/>
    <x v="5"/>
    <s v="Stacking Tray, Side-Loading, Legal, Smoke"/>
    <x v="1514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s v="United States"/>
    <s v="Philadelphia"/>
    <x v="9"/>
    <n v="19140"/>
    <x v="3"/>
    <s v="OFF-ST-10002486"/>
    <x v="1"/>
    <x v="4"/>
    <s v="Eldon Shelf Savers Cubes and Bins"/>
    <x v="1515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s v="United States"/>
    <s v="Philadelphia"/>
    <x v="9"/>
    <n v="19140"/>
    <x v="3"/>
    <s v="TEC-AC-10001142"/>
    <x v="2"/>
    <x v="11"/>
    <s v="First Data FD10 PIN Pad"/>
    <x v="1516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s v="United States"/>
    <s v="Rochester"/>
    <x v="15"/>
    <n v="14609"/>
    <x v="3"/>
    <s v="OFF-AR-10002656"/>
    <x v="1"/>
    <x v="6"/>
    <s v="Sanford Liquid Accent Highlighters"/>
    <x v="522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s v="United States"/>
    <s v="Jacksonville"/>
    <x v="3"/>
    <n v="28540"/>
    <x v="0"/>
    <s v="OFF-BI-10000138"/>
    <x v="1"/>
    <x v="8"/>
    <s v="Acco Translucent Poly Ring Binders"/>
    <x v="1517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s v="United States"/>
    <s v="Jacksonville"/>
    <x v="3"/>
    <n v="28540"/>
    <x v="0"/>
    <s v="OFF-PA-10004947"/>
    <x v="1"/>
    <x v="10"/>
    <s v="Easy-staple paper"/>
    <x v="1518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s v="United States"/>
    <s v="Houston"/>
    <x v="5"/>
    <n v="77095"/>
    <x v="2"/>
    <s v="OFF-PA-10003543"/>
    <x v="1"/>
    <x v="10"/>
    <s v="Xerox 1985"/>
    <x v="563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s v="United States"/>
    <s v="Houston"/>
    <x v="5"/>
    <n v="77095"/>
    <x v="2"/>
    <s v="OFF-AR-10002221"/>
    <x v="1"/>
    <x v="6"/>
    <s v="12 Colored Short Pencils"/>
    <x v="875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s v="United States"/>
    <s v="San Antonio"/>
    <x v="5"/>
    <n v="78207"/>
    <x v="2"/>
    <s v="FUR-TA-10004607"/>
    <x v="0"/>
    <x v="3"/>
    <s v="Hon 2111 Invitation Series Straight Table"/>
    <x v="1519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s v="United States"/>
    <s v="Oakland"/>
    <x v="1"/>
    <n v="94601"/>
    <x v="1"/>
    <s v="FUR-FU-10001918"/>
    <x v="0"/>
    <x v="5"/>
    <s v="C-Line Cubicle Keepers Polyproplyene Holder With Velcro Backings"/>
    <x v="1520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s v="United States"/>
    <s v="San Francisco"/>
    <x v="1"/>
    <n v="94122"/>
    <x v="1"/>
    <s v="OFF-ST-10004340"/>
    <x v="1"/>
    <x v="4"/>
    <s v="Fellowes Mobile File Cart, Black"/>
    <x v="1521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s v="United States"/>
    <s v="San Francisco"/>
    <x v="1"/>
    <n v="94122"/>
    <x v="1"/>
    <s v="OFF-PA-10004475"/>
    <x v="1"/>
    <x v="10"/>
    <s v="Xerox 1940"/>
    <x v="1446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s v="United States"/>
    <s v="San Francisco"/>
    <x v="1"/>
    <n v="94122"/>
    <x v="1"/>
    <s v="OFF-PA-10003893"/>
    <x v="1"/>
    <x v="10"/>
    <s v="Xerox 1962"/>
    <x v="18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s v="United States"/>
    <s v="Fort Worth"/>
    <x v="5"/>
    <n v="76106"/>
    <x v="2"/>
    <s v="OFF-PA-10000100"/>
    <x v="1"/>
    <x v="10"/>
    <s v="Xerox 1945"/>
    <x v="1522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s v="United States"/>
    <s v="Fort Worth"/>
    <x v="5"/>
    <n v="76106"/>
    <x v="2"/>
    <s v="TEC-PH-10001817"/>
    <x v="2"/>
    <x v="7"/>
    <s v="Wilson Electronics DB Pro Signal Booster"/>
    <x v="1523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s v="United States"/>
    <s v="Houston"/>
    <x v="5"/>
    <n v="77095"/>
    <x v="2"/>
    <s v="OFF-BI-10001765"/>
    <x v="1"/>
    <x v="8"/>
    <s v="Wilson Jones Heavy-Duty Casebound Ring Binders with Metal Hinges"/>
    <x v="1524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s v="United States"/>
    <s v="Houston"/>
    <x v="5"/>
    <n v="77095"/>
    <x v="2"/>
    <s v="TEC-AC-10001013"/>
    <x v="2"/>
    <x v="11"/>
    <s v="Logitech ClearChat Comfort/USB Headset H390"/>
    <x v="1525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s v="United States"/>
    <s v="Philadelphia"/>
    <x v="9"/>
    <n v="19143"/>
    <x v="3"/>
    <s v="OFF-AR-10003478"/>
    <x v="1"/>
    <x v="6"/>
    <s v="Avery Hi-Liter EverBold Pen Style Fluorescent Highlighters, 4/Pack"/>
    <x v="1526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s v="United States"/>
    <s v="San Diego"/>
    <x v="1"/>
    <n v="92105"/>
    <x v="1"/>
    <s v="FUR-BO-10000330"/>
    <x v="0"/>
    <x v="0"/>
    <s v="Sauder Camden County Barrister Bookcase, Planked Cherry Finish"/>
    <x v="1527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s v="United States"/>
    <s v="San Diego"/>
    <x v="1"/>
    <n v="92105"/>
    <x v="1"/>
    <s v="OFF-BI-10001900"/>
    <x v="1"/>
    <x v="8"/>
    <s v="DXL Angle-View Binders with Locking Rings, Black"/>
    <x v="1528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s v="United States"/>
    <s v="San Diego"/>
    <x v="1"/>
    <n v="92105"/>
    <x v="1"/>
    <s v="FUR-BO-10003159"/>
    <x v="0"/>
    <x v="0"/>
    <s v="Sauder Camden County Collection Libraries, Planked Cherry Finish"/>
    <x v="1529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s v="United States"/>
    <s v="Suffolk"/>
    <x v="17"/>
    <n v="23434"/>
    <x v="0"/>
    <s v="OFF-SU-10002573"/>
    <x v="1"/>
    <x v="14"/>
    <s v="Acme 10&quot; Easy Grip Assistive Scissors"/>
    <x v="1530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s v="United States"/>
    <s v="Suffolk"/>
    <x v="17"/>
    <n v="23434"/>
    <x v="0"/>
    <s v="OFF-LA-10004484"/>
    <x v="1"/>
    <x v="2"/>
    <s v="Avery 476"/>
    <x v="1531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s v="United States"/>
    <s v="Suffolk"/>
    <x v="17"/>
    <n v="23434"/>
    <x v="0"/>
    <s v="FUR-FU-10001591"/>
    <x v="0"/>
    <x v="5"/>
    <s v="Advantus Panel Wall Certificate Holder - 8.5x11"/>
    <x v="1532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s v="United States"/>
    <s v="Suffolk"/>
    <x v="17"/>
    <n v="23434"/>
    <x v="0"/>
    <s v="OFF-LA-10002034"/>
    <x v="1"/>
    <x v="2"/>
    <s v="Avery 478"/>
    <x v="765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s v="United States"/>
    <s v="Greensboro"/>
    <x v="3"/>
    <n v="27405"/>
    <x v="0"/>
    <s v="OFF-BI-10004410"/>
    <x v="1"/>
    <x v="8"/>
    <s v="C-Line Peel &amp; Stick Add-On Filing Pockets, 8-3/4 x 5-1/8, 10/Pack"/>
    <x v="1533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s v="United States"/>
    <s v="Greensboro"/>
    <x v="3"/>
    <n v="27405"/>
    <x v="0"/>
    <s v="OFF-BI-10002735"/>
    <x v="1"/>
    <x v="8"/>
    <s v="GBC Prestige Therm-A-Bind Covers"/>
    <x v="1534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s v="United States"/>
    <s v="Dallas"/>
    <x v="5"/>
    <n v="75081"/>
    <x v="2"/>
    <s v="OFF-SU-10001935"/>
    <x v="1"/>
    <x v="14"/>
    <s v="Staple remover"/>
    <x v="1535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s v="United States"/>
    <s v="Dallas"/>
    <x v="5"/>
    <n v="75081"/>
    <x v="2"/>
    <s v="OFF-BI-10003291"/>
    <x v="1"/>
    <x v="8"/>
    <s v="Wilson Jones Leather-Like Binders with DublLock Round Rings"/>
    <x v="1536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s v="United States"/>
    <s v="Chicago"/>
    <x v="10"/>
    <n v="60623"/>
    <x v="2"/>
    <s v="OFF-ST-10004337"/>
    <x v="1"/>
    <x v="4"/>
    <s v="SAFCO Commercial Wire Shelving, 72h"/>
    <x v="1537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s v="United States"/>
    <s v="Chicago"/>
    <x v="10"/>
    <n v="60623"/>
    <x v="2"/>
    <s v="TEC-AC-10001266"/>
    <x v="2"/>
    <x v="11"/>
    <s v="Memorex Micro Travel Drive 8 GB"/>
    <x v="1538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s v="United States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s v="United States"/>
    <s v="Baltimore"/>
    <x v="39"/>
    <n v="21215"/>
    <x v="3"/>
    <s v="OFF-ST-10000877"/>
    <x v="1"/>
    <x v="4"/>
    <s v="Recycled Steel Personal File for Standard File Folders"/>
    <x v="1540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s v="United States"/>
    <s v="Baltimore"/>
    <x v="39"/>
    <n v="21215"/>
    <x v="3"/>
    <s v="OFF-AR-10004752"/>
    <x v="1"/>
    <x v="6"/>
    <s v="Blackstonian Pencils"/>
    <x v="1541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s v="United States"/>
    <s v="Baltimore"/>
    <x v="39"/>
    <n v="21215"/>
    <x v="3"/>
    <s v="OFF-LA-10000452"/>
    <x v="1"/>
    <x v="2"/>
    <s v="Avery 488"/>
    <x v="982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s v="United States"/>
    <s v="Los Angeles"/>
    <x v="1"/>
    <n v="90004"/>
    <x v="1"/>
    <s v="OFF-PA-10000675"/>
    <x v="1"/>
    <x v="10"/>
    <s v="Xerox 1919"/>
    <x v="1542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s v="United States"/>
    <s v="Los Angeles"/>
    <x v="1"/>
    <n v="90004"/>
    <x v="1"/>
    <s v="OFF-AR-10003045"/>
    <x v="1"/>
    <x v="6"/>
    <s v="Prang Colored Pencils"/>
    <x v="456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s v="United States"/>
    <s v="New York City"/>
    <x v="15"/>
    <n v="10011"/>
    <x v="3"/>
    <s v="TEC-AC-10003447"/>
    <x v="2"/>
    <x v="11"/>
    <s v="Micropad Numeric Keypads"/>
    <x v="1543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s v="United States"/>
    <s v="New York City"/>
    <x v="15"/>
    <n v="10011"/>
    <x v="3"/>
    <s v="OFF-ST-10002276"/>
    <x v="1"/>
    <x v="4"/>
    <s v="Safco Steel Mobile File Cart"/>
    <x v="1544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s v="United States"/>
    <s v="Franklin"/>
    <x v="31"/>
    <n v="2038"/>
    <x v="3"/>
    <s v="OFF-PA-10001609"/>
    <x v="1"/>
    <x v="10"/>
    <s v="Tops Wirebound Message Log Books"/>
    <x v="1545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s v="United States"/>
    <s v="Franklin"/>
    <x v="31"/>
    <n v="2038"/>
    <x v="3"/>
    <s v="OFF-BI-10001597"/>
    <x v="1"/>
    <x v="8"/>
    <s v="Wilson Jones Ledger-Size, Piano-Hinge Binder, 2&quot;, Blue"/>
    <x v="1546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s v="United States"/>
    <s v="Milwaukee"/>
    <x v="6"/>
    <n v="53209"/>
    <x v="2"/>
    <s v="OFF-PA-10004475"/>
    <x v="1"/>
    <x v="10"/>
    <s v="Xerox 1940"/>
    <x v="1547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s v="United States"/>
    <s v="Milwaukee"/>
    <x v="6"/>
    <n v="53209"/>
    <x v="2"/>
    <s v="TEC-AC-10004510"/>
    <x v="2"/>
    <x v="11"/>
    <s v="Logitech Desktop MK120 Mouse and keyboard Combo"/>
    <x v="1548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s v="United States"/>
    <s v="Milwaukee"/>
    <x v="6"/>
    <n v="53209"/>
    <x v="2"/>
    <s v="OFF-BI-10002976"/>
    <x v="1"/>
    <x v="8"/>
    <s v="ACCOHIDE Binder by Acco"/>
    <x v="1549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s v="United States"/>
    <s v="Milwaukee"/>
    <x v="6"/>
    <n v="53209"/>
    <x v="2"/>
    <s v="TEC-PH-10001615"/>
    <x v="2"/>
    <x v="7"/>
    <s v="AT&amp;T CL82213"/>
    <x v="284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s v="United States"/>
    <s v="Kenosha"/>
    <x v="6"/>
    <n v="53142"/>
    <x v="2"/>
    <s v="TEC-PH-10001819"/>
    <x v="2"/>
    <x v="7"/>
    <s v="Innergie mMini Combo Duo USB Travel Charging Kit"/>
    <x v="1550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s v="United States"/>
    <s v="Kenosha"/>
    <x v="6"/>
    <n v="53142"/>
    <x v="2"/>
    <s v="TEC-PH-10000560"/>
    <x v="2"/>
    <x v="7"/>
    <s v="Samsung Galaxy S III - 16GB - pebble blue (T-Mobile)"/>
    <x v="1551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s v="United States"/>
    <s v="Kenosha"/>
    <x v="6"/>
    <n v="53142"/>
    <x v="2"/>
    <s v="TEC-AC-10004568"/>
    <x v="2"/>
    <x v="11"/>
    <s v="Maxell LTO Ultrium - 800 GB"/>
    <x v="1552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s v="United States"/>
    <s v="New York City"/>
    <x v="15"/>
    <n v="10011"/>
    <x v="3"/>
    <s v="OFF-PA-10004092"/>
    <x v="1"/>
    <x v="10"/>
    <s v="Tops Green Bar Computer Printout Paper"/>
    <x v="1553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s v="United States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s v="United States"/>
    <s v="Madison"/>
    <x v="6"/>
    <n v="53711"/>
    <x v="2"/>
    <s v="OFF-AR-10000475"/>
    <x v="1"/>
    <x v="6"/>
    <s v="Hunt BOSTON Vista Battery-Operated Pencil Sharpener, Black"/>
    <x v="1555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s v="United States"/>
    <s v="Houston"/>
    <x v="5"/>
    <n v="77041"/>
    <x v="2"/>
    <s v="OFF-ST-10000777"/>
    <x v="1"/>
    <x v="4"/>
    <s v="Companion Letter/Legal File, Black"/>
    <x v="1556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s v="United States"/>
    <s v="Olathe"/>
    <x v="41"/>
    <n v="66062"/>
    <x v="2"/>
    <s v="OFF-AR-10004022"/>
    <x v="1"/>
    <x v="6"/>
    <s v="Panasonic KP-380BK Classic Electric Pencil Sharpener"/>
    <x v="1557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s v="United States"/>
    <s v="New York City"/>
    <x v="15"/>
    <n v="10024"/>
    <x v="3"/>
    <s v="OFF-ST-10002352"/>
    <x v="1"/>
    <x v="4"/>
    <s v="Iris Project Case"/>
    <x v="1558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s v="United States"/>
    <s v="New York City"/>
    <x v="15"/>
    <n v="10024"/>
    <x v="3"/>
    <s v="TEC-PH-10000455"/>
    <x v="2"/>
    <x v="7"/>
    <s v="GE 30522EE2"/>
    <x v="1559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s v="United States"/>
    <s v="New York City"/>
    <x v="15"/>
    <n v="10024"/>
    <x v="3"/>
    <s v="OFF-BI-10003910"/>
    <x v="1"/>
    <x v="8"/>
    <s v="DXL Angle-View Binders with Locking Rings by Samsill"/>
    <x v="1560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s v="United States"/>
    <s v="San Jose"/>
    <x v="1"/>
    <n v="95123"/>
    <x v="1"/>
    <s v="FUR-FU-10003039"/>
    <x v="0"/>
    <x v="5"/>
    <s v="Howard Miller 11-1/2&quot; Diameter Grantwood Wall Clock"/>
    <x v="1561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s v="United States"/>
    <s v="Dallas"/>
    <x v="5"/>
    <n v="75081"/>
    <x v="2"/>
    <s v="OFF-FA-10000585"/>
    <x v="1"/>
    <x v="13"/>
    <s v="OIC Bulk Pack Metal Binder Clips"/>
    <x v="1515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s v="United States"/>
    <s v="Dallas"/>
    <x v="5"/>
    <n v="75081"/>
    <x v="2"/>
    <s v="OFF-PA-10001994"/>
    <x v="1"/>
    <x v="10"/>
    <s v="Ink Jet Note and Greeting Cards, 8-1/2&quot; x 5-1/2&quot; Card Size"/>
    <x v="1562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s v="United States"/>
    <s v="Auburn"/>
    <x v="4"/>
    <n v="98002"/>
    <x v="1"/>
    <s v="FUR-FU-10004270"/>
    <x v="0"/>
    <x v="5"/>
    <s v="Eldon Image Series Desk Accessories, Burgundy"/>
    <x v="1563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s v="United States"/>
    <s v="Philadelphia"/>
    <x v="9"/>
    <n v="19134"/>
    <x v="3"/>
    <s v="OFF-BI-10002498"/>
    <x v="1"/>
    <x v="8"/>
    <s v="Clear Mylar Reinforcing Strips"/>
    <x v="1564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s v="United States"/>
    <s v="Philadelphia"/>
    <x v="9"/>
    <n v="19134"/>
    <x v="3"/>
    <s v="OFF-SU-10002881"/>
    <x v="1"/>
    <x v="14"/>
    <s v="Martin Yale Chadless Opener Electric Letter Opener"/>
    <x v="1565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s v="United States"/>
    <s v="Philadelphia"/>
    <x v="9"/>
    <n v="19134"/>
    <x v="3"/>
    <s v="TEC-AC-10002926"/>
    <x v="2"/>
    <x v="11"/>
    <s v="Logitech Wireless Marathon Mouse M705"/>
    <x v="1566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s v="United States"/>
    <s v="Los Angeles"/>
    <x v="1"/>
    <n v="90049"/>
    <x v="1"/>
    <s v="TEC-PH-10002200"/>
    <x v="2"/>
    <x v="7"/>
    <s v="Samsung Galaxy Note 2"/>
    <x v="1567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s v="United States"/>
    <s v="Los Angeles"/>
    <x v="1"/>
    <n v="90049"/>
    <x v="1"/>
    <s v="OFF-PA-10002005"/>
    <x v="1"/>
    <x v="10"/>
    <s v="Xerox 225"/>
    <x v="1568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s v="United States"/>
    <s v="Los Angeles"/>
    <x v="1"/>
    <n v="90049"/>
    <x v="1"/>
    <s v="TEC-AC-10001465"/>
    <x v="2"/>
    <x v="11"/>
    <s v="SanDisk Cruzer 64 GB USB Flash Drive"/>
    <x v="1569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s v="United States"/>
    <s v="Tulsa"/>
    <x v="26"/>
    <n v="74133"/>
    <x v="2"/>
    <s v="TEC-PH-10004897"/>
    <x v="2"/>
    <x v="7"/>
    <s v="Mediabridge Sport Armband iPhone 5s"/>
    <x v="1570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s v="United States"/>
    <s v="Chicago"/>
    <x v="10"/>
    <n v="60610"/>
    <x v="2"/>
    <s v="FUR-FU-10001196"/>
    <x v="0"/>
    <x v="5"/>
    <s v="DAX Cubicle Frames - 8x10"/>
    <x v="1571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s v="United States"/>
    <s v="Chicago"/>
    <x v="10"/>
    <n v="60610"/>
    <x v="2"/>
    <s v="OFF-PA-10000595"/>
    <x v="1"/>
    <x v="10"/>
    <s v="Xerox 1929"/>
    <x v="1572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s v="United States"/>
    <s v="Harrisonburg"/>
    <x v="17"/>
    <n v="22801"/>
    <x v="0"/>
    <s v="FUR-TA-10004534"/>
    <x v="0"/>
    <x v="3"/>
    <s v="Bevis 44 x 96 Conference Tables"/>
    <x v="157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s v="United States"/>
    <s v="Newark"/>
    <x v="24"/>
    <n v="43055"/>
    <x v="3"/>
    <s v="FUR-FU-10001861"/>
    <x v="0"/>
    <x v="5"/>
    <s v="Floodlight Indoor Halogen Bulbs, 1 Bulb per Pack, 60 Watts"/>
    <x v="292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s v="United States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s v="United States"/>
    <s v="Los Angeles"/>
    <x v="1"/>
    <n v="90045"/>
    <x v="1"/>
    <s v="FUR-TA-10002607"/>
    <x v="0"/>
    <x v="3"/>
    <s v="KI Conference Tables"/>
    <x v="1575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s v="United States"/>
    <s v="Seattle"/>
    <x v="4"/>
    <n v="98105"/>
    <x v="1"/>
    <s v="OFF-LA-10000443"/>
    <x v="1"/>
    <x v="2"/>
    <s v="Avery 501"/>
    <x v="1576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s v="United States"/>
    <s v="Seattle"/>
    <x v="4"/>
    <n v="98105"/>
    <x v="1"/>
    <s v="OFF-AR-10004685"/>
    <x v="1"/>
    <x v="6"/>
    <s v="Binney &amp; Smith Crayola Metallic Colored Pencils, 8-Color Set"/>
    <x v="1577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s v="United States"/>
    <s v="Los Angeles"/>
    <x v="1"/>
    <n v="90036"/>
    <x v="1"/>
    <s v="OFF-LA-10001771"/>
    <x v="1"/>
    <x v="2"/>
    <s v="Avery 513"/>
    <x v="745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s v="United States"/>
    <s v="Chicago"/>
    <x v="10"/>
    <n v="60623"/>
    <x v="2"/>
    <s v="OFF-AP-10001394"/>
    <x v="1"/>
    <x v="9"/>
    <s v="Harmony Air Purifier"/>
    <x v="157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s v="United States"/>
    <s v="Chicago"/>
    <x v="10"/>
    <n v="60623"/>
    <x v="2"/>
    <s v="FUR-FU-10002553"/>
    <x v="0"/>
    <x v="5"/>
    <s v="Electrix Incandescent Magnifying Lamp, Black"/>
    <x v="1579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s v="United States"/>
    <s v="Chicago"/>
    <x v="10"/>
    <n v="60623"/>
    <x v="2"/>
    <s v="OFF-AP-10004233"/>
    <x v="1"/>
    <x v="9"/>
    <s v="Honeywell Enviracaire Portable Air Cleaner for up to 8 x 10 Room"/>
    <x v="1580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s v="United States"/>
    <s v="Chicago"/>
    <x v="10"/>
    <n v="60623"/>
    <x v="2"/>
    <s v="OFF-FA-10000304"/>
    <x v="1"/>
    <x v="13"/>
    <s v="Advantus Push Pins"/>
    <x v="1535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s v="United States"/>
    <s v="Chicago"/>
    <x v="10"/>
    <n v="60623"/>
    <x v="2"/>
    <s v="FUR-CH-10004754"/>
    <x v="0"/>
    <x v="1"/>
    <s v="Global Stack Chair with Arms, Black"/>
    <x v="1581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s v="United States"/>
    <s v="Chicago"/>
    <x v="10"/>
    <n v="60623"/>
    <x v="2"/>
    <s v="OFF-PA-10000809"/>
    <x v="1"/>
    <x v="10"/>
    <s v="Xerox 206"/>
    <x v="1182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s v="United States"/>
    <s v="Redmond"/>
    <x v="21"/>
    <n v="97756"/>
    <x v="1"/>
    <s v="OFF-BI-10003694"/>
    <x v="1"/>
    <x v="8"/>
    <s v="Avery 3 1/2&quot; Diskette Storage Pages, 10/Pack"/>
    <x v="158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s v="United States"/>
    <s v="Redmond"/>
    <x v="21"/>
    <n v="97756"/>
    <x v="1"/>
    <s v="FUR-FU-10001935"/>
    <x v="0"/>
    <x v="5"/>
    <s v="3M Hangers With Command Adhesive"/>
    <x v="1583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s v="United States"/>
    <s v="Redmond"/>
    <x v="21"/>
    <n v="97756"/>
    <x v="1"/>
    <s v="FUR-FU-10002878"/>
    <x v="0"/>
    <x v="5"/>
    <s v="Seth Thomas 14&quot; Day/Date Wall Clock"/>
    <x v="1584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s v="United States"/>
    <s v="Raleigh"/>
    <x v="3"/>
    <n v="27604"/>
    <x v="0"/>
    <s v="TEC-PH-10002624"/>
    <x v="2"/>
    <x v="7"/>
    <s v="Samsung Galaxy S4 Mini"/>
    <x v="1585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s v="United States"/>
    <s v="Macon"/>
    <x v="32"/>
    <n v="31204"/>
    <x v="0"/>
    <s v="OFF-PA-10000019"/>
    <x v="1"/>
    <x v="10"/>
    <s v="Xerox 1931"/>
    <x v="789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s v="United States"/>
    <s v="Cleveland"/>
    <x v="24"/>
    <n v="44105"/>
    <x v="3"/>
    <s v="TEC-PH-10002885"/>
    <x v="2"/>
    <x v="7"/>
    <s v="Apple iPhone 5"/>
    <x v="1586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s v="United States"/>
    <s v="Muskogee"/>
    <x v="26"/>
    <n v="74403"/>
    <x v="2"/>
    <s v="TEC-PH-10000895"/>
    <x v="2"/>
    <x v="7"/>
    <s v="Polycom VVX 310 VoIP phone"/>
    <x v="1587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s v="United States"/>
    <s v="Muskogee"/>
    <x v="26"/>
    <n v="74403"/>
    <x v="2"/>
    <s v="FUR-TA-10002356"/>
    <x v="0"/>
    <x v="3"/>
    <s v="Bevis Boat-Shaped Conference Table"/>
    <x v="1588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s v="United States"/>
    <s v="Monroe"/>
    <x v="3"/>
    <n v="28110"/>
    <x v="0"/>
    <s v="FUR-CH-10001270"/>
    <x v="0"/>
    <x v="1"/>
    <s v="Harbour Creations Steel Folding Chair"/>
    <x v="724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s v="United States"/>
    <s v="Austin"/>
    <x v="5"/>
    <n v="78745"/>
    <x v="2"/>
    <s v="TEC-MA-10000488"/>
    <x v="2"/>
    <x v="15"/>
    <s v="Bady BDG101FRU Card Printer"/>
    <x v="1589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s v="United States"/>
    <s v="Austin"/>
    <x v="5"/>
    <n v="78745"/>
    <x v="2"/>
    <s v="OFF-PA-10003729"/>
    <x v="1"/>
    <x v="10"/>
    <s v="Xerox 1998"/>
    <x v="1590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s v="United States"/>
    <s v="Meriden"/>
    <x v="29"/>
    <n v="6450"/>
    <x v="3"/>
    <s v="OFF-AR-10003056"/>
    <x v="1"/>
    <x v="6"/>
    <s v="Newell 341"/>
    <x v="1591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s v="United States"/>
    <s v="Roswell"/>
    <x v="32"/>
    <n v="30076"/>
    <x v="0"/>
    <s v="OFF-AP-10002518"/>
    <x v="1"/>
    <x v="9"/>
    <s v="Kensington 7 Outlet MasterPiece Power Center"/>
    <x v="1592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s v="United States"/>
    <s v="Charlotte"/>
    <x v="3"/>
    <n v="28205"/>
    <x v="0"/>
    <s v="OFF-LA-10000240"/>
    <x v="1"/>
    <x v="2"/>
    <s v="Self-Adhesive Address Labels for Typewriters by Universal"/>
    <x v="1593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s v="United States"/>
    <s v="Charlotte"/>
    <x v="3"/>
    <n v="28205"/>
    <x v="0"/>
    <s v="FUR-FU-10000629"/>
    <x v="0"/>
    <x v="5"/>
    <s v="9-3/4 Diameter Round Wall Clock"/>
    <x v="1594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s v="United States"/>
    <s v="Charlotte"/>
    <x v="3"/>
    <n v="28205"/>
    <x v="0"/>
    <s v="OFF-AP-10001005"/>
    <x v="1"/>
    <x v="9"/>
    <s v="Honeywell Quietcare HEPA Air Cleaner"/>
    <x v="1595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s v="United States"/>
    <s v="Charlotte"/>
    <x v="3"/>
    <n v="28205"/>
    <x v="0"/>
    <s v="OFF-PA-10002377"/>
    <x v="1"/>
    <x v="10"/>
    <s v="Xerox 1916"/>
    <x v="128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s v="United States"/>
    <s v="Bowling Green"/>
    <x v="0"/>
    <n v="42104"/>
    <x v="0"/>
    <s v="FUR-CH-10000988"/>
    <x v="0"/>
    <x v="1"/>
    <s v="Hon Olson Stacker Stools"/>
    <x v="1596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s v="United States"/>
    <s v="San Antonio"/>
    <x v="5"/>
    <n v="78207"/>
    <x v="2"/>
    <s v="OFF-LA-10001074"/>
    <x v="1"/>
    <x v="2"/>
    <s v="Round Specialty Laser Printer Labels"/>
    <x v="110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s v="United States"/>
    <s v="San Antonio"/>
    <x v="5"/>
    <n v="78207"/>
    <x v="2"/>
    <s v="FUR-FU-10001986"/>
    <x v="0"/>
    <x v="5"/>
    <s v="Dana Fluorescent Magnifying Lamp, White, 36&quot;"/>
    <x v="1597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s v="United States"/>
    <s v="Seattle"/>
    <x v="4"/>
    <n v="98115"/>
    <x v="1"/>
    <s v="TEC-AC-10003027"/>
    <x v="2"/>
    <x v="11"/>
    <s v="Imation 8GB Mini TravelDrive USB 2.0 Flash Drive"/>
    <x v="26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s v="United States"/>
    <s v="Washington"/>
    <x v="40"/>
    <n v="20016"/>
    <x v="3"/>
    <s v="OFF-PA-10001804"/>
    <x v="1"/>
    <x v="10"/>
    <s v="Xerox 195"/>
    <x v="159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s v="United States"/>
    <s v="Washington"/>
    <x v="40"/>
    <n v="20016"/>
    <x v="3"/>
    <s v="FUR-FU-10004973"/>
    <x v="0"/>
    <x v="5"/>
    <s v="Flat Face Poster Frame"/>
    <x v="1023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s v="United States"/>
    <s v="Los Angeles"/>
    <x v="1"/>
    <n v="90004"/>
    <x v="1"/>
    <s v="FUR-CH-10002602"/>
    <x v="0"/>
    <x v="1"/>
    <s v="DMI Arturo Collection Mission-style Design Wood Chair"/>
    <x v="1599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s v="United States"/>
    <s v="Los Angeles"/>
    <x v="1"/>
    <n v="90004"/>
    <x v="1"/>
    <s v="OFF-BI-10004140"/>
    <x v="1"/>
    <x v="8"/>
    <s v="Avery Non-Stick Binders"/>
    <x v="1600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s v="United States"/>
    <s v="South Bend"/>
    <x v="14"/>
    <n v="46614"/>
    <x v="2"/>
    <s v="OFF-ST-10000464"/>
    <x v="1"/>
    <x v="4"/>
    <s v="Multi-Use Personal File Cart and Caster Set, Three Stacking Bins"/>
    <x v="1601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s v="United States"/>
    <s v="South Bend"/>
    <x v="14"/>
    <n v="46614"/>
    <x v="2"/>
    <s v="TEC-AC-10002253"/>
    <x v="2"/>
    <x v="11"/>
    <s v="Imation Bio 8GB USB Flash Drive Imation Corp"/>
    <x v="160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s v="United States"/>
    <s v="South Bend"/>
    <x v="14"/>
    <n v="46614"/>
    <x v="2"/>
    <s v="OFF-PA-10000528"/>
    <x v="1"/>
    <x v="10"/>
    <s v="Xerox 1981"/>
    <x v="1603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s v="United States"/>
    <s v="South Bend"/>
    <x v="14"/>
    <n v="46614"/>
    <x v="2"/>
    <s v="OFF-EN-10000483"/>
    <x v="1"/>
    <x v="12"/>
    <s v="White Envelopes, White Envelopes with Clear Poly Window"/>
    <x v="1604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s v="United States"/>
    <s v="South Bend"/>
    <x v="14"/>
    <n v="46614"/>
    <x v="2"/>
    <s v="OFF-PA-10003129"/>
    <x v="1"/>
    <x v="10"/>
    <s v="Tops White Computer Printout Paper"/>
    <x v="619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s v="United States"/>
    <s v="South Bend"/>
    <x v="14"/>
    <n v="46614"/>
    <x v="2"/>
    <s v="OFF-ST-10003442"/>
    <x v="1"/>
    <x v="4"/>
    <s v="Eldon Portable Mobile Manager"/>
    <x v="1605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s v="United States"/>
    <s v="Los Angeles"/>
    <x v="1"/>
    <n v="90032"/>
    <x v="1"/>
    <s v="OFF-AR-10003631"/>
    <x v="1"/>
    <x v="6"/>
    <s v="Staples in misc. colors"/>
    <x v="1606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s v="United States"/>
    <s v="Houston"/>
    <x v="5"/>
    <n v="77041"/>
    <x v="2"/>
    <s v="OFF-ST-10000563"/>
    <x v="1"/>
    <x v="4"/>
    <s v="Fellowes Bankers Box Stor/Drawer Steel Plus"/>
    <x v="1607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s v="United States"/>
    <s v="Houston"/>
    <x v="5"/>
    <n v="77041"/>
    <x v="2"/>
    <s v="OFF-BI-10002133"/>
    <x v="1"/>
    <x v="8"/>
    <s v="Wilson Jones Elliptical Ring 3 1/2&quot; Capacity Binders, 800 sheets"/>
    <x v="160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s v="United States"/>
    <s v="Bristol"/>
    <x v="29"/>
    <n v="6010"/>
    <x v="3"/>
    <s v="OFF-AP-10002311"/>
    <x v="1"/>
    <x v="9"/>
    <s v="Holmes Replacement Filter for HEPA Air Cleaner, Very Large Room, HEPA Filter"/>
    <x v="1609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s v="United States"/>
    <s v="Bristol"/>
    <x v="29"/>
    <n v="6010"/>
    <x v="3"/>
    <s v="TEC-PH-10004959"/>
    <x v="2"/>
    <x v="7"/>
    <s v="Classic Ivory Antique Telephone ZL1810"/>
    <x v="1610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s v="United States"/>
    <s v="New York City"/>
    <x v="15"/>
    <n v="10009"/>
    <x v="3"/>
    <s v="FUR-BO-10001918"/>
    <x v="0"/>
    <x v="0"/>
    <s v="Sauder Forest Hills Library with Doors, Woodland Oak Finish"/>
    <x v="1611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s v="United States"/>
    <s v="New York City"/>
    <x v="15"/>
    <n v="10009"/>
    <x v="3"/>
    <s v="TEC-PH-10004896"/>
    <x v="2"/>
    <x v="7"/>
    <s v="Nokia Lumia 521 (T-Mobile)"/>
    <x v="668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s v="United States"/>
    <s v="San Antonio"/>
    <x v="5"/>
    <n v="78207"/>
    <x v="2"/>
    <s v="OFF-ST-10001328"/>
    <x v="1"/>
    <x v="4"/>
    <s v="Personal Filing Tote with Lid, Black/Gray"/>
    <x v="1612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s v="United States"/>
    <s v="Aurora"/>
    <x v="22"/>
    <n v="80013"/>
    <x v="1"/>
    <s v="FUR-TA-10004575"/>
    <x v="0"/>
    <x v="3"/>
    <s v="Hon 5100 Series Wood Tables"/>
    <x v="1613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s v="United States"/>
    <s v="Aurora"/>
    <x v="22"/>
    <n v="80013"/>
    <x v="1"/>
    <s v="FUR-FU-10001617"/>
    <x v="0"/>
    <x v="5"/>
    <s v="Executive Impressions 8-1/2&quot; Career Panel/Partition Cubicle Clock"/>
    <x v="1614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s v="United States"/>
    <s v="Newark"/>
    <x v="24"/>
    <n v="43055"/>
    <x v="3"/>
    <s v="TEC-PH-10002824"/>
    <x v="2"/>
    <x v="7"/>
    <s v="Jabra SPEAK 410 Multidevice Speakerphone"/>
    <x v="1615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s v="United States"/>
    <s v="Henderson"/>
    <x v="33"/>
    <n v="89015"/>
    <x v="1"/>
    <s v="FUR-FU-10004460"/>
    <x v="0"/>
    <x v="5"/>
    <s v="Howard Miller 12&quot; Round Wall Clock"/>
    <x v="1616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s v="United States"/>
    <s v="Philadelphia"/>
    <x v="9"/>
    <n v="19143"/>
    <x v="3"/>
    <s v="OFF-PA-10003309"/>
    <x v="1"/>
    <x v="10"/>
    <s v="Xerox 211"/>
    <x v="277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s v="United States"/>
    <s v="Philadelphia"/>
    <x v="9"/>
    <n v="19143"/>
    <x v="3"/>
    <s v="OFF-ST-10002554"/>
    <x v="1"/>
    <x v="4"/>
    <s v="Tennsco Industrial Shelving"/>
    <x v="1617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s v="United States"/>
    <s v="Seattle"/>
    <x v="4"/>
    <n v="98103"/>
    <x v="1"/>
    <s v="OFF-PA-10000019"/>
    <x v="1"/>
    <x v="10"/>
    <s v="Xerox 1931"/>
    <x v="90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s v="United States"/>
    <s v="San Francisco"/>
    <x v="1"/>
    <n v="94122"/>
    <x v="1"/>
    <s v="OFF-AR-10002067"/>
    <x v="1"/>
    <x v="6"/>
    <s v="Newell 334"/>
    <x v="1618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s v="United States"/>
    <s v="San Francisco"/>
    <x v="1"/>
    <n v="94122"/>
    <x v="1"/>
    <s v="FUR-CH-10001215"/>
    <x v="0"/>
    <x v="1"/>
    <s v="Global Troy Executive Leather Low-Back Tilter"/>
    <x v="479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s v="United States"/>
    <s v="San Francisco"/>
    <x v="1"/>
    <n v="94122"/>
    <x v="1"/>
    <s v="FUR-TA-10004175"/>
    <x v="0"/>
    <x v="3"/>
    <s v="Hon 30&quot; x 60&quot; Table with Locking Drawer"/>
    <x v="1619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s v="United States"/>
    <s v="Spokane"/>
    <x v="4"/>
    <n v="99207"/>
    <x v="1"/>
    <s v="FUR-TA-10004767"/>
    <x v="0"/>
    <x v="3"/>
    <s v="Safco Drafting Table"/>
    <x v="55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s v="United States"/>
    <s v="Columbus"/>
    <x v="24"/>
    <n v="43229"/>
    <x v="3"/>
    <s v="OFF-PA-10001685"/>
    <x v="1"/>
    <x v="10"/>
    <s v="Easy-staple paper"/>
    <x v="1620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s v="United States"/>
    <s v="Long Beach"/>
    <x v="15"/>
    <n v="11561"/>
    <x v="3"/>
    <s v="FUR-BO-10003272"/>
    <x v="0"/>
    <x v="0"/>
    <s v="O'Sullivan Living Dimensions 5-Shelf Bookcases"/>
    <x v="1621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s v="United States"/>
    <s v="San Antonio"/>
    <x v="5"/>
    <n v="78207"/>
    <x v="2"/>
    <s v="TEC-PH-10000984"/>
    <x v="2"/>
    <x v="7"/>
    <s v="Panasonic KX-TG9471B"/>
    <x v="553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s v="United States"/>
    <s v="Los Angeles"/>
    <x v="1"/>
    <n v="90049"/>
    <x v="1"/>
    <s v="FUR-CH-10002880"/>
    <x v="0"/>
    <x v="1"/>
    <s v="Global High-Back Leather Tilter, Burgundy"/>
    <x v="1622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s v="United States"/>
    <s v="Los Angeles"/>
    <x v="1"/>
    <n v="90049"/>
    <x v="1"/>
    <s v="TEC-PH-10002563"/>
    <x v="2"/>
    <x v="7"/>
    <s v="Adtran 1202752G1"/>
    <x v="214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s v="United States"/>
    <s v="Jacksonville"/>
    <x v="2"/>
    <n v="32216"/>
    <x v="0"/>
    <s v="OFF-BI-10001191"/>
    <x v="1"/>
    <x v="8"/>
    <s v="Canvas Sectional Post Binders"/>
    <x v="1623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s v="United States"/>
    <s v="New York City"/>
    <x v="15"/>
    <n v="10011"/>
    <x v="3"/>
    <s v="OFF-EN-10002621"/>
    <x v="1"/>
    <x v="12"/>
    <s v="Staple envelope"/>
    <x v="1624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s v="United States"/>
    <s v="New York City"/>
    <x v="15"/>
    <n v="10011"/>
    <x v="3"/>
    <s v="FUR-CH-10001146"/>
    <x v="0"/>
    <x v="1"/>
    <s v="Global Value Mid-Back Manager's Chair, Gray"/>
    <x v="1625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s v="United States"/>
    <s v="New York City"/>
    <x v="15"/>
    <n v="10011"/>
    <x v="3"/>
    <s v="OFF-ST-10000689"/>
    <x v="1"/>
    <x v="4"/>
    <s v="Fellowes Strictly Business Drawer File, Letter/Legal Size"/>
    <x v="1626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s v="United States"/>
    <s v="Philadelphia"/>
    <x v="9"/>
    <n v="19143"/>
    <x v="3"/>
    <s v="OFF-PA-10001289"/>
    <x v="1"/>
    <x v="10"/>
    <s v="White Computer Printout Paper by Universal"/>
    <x v="1627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s v="United States"/>
    <s v="Keller"/>
    <x v="5"/>
    <n v="76248"/>
    <x v="2"/>
    <s v="OFF-LA-10003714"/>
    <x v="1"/>
    <x v="2"/>
    <s v="Avery 510"/>
    <x v="1628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s v="United States"/>
    <s v="San Francisco"/>
    <x v="1"/>
    <n v="94122"/>
    <x v="1"/>
    <s v="FUR-FU-10001889"/>
    <x v="0"/>
    <x v="5"/>
    <s v="Ultra Door Pull Handle"/>
    <x v="1629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s v="United States"/>
    <s v="Hialeah"/>
    <x v="2"/>
    <n v="33012"/>
    <x v="0"/>
    <s v="OFF-FA-10002815"/>
    <x v="1"/>
    <x v="13"/>
    <s v="Staples"/>
    <x v="1630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s v="United States"/>
    <s v="Hialeah"/>
    <x v="2"/>
    <n v="33012"/>
    <x v="0"/>
    <s v="OFF-BI-10004519"/>
    <x v="1"/>
    <x v="8"/>
    <s v="GBC DocuBind P100 Manual Binding Machine"/>
    <x v="1631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s v="United States"/>
    <s v="Fairfield"/>
    <x v="24"/>
    <n v="45014"/>
    <x v="3"/>
    <s v="OFF-AP-10004708"/>
    <x v="1"/>
    <x v="9"/>
    <s v="Fellowes Superior 10 Outlet Split Surge Protector"/>
    <x v="163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s v="United States"/>
    <s v="Fairfield"/>
    <x v="24"/>
    <n v="45014"/>
    <x v="3"/>
    <s v="FUR-TA-10000617"/>
    <x v="0"/>
    <x v="3"/>
    <s v="Hon Practical Foundations 30 x 60 Training Table, Light Gray/Charcoal"/>
    <x v="163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s v="United States"/>
    <s v="Huntington Beach"/>
    <x v="1"/>
    <n v="92646"/>
    <x v="1"/>
    <s v="OFF-PA-10001204"/>
    <x v="1"/>
    <x v="10"/>
    <s v="Xerox 1972"/>
    <x v="232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s v="United States"/>
    <s v="Huntington Beach"/>
    <x v="1"/>
    <n v="92646"/>
    <x v="1"/>
    <s v="OFF-AR-10003723"/>
    <x v="1"/>
    <x v="6"/>
    <s v="Avery Hi-Liter Fluorescent Desk Style Markers"/>
    <x v="1634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s v="United States"/>
    <s v="Port Orange"/>
    <x v="2"/>
    <n v="32127"/>
    <x v="0"/>
    <s v="OFF-EN-10002621"/>
    <x v="1"/>
    <x v="12"/>
    <s v="Staple envelope"/>
    <x v="1635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s v="United States"/>
    <s v="Medford"/>
    <x v="21"/>
    <n v="97504"/>
    <x v="1"/>
    <s v="OFF-PA-10000241"/>
    <x v="1"/>
    <x v="10"/>
    <s v="IBM Multi-Purpose Copy Paper, 8 1/2 x 11&quot;, Case"/>
    <x v="1636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s v="United States"/>
    <s v="Charlottesville"/>
    <x v="17"/>
    <n v="22901"/>
    <x v="0"/>
    <s v="OFF-AR-10001446"/>
    <x v="1"/>
    <x v="6"/>
    <s v="Newell 309"/>
    <x v="1637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s v="United States"/>
    <s v="Missoula"/>
    <x v="37"/>
    <n v="59801"/>
    <x v="1"/>
    <s v="OFF-BI-10004632"/>
    <x v="1"/>
    <x v="8"/>
    <s v="Ibico Hi-Tech Manual Binding System"/>
    <x v="1638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s v="United States"/>
    <s v="Minneapolis"/>
    <x v="11"/>
    <n v="55407"/>
    <x v="2"/>
    <s v="OFF-BI-10001359"/>
    <x v="1"/>
    <x v="8"/>
    <s v="GBC DocuBind TL300 Electric Binding System"/>
    <x v="1639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s v="United States"/>
    <s v="Miami"/>
    <x v="2"/>
    <n v="33178"/>
    <x v="0"/>
    <s v="OFF-EN-10001749"/>
    <x v="1"/>
    <x v="12"/>
    <s v="Jiffy Padded Mailers with Self-Seal Closure"/>
    <x v="1640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s v="United States"/>
    <s v="Miami"/>
    <x v="2"/>
    <n v="33178"/>
    <x v="0"/>
    <s v="OFF-BI-10004390"/>
    <x v="1"/>
    <x v="8"/>
    <s v="GBC DocuBind 200 Manual Binding Machine"/>
    <x v="164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s v="United States"/>
    <s v="Miami"/>
    <x v="2"/>
    <n v="33178"/>
    <x v="0"/>
    <s v="FUR-TA-10001857"/>
    <x v="0"/>
    <x v="3"/>
    <s v="Balt Solid Wood Rectangular Table"/>
    <x v="1642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s v="United States"/>
    <s v="Florence"/>
    <x v="20"/>
    <n v="29501"/>
    <x v="0"/>
    <s v="OFF-ST-10000563"/>
    <x v="1"/>
    <x v="4"/>
    <s v="Fellowes Bankers Box Stor/Drawer Steel Plus"/>
    <x v="1643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s v="United States"/>
    <s v="Detroit"/>
    <x v="12"/>
    <n v="48205"/>
    <x v="2"/>
    <s v="TEC-PH-10004924"/>
    <x v="2"/>
    <x v="7"/>
    <s v="SKILCRAFT Telephone Shoulder Rest, 2&quot; x 6.5&quot; x 2.5&quot;, Black"/>
    <x v="1644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s v="United States"/>
    <s v="Springfield"/>
    <x v="21"/>
    <n v="97477"/>
    <x v="1"/>
    <s v="OFF-PA-10003953"/>
    <x v="1"/>
    <x v="10"/>
    <s v="Xerox 218"/>
    <x v="1182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s v="United States"/>
    <s v="Springfield"/>
    <x v="21"/>
    <n v="97477"/>
    <x v="1"/>
    <s v="FUR-CH-10000155"/>
    <x v="0"/>
    <x v="1"/>
    <s v="Global Comet Stacking Armless Chair"/>
    <x v="1645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s v="United States"/>
    <s v="Springfield"/>
    <x v="21"/>
    <n v="97477"/>
    <x v="1"/>
    <s v="TEC-AC-10003116"/>
    <x v="2"/>
    <x v="11"/>
    <s v="Memorex Froggy Flash Drive 8 GB"/>
    <x v="1646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s v="United States"/>
    <s v="Indianapolis"/>
    <x v="14"/>
    <n v="46203"/>
    <x v="2"/>
    <s v="OFF-ST-10002743"/>
    <x v="1"/>
    <x v="4"/>
    <s v="SAFCO Boltless Steel Shelving"/>
    <x v="1647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s v="United States"/>
    <s v="Apopka"/>
    <x v="2"/>
    <n v="32712"/>
    <x v="0"/>
    <s v="OFF-BI-10001757"/>
    <x v="1"/>
    <x v="8"/>
    <s v="Pressboard Hanging Data Binders for Unburst Sheets"/>
    <x v="1648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s v="United States"/>
    <s v="Apopka"/>
    <x v="2"/>
    <n v="32712"/>
    <x v="0"/>
    <s v="OFF-BI-10000069"/>
    <x v="1"/>
    <x v="8"/>
    <s v="GBC Prepunched Paper, 19-Hole, for Binding Systems, 24-lb"/>
    <x v="1649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s v="United States"/>
    <s v="Los Angeles"/>
    <x v="1"/>
    <n v="90008"/>
    <x v="1"/>
    <s v="FUR-FU-10004093"/>
    <x v="0"/>
    <x v="5"/>
    <s v="Hand-Finished Solid Wood Document Frame"/>
    <x v="1650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s v="United States"/>
    <s v="Oceanside"/>
    <x v="15"/>
    <n v="11572"/>
    <x v="3"/>
    <s v="FUR-FU-10001037"/>
    <x v="0"/>
    <x v="5"/>
    <s v="DAX Charcoal/Nickel-Tone Document Frame, 5 x 7"/>
    <x v="1651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s v="United States"/>
    <s v="Los Angeles"/>
    <x v="1"/>
    <n v="90008"/>
    <x v="1"/>
    <s v="TEC-AC-10003832"/>
    <x v="2"/>
    <x v="11"/>
    <s v="Imation 16GB Mini TravelDrive USB 2.0 Flash Drive"/>
    <x v="641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s v="United States"/>
    <s v="Houston"/>
    <x v="5"/>
    <n v="77041"/>
    <x v="2"/>
    <s v="OFF-PA-10001878"/>
    <x v="1"/>
    <x v="10"/>
    <s v="Xerox 1891"/>
    <x v="165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s v="United States"/>
    <s v="Houston"/>
    <x v="5"/>
    <n v="77041"/>
    <x v="2"/>
    <s v="TEC-MA-10003674"/>
    <x v="2"/>
    <x v="15"/>
    <s v="Hewlett-Packard Deskjet 5550 Printer"/>
    <x v="1653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s v="United States"/>
    <s v="Roswell"/>
    <x v="32"/>
    <n v="30076"/>
    <x v="0"/>
    <s v="TEC-AC-10003628"/>
    <x v="2"/>
    <x v="11"/>
    <s v="Logitech 910-002974 M325 Wireless Mouse for Web Scrolling"/>
    <x v="17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s v="United States"/>
    <s v="Boynton Beach"/>
    <x v="2"/>
    <n v="33437"/>
    <x v="0"/>
    <s v="OFF-LA-10003190"/>
    <x v="1"/>
    <x v="2"/>
    <s v="Avery 474"/>
    <x v="87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s v="United States"/>
    <s v="Boynton Beach"/>
    <x v="2"/>
    <n v="33437"/>
    <x v="0"/>
    <s v="OFF-AR-10002280"/>
    <x v="1"/>
    <x v="6"/>
    <s v="Staples in misc. colors"/>
    <x v="1654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s v="United States"/>
    <s v="Boynton Beach"/>
    <x v="2"/>
    <n v="33437"/>
    <x v="0"/>
    <s v="OFF-LA-10001569"/>
    <x v="1"/>
    <x v="2"/>
    <s v="Avery 499"/>
    <x v="1655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s v="United States"/>
    <s v="Franklin"/>
    <x v="31"/>
    <n v="2038"/>
    <x v="3"/>
    <s v="OFF-AR-10001573"/>
    <x v="1"/>
    <x v="6"/>
    <s v="American Pencil"/>
    <x v="1656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s v="United States"/>
    <s v="Detroit"/>
    <x v="12"/>
    <n v="48227"/>
    <x v="2"/>
    <s v="TEC-PH-10001809"/>
    <x v="2"/>
    <x v="7"/>
    <s v="Panasonic KX T7736-B Digital phone"/>
    <x v="1657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s v="United States"/>
    <s v="Watertown"/>
    <x v="15"/>
    <n v="13601"/>
    <x v="3"/>
    <s v="OFF-BI-10003091"/>
    <x v="1"/>
    <x v="8"/>
    <s v="GBC DocuBind TL200 Manual Binding Machine"/>
    <x v="1658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s v="United States"/>
    <s v="Watertown"/>
    <x v="15"/>
    <n v="13601"/>
    <x v="3"/>
    <s v="FUR-CH-10003981"/>
    <x v="0"/>
    <x v="1"/>
    <s v="Global Commerce Series Low-Back Swivel/Tilt Chairs"/>
    <x v="1659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s v="United States"/>
    <s v="Reading"/>
    <x v="9"/>
    <n v="19601"/>
    <x v="3"/>
    <s v="OFF-ST-10002562"/>
    <x v="1"/>
    <x v="4"/>
    <s v="Staple magnet"/>
    <x v="1660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s v="United States"/>
    <s v="Arlington"/>
    <x v="5"/>
    <n v="76017"/>
    <x v="2"/>
    <s v="TEC-PH-10004345"/>
    <x v="2"/>
    <x v="7"/>
    <s v="Cisco SPA 502G IP Phone"/>
    <x v="166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s v="United States"/>
    <s v="Arlington"/>
    <x v="5"/>
    <n v="76017"/>
    <x v="2"/>
    <s v="OFF-AR-10000588"/>
    <x v="1"/>
    <x v="6"/>
    <s v="Newell 345"/>
    <x v="1662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s v="United States"/>
    <s v="San Diego"/>
    <x v="1"/>
    <n v="92024"/>
    <x v="1"/>
    <s v="OFF-PA-10003039"/>
    <x v="1"/>
    <x v="10"/>
    <s v="Xerox 1960"/>
    <x v="1663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s v="United States"/>
    <s v="San Francisco"/>
    <x v="1"/>
    <n v="94110"/>
    <x v="1"/>
    <s v="TEC-AC-10001908"/>
    <x v="2"/>
    <x v="11"/>
    <s v="Logitech Wireless Headset h800"/>
    <x v="1664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s v="United States"/>
    <s v="Los Angeles"/>
    <x v="1"/>
    <n v="90045"/>
    <x v="1"/>
    <s v="TEC-PH-10001198"/>
    <x v="2"/>
    <x v="7"/>
    <s v="Avaya 4621SW VoIP phone"/>
    <x v="1665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s v="United States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s v="United States"/>
    <s v="Seattle"/>
    <x v="4"/>
    <n v="98105"/>
    <x v="1"/>
    <s v="OFF-PA-10001972"/>
    <x v="1"/>
    <x v="10"/>
    <s v="Xerox 214"/>
    <x v="90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s v="United States"/>
    <s v="Seattle"/>
    <x v="4"/>
    <n v="98105"/>
    <x v="1"/>
    <s v="OFF-ST-10004180"/>
    <x v="1"/>
    <x v="4"/>
    <s v="Safco Commercial Shelving"/>
    <x v="1667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s v="United States"/>
    <s v="Seattle"/>
    <x v="4"/>
    <n v="98105"/>
    <x v="1"/>
    <s v="TEC-PH-10004165"/>
    <x v="2"/>
    <x v="7"/>
    <s v="Mitel MiVoice 5330e IP Phone"/>
    <x v="1668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s v="United States"/>
    <s v="Scottsdale"/>
    <x v="16"/>
    <n v="85254"/>
    <x v="1"/>
    <s v="TEC-PH-10002483"/>
    <x v="2"/>
    <x v="7"/>
    <s v="Motorola Moto X"/>
    <x v="1669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s v="United States"/>
    <s v="Lafayette"/>
    <x v="28"/>
    <n v="70506"/>
    <x v="0"/>
    <s v="FUR-BO-10000468"/>
    <x v="0"/>
    <x v="0"/>
    <s v="O'Sullivan 2-Shelf Heavy-Duty Bookcases"/>
    <x v="1670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s v="United States"/>
    <s v="Lafayette"/>
    <x v="28"/>
    <n v="70506"/>
    <x v="0"/>
    <s v="FUR-FU-10001706"/>
    <x v="0"/>
    <x v="5"/>
    <s v="Longer-Life Soft White Bulbs"/>
    <x v="1671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s v="United States"/>
    <s v="San Francisco"/>
    <x v="1"/>
    <n v="94109"/>
    <x v="1"/>
    <s v="OFF-PA-10003129"/>
    <x v="1"/>
    <x v="10"/>
    <s v="Tops White Computer Printout Paper"/>
    <x v="1672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s v="United States"/>
    <s v="San Francisco"/>
    <x v="1"/>
    <n v="94109"/>
    <x v="1"/>
    <s v="TEC-AC-10001284"/>
    <x v="2"/>
    <x v="11"/>
    <s v="Enermax Briskie RF Wireless Keyboard and Mouse Combo"/>
    <x v="1673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s v="United States"/>
    <s v="San Francisco"/>
    <x v="1"/>
    <n v="94109"/>
    <x v="1"/>
    <s v="FUR-FU-10002268"/>
    <x v="0"/>
    <x v="5"/>
    <s v="Ultra Door Push Plate"/>
    <x v="1674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s v="United States"/>
    <s v="Broomfield"/>
    <x v="22"/>
    <n v="80020"/>
    <x v="1"/>
    <s v="OFF-BI-10002082"/>
    <x v="1"/>
    <x v="8"/>
    <s v="GBC Twin Loop Wire Binding Elements"/>
    <x v="1675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s v="United States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s v="United States"/>
    <s v="Broomfield"/>
    <x v="22"/>
    <n v="80020"/>
    <x v="1"/>
    <s v="OFF-BI-10001634"/>
    <x v="1"/>
    <x v="8"/>
    <s v="Wilson Jones Active Use Binders"/>
    <x v="1676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s v="United States"/>
    <s v="Broomfield"/>
    <x v="22"/>
    <n v="80020"/>
    <x v="1"/>
    <s v="FUR-CH-10004287"/>
    <x v="0"/>
    <x v="1"/>
    <s v="SAFCO Arco Folding Chair"/>
    <x v="1677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s v="United States"/>
    <s v="Quincy"/>
    <x v="10"/>
    <n v="62301"/>
    <x v="2"/>
    <s v="OFF-LA-10004544"/>
    <x v="1"/>
    <x v="2"/>
    <s v="Avery 505"/>
    <x v="659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s v="United States"/>
    <s v="Quincy"/>
    <x v="10"/>
    <n v="62301"/>
    <x v="2"/>
    <s v="OFF-ST-10004507"/>
    <x v="1"/>
    <x v="4"/>
    <s v="Advantus Rolling Storage Box"/>
    <x v="1193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s v="United States"/>
    <s v="Quincy"/>
    <x v="10"/>
    <n v="62301"/>
    <x v="2"/>
    <s v="OFF-BI-10002012"/>
    <x v="1"/>
    <x v="8"/>
    <s v="Wilson Jones Easy Flow II Sheet Lifters"/>
    <x v="1678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s v="United States"/>
    <s v="Carrollton"/>
    <x v="5"/>
    <n v="75007"/>
    <x v="2"/>
    <s v="TEC-AC-10001109"/>
    <x v="2"/>
    <x v="11"/>
    <s v="Logitech Trackman Marble Mouse"/>
    <x v="1679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s v="United States"/>
    <s v="Carrollton"/>
    <x v="5"/>
    <n v="75007"/>
    <x v="2"/>
    <s v="OFF-PA-10000809"/>
    <x v="1"/>
    <x v="10"/>
    <s v="Xerox 206"/>
    <x v="563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OFF-AR-10000658"/>
    <x v="1"/>
    <x v="6"/>
    <s v="Newell 324"/>
    <x v="795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FUR-FU-10001196"/>
    <x v="0"/>
    <x v="5"/>
    <s v="DAX Cubicle Frames - 8x10"/>
    <x v="1042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FUR-TA-10001889"/>
    <x v="0"/>
    <x v="3"/>
    <s v="Bush Advantage Collection Racetrack Conference Table"/>
    <x v="1680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OFF-AP-10000358"/>
    <x v="1"/>
    <x v="9"/>
    <s v="Fellowes Basic Home/Office Series Surge Protectors"/>
    <x v="1681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OFF-BI-10004970"/>
    <x v="1"/>
    <x v="8"/>
    <s v="ACCOHIDE 3-Ring Binder, Blue, 1&quot;"/>
    <x v="168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TEC-PH-10003885"/>
    <x v="2"/>
    <x v="7"/>
    <s v="Cisco SPA508G"/>
    <x v="933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OFF-LA-10001641"/>
    <x v="1"/>
    <x v="2"/>
    <s v="Avery 518"/>
    <x v="1381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FUR-CH-10003379"/>
    <x v="0"/>
    <x v="1"/>
    <s v="Global Commerce Series High-Back Swivel/Tilt Chairs"/>
    <x v="1683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OFF-AR-10004582"/>
    <x v="1"/>
    <x v="6"/>
    <s v="BIC Brite Liner Grip Highlighters"/>
    <x v="1684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TEC-AC-10002842"/>
    <x v="2"/>
    <x v="11"/>
    <s v="WD My Passport Ultra 2TB Portable External Hard Drive"/>
    <x v="1685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TEC-AC-10000109"/>
    <x v="2"/>
    <x v="11"/>
    <s v="Sony Micro Vault Click 16 GB USB 2.0 Flash Drive"/>
    <x v="76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s v="United States"/>
    <s v="New York City"/>
    <x v="15"/>
    <n v="10009"/>
    <x v="3"/>
    <s v="OFF-PA-10003893"/>
    <x v="1"/>
    <x v="10"/>
    <s v="Xerox 1962"/>
    <x v="860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OFF-BI-10003669"/>
    <x v="1"/>
    <x v="8"/>
    <s v="3M Organizer Strips"/>
    <x v="1686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OFF-AP-10004785"/>
    <x v="1"/>
    <x v="9"/>
    <s v="Holmes Replacement Filter for HEPA Air Cleaner, Medium Room"/>
    <x v="1687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TEC-AC-10003023"/>
    <x v="2"/>
    <x v="11"/>
    <s v="Logitech G105 Gaming Keyboard"/>
    <x v="1688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TEC-AC-10002217"/>
    <x v="2"/>
    <x v="11"/>
    <s v="Imation Clip USB flash drive - 8 GB"/>
    <x v="1689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OFF-BI-10002954"/>
    <x v="1"/>
    <x v="8"/>
    <s v="Newell 3-Hole Punched Plastic Slotted Magazine Holders for Binders"/>
    <x v="1690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OFF-PA-10002586"/>
    <x v="1"/>
    <x v="10"/>
    <s v="Xerox 1970"/>
    <x v="1691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OFF-ST-10000025"/>
    <x v="1"/>
    <x v="4"/>
    <s v="Fellowes Stor/Drawer Steel Plus Storage Drawers"/>
    <x v="169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s v="United States"/>
    <s v="Springfield"/>
    <x v="25"/>
    <n v="65807"/>
    <x v="2"/>
    <s v="OFF-AP-10003281"/>
    <x v="1"/>
    <x v="9"/>
    <s v="Acco 6 Outlet Guardian Standard Surge Suppressor"/>
    <x v="1693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s v="United States"/>
    <s v="Paterson"/>
    <x v="30"/>
    <n v="7501"/>
    <x v="3"/>
    <s v="TEC-PH-10002103"/>
    <x v="2"/>
    <x v="7"/>
    <s v="Jabra SPEAK 410"/>
    <x v="1694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s v="United States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s v="United States"/>
    <s v="Paterson"/>
    <x v="30"/>
    <n v="7501"/>
    <x v="3"/>
    <s v="OFF-PA-10001144"/>
    <x v="1"/>
    <x v="10"/>
    <s v="Xerox 1913"/>
    <x v="1696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s v="United States"/>
    <s v="Tulsa"/>
    <x v="26"/>
    <n v="74133"/>
    <x v="2"/>
    <s v="TEC-AC-10004659"/>
    <x v="2"/>
    <x v="11"/>
    <s v="Imation Secure+ Hardware Encrypted USB 2.0 Flash Drive; 16GB"/>
    <x v="410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s v="United States"/>
    <s v="Chicago"/>
    <x v="10"/>
    <n v="60623"/>
    <x v="2"/>
    <s v="OFF-AR-10004752"/>
    <x v="1"/>
    <x v="6"/>
    <s v="Blackstonian Pencils"/>
    <x v="1697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s v="United States"/>
    <s v="Chicago"/>
    <x v="10"/>
    <n v="60623"/>
    <x v="2"/>
    <s v="TEC-AC-10004659"/>
    <x v="2"/>
    <x v="11"/>
    <s v="Imation Secure+ Hardware Encrypted USB 2.0 Flash Drive; 16GB"/>
    <x v="17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s v="United States"/>
    <s v="Chicago"/>
    <x v="10"/>
    <n v="60610"/>
    <x v="2"/>
    <s v="OFF-BI-10001249"/>
    <x v="1"/>
    <x v="8"/>
    <s v="Avery Heavy-Duty EZD View Binder with Locking Rings"/>
    <x v="1698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s v="United States"/>
    <s v="Chicago"/>
    <x v="10"/>
    <n v="60610"/>
    <x v="2"/>
    <s v="OFF-FA-10003059"/>
    <x v="1"/>
    <x v="13"/>
    <s v="Assorted Color Push Pins"/>
    <x v="1699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s v="United States"/>
    <s v="Chicago"/>
    <x v="10"/>
    <n v="60610"/>
    <x v="2"/>
    <s v="TEC-AC-10002718"/>
    <x v="2"/>
    <x v="11"/>
    <s v="Belkin Standard 104 key USB Keyboard"/>
    <x v="1700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s v="United States"/>
    <s v="Montgomery"/>
    <x v="19"/>
    <n v="36116"/>
    <x v="0"/>
    <s v="OFF-ST-10001522"/>
    <x v="1"/>
    <x v="4"/>
    <s v="Gould Plastics 18-Pocket Panel Bin, 34w x 5-1/4d x 20-1/2h"/>
    <x v="1701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s v="United States"/>
    <s v="Montgomery"/>
    <x v="19"/>
    <n v="36116"/>
    <x v="0"/>
    <s v="TEC-PH-10002352"/>
    <x v="2"/>
    <x v="7"/>
    <s v="Avaya IP Phone 1140E VoIP phone"/>
    <x v="1702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s v="United States"/>
    <s v="Montgomery"/>
    <x v="19"/>
    <n v="36116"/>
    <x v="0"/>
    <s v="FUR-CH-10003774"/>
    <x v="0"/>
    <x v="1"/>
    <s v="Global Wood Trimmed Manager's Task Chair, Khaki"/>
    <x v="1703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s v="United States"/>
    <s v="Salem"/>
    <x v="21"/>
    <n v="97301"/>
    <x v="1"/>
    <s v="OFF-AR-10000127"/>
    <x v="1"/>
    <x v="6"/>
    <s v="Newell 321"/>
    <x v="797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s v="United States"/>
    <s v="Glendale"/>
    <x v="16"/>
    <n v="85301"/>
    <x v="1"/>
    <s v="FUR-CH-10004086"/>
    <x v="0"/>
    <x v="1"/>
    <s v="Hon 4070 Series Pagoda Armless Upholstered Stacking Chairs"/>
    <x v="1704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s v="United States"/>
    <s v="Glendale"/>
    <x v="16"/>
    <n v="85301"/>
    <x v="1"/>
    <s v="OFF-ST-10001228"/>
    <x v="1"/>
    <x v="4"/>
    <s v="Fellowes Personal Hanging Folder Files, Navy"/>
    <x v="1705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s v="United States"/>
    <s v="Columbus"/>
    <x v="32"/>
    <n v="31907"/>
    <x v="0"/>
    <s v="OFF-BI-10004187"/>
    <x v="1"/>
    <x v="8"/>
    <s v="3-ring staple pack"/>
    <x v="1061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s v="United States"/>
    <s v="Oklahoma City"/>
    <x v="26"/>
    <n v="73120"/>
    <x v="2"/>
    <s v="TEC-PH-10003811"/>
    <x v="2"/>
    <x v="7"/>
    <s v="Jabra Supreme Plus Driver Edition Headset"/>
    <x v="170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s v="United States"/>
    <s v="Brentwood"/>
    <x v="1"/>
    <n v="94513"/>
    <x v="1"/>
    <s v="OFF-AP-10000240"/>
    <x v="1"/>
    <x v="9"/>
    <s v="Belkin F9G930V10-GRY 9 Outlet Surge"/>
    <x v="1707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s v="United States"/>
    <s v="Brentwood"/>
    <x v="1"/>
    <n v="94513"/>
    <x v="1"/>
    <s v="FUR-FU-10001940"/>
    <x v="0"/>
    <x v="5"/>
    <s v="Staple-based wall hangings"/>
    <x v="170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s v="United States"/>
    <s v="Brentwood"/>
    <x v="1"/>
    <n v="94513"/>
    <x v="1"/>
    <s v="OFF-PA-10000575"/>
    <x v="1"/>
    <x v="10"/>
    <s v="Wirebound Message Books, Four 2 3/4 x 5 White Forms per Page"/>
    <x v="1709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s v="United States"/>
    <s v="Columbus"/>
    <x v="24"/>
    <n v="43229"/>
    <x v="3"/>
    <s v="TEC-CO-10001449"/>
    <x v="2"/>
    <x v="16"/>
    <s v="Hewlett Packard LaserJet 3310 Copier"/>
    <x v="1710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s v="United States"/>
    <s v="Springfield"/>
    <x v="25"/>
    <n v="65807"/>
    <x v="2"/>
    <s v="OFF-BI-10002393"/>
    <x v="1"/>
    <x v="8"/>
    <s v="Binder Posts"/>
    <x v="1711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s v="United States"/>
    <s v="Springfield"/>
    <x v="25"/>
    <n v="65807"/>
    <x v="2"/>
    <s v="FUR-TA-10002855"/>
    <x v="0"/>
    <x v="3"/>
    <s v="Bevis Round Conference Table Top &amp; Single Column Base"/>
    <x v="1712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s v="United States"/>
    <s v="Springfield"/>
    <x v="25"/>
    <n v="65807"/>
    <x v="2"/>
    <s v="OFF-EN-10000781"/>
    <x v="1"/>
    <x v="12"/>
    <s v="#10- 4 1/8&quot; x 9 1/2&quot; Recycled Envelopes"/>
    <x v="1713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s v="United States"/>
    <s v="Springfield"/>
    <x v="25"/>
    <n v="65807"/>
    <x v="2"/>
    <s v="OFF-PA-10002160"/>
    <x v="1"/>
    <x v="10"/>
    <s v="Xerox 1978"/>
    <x v="171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s v="United States"/>
    <s v="Philadelphia"/>
    <x v="9"/>
    <n v="19134"/>
    <x v="3"/>
    <s v="OFF-BI-10004970"/>
    <x v="1"/>
    <x v="8"/>
    <s v="ACCOHIDE 3-Ring Binder, Blue, 1&quot;"/>
    <x v="1715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s v="United States"/>
    <s v="Springfield"/>
    <x v="21"/>
    <n v="97477"/>
    <x v="1"/>
    <s v="OFF-LA-10003923"/>
    <x v="1"/>
    <x v="2"/>
    <s v="Alphabetical Labels for Top Tab Filing"/>
    <x v="171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s v="United States"/>
    <s v="Springfield"/>
    <x v="21"/>
    <n v="97477"/>
    <x v="1"/>
    <s v="OFF-AR-10002257"/>
    <x v="1"/>
    <x v="6"/>
    <s v="Eldon Spacemaker Box, Quick-Snap Lid, Clear"/>
    <x v="758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s v="United States"/>
    <s v="Springfield"/>
    <x v="21"/>
    <n v="97477"/>
    <x v="1"/>
    <s v="OFF-FA-10004395"/>
    <x v="1"/>
    <x v="13"/>
    <s v="Plymouth Boxed Rubber Bands by Plymouth"/>
    <x v="1717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s v="United States"/>
    <s v="Houston"/>
    <x v="5"/>
    <n v="77036"/>
    <x v="2"/>
    <s v="OFF-AP-10002534"/>
    <x v="1"/>
    <x v="9"/>
    <s v="3.6 Cubic Foot Counter Height Office Refrigerator"/>
    <x v="1718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s v="United States"/>
    <s v="Houston"/>
    <x v="5"/>
    <n v="77036"/>
    <x v="2"/>
    <s v="FUR-FU-10004020"/>
    <x v="0"/>
    <x v="5"/>
    <s v="Advantus Panel Wall Acrylic Frame"/>
    <x v="1719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s v="United States"/>
    <s v="Chesapeake"/>
    <x v="17"/>
    <n v="23320"/>
    <x v="0"/>
    <s v="OFF-LA-10002787"/>
    <x v="1"/>
    <x v="2"/>
    <s v="Avery 480"/>
    <x v="1720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s v="United States"/>
    <s v="Chesapeake"/>
    <x v="17"/>
    <n v="23320"/>
    <x v="0"/>
    <s v="TEC-PH-10003645"/>
    <x v="2"/>
    <x v="7"/>
    <s v="Aastra 57i VoIP phone"/>
    <x v="172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s v="United States"/>
    <s v="Chesapeake"/>
    <x v="17"/>
    <n v="23320"/>
    <x v="0"/>
    <s v="TEC-PH-10001615"/>
    <x v="2"/>
    <x v="7"/>
    <s v="AT&amp;T CL82213"/>
    <x v="1722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s v="United States"/>
    <s v="Pasadena"/>
    <x v="1"/>
    <n v="91104"/>
    <x v="1"/>
    <s v="TEC-AC-10001767"/>
    <x v="2"/>
    <x v="11"/>
    <s v="SanDisk Ultra 64 GB MicroSDHC Class 10 Memory Card"/>
    <x v="1723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s v="United States"/>
    <s v="Pasadena"/>
    <x v="1"/>
    <n v="91104"/>
    <x v="1"/>
    <s v="OFF-AR-10001221"/>
    <x v="1"/>
    <x v="6"/>
    <s v="Dixon Ticonderoga Erasable Colored Pencil Set, 12-Color"/>
    <x v="1085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s v="United States"/>
    <s v="Louisville"/>
    <x v="0"/>
    <n v="40214"/>
    <x v="0"/>
    <s v="OFF-ST-10000563"/>
    <x v="1"/>
    <x v="4"/>
    <s v="Fellowes Bankers Box Stor/Drawer Steel Plus"/>
    <x v="1449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s v="United States"/>
    <s v="Louisville"/>
    <x v="0"/>
    <n v="40214"/>
    <x v="0"/>
    <s v="FUR-CH-10001146"/>
    <x v="0"/>
    <x v="1"/>
    <s v="Global Value Mid-Back Manager's Chair, Gray"/>
    <x v="1724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s v="United States"/>
    <s v="Lubbock"/>
    <x v="5"/>
    <n v="79424"/>
    <x v="2"/>
    <s v="OFF-BI-10004738"/>
    <x v="1"/>
    <x v="8"/>
    <s v="Flexible Leather- Look Classic Collection Ring Binder"/>
    <x v="524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s v="United States"/>
    <s v="Columbia"/>
    <x v="25"/>
    <n v="65203"/>
    <x v="2"/>
    <s v="OFF-AR-10000034"/>
    <x v="1"/>
    <x v="6"/>
    <s v="BIC Brite Liner Grip Highlighters, Assorted, 5/Pack"/>
    <x v="1725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s v="United States"/>
    <s v="Columbia"/>
    <x v="25"/>
    <n v="65203"/>
    <x v="2"/>
    <s v="TEC-AC-10000290"/>
    <x v="2"/>
    <x v="11"/>
    <s v="Sabrent 4-Port USB 2.0 Hub"/>
    <x v="1726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s v="United States"/>
    <s v="Chicago"/>
    <x v="10"/>
    <n v="60623"/>
    <x v="2"/>
    <s v="FUR-BO-10003034"/>
    <x v="0"/>
    <x v="0"/>
    <s v="O'Sullivan Elevations Bookcase, Cherry Finish"/>
    <x v="1727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s v="United States"/>
    <s v="Johnson City"/>
    <x v="18"/>
    <n v="37604"/>
    <x v="0"/>
    <s v="OFF-AR-10001315"/>
    <x v="1"/>
    <x v="6"/>
    <s v="Newell 310"/>
    <x v="1728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s v="United States"/>
    <s v="Johnson City"/>
    <x v="18"/>
    <n v="37604"/>
    <x v="0"/>
    <s v="OFF-AP-10002118"/>
    <x v="1"/>
    <x v="9"/>
    <s v="1.7 Cubic Foot Compact &quot;Cube&quot; Office Refrigerators"/>
    <x v="1729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s v="United States"/>
    <s v="Johnson City"/>
    <x v="18"/>
    <n v="37604"/>
    <x v="0"/>
    <s v="OFF-PA-10002137"/>
    <x v="1"/>
    <x v="10"/>
    <s v="Southworth 100% Résumé Paper, 24lb."/>
    <x v="1730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s v="United States"/>
    <s v="Houston"/>
    <x v="5"/>
    <n v="77041"/>
    <x v="2"/>
    <s v="TEC-AC-10001606"/>
    <x v="2"/>
    <x v="11"/>
    <s v="Logitech Wireless Performance Mouse MX for PC and Mac"/>
    <x v="1305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s v="United States"/>
    <s v="Houston"/>
    <x v="5"/>
    <n v="77041"/>
    <x v="2"/>
    <s v="OFF-ST-10000943"/>
    <x v="1"/>
    <x v="4"/>
    <s v="Eldon ProFile File 'N Store Portable File Tub Letter/Legal Size Black"/>
    <x v="173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s v="United States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s v="United States"/>
    <s v="Auburn"/>
    <x v="19"/>
    <n v="36830"/>
    <x v="0"/>
    <s v="OFF-PA-10000533"/>
    <x v="1"/>
    <x v="10"/>
    <s v="Southworth Parchment Paper &amp; Envelopes"/>
    <x v="1733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s v="United States"/>
    <s v="Auburn"/>
    <x v="19"/>
    <n v="36830"/>
    <x v="0"/>
    <s v="OFF-ST-10003716"/>
    <x v="1"/>
    <x v="4"/>
    <s v="Tennsco Double-Tier Lockers"/>
    <x v="1734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s v="United States"/>
    <s v="San Bernardino"/>
    <x v="1"/>
    <n v="92404"/>
    <x v="1"/>
    <s v="OFF-BI-10000088"/>
    <x v="1"/>
    <x v="8"/>
    <s v="GBC Imprintable Covers"/>
    <x v="683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s v="United States"/>
    <s v="San Bernardino"/>
    <x v="1"/>
    <n v="92404"/>
    <x v="1"/>
    <s v="OFF-LA-10000240"/>
    <x v="1"/>
    <x v="2"/>
    <s v="Self-Adhesive Address Labels for Typewriters by Universal"/>
    <x v="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s v="United States"/>
    <s v="San Bernardino"/>
    <x v="1"/>
    <n v="92404"/>
    <x v="1"/>
    <s v="OFF-SU-10001165"/>
    <x v="1"/>
    <x v="14"/>
    <s v="Acme Elite Stainless Steel Scissors"/>
    <x v="1735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s v="United States"/>
    <s v="San Bernardino"/>
    <x v="1"/>
    <n v="92404"/>
    <x v="1"/>
    <s v="OFF-PA-10002749"/>
    <x v="1"/>
    <x v="10"/>
    <s v="Wirebound Message Books, 5-1/2 x 4 Forms, 2 or 4 Forms per Page"/>
    <x v="1736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s v="United States"/>
    <s v="Providence"/>
    <x v="34"/>
    <n v="2908"/>
    <x v="3"/>
    <s v="OFF-ST-10001490"/>
    <x v="1"/>
    <x v="4"/>
    <s v="Hot File 7-Pocket, Floor Stand"/>
    <x v="1737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s v="United States"/>
    <s v="Providence"/>
    <x v="34"/>
    <n v="2908"/>
    <x v="3"/>
    <s v="OFF-BI-10004826"/>
    <x v="1"/>
    <x v="8"/>
    <s v="JM Magazine Binder"/>
    <x v="1738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s v="United States"/>
    <s v="Providence"/>
    <x v="34"/>
    <n v="2908"/>
    <x v="3"/>
    <s v="FUR-CH-10004675"/>
    <x v="0"/>
    <x v="1"/>
    <s v="Lifetime Advantage Folding Chairs, 4/Carton"/>
    <x v="1739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s v="United States"/>
    <s v="Fresno"/>
    <x v="1"/>
    <n v="93727"/>
    <x v="1"/>
    <s v="OFF-BI-10002867"/>
    <x v="1"/>
    <x v="8"/>
    <s v="GBC Recycled Regency Composition Covers"/>
    <x v="1740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s v="United States"/>
    <s v="Seattle"/>
    <x v="4"/>
    <n v="98103"/>
    <x v="1"/>
    <s v="FUR-BO-10004409"/>
    <x v="0"/>
    <x v="0"/>
    <s v="Safco Value Mate Series Steel Bookcases, Baked Enamel Finish on Steel, Gray"/>
    <x v="1741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s v="United States"/>
    <s v="Lancaster"/>
    <x v="1"/>
    <n v="93534"/>
    <x v="1"/>
    <s v="OFF-BI-10002225"/>
    <x v="1"/>
    <x v="8"/>
    <s v="Square Ring Data Binders, Rigid 75 Pt. Covers, 11&quot; x 14-7/8&quot;"/>
    <x v="1742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s v="United States"/>
    <s v="Lancaster"/>
    <x v="1"/>
    <n v="93534"/>
    <x v="1"/>
    <s v="OFF-BI-10001989"/>
    <x v="1"/>
    <x v="8"/>
    <s v="Premium Transparent Presentation Covers by GBC"/>
    <x v="1743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s v="United States"/>
    <s v="Leominster"/>
    <x v="31"/>
    <n v="1453"/>
    <x v="3"/>
    <s v="OFF-BI-10000343"/>
    <x v="1"/>
    <x v="8"/>
    <s v="Pressboard Covers with Storage Hooks, 9 1/2&quot; x 11&quot;, Light Blue"/>
    <x v="1674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s v="United States"/>
    <s v="Leominster"/>
    <x v="31"/>
    <n v="1453"/>
    <x v="3"/>
    <s v="OFF-ST-10001172"/>
    <x v="1"/>
    <x v="4"/>
    <s v="Tennsco Lockers, Sand"/>
    <x v="1744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s v="United States"/>
    <s v="Leominster"/>
    <x v="31"/>
    <n v="1453"/>
    <x v="3"/>
    <s v="OFF-BI-10003707"/>
    <x v="1"/>
    <x v="8"/>
    <s v="Aluminum Screw Posts"/>
    <x v="1745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s v="United States"/>
    <s v="Leominster"/>
    <x v="31"/>
    <n v="1453"/>
    <x v="3"/>
    <s v="OFF-PA-10001274"/>
    <x v="1"/>
    <x v="10"/>
    <s v="Loose Memo Sheets"/>
    <x v="1031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s v="United States"/>
    <s v="Fort Worth"/>
    <x v="5"/>
    <n v="76106"/>
    <x v="2"/>
    <s v="OFF-PA-10002250"/>
    <x v="1"/>
    <x v="10"/>
    <s v="Things To Do Today Pad"/>
    <x v="1746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s v="United States"/>
    <s v="Fort Worth"/>
    <x v="5"/>
    <n v="76106"/>
    <x v="2"/>
    <s v="OFF-AR-10000475"/>
    <x v="1"/>
    <x v="6"/>
    <s v="Hunt BOSTON Vista Battery-Operated Pencil Sharpener, Black"/>
    <x v="1747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s v="United States"/>
    <s v="Rochester"/>
    <x v="11"/>
    <n v="55901"/>
    <x v="2"/>
    <s v="OFF-BI-10002976"/>
    <x v="1"/>
    <x v="8"/>
    <s v="ACCOHIDE Binder by Acco"/>
    <x v="341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s v="United States"/>
    <s v="Rochester"/>
    <x v="11"/>
    <n v="55901"/>
    <x v="2"/>
    <s v="FUR-CH-10003061"/>
    <x v="0"/>
    <x v="1"/>
    <s v="Global Leather Task Chair, Black"/>
    <x v="1748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s v="United States"/>
    <s v="Bozeman"/>
    <x v="37"/>
    <n v="59715"/>
    <x v="1"/>
    <s v="OFF-PA-10002893"/>
    <x v="1"/>
    <x v="10"/>
    <s v="Wirebound Service Call Books, 5 1/2&quot; x 4&quot;"/>
    <x v="1749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s v="United States"/>
    <s v="Bozeman"/>
    <x v="37"/>
    <n v="59715"/>
    <x v="1"/>
    <s v="OFF-LA-10003077"/>
    <x v="1"/>
    <x v="2"/>
    <s v="Avery 500"/>
    <x v="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s v="United States"/>
    <s v="Peoria"/>
    <x v="16"/>
    <n v="85345"/>
    <x v="1"/>
    <s v="OFF-PA-10001661"/>
    <x v="1"/>
    <x v="10"/>
    <s v="Xerox 1922"/>
    <x v="1655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s v="United States"/>
    <s v="Peoria"/>
    <x v="16"/>
    <n v="85345"/>
    <x v="1"/>
    <s v="OFF-BI-10004656"/>
    <x v="1"/>
    <x v="8"/>
    <s v="Peel &amp; Stick Add-On Corner Pockets"/>
    <x v="1750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s v="United States"/>
    <s v="Peoria"/>
    <x v="16"/>
    <n v="85345"/>
    <x v="1"/>
    <s v="OFF-BI-10003707"/>
    <x v="1"/>
    <x v="8"/>
    <s v="Aluminum Screw Posts"/>
    <x v="1751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s v="United States"/>
    <s v="Peoria"/>
    <x v="16"/>
    <n v="85345"/>
    <x v="1"/>
    <s v="FUR-FU-10004973"/>
    <x v="0"/>
    <x v="5"/>
    <s v="Flat Face Poster Frame"/>
    <x v="1752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s v="United States"/>
    <s v="San Diego"/>
    <x v="1"/>
    <n v="92105"/>
    <x v="1"/>
    <s v="OFF-BI-10004817"/>
    <x v="1"/>
    <x v="8"/>
    <s v="GBC Personal VeloBind Strips"/>
    <x v="1753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s v="United States"/>
    <s v="Lakewood"/>
    <x v="24"/>
    <n v="44107"/>
    <x v="3"/>
    <s v="OFF-AR-10001860"/>
    <x v="1"/>
    <x v="6"/>
    <s v="BIC Liqua Brite Liner"/>
    <x v="175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s v="United States"/>
    <s v="Houston"/>
    <x v="5"/>
    <n v="77095"/>
    <x v="2"/>
    <s v="OFF-PA-10001639"/>
    <x v="1"/>
    <x v="10"/>
    <s v="Xerox 203"/>
    <x v="12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s v="United States"/>
    <s v="Perth Amboy"/>
    <x v="30"/>
    <n v="8861"/>
    <x v="3"/>
    <s v="OFF-AP-10004487"/>
    <x v="1"/>
    <x v="9"/>
    <s v="Kensington 4 Outlet MasterPiece Compact Power Control Center"/>
    <x v="1755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s v="United States"/>
    <s v="Perth Amboy"/>
    <x v="30"/>
    <n v="8861"/>
    <x v="3"/>
    <s v="TEC-PH-10001760"/>
    <x v="2"/>
    <x v="7"/>
    <s v="Bose SoundLink Bluetooth Speaker"/>
    <x v="1756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s v="United States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s v="United States"/>
    <s v="Philadelphia"/>
    <x v="9"/>
    <n v="19134"/>
    <x v="3"/>
    <s v="FUR-FU-10004848"/>
    <x v="0"/>
    <x v="5"/>
    <s v="Howard Miller 13-3/4&quot; Diameter Brushed Chrome Round Wall Clock"/>
    <x v="175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s v="United States"/>
    <s v="Philadelphia"/>
    <x v="9"/>
    <n v="19134"/>
    <x v="3"/>
    <s v="OFF-BI-10004022"/>
    <x v="1"/>
    <x v="8"/>
    <s v="Acco Suede Grain Vinyl Round Ring Binder"/>
    <x v="1293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s v="United States"/>
    <s v="Philadelphia"/>
    <x v="9"/>
    <n v="19134"/>
    <x v="3"/>
    <s v="OFF-BI-10003669"/>
    <x v="1"/>
    <x v="8"/>
    <s v="3M Organizer Strips"/>
    <x v="1758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s v="United States"/>
    <s v="Philadelphia"/>
    <x v="9"/>
    <n v="19134"/>
    <x v="3"/>
    <s v="FUR-CH-10003833"/>
    <x v="0"/>
    <x v="1"/>
    <s v="Novimex Fabric Task Chair"/>
    <x v="1759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s v="United States"/>
    <s v="Philadelphia"/>
    <x v="9"/>
    <n v="19134"/>
    <x v="3"/>
    <s v="OFF-AR-10003732"/>
    <x v="1"/>
    <x v="6"/>
    <s v="Newell 333"/>
    <x v="1760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s v="United States"/>
    <s v="Philadelphia"/>
    <x v="9"/>
    <n v="19134"/>
    <x v="3"/>
    <s v="FUR-FU-10003142"/>
    <x v="0"/>
    <x v="5"/>
    <s v="Master Big Foot Doorstop, Beige"/>
    <x v="869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s v="United States"/>
    <s v="Richmond"/>
    <x v="14"/>
    <n v="47374"/>
    <x v="2"/>
    <s v="FUR-FU-10001196"/>
    <x v="0"/>
    <x v="5"/>
    <s v="DAX Cubicle Frames - 8x10"/>
    <x v="1761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s v="United States"/>
    <s v="Detroit"/>
    <x v="12"/>
    <n v="48227"/>
    <x v="2"/>
    <s v="TEC-AC-10001114"/>
    <x v="2"/>
    <x v="11"/>
    <s v="Microsoft Wireless Mobile Mouse 4000"/>
    <x v="1723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s v="United States"/>
    <s v="Detroit"/>
    <x v="12"/>
    <n v="48227"/>
    <x v="2"/>
    <s v="FUR-CH-10002335"/>
    <x v="0"/>
    <x v="1"/>
    <s v="Hon GuestStacker Chair"/>
    <x v="1762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s v="United States"/>
    <s v="Detroit"/>
    <x v="12"/>
    <n v="48227"/>
    <x v="2"/>
    <s v="TEC-AC-10000844"/>
    <x v="2"/>
    <x v="11"/>
    <s v="Logitech Gaming G510s - Keyboard"/>
    <x v="1763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s v="United States"/>
    <s v="Detroit"/>
    <x v="12"/>
    <n v="48227"/>
    <x v="2"/>
    <s v="FUR-TA-10004534"/>
    <x v="0"/>
    <x v="3"/>
    <s v="Bevis 44 x 96 Conference Tables"/>
    <x v="1764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FA-10002975"/>
    <x v="1"/>
    <x v="13"/>
    <s v="Staples"/>
    <x v="1189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ST-10003996"/>
    <x v="1"/>
    <x v="4"/>
    <s v="Letter/Legal File Tote with Clear Snap-On Lid, Black Granite"/>
    <x v="1765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BI-10002571"/>
    <x v="1"/>
    <x v="8"/>
    <s v="Avery Framed View Binder, EZD Ring (Locking), Navy, 1 1/2&quot;"/>
    <x v="1766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PA-10000477"/>
    <x v="1"/>
    <x v="10"/>
    <s v="Xerox 1952"/>
    <x v="1767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BI-10004209"/>
    <x v="1"/>
    <x v="8"/>
    <s v="Fellowes Twister Kit, Gray/Clear, 3/pkg"/>
    <x v="1768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ST-10001963"/>
    <x v="1"/>
    <x v="4"/>
    <s v="Tennsco Regal Shelving Units"/>
    <x v="1769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FUR-CH-10003833"/>
    <x v="0"/>
    <x v="1"/>
    <s v="Novimex Fabric Task Chair"/>
    <x v="1770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TEC-AC-10004568"/>
    <x v="2"/>
    <x v="11"/>
    <s v="Maxell LTO Ultrium - 800 GB"/>
    <x v="177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s v="United States"/>
    <s v="Los Angeles"/>
    <x v="1"/>
    <n v="90049"/>
    <x v="1"/>
    <s v="OFF-AR-10001419"/>
    <x v="1"/>
    <x v="6"/>
    <s v="Newell 325"/>
    <x v="714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s v="United States"/>
    <s v="Pomona"/>
    <x v="1"/>
    <n v="91767"/>
    <x v="1"/>
    <s v="TEC-AC-10002800"/>
    <x v="2"/>
    <x v="11"/>
    <s v="Plantronics Audio 478 Stereo USB Headset"/>
    <x v="1772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s v="United States"/>
    <s v="Pomona"/>
    <x v="1"/>
    <n v="91767"/>
    <x v="1"/>
    <s v="FUR-TA-10003954"/>
    <x v="0"/>
    <x v="3"/>
    <s v="Hon 94000 Series Round Tables"/>
    <x v="1773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s v="United States"/>
    <s v="Philadelphia"/>
    <x v="9"/>
    <n v="19134"/>
    <x v="3"/>
    <s v="OFF-BI-10000301"/>
    <x v="1"/>
    <x v="8"/>
    <s v="GBC Instant Report Kit"/>
    <x v="1774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s v="United States"/>
    <s v="Ontario"/>
    <x v="1"/>
    <n v="91761"/>
    <x v="1"/>
    <s v="FUR-CH-10003956"/>
    <x v="0"/>
    <x v="1"/>
    <s v="Novimex High-Tech Fabric Mesh Task Chair"/>
    <x v="514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s v="United States"/>
    <s v="Seattle"/>
    <x v="4"/>
    <n v="98105"/>
    <x v="1"/>
    <s v="OFF-BI-10002954"/>
    <x v="1"/>
    <x v="8"/>
    <s v="Newell 3-Hole Punched Plastic Slotted Magazine Holders for Binders"/>
    <x v="1775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s v="United States"/>
    <s v="Brentwood"/>
    <x v="1"/>
    <n v="94513"/>
    <x v="1"/>
    <s v="TEC-AC-10003289"/>
    <x v="2"/>
    <x v="11"/>
    <s v="Anker Ultra-Slim Mini Bluetooth 3.0 Wireless Keyboard"/>
    <x v="1543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s v="United States"/>
    <s v="Brentwood"/>
    <x v="1"/>
    <n v="94513"/>
    <x v="1"/>
    <s v="TEC-PH-10002468"/>
    <x v="2"/>
    <x v="7"/>
    <s v="Plantronics CS 50-USB - headset - Convertible, Monaural"/>
    <x v="1776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s v="United States"/>
    <s v="San Francisco"/>
    <x v="1"/>
    <n v="94122"/>
    <x v="1"/>
    <s v="FUR-FU-10001861"/>
    <x v="0"/>
    <x v="5"/>
    <s v="Floodlight Indoor Halogen Bulbs, 1 Bulb per Pack, 60 Watts"/>
    <x v="1777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s v="United States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s v="United States"/>
    <s v="Baltimore"/>
    <x v="39"/>
    <n v="21215"/>
    <x v="3"/>
    <s v="OFF-AP-10000358"/>
    <x v="1"/>
    <x v="9"/>
    <s v="Fellowes Basic Home/Office Series Surge Protectors"/>
    <x v="1779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s v="United States"/>
    <s v="Baltimore"/>
    <x v="39"/>
    <n v="21215"/>
    <x v="3"/>
    <s v="OFF-PA-10004243"/>
    <x v="1"/>
    <x v="10"/>
    <s v="Xerox 1939"/>
    <x v="453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s v="United States"/>
    <s v="Phoenix"/>
    <x v="16"/>
    <n v="85023"/>
    <x v="1"/>
    <s v="OFF-PA-10001295"/>
    <x v="1"/>
    <x v="10"/>
    <s v="Computer Printout Paper with Letter-Trim Perforations"/>
    <x v="1780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s v="United States"/>
    <s v="Phoenix"/>
    <x v="16"/>
    <n v="85023"/>
    <x v="1"/>
    <s v="TEC-PH-10002170"/>
    <x v="2"/>
    <x v="7"/>
    <s v="ClearSounds CSC500 Amplified Spirit Phone Corded phone"/>
    <x v="1781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s v="United States"/>
    <s v="Phoenix"/>
    <x v="16"/>
    <n v="85023"/>
    <x v="1"/>
    <s v="FUR-FU-10002885"/>
    <x v="0"/>
    <x v="5"/>
    <s v="Magna Visual Magnetic Picture Hangers"/>
    <x v="32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s v="United States"/>
    <s v="Los Angeles"/>
    <x v="1"/>
    <n v="90008"/>
    <x v="1"/>
    <s v="OFF-PA-10002870"/>
    <x v="1"/>
    <x v="10"/>
    <s v="Ampad Phone Message Book, Recycled, 400 Message Capacity, 5 ¾” x 11”"/>
    <x v="782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s v="United States"/>
    <s v="Houston"/>
    <x v="5"/>
    <n v="77036"/>
    <x v="2"/>
    <s v="OFF-LA-10003923"/>
    <x v="1"/>
    <x v="2"/>
    <s v="Alphabetical Labels for Top Tab Filing"/>
    <x v="208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s v="United States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s v="United States"/>
    <s v="New York City"/>
    <x v="15"/>
    <n v="10009"/>
    <x v="3"/>
    <s v="OFF-LA-10000248"/>
    <x v="1"/>
    <x v="2"/>
    <s v="Avery 52"/>
    <x v="1782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s v="United States"/>
    <s v="New York City"/>
    <x v="15"/>
    <n v="10009"/>
    <x v="3"/>
    <s v="OFF-ST-10000060"/>
    <x v="1"/>
    <x v="4"/>
    <s v="Fellowes Bankers Box Staxonsteel Drawer File/Stacking System"/>
    <x v="178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s v="United States"/>
    <s v="New York City"/>
    <x v="15"/>
    <n v="10009"/>
    <x v="3"/>
    <s v="OFF-PA-10003129"/>
    <x v="1"/>
    <x v="10"/>
    <s v="Tops White Computer Printout Paper"/>
    <x v="64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s v="United States"/>
    <s v="New York City"/>
    <x v="15"/>
    <n v="10009"/>
    <x v="3"/>
    <s v="OFF-FA-10004076"/>
    <x v="1"/>
    <x v="13"/>
    <s v="Translucent Push Pins by OIC"/>
    <x v="53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s v="United States"/>
    <s v="Rancho Cucamonga"/>
    <x v="1"/>
    <n v="91730"/>
    <x v="1"/>
    <s v="OFF-LA-10004008"/>
    <x v="1"/>
    <x v="2"/>
    <s v="Avery 507"/>
    <x v="1784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s v="United States"/>
    <s v="Wilmington"/>
    <x v="13"/>
    <n v="19805"/>
    <x v="3"/>
    <s v="OFF-BI-10004094"/>
    <x v="1"/>
    <x v="8"/>
    <s v="GBC Standard Plastic Binding Systems Combs"/>
    <x v="1785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s v="United States"/>
    <s v="Wilmington"/>
    <x v="13"/>
    <n v="19805"/>
    <x v="3"/>
    <s v="FUR-TA-10004607"/>
    <x v="0"/>
    <x v="3"/>
    <s v="Hon 2111 Invitation Series Straight Table"/>
    <x v="1786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s v="United States"/>
    <s v="Moorhead"/>
    <x v="11"/>
    <n v="56560"/>
    <x v="2"/>
    <s v="FUR-CH-10004289"/>
    <x v="0"/>
    <x v="1"/>
    <s v="Global Super Steno Chair"/>
    <x v="1787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s v="United States"/>
    <s v="Farmington"/>
    <x v="27"/>
    <n v="87401"/>
    <x v="1"/>
    <s v="OFF-SU-10004498"/>
    <x v="1"/>
    <x v="14"/>
    <s v="Martin-Yale Premier Letter Opener"/>
    <x v="17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s v="United States"/>
    <s v="Wilmington"/>
    <x v="3"/>
    <n v="28403"/>
    <x v="0"/>
    <s v="OFF-AR-10001177"/>
    <x v="1"/>
    <x v="6"/>
    <s v="Newell 349"/>
    <x v="1332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s v="United States"/>
    <s v="Jackson"/>
    <x v="35"/>
    <n v="39212"/>
    <x v="0"/>
    <s v="OFF-BI-10001718"/>
    <x v="1"/>
    <x v="8"/>
    <s v="GBC DocuBind P50 Personal Binding Machine"/>
    <x v="1789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s v="United States"/>
    <s v="Jackson"/>
    <x v="35"/>
    <n v="39212"/>
    <x v="0"/>
    <s v="OFF-AR-10004602"/>
    <x v="1"/>
    <x v="6"/>
    <s v="Boston KS Multi-Size Manual Pencil Sharpener"/>
    <x v="1377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s v="United States"/>
    <s v="Jackson"/>
    <x v="35"/>
    <n v="39212"/>
    <x v="0"/>
    <s v="OFF-AR-10003856"/>
    <x v="1"/>
    <x v="6"/>
    <s v="Newell 344"/>
    <x v="48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s v="United States"/>
    <s v="Portland"/>
    <x v="21"/>
    <n v="97206"/>
    <x v="1"/>
    <s v="OFF-ST-10000649"/>
    <x v="1"/>
    <x v="4"/>
    <s v="Hanging Personal Folder File"/>
    <x v="1023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s v="United States"/>
    <s v="Portland"/>
    <x v="21"/>
    <n v="97206"/>
    <x v="1"/>
    <s v="TEC-AC-10002926"/>
    <x v="2"/>
    <x v="11"/>
    <s v="Logitech Wireless Marathon Mouse M705"/>
    <x v="1790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s v="United States"/>
    <s v="Denver"/>
    <x v="22"/>
    <n v="80219"/>
    <x v="1"/>
    <s v="OFF-ST-10000078"/>
    <x v="1"/>
    <x v="4"/>
    <s v="Tennsco 6- and 18-Compartment Lockers"/>
    <x v="1791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s v="United States"/>
    <s v="Denver"/>
    <x v="22"/>
    <n v="80219"/>
    <x v="1"/>
    <s v="OFF-AR-10001044"/>
    <x v="1"/>
    <x v="6"/>
    <s v="BOSTON Ranger #55 Pencil Sharpener, Black"/>
    <x v="1792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s v="United States"/>
    <s v="Tucson"/>
    <x v="16"/>
    <n v="85705"/>
    <x v="1"/>
    <s v="FUR-CH-10002372"/>
    <x v="0"/>
    <x v="1"/>
    <s v="Office Star - Ergonomically Designed Knee Chair"/>
    <x v="1793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s v="United States"/>
    <s v="New York City"/>
    <x v="15"/>
    <n v="10009"/>
    <x v="3"/>
    <s v="OFF-PA-10000357"/>
    <x v="1"/>
    <x v="10"/>
    <s v="Xerox 1888"/>
    <x v="1794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s v="United States"/>
    <s v="New York City"/>
    <x v="15"/>
    <n v="10009"/>
    <x v="3"/>
    <s v="TEC-AC-10001266"/>
    <x v="2"/>
    <x v="11"/>
    <s v="Memorex Micro Travel Drive 8 GB"/>
    <x v="1795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s v="United States"/>
    <s v="Boynton Beach"/>
    <x v="2"/>
    <n v="33437"/>
    <x v="0"/>
    <s v="OFF-PA-10004888"/>
    <x v="1"/>
    <x v="10"/>
    <s v="Xerox 217"/>
    <x v="12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s v="United States"/>
    <s v="Mesquite"/>
    <x v="5"/>
    <n v="75150"/>
    <x v="2"/>
    <s v="OFF-BI-10003460"/>
    <x v="1"/>
    <x v="8"/>
    <s v="Acco 3-Hole Punch"/>
    <x v="1796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s v="United States"/>
    <s v="Redlands"/>
    <x v="1"/>
    <n v="92374"/>
    <x v="1"/>
    <s v="OFF-PA-10000157"/>
    <x v="1"/>
    <x v="10"/>
    <s v="Xerox 191"/>
    <x v="1024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s v="United States"/>
    <s v="Redlands"/>
    <x v="1"/>
    <n v="92374"/>
    <x v="1"/>
    <s v="OFF-BI-10004519"/>
    <x v="1"/>
    <x v="8"/>
    <s v="GBC DocuBind P100 Manual Binding Machine"/>
    <x v="1115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s v="United States"/>
    <s v="Redlands"/>
    <x v="1"/>
    <n v="92374"/>
    <x v="1"/>
    <s v="OFF-AR-10004272"/>
    <x v="1"/>
    <x v="6"/>
    <s v="Newell 308"/>
    <x v="1325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s v="United States"/>
    <s v="Redlands"/>
    <x v="1"/>
    <n v="92374"/>
    <x v="1"/>
    <s v="OFF-FA-10000585"/>
    <x v="1"/>
    <x v="13"/>
    <s v="OIC Bulk Pack Metal Binder Clips"/>
    <x v="1797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s v="United States"/>
    <s v="Redlands"/>
    <x v="1"/>
    <n v="92374"/>
    <x v="1"/>
    <s v="FUR-CH-10004218"/>
    <x v="0"/>
    <x v="1"/>
    <s v="Global Fabric Manager's Chair, Dark Gray"/>
    <x v="831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s v="United States"/>
    <s v="Redlands"/>
    <x v="1"/>
    <n v="92374"/>
    <x v="1"/>
    <s v="OFF-SU-10004231"/>
    <x v="1"/>
    <x v="14"/>
    <s v="Acme Tagit Stainless Steel Antibacterial Scissors"/>
    <x v="1286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s v="United States"/>
    <s v="Redlands"/>
    <x v="1"/>
    <n v="92374"/>
    <x v="1"/>
    <s v="TEC-PH-10001578"/>
    <x v="2"/>
    <x v="7"/>
    <s v="Polycom SoundStation2 EX Conference phone"/>
    <x v="1798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s v="United States"/>
    <s v="Redlands"/>
    <x v="1"/>
    <n v="92374"/>
    <x v="1"/>
    <s v="OFF-ST-10003638"/>
    <x v="1"/>
    <x v="4"/>
    <s v="Mobile Personal File Cube"/>
    <x v="1799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s v="United States"/>
    <s v="Redlands"/>
    <x v="1"/>
    <n v="92374"/>
    <x v="1"/>
    <s v="FUR-BO-10002213"/>
    <x v="0"/>
    <x v="0"/>
    <s v="DMI Eclipse Executive Suite Bookcases"/>
    <x v="1800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s v="United States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s v="United States"/>
    <s v="Stockton"/>
    <x v="1"/>
    <n v="95207"/>
    <x v="1"/>
    <s v="OFF-PA-10002222"/>
    <x v="1"/>
    <x v="10"/>
    <s v="Xerox Color Copier Paper, 11&quot; x 17&quot;, Ream"/>
    <x v="1802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s v="United States"/>
    <s v="Seattle"/>
    <x v="4"/>
    <n v="98105"/>
    <x v="1"/>
    <s v="OFF-PA-10002479"/>
    <x v="1"/>
    <x v="10"/>
    <s v="Xerox 4200 Series MultiUse Premium Copy Paper (20Lb. and 84 Bright)"/>
    <x v="267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s v="United States"/>
    <s v="Seattle"/>
    <x v="4"/>
    <n v="98105"/>
    <x v="1"/>
    <s v="OFF-BI-10003091"/>
    <x v="1"/>
    <x v="8"/>
    <s v="GBC DocuBind TL200 Manual Binding Machine"/>
    <x v="1658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s v="United States"/>
    <s v="Ormond Beach"/>
    <x v="2"/>
    <n v="32174"/>
    <x v="0"/>
    <s v="OFF-BI-10000145"/>
    <x v="1"/>
    <x v="8"/>
    <s v="Zipper Ring Binder Pockets"/>
    <x v="1803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s v="United States"/>
    <s v="Sunnyvale"/>
    <x v="1"/>
    <n v="94086"/>
    <x v="1"/>
    <s v="FUR-CH-10003061"/>
    <x v="0"/>
    <x v="1"/>
    <s v="Global Leather Task Chair, Black"/>
    <x v="1804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s v="United States"/>
    <s v="Lansing"/>
    <x v="12"/>
    <n v="48911"/>
    <x v="2"/>
    <s v="FUR-BO-10001972"/>
    <x v="0"/>
    <x v="0"/>
    <s v="O'Sullivan 4-Shelf Bookcase in Odessa Pine"/>
    <x v="1805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s v="United States"/>
    <s v="Lansing"/>
    <x v="12"/>
    <n v="48911"/>
    <x v="2"/>
    <s v="OFF-LA-10000134"/>
    <x v="1"/>
    <x v="2"/>
    <s v="Avery 511"/>
    <x v="1806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s v="United States"/>
    <s v="Philadelphia"/>
    <x v="9"/>
    <n v="19143"/>
    <x v="3"/>
    <s v="OFF-EN-10003040"/>
    <x v="1"/>
    <x v="12"/>
    <s v="Quality Park Security Envelopes"/>
    <x v="1807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s v="United States"/>
    <s v="Philadelphia"/>
    <x v="9"/>
    <n v="19143"/>
    <x v="3"/>
    <s v="TEC-PH-10000923"/>
    <x v="2"/>
    <x v="7"/>
    <s v="Belkin SportFit Armband For iPhone 5s/5c, Fuchsia"/>
    <x v="1581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s v="United States"/>
    <s v="Philadelphia"/>
    <x v="9"/>
    <n v="19143"/>
    <x v="3"/>
    <s v="TEC-AC-10000158"/>
    <x v="2"/>
    <x v="11"/>
    <s v="Sony 64GB Class 10 Micro SDHC R40 Memory Card"/>
    <x v="1808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s v="United States"/>
    <s v="Philadelphia"/>
    <x v="9"/>
    <n v="19134"/>
    <x v="3"/>
    <s v="FUR-FU-10003623"/>
    <x v="0"/>
    <x v="5"/>
    <s v="DataProducts Ampli Magnifier Task Lamp, Black,"/>
    <x v="1809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s v="United States"/>
    <s v="Philadelphia"/>
    <x v="9"/>
    <n v="19134"/>
    <x v="3"/>
    <s v="OFF-PA-10001293"/>
    <x v="1"/>
    <x v="10"/>
    <s v="Xerox 1946"/>
    <x v="561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s v="United States"/>
    <s v="Dover"/>
    <x v="38"/>
    <n v="3820"/>
    <x v="3"/>
    <s v="OFF-AP-10000124"/>
    <x v="1"/>
    <x v="9"/>
    <s v="Acco 6 Outlet Guardian Basic Surge Suppressor"/>
    <x v="1810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s v="United States"/>
    <s v="Dover"/>
    <x v="38"/>
    <n v="3820"/>
    <x v="3"/>
    <s v="OFF-AR-10004511"/>
    <x v="1"/>
    <x v="6"/>
    <s v="Sanford Colorific Scented Colored Pencils, 12/Pack"/>
    <x v="1811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s v="United States"/>
    <s v="Dover"/>
    <x v="38"/>
    <n v="3820"/>
    <x v="3"/>
    <s v="FUR-FU-10000076"/>
    <x v="0"/>
    <x v="5"/>
    <s v="24-Hour Round Wall Clock"/>
    <x v="395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s v="United States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s v="United States"/>
    <s v="Philadelphia"/>
    <x v="9"/>
    <n v="19134"/>
    <x v="3"/>
    <s v="OFF-BI-10003656"/>
    <x v="1"/>
    <x v="8"/>
    <s v="Fellowes PB200 Plastic Comb Binding Machine"/>
    <x v="1813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s v="United States"/>
    <s v="Philadelphia"/>
    <x v="9"/>
    <n v="19134"/>
    <x v="3"/>
    <s v="OFF-FA-10000053"/>
    <x v="1"/>
    <x v="13"/>
    <s v="Revere Boxed Rubber Bands by Revere"/>
    <x v="181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s v="United States"/>
    <s v="Philadelphia"/>
    <x v="9"/>
    <n v="19134"/>
    <x v="3"/>
    <s v="TEC-PH-10002807"/>
    <x v="2"/>
    <x v="7"/>
    <s v="Motorla HX550 Universal Bluetooth Headset"/>
    <x v="1815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s v="United States"/>
    <s v="Grand Prairie"/>
    <x v="5"/>
    <n v="75051"/>
    <x v="2"/>
    <s v="FUR-FU-10002364"/>
    <x v="0"/>
    <x v="5"/>
    <s v="Eldon Expressions Wood Desk Accessories, Oak"/>
    <x v="181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s v="United States"/>
    <s v="Grand Prairie"/>
    <x v="5"/>
    <n v="75051"/>
    <x v="2"/>
    <s v="OFF-BI-10002954"/>
    <x v="1"/>
    <x v="8"/>
    <s v="Newell 3-Hole Punched Plastic Slotted Magazine Holders for Binders"/>
    <x v="1817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s v="United States"/>
    <s v="New York City"/>
    <x v="15"/>
    <n v="10009"/>
    <x v="3"/>
    <s v="OFF-PA-10004092"/>
    <x v="1"/>
    <x v="10"/>
    <s v="Tops Green Bar Computer Printout Paper"/>
    <x v="678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s v="United States"/>
    <s v="Long Beach"/>
    <x v="15"/>
    <n v="11561"/>
    <x v="3"/>
    <s v="OFF-BI-10003982"/>
    <x v="1"/>
    <x v="8"/>
    <s v="Wilson Jones Century Plastic Molded Ring Binders"/>
    <x v="181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s v="United States"/>
    <s v="Long Beach"/>
    <x v="15"/>
    <n v="11561"/>
    <x v="3"/>
    <s v="OFF-SU-10001664"/>
    <x v="1"/>
    <x v="14"/>
    <s v="Acme Office Executive Series Stainless Steel Trimmers"/>
    <x v="1819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s v="United States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s v="United States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s v="United States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s v="United States"/>
    <s v="Philadelphia"/>
    <x v="9"/>
    <n v="19140"/>
    <x v="3"/>
    <s v="OFF-FA-10002780"/>
    <x v="1"/>
    <x v="13"/>
    <s v="Staples"/>
    <x v="1822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s v="United States"/>
    <s v="York"/>
    <x v="9"/>
    <n v="17403"/>
    <x v="3"/>
    <s v="FUR-CH-10002965"/>
    <x v="0"/>
    <x v="1"/>
    <s v="Global Leather Highback Executive Chair with Pneumatic Height Adjustment, Black"/>
    <x v="1823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s v="United States"/>
    <s v="York"/>
    <x v="9"/>
    <n v="17403"/>
    <x v="3"/>
    <s v="OFF-BI-10004781"/>
    <x v="1"/>
    <x v="8"/>
    <s v="GBC Wire Binding Strips"/>
    <x v="1824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s v="United States"/>
    <s v="York"/>
    <x v="9"/>
    <n v="17403"/>
    <x v="3"/>
    <s v="OFF-ST-10001713"/>
    <x v="1"/>
    <x v="4"/>
    <s v="Gould Plastics 9-Pocket Panel Bin, 18-3/8w x 5-1/4d x 20-1/2h, Black"/>
    <x v="1825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s v="United States"/>
    <s v="Concord"/>
    <x v="1"/>
    <n v="94521"/>
    <x v="1"/>
    <s v="FUR-FU-10003975"/>
    <x v="0"/>
    <x v="5"/>
    <s v="Eldon Advantage Chair Mats for Low to Medium Pile Carpets"/>
    <x v="1826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s v="United States"/>
    <s v="New York City"/>
    <x v="15"/>
    <n v="10035"/>
    <x v="3"/>
    <s v="TEC-PH-10001536"/>
    <x v="2"/>
    <x v="7"/>
    <s v="Spigen Samsung Galaxy S5 Case Wallet"/>
    <x v="1827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s v="United States"/>
    <s v="College Station"/>
    <x v="5"/>
    <n v="77840"/>
    <x v="2"/>
    <s v="FUR-CH-10001973"/>
    <x v="0"/>
    <x v="1"/>
    <s v="Office Star Flex Back Scooter Chair with White Frame"/>
    <x v="1828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s v="United States"/>
    <s v="Saint Louis"/>
    <x v="25"/>
    <n v="63116"/>
    <x v="2"/>
    <s v="TEC-AC-10001772"/>
    <x v="2"/>
    <x v="11"/>
    <s v="Memorex Mini Travel Drive 16 GB USB 2.0 Flash Drive"/>
    <x v="182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s v="United States"/>
    <s v="Quincy"/>
    <x v="31"/>
    <n v="2169"/>
    <x v="3"/>
    <s v="OFF-PA-10002586"/>
    <x v="1"/>
    <x v="10"/>
    <s v="Xerox 1970"/>
    <x v="1830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s v="United States"/>
    <s v="New York City"/>
    <x v="15"/>
    <n v="10009"/>
    <x v="3"/>
    <s v="OFF-BI-10004094"/>
    <x v="1"/>
    <x v="8"/>
    <s v="GBC Standard Plastic Binding Systems Combs"/>
    <x v="1831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s v="United States"/>
    <s v="Dallas"/>
    <x v="5"/>
    <n v="75081"/>
    <x v="2"/>
    <s v="FUR-FU-10004973"/>
    <x v="0"/>
    <x v="5"/>
    <s v="Flat Face Poster Frame"/>
    <x v="1832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s v="United States"/>
    <s v="Los Angeles"/>
    <x v="1"/>
    <n v="90032"/>
    <x v="1"/>
    <s v="OFF-FA-10000624"/>
    <x v="1"/>
    <x v="13"/>
    <s v="OIC Binder Clips"/>
    <x v="1385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s v="United States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s v="United States"/>
    <s v="Minneapolis"/>
    <x v="11"/>
    <n v="55407"/>
    <x v="2"/>
    <s v="OFF-ST-10001469"/>
    <x v="1"/>
    <x v="4"/>
    <s v="Fellowes Bankers Box Recycled Super Stor/Drawer"/>
    <x v="427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s v="United States"/>
    <s v="Deltona"/>
    <x v="2"/>
    <n v="32725"/>
    <x v="0"/>
    <s v="OFF-AR-10004956"/>
    <x v="1"/>
    <x v="6"/>
    <s v="Newell 33"/>
    <x v="329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s v="United States"/>
    <s v="Chicago"/>
    <x v="10"/>
    <n v="60610"/>
    <x v="2"/>
    <s v="OFF-BI-10004236"/>
    <x v="1"/>
    <x v="8"/>
    <s v="XtraLife ClearVue Slant-D Ring Binder, White, 3&quot;"/>
    <x v="1833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s v="United States"/>
    <s v="Cincinnati"/>
    <x v="24"/>
    <n v="45231"/>
    <x v="3"/>
    <s v="FUR-FU-10002937"/>
    <x v="0"/>
    <x v="5"/>
    <s v="GE 48&quot; Fluorescent Tube, Cool White Energy Saver, 34 Watts, 30/Box"/>
    <x v="1834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s v="United States"/>
    <s v="Oakland"/>
    <x v="1"/>
    <n v="94601"/>
    <x v="1"/>
    <s v="OFF-AR-10003696"/>
    <x v="1"/>
    <x v="6"/>
    <s v="Panasonic KP-350BK Electric Pencil Sharpener with Auto Stop"/>
    <x v="1835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s v="United States"/>
    <s v="Manteca"/>
    <x v="1"/>
    <n v="95336"/>
    <x v="1"/>
    <s v="OFF-PA-10004359"/>
    <x v="1"/>
    <x v="10"/>
    <s v="Multicolor Computer Printout Paper"/>
    <x v="1836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s v="United States"/>
    <s v="Laredo"/>
    <x v="5"/>
    <n v="78041"/>
    <x v="2"/>
    <s v="TEC-AC-10002402"/>
    <x v="2"/>
    <x v="11"/>
    <s v="Razer Kraken PRO Over Ear PC and Music Headset"/>
    <x v="1837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s v="United States"/>
    <s v="Laredo"/>
    <x v="5"/>
    <n v="78041"/>
    <x v="2"/>
    <s v="OFF-PA-10000551"/>
    <x v="1"/>
    <x v="10"/>
    <s v="Array Memo Cubes"/>
    <x v="1838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s v="United States"/>
    <s v="Laredo"/>
    <x v="5"/>
    <n v="78041"/>
    <x v="2"/>
    <s v="FUR-FU-10003394"/>
    <x v="0"/>
    <x v="5"/>
    <s v="Tenex &quot;The Solids&quot; Textured Chair Mats"/>
    <x v="183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s v="United States"/>
    <s v="Laredo"/>
    <x v="5"/>
    <n v="78041"/>
    <x v="2"/>
    <s v="OFF-AR-10002067"/>
    <x v="1"/>
    <x v="6"/>
    <s v="Newell 334"/>
    <x v="1840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s v="United States"/>
    <s v="Laredo"/>
    <x v="5"/>
    <n v="78041"/>
    <x v="2"/>
    <s v="OFF-BI-10004140"/>
    <x v="1"/>
    <x v="8"/>
    <s v="Avery Non-Stick Binders"/>
    <x v="1841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s v="United States"/>
    <s v="Kent"/>
    <x v="24"/>
    <n v="44240"/>
    <x v="3"/>
    <s v="OFF-AR-10004078"/>
    <x v="1"/>
    <x v="6"/>
    <s v="Newell 312"/>
    <x v="261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s v="United States"/>
    <s v="Kent"/>
    <x v="24"/>
    <n v="44240"/>
    <x v="3"/>
    <s v="TEC-AC-10000927"/>
    <x v="2"/>
    <x v="11"/>
    <s v="Anker Ultrathin Bluetooth Wireless Keyboard Aluminum Cover with Stand"/>
    <x v="981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s v="United States"/>
    <s v="Kent"/>
    <x v="24"/>
    <n v="44240"/>
    <x v="3"/>
    <s v="TEC-PH-10003931"/>
    <x v="2"/>
    <x v="7"/>
    <s v="JBL Micro Wireless Portable Bluetooth Speaker"/>
    <x v="715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s v="United States"/>
    <s v="San Angelo"/>
    <x v="5"/>
    <n v="76903"/>
    <x v="2"/>
    <s v="FUR-CH-10004675"/>
    <x v="0"/>
    <x v="1"/>
    <s v="Lifetime Advantage Folding Chairs, 4/Carton"/>
    <x v="1842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s v="United States"/>
    <s v="San Francisco"/>
    <x v="1"/>
    <n v="94122"/>
    <x v="1"/>
    <s v="OFF-BI-10004506"/>
    <x v="1"/>
    <x v="8"/>
    <s v="Wilson Jones data.warehouse D-Ring Binders with DublLock"/>
    <x v="1843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s v="United States"/>
    <s v="Houston"/>
    <x v="5"/>
    <n v="77070"/>
    <x v="2"/>
    <s v="OFF-BI-10002353"/>
    <x v="1"/>
    <x v="8"/>
    <s v="GBC VeloBind Cover Sets"/>
    <x v="1844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s v="United States"/>
    <s v="Houston"/>
    <x v="5"/>
    <n v="77041"/>
    <x v="2"/>
    <s v="OFF-ST-10000943"/>
    <x v="1"/>
    <x v="4"/>
    <s v="Eldon ProFile File 'N Store Portable File Tub Letter/Legal Size Black"/>
    <x v="1845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s v="United States"/>
    <s v="Salt Lake City"/>
    <x v="7"/>
    <n v="84106"/>
    <x v="1"/>
    <s v="OFF-PA-10000740"/>
    <x v="1"/>
    <x v="10"/>
    <s v="Xerox 1982"/>
    <x v="1846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s v="United States"/>
    <s v="Salt Lake City"/>
    <x v="7"/>
    <n v="84106"/>
    <x v="1"/>
    <s v="OFF-PA-10003001"/>
    <x v="1"/>
    <x v="10"/>
    <s v="Xerox 1986"/>
    <x v="1847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s v="United States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s v="United States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s v="United States"/>
    <s v="New York City"/>
    <x v="15"/>
    <n v="10009"/>
    <x v="3"/>
    <s v="OFF-BI-10000309"/>
    <x v="1"/>
    <x v="8"/>
    <s v="GBC Twin Loop Wire Binding Elements, 9/16&quot; Spine, Black"/>
    <x v="1850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s v="United States"/>
    <s v="New York City"/>
    <x v="15"/>
    <n v="10009"/>
    <x v="3"/>
    <s v="OFF-LA-10003923"/>
    <x v="1"/>
    <x v="2"/>
    <s v="Alphabetical Labels for Top Tab Filing"/>
    <x v="1851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s v="United States"/>
    <s v="New York City"/>
    <x v="15"/>
    <n v="10009"/>
    <x v="3"/>
    <s v="FUR-CH-10002084"/>
    <x v="0"/>
    <x v="1"/>
    <s v="Hon Mobius Operator's Chair"/>
    <x v="1852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s v="United States"/>
    <s v="New York City"/>
    <x v="15"/>
    <n v="10009"/>
    <x v="3"/>
    <s v="TEC-MA-10000488"/>
    <x v="2"/>
    <x v="15"/>
    <s v="Bady BDG101FRU Card Printer"/>
    <x v="1853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s v="United States"/>
    <s v="New York City"/>
    <x v="15"/>
    <n v="10009"/>
    <x v="3"/>
    <s v="TEC-AC-10001767"/>
    <x v="2"/>
    <x v="11"/>
    <s v="SanDisk Ultra 64 GB MicroSDHC Class 10 Memory Card"/>
    <x v="1723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s v="United States"/>
    <s v="New York City"/>
    <x v="15"/>
    <n v="10009"/>
    <x v="3"/>
    <s v="FUR-FU-10001940"/>
    <x v="0"/>
    <x v="5"/>
    <s v="Staple-based wall hangings"/>
    <x v="1854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s v="United States"/>
    <s v="Salinas"/>
    <x v="1"/>
    <n v="93905"/>
    <x v="1"/>
    <s v="OFF-BI-10002735"/>
    <x v="1"/>
    <x v="8"/>
    <s v="GBC Prestige Therm-A-Bind Covers"/>
    <x v="1855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s v="United States"/>
    <s v="Huntsville"/>
    <x v="19"/>
    <n v="35810"/>
    <x v="0"/>
    <s v="TEC-AC-10002345"/>
    <x v="2"/>
    <x v="11"/>
    <s v="HP Standard 104 key PS/2 Keyboard"/>
    <x v="180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s v="United States"/>
    <s v="Columbus"/>
    <x v="14"/>
    <n v="47201"/>
    <x v="2"/>
    <s v="OFF-EN-10003134"/>
    <x v="1"/>
    <x v="12"/>
    <s v="Staple envelope"/>
    <x v="1856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s v="United States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s v="United States"/>
    <s v="Columbus"/>
    <x v="14"/>
    <n v="47201"/>
    <x v="2"/>
    <s v="TEC-PH-10003645"/>
    <x v="2"/>
    <x v="7"/>
    <s v="Aastra 57i VoIP phone"/>
    <x v="1858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s v="United States"/>
    <s v="Los Angeles"/>
    <x v="1"/>
    <n v="90049"/>
    <x v="1"/>
    <s v="OFF-AP-10000692"/>
    <x v="1"/>
    <x v="9"/>
    <s v="Fellowes Mighty 8 Compact Surge Protector"/>
    <x v="1859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s v="United States"/>
    <s v="Seattle"/>
    <x v="4"/>
    <n v="98105"/>
    <x v="1"/>
    <s v="OFF-BI-10001718"/>
    <x v="1"/>
    <x v="8"/>
    <s v="GBC DocuBind P50 Personal Binding Machine"/>
    <x v="1860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s v="United States"/>
    <s v="Seattle"/>
    <x v="4"/>
    <n v="98105"/>
    <x v="1"/>
    <s v="OFF-AP-10002082"/>
    <x v="1"/>
    <x v="9"/>
    <s v="Holmes HEPA Air Purifier"/>
    <x v="1861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s v="United States"/>
    <s v="Seattle"/>
    <x v="4"/>
    <n v="98105"/>
    <x v="1"/>
    <s v="OFF-PA-10001125"/>
    <x v="1"/>
    <x v="10"/>
    <s v="Xerox 1988"/>
    <x v="186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s v="United States"/>
    <s v="Seattle"/>
    <x v="4"/>
    <n v="98105"/>
    <x v="1"/>
    <s v="OFF-AP-10000252"/>
    <x v="1"/>
    <x v="9"/>
    <s v="Harmony HEPA Quiet Air Purifiers"/>
    <x v="1863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s v="United States"/>
    <s v="Seattle"/>
    <x v="4"/>
    <n v="98105"/>
    <x v="1"/>
    <s v="TEC-AC-10003038"/>
    <x v="2"/>
    <x v="11"/>
    <s v="Kingston Digital DataTraveler 16GB USB 2.0"/>
    <x v="91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s v="United States"/>
    <s v="Knoxville"/>
    <x v="18"/>
    <n v="37918"/>
    <x v="0"/>
    <s v="OFF-AR-10000940"/>
    <x v="1"/>
    <x v="6"/>
    <s v="Newell 343"/>
    <x v="1864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s v="United States"/>
    <s v="Montgomery"/>
    <x v="19"/>
    <n v="36116"/>
    <x v="0"/>
    <s v="OFF-AR-10001954"/>
    <x v="1"/>
    <x v="6"/>
    <s v="Newell 331"/>
    <x v="1865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s v="United States"/>
    <s v="Philadelphia"/>
    <x v="9"/>
    <n v="19120"/>
    <x v="3"/>
    <s v="OFF-PA-10003177"/>
    <x v="1"/>
    <x v="10"/>
    <s v="Xerox 1999"/>
    <x v="12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s v="United States"/>
    <s v="Philadelphia"/>
    <x v="9"/>
    <n v="19120"/>
    <x v="3"/>
    <s v="OFF-PA-10000533"/>
    <x v="1"/>
    <x v="10"/>
    <s v="Southworth Parchment Paper &amp; Envelopes"/>
    <x v="1866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s v="United States"/>
    <s v="Little Rock"/>
    <x v="36"/>
    <n v="72209"/>
    <x v="0"/>
    <s v="FUR-FU-10001935"/>
    <x v="0"/>
    <x v="5"/>
    <s v="3M Hangers With Command Adhesive"/>
    <x v="500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s v="United States"/>
    <s v="Little Rock"/>
    <x v="36"/>
    <n v="72209"/>
    <x v="0"/>
    <s v="TEC-PH-10002563"/>
    <x v="2"/>
    <x v="7"/>
    <s v="Adtran 1202752G1"/>
    <x v="1867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s v="United States"/>
    <s v="Seattle"/>
    <x v="4"/>
    <n v="98103"/>
    <x v="1"/>
    <s v="OFF-BI-10002160"/>
    <x v="1"/>
    <x v="8"/>
    <s v="Acco Hanging Data Binders"/>
    <x v="86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s v="United States"/>
    <s v="Seattle"/>
    <x v="4"/>
    <n v="98103"/>
    <x v="1"/>
    <s v="FUR-FU-10004748"/>
    <x v="0"/>
    <x v="5"/>
    <s v="Howard Miller 16&quot; Diameter Gallery Wall Clock"/>
    <x v="1868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s v="United States"/>
    <s v="Lancaster"/>
    <x v="9"/>
    <n v="17602"/>
    <x v="3"/>
    <s v="FUR-FU-10001473"/>
    <x v="0"/>
    <x v="5"/>
    <s v="Eldon Executive Woodline II Desk Accessories, Mahogany"/>
    <x v="186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s v="United States"/>
    <s v="Bristol"/>
    <x v="18"/>
    <n v="37620"/>
    <x v="0"/>
    <s v="OFF-AR-10000538"/>
    <x v="1"/>
    <x v="6"/>
    <s v="Boston Model 1800 Electric Pencil Sharpener, Gray"/>
    <x v="1870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s v="United States"/>
    <s v="Aurora"/>
    <x v="10"/>
    <n v="60505"/>
    <x v="2"/>
    <s v="OFF-BI-10001098"/>
    <x v="1"/>
    <x v="8"/>
    <s v="Acco D-Ring Binder w/DublLock"/>
    <x v="1871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s v="United States"/>
    <s v="New York City"/>
    <x v="15"/>
    <n v="10009"/>
    <x v="3"/>
    <s v="OFF-AR-10000390"/>
    <x v="1"/>
    <x v="6"/>
    <s v="Newell Chalk Holder"/>
    <x v="1873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s v="United States"/>
    <s v="Fairfield"/>
    <x v="29"/>
    <n v="6824"/>
    <x v="3"/>
    <s v="TEC-PH-10001079"/>
    <x v="2"/>
    <x v="7"/>
    <s v="Polycom SoundPoint Pro SE-225 Corded phone"/>
    <x v="1874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s v="United States"/>
    <s v="Fairfield"/>
    <x v="29"/>
    <n v="6824"/>
    <x v="3"/>
    <s v="OFF-BI-10003460"/>
    <x v="1"/>
    <x v="8"/>
    <s v="Acco 3-Hole Punch"/>
    <x v="1875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s v="United States"/>
    <s v="Lincoln Park"/>
    <x v="12"/>
    <n v="48146"/>
    <x v="2"/>
    <s v="OFF-AP-10003842"/>
    <x v="1"/>
    <x v="9"/>
    <s v="Euro-Pro Shark Turbo Vacuum"/>
    <x v="1876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s v="United States"/>
    <s v="New York City"/>
    <x v="15"/>
    <n v="10035"/>
    <x v="3"/>
    <s v="FUR-FU-10003535"/>
    <x v="0"/>
    <x v="5"/>
    <s v="Howard Miller Distant Time Traveler Alarm Clock"/>
    <x v="1877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s v="United States"/>
    <s v="San Jose"/>
    <x v="1"/>
    <n v="95123"/>
    <x v="1"/>
    <s v="OFF-BI-10002012"/>
    <x v="1"/>
    <x v="8"/>
    <s v="Wilson Jones Easy Flow II Sheet Lifters"/>
    <x v="1878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s v="United States"/>
    <s v="San Jose"/>
    <x v="1"/>
    <n v="95123"/>
    <x v="1"/>
    <s v="OFF-BI-10001922"/>
    <x v="1"/>
    <x v="8"/>
    <s v="Storex Dura Pro Binders"/>
    <x v="1879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s v="United States"/>
    <s v="San Jose"/>
    <x v="1"/>
    <n v="95123"/>
    <x v="1"/>
    <s v="OFF-AP-10000576"/>
    <x v="1"/>
    <x v="9"/>
    <s v="Belkin 325VA UPS Surge Protector, 6'"/>
    <x v="1805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s v="United States"/>
    <s v="San Jose"/>
    <x v="1"/>
    <n v="95123"/>
    <x v="1"/>
    <s v="FUR-CH-10000553"/>
    <x v="0"/>
    <x v="1"/>
    <s v="Metal Folding Chairs, Beige, 4/Carton"/>
    <x v="1880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s v="United States"/>
    <s v="Jacksonville"/>
    <x v="2"/>
    <n v="32216"/>
    <x v="0"/>
    <s v="OFF-AR-10003469"/>
    <x v="1"/>
    <x v="6"/>
    <s v="Nontoxic Chalk"/>
    <x v="1881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s v="United States"/>
    <s v="San Francisco"/>
    <x v="1"/>
    <n v="94110"/>
    <x v="1"/>
    <s v="OFF-BI-10000145"/>
    <x v="1"/>
    <x v="8"/>
    <s v="Zipper Ring Binder Pockets"/>
    <x v="1882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s v="United States"/>
    <s v="San Francisco"/>
    <x v="1"/>
    <n v="94110"/>
    <x v="1"/>
    <s v="OFF-ST-10001580"/>
    <x v="1"/>
    <x v="4"/>
    <s v="Super Decoflex Portable Personal File"/>
    <x v="1883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s v="United States"/>
    <s v="San Francisco"/>
    <x v="1"/>
    <n v="94110"/>
    <x v="1"/>
    <s v="TEC-PH-10001817"/>
    <x v="2"/>
    <x v="7"/>
    <s v="Wilson Electronics DB Pro Signal Booster"/>
    <x v="1884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s v="United States"/>
    <s v="Marion"/>
    <x v="24"/>
    <n v="43302"/>
    <x v="3"/>
    <s v="TEC-PH-10001578"/>
    <x v="2"/>
    <x v="7"/>
    <s v="Polycom SoundStation2 EX Conference phone"/>
    <x v="1885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s v="United States"/>
    <s v="Marion"/>
    <x v="24"/>
    <n v="43302"/>
    <x v="3"/>
    <s v="OFF-AR-10004078"/>
    <x v="1"/>
    <x v="6"/>
    <s v="Newell 312"/>
    <x v="1886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s v="United States"/>
    <s v="Marion"/>
    <x v="24"/>
    <n v="43302"/>
    <x v="3"/>
    <s v="FUR-CH-10004860"/>
    <x v="0"/>
    <x v="1"/>
    <s v="Global Low Back Tilter Chair"/>
    <x v="1887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s v="United States"/>
    <s v="Philadelphia"/>
    <x v="9"/>
    <n v="19134"/>
    <x v="3"/>
    <s v="OFF-PA-10003790"/>
    <x v="1"/>
    <x v="10"/>
    <s v="Xerox 1991"/>
    <x v="1572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s v="United States"/>
    <s v="Littleton"/>
    <x v="22"/>
    <n v="80122"/>
    <x v="1"/>
    <s v="FUR-BO-10002202"/>
    <x v="0"/>
    <x v="0"/>
    <s v="Atlantic Metals Mobile 2-Shelf Bookcases, Custom Colors"/>
    <x v="1888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s v="United States"/>
    <s v="Austin"/>
    <x v="5"/>
    <n v="78745"/>
    <x v="2"/>
    <s v="OFF-FA-10003059"/>
    <x v="1"/>
    <x v="13"/>
    <s v="Assorted Color Push Pins"/>
    <x v="1699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s v="United States"/>
    <s v="Austin"/>
    <x v="5"/>
    <n v="78745"/>
    <x v="2"/>
    <s v="TEC-PH-10002496"/>
    <x v="2"/>
    <x v="7"/>
    <s v="Cisco SPA301"/>
    <x v="1889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s v="United States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s v="United States"/>
    <s v="San Francisco"/>
    <x v="1"/>
    <n v="94122"/>
    <x v="1"/>
    <s v="OFF-BI-10004390"/>
    <x v="1"/>
    <x v="8"/>
    <s v="GBC DocuBind 200 Manual Binding Machine"/>
    <x v="189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s v="United States"/>
    <s v="San Francisco"/>
    <x v="1"/>
    <n v="94122"/>
    <x v="1"/>
    <s v="OFF-AP-10002765"/>
    <x v="1"/>
    <x v="9"/>
    <s v="Fellowes Advanced Computer Series Surge Protectors"/>
    <x v="1892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s v="United States"/>
    <s v="La Porte"/>
    <x v="14"/>
    <n v="46350"/>
    <x v="2"/>
    <s v="FUR-FU-10000293"/>
    <x v="0"/>
    <x v="5"/>
    <s v="Eldon Antistatic Chair Mats for Low to Medium Pile Carpets"/>
    <x v="1893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s v="United States"/>
    <s v="Chicago"/>
    <x v="10"/>
    <n v="60610"/>
    <x v="2"/>
    <s v="OFF-ST-10003692"/>
    <x v="1"/>
    <x v="4"/>
    <s v="Recycled Steel Personal File for Hanging File Folders"/>
    <x v="1894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s v="United States"/>
    <s v="Portland"/>
    <x v="21"/>
    <n v="97206"/>
    <x v="1"/>
    <s v="TEC-PH-10001051"/>
    <x v="2"/>
    <x v="7"/>
    <s v="HTC One"/>
    <x v="1895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s v="United States"/>
    <s v="Burlington"/>
    <x v="42"/>
    <m/>
    <x v="3"/>
    <s v="TEC-AC-10001013"/>
    <x v="2"/>
    <x v="11"/>
    <s v="Logitech ClearChat Comfort/USB Headset H390"/>
    <x v="1896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s v="United States"/>
    <s v="Indianapolis"/>
    <x v="14"/>
    <n v="46203"/>
    <x v="2"/>
    <s v="OFF-ST-10000025"/>
    <x v="1"/>
    <x v="4"/>
    <s v="Fellowes Stor/Drawer Steel Plus Storage Drawers"/>
    <x v="1897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s v="United States"/>
    <s v="Indianapolis"/>
    <x v="14"/>
    <n v="46203"/>
    <x v="2"/>
    <s v="OFF-AR-10000817"/>
    <x v="1"/>
    <x v="6"/>
    <s v="Manco Dry-Lighter Erasable Highlighter"/>
    <x v="1898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s v="United States"/>
    <s v="Provo"/>
    <x v="7"/>
    <n v="84604"/>
    <x v="1"/>
    <s v="OFF-SU-10000952"/>
    <x v="1"/>
    <x v="14"/>
    <s v="Fiskars Home &amp; Office Scissors"/>
    <x v="1851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s v="United States"/>
    <s v="Chicago"/>
    <x v="10"/>
    <n v="60610"/>
    <x v="2"/>
    <s v="FUR-FU-10004597"/>
    <x v="0"/>
    <x v="5"/>
    <s v="Eldon Cleatmat Chair Mats for Medium Pile Carpets"/>
    <x v="1851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s v="United States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s v="United States"/>
    <s v="Los Angeles"/>
    <x v="1"/>
    <n v="90049"/>
    <x v="1"/>
    <s v="OFF-BI-10002982"/>
    <x v="1"/>
    <x v="8"/>
    <s v="Avery Self-Adhesive Photo Pockets for Polaroid Photos"/>
    <x v="1900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s v="United States"/>
    <s v="Philadelphia"/>
    <x v="9"/>
    <n v="19134"/>
    <x v="3"/>
    <s v="TEC-PH-10004165"/>
    <x v="2"/>
    <x v="7"/>
    <s v="Mitel MiVoice 5330e IP Phone"/>
    <x v="1901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s v="United States"/>
    <s v="Pasadena"/>
    <x v="1"/>
    <n v="91104"/>
    <x v="1"/>
    <s v="OFF-ST-10003442"/>
    <x v="1"/>
    <x v="4"/>
    <s v="Eldon Portable Mobile Manager"/>
    <x v="403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s v="United States"/>
    <s v="Pasadena"/>
    <x v="1"/>
    <n v="91104"/>
    <x v="1"/>
    <s v="OFF-AR-10003856"/>
    <x v="1"/>
    <x v="6"/>
    <s v="Newell 344"/>
    <x v="348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s v="United States"/>
    <s v="Pasadena"/>
    <x v="1"/>
    <n v="91104"/>
    <x v="1"/>
    <s v="OFF-FA-10004248"/>
    <x v="1"/>
    <x v="13"/>
    <s v="Advantus T-Pin Paper Clips"/>
    <x v="19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s v="United States"/>
    <s v="Pasadena"/>
    <x v="1"/>
    <n v="91104"/>
    <x v="1"/>
    <s v="OFF-AP-10001492"/>
    <x v="1"/>
    <x v="9"/>
    <s v="Acco Six-Outlet Power Strip, 4' Cord Length"/>
    <x v="1903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s v="United States"/>
    <s v="Pasadena"/>
    <x v="1"/>
    <n v="91104"/>
    <x v="1"/>
    <s v="TEC-PH-10004165"/>
    <x v="2"/>
    <x v="7"/>
    <s v="Mitel MiVoice 5330e IP Phone"/>
    <x v="1668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s v="United States"/>
    <s v="Los Angeles"/>
    <x v="1"/>
    <n v="90004"/>
    <x v="1"/>
    <s v="OFF-PA-10004285"/>
    <x v="1"/>
    <x v="10"/>
    <s v="Xerox 1959"/>
    <x v="522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s v="United States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s v="United States"/>
    <s v="Los Angeles"/>
    <x v="1"/>
    <n v="90004"/>
    <x v="1"/>
    <s v="OFF-BI-10000546"/>
    <x v="1"/>
    <x v="8"/>
    <s v="Avery Durable Binders"/>
    <x v="13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s v="United States"/>
    <s v="Los Angeles"/>
    <x v="1"/>
    <n v="90004"/>
    <x v="1"/>
    <s v="OFF-AP-10001391"/>
    <x v="1"/>
    <x v="9"/>
    <s v="Kensington 6 Outlet MasterPiece HOMEOFFICE Power Control Center"/>
    <x v="190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s v="United States"/>
    <s v="Los Angeles"/>
    <x v="1"/>
    <n v="90004"/>
    <x v="1"/>
    <s v="OFF-PA-10000477"/>
    <x v="1"/>
    <x v="10"/>
    <s v="Xerox 22"/>
    <x v="54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s v="United States"/>
    <s v="San Diego"/>
    <x v="1"/>
    <n v="92105"/>
    <x v="1"/>
    <s v="OFF-PA-10004327"/>
    <x v="1"/>
    <x v="10"/>
    <s v="Xerox 1911"/>
    <x v="140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s v="United States"/>
    <s v="San Francisco"/>
    <x v="1"/>
    <n v="94110"/>
    <x v="1"/>
    <s v="OFF-AP-10000696"/>
    <x v="1"/>
    <x v="9"/>
    <s v="Holmes Odor Grabber"/>
    <x v="1905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s v="United States"/>
    <s v="San Francisco"/>
    <x v="1"/>
    <n v="94110"/>
    <x v="1"/>
    <s v="OFF-AP-10002082"/>
    <x v="1"/>
    <x v="9"/>
    <s v="Holmes HEPA Air Purifier"/>
    <x v="190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s v="United States"/>
    <s v="Bangor"/>
    <x v="43"/>
    <n v="4401"/>
    <x v="3"/>
    <s v="TEC-PH-10001944"/>
    <x v="2"/>
    <x v="7"/>
    <s v="Wi-Ex zBoost YX540 Cellular Phone Signal Booster"/>
    <x v="190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s v="United States"/>
    <s v="Bangor"/>
    <x v="43"/>
    <n v="4401"/>
    <x v="3"/>
    <s v="FUR-FU-10004952"/>
    <x v="0"/>
    <x v="5"/>
    <s v="C-Line Cubicle Keepers Polyproplyene Holder w/Velcro Back, 8-1/2x11, 25/Bx"/>
    <x v="1049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s v="United States"/>
    <s v="San Francisco"/>
    <x v="1"/>
    <n v="94122"/>
    <x v="1"/>
    <s v="FUR-CH-10000015"/>
    <x v="0"/>
    <x v="1"/>
    <s v="Hon Multipurpose Stacking Arm Chairs"/>
    <x v="1908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s v="United States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s v="United States"/>
    <s v="San Diego"/>
    <x v="1"/>
    <n v="92024"/>
    <x v="1"/>
    <s v="OFF-FA-10002280"/>
    <x v="1"/>
    <x v="13"/>
    <s v="Advantus Plastic Paper Clips"/>
    <x v="1910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s v="United States"/>
    <s v="San Diego"/>
    <x v="1"/>
    <n v="92024"/>
    <x v="1"/>
    <s v="TEC-AC-10002049"/>
    <x v="2"/>
    <x v="11"/>
    <s v="Logitech G19 Programmable Gaming Keyboard"/>
    <x v="810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s v="United States"/>
    <s v="New York City"/>
    <x v="15"/>
    <n v="10035"/>
    <x v="3"/>
    <s v="TEC-AC-10002253"/>
    <x v="2"/>
    <x v="11"/>
    <s v="Imation Bio 8GB USB Flash Drive Imation Corp"/>
    <x v="656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s v="United States"/>
    <s v="Arlington"/>
    <x v="17"/>
    <n v="22204"/>
    <x v="0"/>
    <s v="FUR-BO-10004015"/>
    <x v="0"/>
    <x v="0"/>
    <s v="Bush Andora Bookcase, Maple/Graphite Gray Finish"/>
    <x v="1911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s v="United States"/>
    <s v="Atlanta"/>
    <x v="32"/>
    <n v="30318"/>
    <x v="0"/>
    <s v="TEC-AC-10004145"/>
    <x v="2"/>
    <x v="11"/>
    <s v="Logitech diNovo Edge Keyboard"/>
    <x v="1912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s v="United States"/>
    <s v="Atlanta"/>
    <x v="32"/>
    <n v="30318"/>
    <x v="0"/>
    <s v="OFF-PA-10002479"/>
    <x v="1"/>
    <x v="10"/>
    <s v="Xerox 4200 Series MultiUse Premium Copy Paper (20Lb. and 84 Bright)"/>
    <x v="267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s v="United States"/>
    <s v="Atlanta"/>
    <x v="32"/>
    <n v="30318"/>
    <x v="0"/>
    <s v="OFF-BI-10004970"/>
    <x v="1"/>
    <x v="8"/>
    <s v="ACCOHIDE 3-Ring Binder, Blue, 1&quot;"/>
    <x v="341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s v="United States"/>
    <s v="Monroe"/>
    <x v="3"/>
    <n v="28110"/>
    <x v="0"/>
    <s v="OFF-PA-10003919"/>
    <x v="1"/>
    <x v="10"/>
    <s v="Xerox 1989"/>
    <x v="892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s v="United States"/>
    <s v="Seattle"/>
    <x v="4"/>
    <n v="98115"/>
    <x v="1"/>
    <s v="OFF-PA-10002001"/>
    <x v="1"/>
    <x v="10"/>
    <s v="Xerox 1984"/>
    <x v="91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s v="United States"/>
    <s v="Rochester"/>
    <x v="15"/>
    <n v="14609"/>
    <x v="3"/>
    <s v="OFF-PA-10002787"/>
    <x v="1"/>
    <x v="10"/>
    <s v="Xerox 227"/>
    <x v="90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s v="United States"/>
    <s v="Rochester"/>
    <x v="15"/>
    <n v="14609"/>
    <x v="3"/>
    <s v="OFF-BI-10003291"/>
    <x v="1"/>
    <x v="8"/>
    <s v="Wilson Jones Leather-Like Binders with DublLock Round Rings"/>
    <x v="1913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s v="United States"/>
    <s v="Miami"/>
    <x v="2"/>
    <n v="33180"/>
    <x v="0"/>
    <s v="OFF-AR-10004344"/>
    <x v="1"/>
    <x v="6"/>
    <s v="Bulldog Vacuum Base Pencil Sharpener"/>
    <x v="1914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s v="United States"/>
    <s v="Seattle"/>
    <x v="4"/>
    <n v="98105"/>
    <x v="1"/>
    <s v="OFF-ST-10003123"/>
    <x v="1"/>
    <x v="4"/>
    <s v="Fellowes Bases and Tops For Staxonsteel/High-Stak Systems"/>
    <x v="1915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s v="United States"/>
    <s v="San Francisco"/>
    <x v="1"/>
    <n v="94122"/>
    <x v="1"/>
    <s v="FUR-FU-10000308"/>
    <x v="0"/>
    <x v="5"/>
    <s v="Deflect-o Glass Clear Studded Chair Mats"/>
    <x v="191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s v="United States"/>
    <s v="San Francisco"/>
    <x v="1"/>
    <n v="94122"/>
    <x v="1"/>
    <s v="TEC-CO-10003763"/>
    <x v="2"/>
    <x v="16"/>
    <s v="Canon PC1060 Personal Laser Copier"/>
    <x v="1917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s v="United States"/>
    <s v="Los Angeles"/>
    <x v="1"/>
    <n v="90036"/>
    <x v="1"/>
    <s v="FUR-TA-10001866"/>
    <x v="0"/>
    <x v="3"/>
    <s v="Bevis Round Conference Room Tables and Bases"/>
    <x v="1918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s v="United States"/>
    <s v="Los Angeles"/>
    <x v="1"/>
    <n v="90036"/>
    <x v="1"/>
    <s v="FUR-CH-10002774"/>
    <x v="0"/>
    <x v="1"/>
    <s v="Global Deluxe Stacking Chair, Gray"/>
    <x v="1919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s v="United States"/>
    <s v="Southaven"/>
    <x v="35"/>
    <n v="38671"/>
    <x v="0"/>
    <s v="OFF-ST-10004337"/>
    <x v="1"/>
    <x v="4"/>
    <s v="SAFCO Commercial Wire Shelving, 72h"/>
    <x v="1920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s v="United States"/>
    <s v="Southaven"/>
    <x v="35"/>
    <n v="38671"/>
    <x v="0"/>
    <s v="FUR-TA-10001039"/>
    <x v="0"/>
    <x v="3"/>
    <s v="KI Adjustable-Height Table"/>
    <x v="1921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s v="United States"/>
    <s v="Southaven"/>
    <x v="35"/>
    <n v="38671"/>
    <x v="0"/>
    <s v="TEC-AC-10000109"/>
    <x v="2"/>
    <x v="11"/>
    <s v="Sony Micro Vault Click 16 GB USB 2.0 Flash Drive"/>
    <x v="1922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s v="United States"/>
    <s v="Seattle"/>
    <x v="4"/>
    <n v="98115"/>
    <x v="1"/>
    <s v="FUR-CH-10003833"/>
    <x v="0"/>
    <x v="1"/>
    <s v="Novimex Fabric Task Chair"/>
    <x v="1923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s v="United States"/>
    <s v="Seattle"/>
    <x v="4"/>
    <n v="98115"/>
    <x v="1"/>
    <s v="FUR-CH-10004289"/>
    <x v="0"/>
    <x v="1"/>
    <s v="Global Super Steno Chair"/>
    <x v="1924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s v="United States"/>
    <s v="Seattle"/>
    <x v="4"/>
    <n v="98115"/>
    <x v="1"/>
    <s v="FUR-BO-10004467"/>
    <x v="0"/>
    <x v="0"/>
    <s v="Bestar Classic Bookcase"/>
    <x v="1664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s v="United States"/>
    <s v="Middletown"/>
    <x v="29"/>
    <n v="6457"/>
    <x v="3"/>
    <s v="OFF-PA-10002713"/>
    <x v="1"/>
    <x v="10"/>
    <s v="Adams Phone Message Book, 200 Message Capacity, 8 1/16” x 11”"/>
    <x v="1925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s v="United States"/>
    <s v="New Castle"/>
    <x v="14"/>
    <n v="47362"/>
    <x v="2"/>
    <s v="OFF-AP-10002222"/>
    <x v="1"/>
    <x v="9"/>
    <s v="Staple holder"/>
    <x v="1926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s v="United States"/>
    <s v="Murfreesboro"/>
    <x v="18"/>
    <n v="37130"/>
    <x v="0"/>
    <s v="OFF-PA-10003971"/>
    <x v="1"/>
    <x v="10"/>
    <s v="Xerox 1965"/>
    <x v="646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s v="United States"/>
    <s v="Salem"/>
    <x v="17"/>
    <n v="24153"/>
    <x v="0"/>
    <s v="OFF-AP-10004036"/>
    <x v="1"/>
    <x v="9"/>
    <s v="Bionaire 99.97% HEPA Air Cleaner"/>
    <x v="1927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s v="United States"/>
    <s v="Toledo"/>
    <x v="24"/>
    <n v="43615"/>
    <x v="3"/>
    <s v="OFF-AP-10002287"/>
    <x v="1"/>
    <x v="9"/>
    <s v="Eureka Sanitaire  Multi-Pro Heavy-Duty Upright, Disposable Bags"/>
    <x v="1928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s v="United States"/>
    <s v="Los Angeles"/>
    <x v="1"/>
    <n v="90032"/>
    <x v="1"/>
    <s v="OFF-AR-10002375"/>
    <x v="1"/>
    <x v="6"/>
    <s v="Newell 351"/>
    <x v="1235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s v="United States"/>
    <s v="Seattle"/>
    <x v="4"/>
    <n v="98115"/>
    <x v="1"/>
    <s v="FUR-TA-10001950"/>
    <x v="0"/>
    <x v="3"/>
    <s v="Balt Solid Wood Round Tables"/>
    <x v="1929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s v="United States"/>
    <s v="Columbus"/>
    <x v="32"/>
    <n v="31907"/>
    <x v="0"/>
    <s v="TEC-PH-10001557"/>
    <x v="2"/>
    <x v="7"/>
    <s v="Pyle PMP37LED"/>
    <x v="1170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s v="United States"/>
    <s v="Columbus"/>
    <x v="32"/>
    <n v="31907"/>
    <x v="0"/>
    <s v="FUR-FU-10002937"/>
    <x v="0"/>
    <x v="5"/>
    <s v="GE 48&quot; Fluorescent Tube, Cool White Energy Saver, 34 Watts, 30/Box"/>
    <x v="1930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s v="United States"/>
    <s v="Columbus"/>
    <x v="32"/>
    <n v="31907"/>
    <x v="0"/>
    <s v="OFF-PA-10001166"/>
    <x v="1"/>
    <x v="10"/>
    <s v="Xerox 2"/>
    <x v="91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s v="United States"/>
    <s v="New York City"/>
    <x v="15"/>
    <n v="10009"/>
    <x v="3"/>
    <s v="TEC-PH-10000347"/>
    <x v="2"/>
    <x v="7"/>
    <s v="Cush Cases Heavy Duty Rugged Cover Case for Samsung Galaxy S5 - Purple"/>
    <x v="1931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s v="United States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s v="United States"/>
    <s v="New York City"/>
    <x v="15"/>
    <n v="10011"/>
    <x v="3"/>
    <s v="OFF-PA-10002659"/>
    <x v="1"/>
    <x v="10"/>
    <s v="Avoid Verbal Orders Carbonless Minifold Book"/>
    <x v="1933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s v="United States"/>
    <s v="New York City"/>
    <x v="15"/>
    <n v="10011"/>
    <x v="3"/>
    <s v="FUR-FU-10000965"/>
    <x v="0"/>
    <x v="5"/>
    <s v="Howard Miller 11-1/2&quot; Diameter Ridgewood Wall Clock"/>
    <x v="1934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s v="United States"/>
    <s v="New York City"/>
    <x v="15"/>
    <n v="10011"/>
    <x v="3"/>
    <s v="TEC-PH-10001527"/>
    <x v="2"/>
    <x v="7"/>
    <s v="Plantronics MX500i Earset"/>
    <x v="193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s v="United States"/>
    <s v="New York City"/>
    <x v="15"/>
    <n v="10011"/>
    <x v="3"/>
    <s v="TEC-AC-10001838"/>
    <x v="2"/>
    <x v="11"/>
    <s v="Razer Tiamat Over Ear 7.1 Surround Sound PC Gaming Headset"/>
    <x v="757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s v="United States"/>
    <s v="New York City"/>
    <x v="15"/>
    <n v="10011"/>
    <x v="3"/>
    <s v="TEC-PH-10002597"/>
    <x v="2"/>
    <x v="7"/>
    <s v="Xblue XB-1670-86 X16 Small Office Telephone - Titanium"/>
    <x v="178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s v="United States"/>
    <s v="Midland"/>
    <x v="12"/>
    <n v="48640"/>
    <x v="2"/>
    <s v="OFF-BI-10000756"/>
    <x v="1"/>
    <x v="8"/>
    <s v="Storex DuraTech Recycled Plastic Frosted Binders"/>
    <x v="1936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s v="United States"/>
    <s v="Midland"/>
    <x v="12"/>
    <n v="48640"/>
    <x v="2"/>
    <s v="OFF-BI-10000546"/>
    <x v="1"/>
    <x v="8"/>
    <s v="Avery Durable Binders"/>
    <x v="13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s v="United States"/>
    <s v="Columbus"/>
    <x v="32"/>
    <n v="31907"/>
    <x v="0"/>
    <s v="TEC-AC-10001142"/>
    <x v="2"/>
    <x v="11"/>
    <s v="First Data FD10 PIN Pad"/>
    <x v="617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s v="United States"/>
    <s v="Roswell"/>
    <x v="32"/>
    <n v="30076"/>
    <x v="0"/>
    <s v="FUR-CH-10000785"/>
    <x v="0"/>
    <x v="1"/>
    <s v="Global Ergonomic Managers Chair"/>
    <x v="1937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s v="United States"/>
    <s v="Roswell"/>
    <x v="32"/>
    <n v="30076"/>
    <x v="0"/>
    <s v="OFF-PA-10000474"/>
    <x v="1"/>
    <x v="10"/>
    <s v="Easy-staple paper"/>
    <x v="1938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s v="United States"/>
    <s v="Chicago"/>
    <x v="10"/>
    <n v="60623"/>
    <x v="2"/>
    <s v="FUR-BO-10003441"/>
    <x v="0"/>
    <x v="0"/>
    <s v="Bush Westfield Collection Bookcases, Fully Assembled"/>
    <x v="1088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s v="United States"/>
    <s v="Houston"/>
    <x v="5"/>
    <n v="77041"/>
    <x v="2"/>
    <s v="OFF-PA-10004156"/>
    <x v="1"/>
    <x v="10"/>
    <s v="Xerox 188"/>
    <x v="1939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s v="United States"/>
    <s v="New York City"/>
    <x v="15"/>
    <n v="10009"/>
    <x v="3"/>
    <s v="TEC-AC-10001432"/>
    <x v="2"/>
    <x v="11"/>
    <s v="Enermax Aurora Lite Keyboard"/>
    <x v="1940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s v="United States"/>
    <s v="Peoria"/>
    <x v="16"/>
    <n v="85345"/>
    <x v="1"/>
    <s v="FUR-CH-10001394"/>
    <x v="0"/>
    <x v="1"/>
    <s v="Global Leather Executive Chair"/>
    <x v="1941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s v="United States"/>
    <s v="Peoria"/>
    <x v="16"/>
    <n v="85345"/>
    <x v="1"/>
    <s v="OFF-ST-10002370"/>
    <x v="1"/>
    <x v="4"/>
    <s v="Sortfiler Multipurpose Personal File Organizer, Black"/>
    <x v="1942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s v="United States"/>
    <s v="Peoria"/>
    <x v="16"/>
    <n v="85345"/>
    <x v="1"/>
    <s v="OFF-AR-10002956"/>
    <x v="1"/>
    <x v="6"/>
    <s v="Boston 16801 Nautilus Battery Pencil Sharpener"/>
    <x v="1943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s v="United States"/>
    <s v="Peoria"/>
    <x v="16"/>
    <n v="85345"/>
    <x v="1"/>
    <s v="OFF-AR-10001955"/>
    <x v="1"/>
    <x v="6"/>
    <s v="Newell 319"/>
    <x v="1840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s v="United States"/>
    <s v="Peoria"/>
    <x v="16"/>
    <n v="85345"/>
    <x v="1"/>
    <s v="OFF-ST-10001809"/>
    <x v="1"/>
    <x v="4"/>
    <s v="Fellowes Officeware Wire Shelving"/>
    <x v="1944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s v="United States"/>
    <s v="Sioux Falls"/>
    <x v="44"/>
    <n v="57103"/>
    <x v="2"/>
    <s v="OFF-LA-10004093"/>
    <x v="1"/>
    <x v="2"/>
    <s v="Avery 486"/>
    <x v="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s v="United States"/>
    <s v="Sioux Falls"/>
    <x v="44"/>
    <n v="57103"/>
    <x v="2"/>
    <s v="OFF-AP-10002118"/>
    <x v="1"/>
    <x v="9"/>
    <s v="1.7 Cubic Foot Compact &quot;Cube&quot; Office Refrigerators"/>
    <x v="1945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s v="United States"/>
    <s v="Sioux Falls"/>
    <x v="44"/>
    <n v="57103"/>
    <x v="2"/>
    <s v="OFF-BI-10000404"/>
    <x v="1"/>
    <x v="8"/>
    <s v="Avery Printable Repositionable Plastic Tabs"/>
    <x v="1946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s v="United States"/>
    <s v="Sioux Falls"/>
    <x v="44"/>
    <n v="57103"/>
    <x v="2"/>
    <s v="FUR-CH-10003833"/>
    <x v="0"/>
    <x v="1"/>
    <s v="Novimex Fabric Task Chair"/>
    <x v="1101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s v="United States"/>
    <s v="Sioux Falls"/>
    <x v="44"/>
    <n v="57103"/>
    <x v="2"/>
    <s v="OFF-BI-10002072"/>
    <x v="1"/>
    <x v="8"/>
    <s v="Cardinal Slant-D Ring Binders"/>
    <x v="1947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s v="United States"/>
    <s v="Sioux Falls"/>
    <x v="44"/>
    <n v="57103"/>
    <x v="2"/>
    <s v="TEC-AC-10003095"/>
    <x v="2"/>
    <x v="11"/>
    <s v="Logitech G35 7.1-Channel Surround Sound Headset"/>
    <x v="1948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s v="United States"/>
    <s v="Richmond"/>
    <x v="17"/>
    <n v="23223"/>
    <x v="0"/>
    <s v="OFF-AP-10001563"/>
    <x v="1"/>
    <x v="9"/>
    <s v="Belkin Premiere Surge Master II 8-outlet surge protector"/>
    <x v="1949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s v="United States"/>
    <s v="Seattle"/>
    <x v="4"/>
    <n v="98115"/>
    <x v="1"/>
    <s v="TEC-AC-10000358"/>
    <x v="2"/>
    <x v="11"/>
    <s v="Imation Secure Drive + Hardware Encrypted USB flash drive - 16 GB"/>
    <x v="1950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s v="United States"/>
    <s v="Henderson"/>
    <x v="0"/>
    <n v="42420"/>
    <x v="0"/>
    <s v="OFF-BI-10004492"/>
    <x v="1"/>
    <x v="8"/>
    <s v="Tuf-Vin Binders"/>
    <x v="1951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s v="United States"/>
    <s v="Henderson"/>
    <x v="0"/>
    <n v="42420"/>
    <x v="0"/>
    <s v="OFF-BI-10001072"/>
    <x v="1"/>
    <x v="8"/>
    <s v="GBC Clear Cover, 8-1/2 x 11, unpunched, 25 covers per pack"/>
    <x v="1952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s v="United States"/>
    <s v="Henderson"/>
    <x v="0"/>
    <n v="42420"/>
    <x v="0"/>
    <s v="OFF-BI-10003707"/>
    <x v="1"/>
    <x v="8"/>
    <s v="Aluminum Screw Posts"/>
    <x v="195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s v="United States"/>
    <s v="Henderson"/>
    <x v="0"/>
    <n v="42420"/>
    <x v="0"/>
    <s v="OFF-BI-10000977"/>
    <x v="1"/>
    <x v="8"/>
    <s v="Ibico Plastic Spiral Binding Combs"/>
    <x v="1954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s v="United States"/>
    <s v="New York City"/>
    <x v="15"/>
    <n v="10035"/>
    <x v="3"/>
    <s v="OFF-BI-10002082"/>
    <x v="1"/>
    <x v="8"/>
    <s v="GBC Twin Loop Wire Binding Elements"/>
    <x v="1955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s v="United States"/>
    <s v="New York City"/>
    <x v="15"/>
    <n v="10035"/>
    <x v="3"/>
    <s v="FUR-BO-10004709"/>
    <x v="0"/>
    <x v="0"/>
    <s v="Bush Westfield Collection Bookcases, Medium Cherry Finish"/>
    <x v="1956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s v="United States"/>
    <s v="New York City"/>
    <x v="15"/>
    <n v="10035"/>
    <x v="3"/>
    <s v="OFF-PA-10002365"/>
    <x v="1"/>
    <x v="10"/>
    <s v="Xerox 1967"/>
    <x v="91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s v="United States"/>
    <s v="Fort Collins"/>
    <x v="22"/>
    <n v="80525"/>
    <x v="1"/>
    <s v="OFF-EN-10004147"/>
    <x v="1"/>
    <x v="12"/>
    <s v="Wausau Papers Astrobrights Colored Envelopes"/>
    <x v="646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s v="United States"/>
    <s v="Philadelphia"/>
    <x v="9"/>
    <n v="19140"/>
    <x v="3"/>
    <s v="FUR-FU-10001468"/>
    <x v="0"/>
    <x v="5"/>
    <s v="Tenex Antistatic Computer Chair Mats"/>
    <x v="195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s v="United States"/>
    <s v="Los Angeles"/>
    <x v="1"/>
    <n v="90004"/>
    <x v="1"/>
    <s v="OFF-ST-10000642"/>
    <x v="1"/>
    <x v="4"/>
    <s v="Tennsco Lockers, Gray"/>
    <x v="108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s v="United States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s v="United States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s v="United States"/>
    <s v="Lafayette"/>
    <x v="14"/>
    <n v="47905"/>
    <x v="2"/>
    <s v="OFF-PA-10004971"/>
    <x v="1"/>
    <x v="10"/>
    <s v="Xerox 196"/>
    <x v="399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s v="United States"/>
    <s v="Clarksville"/>
    <x v="18"/>
    <n v="37042"/>
    <x v="0"/>
    <s v="OFF-AP-10000696"/>
    <x v="1"/>
    <x v="9"/>
    <s v="Holmes Odor Grabber"/>
    <x v="1960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s v="United States"/>
    <s v="Fairfield"/>
    <x v="29"/>
    <n v="6824"/>
    <x v="3"/>
    <s v="OFF-EN-10004030"/>
    <x v="1"/>
    <x v="12"/>
    <s v="Convenience Packs of Business Envelopes"/>
    <x v="139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s v="United States"/>
    <s v="Fairfield"/>
    <x v="29"/>
    <n v="6824"/>
    <x v="3"/>
    <s v="OFF-AP-10000026"/>
    <x v="1"/>
    <x v="9"/>
    <s v="Tripp Lite Isotel 6 Outlet Surge Protector with Fax/Modem Protection"/>
    <x v="1961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s v="United States"/>
    <s v="New York City"/>
    <x v="15"/>
    <n v="10009"/>
    <x v="3"/>
    <s v="OFF-PA-10003936"/>
    <x v="1"/>
    <x v="10"/>
    <s v="Xerox 1994"/>
    <x v="243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s v="United States"/>
    <s v="New York City"/>
    <x v="15"/>
    <n v="10009"/>
    <x v="3"/>
    <s v="OFF-PA-10004530"/>
    <x v="1"/>
    <x v="10"/>
    <s v="Personal Creations Ink Jet Cards and Labels"/>
    <x v="196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s v="United States"/>
    <s v="Columbus"/>
    <x v="24"/>
    <n v="43229"/>
    <x v="3"/>
    <s v="OFF-AR-10004930"/>
    <x v="1"/>
    <x v="6"/>
    <s v="Turquoise Lead Holder with Pocket Clip"/>
    <x v="1963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s v="United States"/>
    <s v="Warner Robins"/>
    <x v="32"/>
    <n v="31088"/>
    <x v="0"/>
    <s v="OFF-AR-10004999"/>
    <x v="1"/>
    <x v="6"/>
    <s v="Newell 315"/>
    <x v="1085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s v="United States"/>
    <s v="Franklin"/>
    <x v="31"/>
    <n v="2038"/>
    <x v="3"/>
    <s v="FUR-FU-10002501"/>
    <x v="0"/>
    <x v="5"/>
    <s v="Nu-Dell Executive Frame"/>
    <x v="1964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s v="United States"/>
    <s v="Franklin"/>
    <x v="31"/>
    <n v="2038"/>
    <x v="3"/>
    <s v="TEC-AC-10000358"/>
    <x v="2"/>
    <x v="11"/>
    <s v="Imation Secure Drive + Hardware Encrypted USB flash drive - 16 GB"/>
    <x v="1965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s v="United States"/>
    <s v="Chicago"/>
    <x v="10"/>
    <n v="60623"/>
    <x v="2"/>
    <s v="OFF-ST-10004804"/>
    <x v="1"/>
    <x v="4"/>
    <s v="Belkin 19&quot; Vented Equipment Shelf, Black"/>
    <x v="1966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s v="United States"/>
    <s v="Milwaukee"/>
    <x v="6"/>
    <n v="53209"/>
    <x v="2"/>
    <s v="OFF-AP-10001205"/>
    <x v="1"/>
    <x v="9"/>
    <s v="Belkin 5 Outlet SurgeMaster Power Centers"/>
    <x v="1967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s v="United States"/>
    <s v="San Antonio"/>
    <x v="5"/>
    <n v="78207"/>
    <x v="2"/>
    <s v="OFF-PA-10000659"/>
    <x v="1"/>
    <x v="10"/>
    <s v="TOPS Carbonless Receipt Book, Four 2-3/4 x 7-1/4 Money Receipts per Page"/>
    <x v="1856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s v="United States"/>
    <s v="San Antonio"/>
    <x v="5"/>
    <n v="78207"/>
    <x v="2"/>
    <s v="OFF-BI-10004141"/>
    <x v="1"/>
    <x v="8"/>
    <s v="Insertable Tab Indexes For Data Binders"/>
    <x v="196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s v="United States"/>
    <s v="San Antonio"/>
    <x v="5"/>
    <n v="78207"/>
    <x v="2"/>
    <s v="FUR-TA-10004619"/>
    <x v="0"/>
    <x v="3"/>
    <s v="Hon Non-Folding Utility Tables"/>
    <x v="1969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s v="United States"/>
    <s v="Los Angeles"/>
    <x v="1"/>
    <n v="90032"/>
    <x v="1"/>
    <s v="OFF-BI-10004187"/>
    <x v="1"/>
    <x v="8"/>
    <s v="3-ring staple pack"/>
    <x v="1970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s v="United States"/>
    <s v="Los Angeles"/>
    <x v="1"/>
    <n v="90032"/>
    <x v="1"/>
    <s v="OFF-BI-10000632"/>
    <x v="1"/>
    <x v="8"/>
    <s v="Satellite Sectional Post Binders"/>
    <x v="1971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s v="United States"/>
    <s v="Los Angeles"/>
    <x v="1"/>
    <n v="90032"/>
    <x v="1"/>
    <s v="OFF-PA-10003724"/>
    <x v="1"/>
    <x v="10"/>
    <s v="Wirebound Message Book, 4 per Page"/>
    <x v="139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s v="United States"/>
    <s v="Los Angeles"/>
    <x v="1"/>
    <n v="90032"/>
    <x v="1"/>
    <s v="OFF-AP-10002765"/>
    <x v="1"/>
    <x v="9"/>
    <s v="Fellowes Advanced Computer Series Surge Protectors"/>
    <x v="1972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s v="United States"/>
    <s v="Los Angeles"/>
    <x v="1"/>
    <n v="90032"/>
    <x v="1"/>
    <s v="OFF-AR-10001868"/>
    <x v="1"/>
    <x v="6"/>
    <s v="Prang Dustless Chalk Sticks"/>
    <x v="1973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s v="United States"/>
    <s v="San Francisco"/>
    <x v="1"/>
    <n v="94122"/>
    <x v="1"/>
    <s v="FUR-BO-10002545"/>
    <x v="0"/>
    <x v="0"/>
    <s v="Atlantic Metals Mobile 3-Shelf Bookcases, Custom Colors"/>
    <x v="1974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s v="United States"/>
    <s v="San Francisco"/>
    <x v="1"/>
    <n v="94122"/>
    <x v="1"/>
    <s v="OFF-BI-10002735"/>
    <x v="1"/>
    <x v="8"/>
    <s v="GBC Prestige Therm-A-Bind Covers"/>
    <x v="1975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s v="United States"/>
    <s v="San Francisco"/>
    <x v="1"/>
    <n v="94122"/>
    <x v="1"/>
    <s v="TEC-AC-10004864"/>
    <x v="2"/>
    <x v="11"/>
    <s v="Memorex Micro Travel Drive 32 GB"/>
    <x v="1976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s v="United States"/>
    <s v="San Francisco"/>
    <x v="1"/>
    <n v="94122"/>
    <x v="1"/>
    <s v="TEC-MA-10000597"/>
    <x v="2"/>
    <x v="15"/>
    <s v="Lexmark S315 Color Inkjet Printer"/>
    <x v="1977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s v="United States"/>
    <s v="New York City"/>
    <x v="15"/>
    <n v="10024"/>
    <x v="3"/>
    <s v="FUR-TA-10003473"/>
    <x v="0"/>
    <x v="3"/>
    <s v="Bretford Rectangular Conference Table Tops"/>
    <x v="1978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s v="United States"/>
    <s v="New York City"/>
    <x v="15"/>
    <n v="10024"/>
    <x v="3"/>
    <s v="FUR-TA-10001950"/>
    <x v="0"/>
    <x v="3"/>
    <s v="Balt Solid Wood Round Tables"/>
    <x v="1979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s v="United States"/>
    <s v="New York City"/>
    <x v="15"/>
    <n v="10024"/>
    <x v="3"/>
    <s v="FUR-TA-10004175"/>
    <x v="0"/>
    <x v="3"/>
    <s v="Hon 30&quot; x 60&quot; Table with Locking Drawer"/>
    <x v="1980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s v="United States"/>
    <s v="New York City"/>
    <x v="15"/>
    <n v="10024"/>
    <x v="3"/>
    <s v="OFF-PA-10002960"/>
    <x v="1"/>
    <x v="10"/>
    <s v="Xerox 1926"/>
    <x v="1981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s v="United States"/>
    <s v="New York City"/>
    <x v="15"/>
    <n v="10024"/>
    <x v="3"/>
    <s v="OFF-PA-10000919"/>
    <x v="1"/>
    <x v="10"/>
    <s v="Xerox 1918"/>
    <x v="1982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s v="United States"/>
    <s v="Columbus"/>
    <x v="24"/>
    <n v="43229"/>
    <x v="3"/>
    <s v="OFF-BI-10001553"/>
    <x v="1"/>
    <x v="8"/>
    <s v="SpineVue Locking Slant-D Ring Binders by Cardinal"/>
    <x v="198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s v="United States"/>
    <s v="Waynesboro"/>
    <x v="17"/>
    <n v="22980"/>
    <x v="0"/>
    <s v="FUR-FU-10004864"/>
    <x v="0"/>
    <x v="5"/>
    <s v="Howard Miller 14-1/2&quot; Diameter Chrome Round Wall Clock"/>
    <x v="1984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s v="United States"/>
    <s v="Waynesboro"/>
    <x v="17"/>
    <n v="22980"/>
    <x v="0"/>
    <s v="OFF-AP-10004540"/>
    <x v="1"/>
    <x v="9"/>
    <s v="Eureka The Boss Lite 10-Amp Upright Vacuum, Blue"/>
    <x v="1985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s v="United States"/>
    <s v="Waynesboro"/>
    <x v="17"/>
    <n v="22980"/>
    <x v="0"/>
    <s v="OFF-BI-10004965"/>
    <x v="1"/>
    <x v="8"/>
    <s v="Ibico Covers for Plastic or Wire Binding Elements"/>
    <x v="198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s v="United States"/>
    <s v="Sacramento"/>
    <x v="1"/>
    <n v="95823"/>
    <x v="1"/>
    <s v="FUR-CH-10001714"/>
    <x v="0"/>
    <x v="1"/>
    <s v="Global Leather &amp; Oak Executive Chair, Burgundy"/>
    <x v="1987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s v="United States"/>
    <s v="Clinton"/>
    <x v="39"/>
    <n v="20735"/>
    <x v="3"/>
    <s v="OFF-PA-10002464"/>
    <x v="1"/>
    <x v="10"/>
    <s v="HP Office Recycled Paper (20Lb. and 87 Bright)"/>
    <x v="1071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s v="United States"/>
    <s v="Fairfield"/>
    <x v="24"/>
    <n v="45014"/>
    <x v="3"/>
    <s v="OFF-AR-10000315"/>
    <x v="1"/>
    <x v="6"/>
    <s v="Dixon Ticonderoga Maple Cedar Pencil, #2"/>
    <x v="198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s v="United States"/>
    <s v="Warwick"/>
    <x v="34"/>
    <n v="2886"/>
    <x v="3"/>
    <s v="TEC-AC-10004353"/>
    <x v="2"/>
    <x v="11"/>
    <s v="Hypercom P1300 Pinpad"/>
    <x v="1990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s v="United States"/>
    <s v="Aurora"/>
    <x v="10"/>
    <n v="60505"/>
    <x v="2"/>
    <s v="FUR-FU-10004973"/>
    <x v="0"/>
    <x v="5"/>
    <s v="Flat Face Poster Frame"/>
    <x v="1991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s v="United States"/>
    <s v="Aurora"/>
    <x v="10"/>
    <n v="60505"/>
    <x v="2"/>
    <s v="OFF-FA-10000936"/>
    <x v="1"/>
    <x v="13"/>
    <s v="Acco Hot Clips Clips to Go"/>
    <x v="1992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s v="United States"/>
    <s v="Aurora"/>
    <x v="10"/>
    <n v="60505"/>
    <x v="2"/>
    <s v="OFF-PA-10001609"/>
    <x v="1"/>
    <x v="10"/>
    <s v="Tops Wirebound Message Log Books"/>
    <x v="1993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s v="United States"/>
    <s v="Aurora"/>
    <x v="10"/>
    <n v="60505"/>
    <x v="2"/>
    <s v="FUR-CH-10000785"/>
    <x v="0"/>
    <x v="1"/>
    <s v="Global Ergonomic Managers Chair"/>
    <x v="1994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s v="United States"/>
    <s v="Smyrna"/>
    <x v="32"/>
    <n v="30080"/>
    <x v="0"/>
    <s v="OFF-FA-10000053"/>
    <x v="1"/>
    <x v="13"/>
    <s v="Revere Boxed Rubber Bands by Revere"/>
    <x v="1995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s v="United States"/>
    <s v="Columbus"/>
    <x v="24"/>
    <n v="43229"/>
    <x v="3"/>
    <s v="OFF-BI-10001718"/>
    <x v="1"/>
    <x v="8"/>
    <s v="GBC DocuBind P50 Personal Binding Machine"/>
    <x v="1996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s v="United States"/>
    <s v="Columbus"/>
    <x v="24"/>
    <n v="43229"/>
    <x v="3"/>
    <s v="OFF-SU-10004768"/>
    <x v="1"/>
    <x v="14"/>
    <s v="Acme Kleencut Forged Steel Scissors"/>
    <x v="1997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s v="United States"/>
    <s v="Thousand Oaks"/>
    <x v="1"/>
    <n v="91360"/>
    <x v="1"/>
    <s v="OFF-PA-10003883"/>
    <x v="1"/>
    <x v="10"/>
    <s v="Message Book, Phone, Wirebound Standard Line Memo, 2 3/4&quot; X 5&quot;"/>
    <x v="1998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s v="United States"/>
    <s v="Lorain"/>
    <x v="24"/>
    <n v="44052"/>
    <x v="3"/>
    <s v="OFF-FA-10004248"/>
    <x v="1"/>
    <x v="13"/>
    <s v="Advantus T-Pin Paper Clips"/>
    <x v="1999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s v="United States"/>
    <s v="Lorain"/>
    <x v="24"/>
    <n v="44052"/>
    <x v="3"/>
    <s v="OFF-PA-10002581"/>
    <x v="1"/>
    <x v="10"/>
    <s v="Xerox 1951"/>
    <x v="2000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s v="United States"/>
    <s v="Lorain"/>
    <x v="24"/>
    <n v="44052"/>
    <x v="3"/>
    <s v="FUR-FU-10004848"/>
    <x v="0"/>
    <x v="5"/>
    <s v="DAX Solid Wood Frames"/>
    <x v="2001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s v="United States"/>
    <s v="Fresno"/>
    <x v="1"/>
    <n v="93727"/>
    <x v="1"/>
    <s v="OFF-AP-10002403"/>
    <x v="1"/>
    <x v="9"/>
    <s v="Acco Smartsocket Color-Coded Six-Outlet AC Adapter Model Surge Protectors"/>
    <x v="2002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s v="United States"/>
    <s v="Fresno"/>
    <x v="1"/>
    <n v="93727"/>
    <x v="1"/>
    <s v="OFF-AR-10003087"/>
    <x v="1"/>
    <x v="6"/>
    <s v="Staples in misc. colors"/>
    <x v="2003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s v="United States"/>
    <s v="Fresno"/>
    <x v="1"/>
    <n v="93727"/>
    <x v="1"/>
    <s v="OFF-BI-10002026"/>
    <x v="1"/>
    <x v="8"/>
    <s v="Avery Arch Ring Binders"/>
    <x v="2004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s v="United States"/>
    <s v="Fresno"/>
    <x v="1"/>
    <n v="93727"/>
    <x v="1"/>
    <s v="TEC-PH-10000141"/>
    <x v="2"/>
    <x v="7"/>
    <s v="Clearsounds A400"/>
    <x v="2005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s v="United States"/>
    <s v="Fresno"/>
    <x v="1"/>
    <n v="93727"/>
    <x v="1"/>
    <s v="TEC-CO-10000971"/>
    <x v="2"/>
    <x v="16"/>
    <s v="Hewlett Packard 310 Color Digital Copier"/>
    <x v="2006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s v="United States"/>
    <s v="San Diego"/>
    <x v="1"/>
    <n v="92105"/>
    <x v="1"/>
    <s v="OFF-FA-10001229"/>
    <x v="1"/>
    <x v="13"/>
    <s v="Staples"/>
    <x v="2007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s v="United States"/>
    <s v="San Diego"/>
    <x v="1"/>
    <n v="92105"/>
    <x v="1"/>
    <s v="OFF-BI-10002437"/>
    <x v="1"/>
    <x v="8"/>
    <s v="Recycled Premium Regency Composition Covers"/>
    <x v="671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s v="United States"/>
    <s v="New York City"/>
    <x v="15"/>
    <n v="10009"/>
    <x v="3"/>
    <s v="OFF-PA-10004255"/>
    <x v="1"/>
    <x v="10"/>
    <s v="Xerox 219"/>
    <x v="90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s v="United States"/>
    <s v="New York City"/>
    <x v="15"/>
    <n v="10009"/>
    <x v="3"/>
    <s v="OFF-PA-10001184"/>
    <x v="1"/>
    <x v="10"/>
    <s v="Xerox 1903"/>
    <x v="1085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s v="United States"/>
    <s v="New York City"/>
    <x v="15"/>
    <n v="10009"/>
    <x v="3"/>
    <s v="TEC-AC-10002637"/>
    <x v="2"/>
    <x v="11"/>
    <s v="Logitech VX Revolution Cordless Laser Mouse for Notebooks (Black)"/>
    <x v="2008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s v="United States"/>
    <s v="New York City"/>
    <x v="15"/>
    <n v="10009"/>
    <x v="3"/>
    <s v="FUR-FU-10002878"/>
    <x v="0"/>
    <x v="5"/>
    <s v="Seth Thomas 14&quot; Day/Date Wall Clock"/>
    <x v="2009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s v="United States"/>
    <s v="Malden"/>
    <x v="31"/>
    <n v="2148"/>
    <x v="3"/>
    <s v="OFF-AR-10000588"/>
    <x v="1"/>
    <x v="6"/>
    <s v="Newell 345"/>
    <x v="2010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s v="United States"/>
    <s v="New York City"/>
    <x v="15"/>
    <n v="10035"/>
    <x v="3"/>
    <s v="TEC-AC-10002217"/>
    <x v="2"/>
    <x v="11"/>
    <s v="Imation Clip USB flash drive - 8 GB"/>
    <x v="2011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s v="United States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s v="United States"/>
    <s v="New York City"/>
    <x v="15"/>
    <n v="10035"/>
    <x v="3"/>
    <s v="OFF-PA-10004041"/>
    <x v="1"/>
    <x v="10"/>
    <s v="It's Hot Message Books with Stickers, 2 3/4&quot; x 5&quot;"/>
    <x v="2013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s v="United States"/>
    <s v="San Francisco"/>
    <x v="1"/>
    <n v="94109"/>
    <x v="1"/>
    <s v="OFF-LA-10001613"/>
    <x v="1"/>
    <x v="2"/>
    <s v="Avery File Folder Labels"/>
    <x v="1784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s v="United States"/>
    <s v="San Francisco"/>
    <x v="1"/>
    <n v="94109"/>
    <x v="1"/>
    <s v="OFF-AR-10000246"/>
    <x v="1"/>
    <x v="6"/>
    <s v="Newell 318"/>
    <x v="1459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s v="United States"/>
    <s v="Florence"/>
    <x v="20"/>
    <n v="29501"/>
    <x v="0"/>
    <s v="OFF-ST-10001809"/>
    <x v="1"/>
    <x v="4"/>
    <s v="Fellowes Officeware Wire Shelving"/>
    <x v="2014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s v="United States"/>
    <s v="Florence"/>
    <x v="20"/>
    <n v="29501"/>
    <x v="0"/>
    <s v="OFF-ST-10002214"/>
    <x v="1"/>
    <x v="4"/>
    <s v="X-Rack File for Hanging Folders"/>
    <x v="2015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s v="United States"/>
    <s v="Springfield"/>
    <x v="25"/>
    <n v="65807"/>
    <x v="2"/>
    <s v="OFF-ST-10000649"/>
    <x v="1"/>
    <x v="4"/>
    <s v="Hanging Personal Folder File"/>
    <x v="2016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s v="United States"/>
    <s v="Springfield"/>
    <x v="25"/>
    <n v="65807"/>
    <x v="2"/>
    <s v="OFF-EN-10001990"/>
    <x v="1"/>
    <x v="12"/>
    <s v="Staple envelope"/>
    <x v="158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s v="United States"/>
    <s v="Huntsville"/>
    <x v="5"/>
    <n v="77340"/>
    <x v="2"/>
    <s v="FUR-BO-10000780"/>
    <x v="0"/>
    <x v="0"/>
    <s v="O'Sullivan Plantations 2-Door Library in Landvery Oak"/>
    <x v="2017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s v="United States"/>
    <s v="Los Angeles"/>
    <x v="1"/>
    <n v="90045"/>
    <x v="1"/>
    <s v="TEC-AC-10002049"/>
    <x v="2"/>
    <x v="11"/>
    <s v="Logitech G19 Programmable Gaming Keyboard"/>
    <x v="2018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s v="United States"/>
    <s v="Los Angeles"/>
    <x v="1"/>
    <n v="90045"/>
    <x v="1"/>
    <s v="TEC-PH-10003555"/>
    <x v="2"/>
    <x v="7"/>
    <s v="Motorola HK250 Universal Bluetooth Headset"/>
    <x v="2019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s v="United States"/>
    <s v="Los Angeles"/>
    <x v="1"/>
    <n v="90045"/>
    <x v="1"/>
    <s v="TEC-PH-10000702"/>
    <x v="2"/>
    <x v="7"/>
    <s v="Square Credit Card Reader, 4 1/2&quot; x 4 1/2&quot; x 1&quot;, White"/>
    <x v="2020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s v="United States"/>
    <s v="San Francisco"/>
    <x v="1"/>
    <n v="94122"/>
    <x v="1"/>
    <s v="OFF-AR-10003631"/>
    <x v="1"/>
    <x v="6"/>
    <s v="Staples in misc. colors"/>
    <x v="2021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s v="United States"/>
    <s v="San Francisco"/>
    <x v="1"/>
    <n v="94122"/>
    <x v="1"/>
    <s v="FUR-FU-10000758"/>
    <x v="0"/>
    <x v="5"/>
    <s v="DAX Natural Wood-Tone Poster Frame"/>
    <x v="2023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s v="United States"/>
    <s v="Philadelphia"/>
    <x v="9"/>
    <n v="19120"/>
    <x v="3"/>
    <s v="OFF-FA-10000992"/>
    <x v="1"/>
    <x v="13"/>
    <s v="Acco Clips to Go Binder Clips, 24 Clips in Two Sizes"/>
    <x v="1103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s v="United States"/>
    <s v="Los Angeles"/>
    <x v="1"/>
    <n v="90036"/>
    <x v="1"/>
    <s v="OFF-BI-10004187"/>
    <x v="1"/>
    <x v="8"/>
    <s v="3-ring staple pack"/>
    <x v="2024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s v="United States"/>
    <s v="Los Angeles"/>
    <x v="1"/>
    <n v="90045"/>
    <x v="1"/>
    <s v="OFF-PA-10001947"/>
    <x v="1"/>
    <x v="10"/>
    <s v="Xerox 1974"/>
    <x v="493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s v="United States"/>
    <s v="Los Angeles"/>
    <x v="1"/>
    <n v="90045"/>
    <x v="1"/>
    <s v="FUR-TA-10002356"/>
    <x v="0"/>
    <x v="3"/>
    <s v="Bevis Boat-Shaped Conference Table"/>
    <x v="2025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s v="United States"/>
    <s v="Milwaukee"/>
    <x v="6"/>
    <n v="53209"/>
    <x v="2"/>
    <s v="FUR-CH-10001714"/>
    <x v="0"/>
    <x v="1"/>
    <s v="Global Leather &amp; Oak Executive Chair, Burgundy"/>
    <x v="2026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s v="United States"/>
    <s v="Holyoke"/>
    <x v="31"/>
    <n v="1040"/>
    <x v="3"/>
    <s v="FUR-BO-10002824"/>
    <x v="0"/>
    <x v="0"/>
    <s v="Bush Mission Pointe Library"/>
    <x v="85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s v="United States"/>
    <s v="Albuquerque"/>
    <x v="27"/>
    <n v="87105"/>
    <x v="1"/>
    <s v="TEC-AC-10002842"/>
    <x v="2"/>
    <x v="11"/>
    <s v="WD My Passport Ultra 2TB Portable External Hard Drive"/>
    <x v="2027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s v="United States"/>
    <s v="Albuquerque"/>
    <x v="27"/>
    <n v="87105"/>
    <x v="1"/>
    <s v="OFF-BI-10002082"/>
    <x v="1"/>
    <x v="8"/>
    <s v="GBC Twin Loop Wire Binding Elements"/>
    <x v="1955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s v="United States"/>
    <s v="Sparks"/>
    <x v="33"/>
    <n v="89431"/>
    <x v="1"/>
    <s v="TEC-MA-10000112"/>
    <x v="2"/>
    <x v="15"/>
    <s v="Panasonic KX MB2061 Multifunction Printer"/>
    <x v="2028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s v="United States"/>
    <s v="Coachella"/>
    <x v="1"/>
    <n v="92236"/>
    <x v="1"/>
    <s v="OFF-ST-10002289"/>
    <x v="1"/>
    <x v="4"/>
    <s v="Safco Wire Cube Shelving System, For Use as 4 or 5 14&quot; Cubes, Black"/>
    <x v="2029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s v="United States"/>
    <s v="Coachella"/>
    <x v="1"/>
    <n v="92236"/>
    <x v="1"/>
    <s v="TEC-AC-10004171"/>
    <x v="2"/>
    <x v="11"/>
    <s v="Razer Kraken 7.1 Surround Sound Over Ear USB Gaming Headset"/>
    <x v="313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s v="United States"/>
    <s v="Elmhurst"/>
    <x v="10"/>
    <n v="60126"/>
    <x v="2"/>
    <s v="OFF-ST-10003656"/>
    <x v="1"/>
    <x v="4"/>
    <s v="Safco Industrial Wire Shelving"/>
    <x v="84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s v="United States"/>
    <s v="Elmhurst"/>
    <x v="10"/>
    <n v="60126"/>
    <x v="2"/>
    <s v="OFF-PA-10001560"/>
    <x v="1"/>
    <x v="10"/>
    <s v="Adams Telephone Message Books, 5 1/4” x 11”"/>
    <x v="778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s v="United States"/>
    <s v="Fairfield"/>
    <x v="24"/>
    <n v="45014"/>
    <x v="3"/>
    <s v="TEC-AC-10002473"/>
    <x v="2"/>
    <x v="11"/>
    <s v="Maxell 4.7GB DVD-R"/>
    <x v="2030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s v="United States"/>
    <s v="Fairfield"/>
    <x v="24"/>
    <n v="45014"/>
    <x v="3"/>
    <s v="OFF-BI-10000632"/>
    <x v="1"/>
    <x v="8"/>
    <s v="Satellite Sectional Post Binders"/>
    <x v="203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s v="United States"/>
    <s v="Fairfield"/>
    <x v="24"/>
    <n v="45014"/>
    <x v="3"/>
    <s v="FUR-TA-10002645"/>
    <x v="0"/>
    <x v="3"/>
    <s v="Hon Rectangular Conference Tables"/>
    <x v="2032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s v="United States"/>
    <s v="Fairfield"/>
    <x v="24"/>
    <n v="45014"/>
    <x v="3"/>
    <s v="OFF-FA-10002975"/>
    <x v="1"/>
    <x v="13"/>
    <s v="Staples"/>
    <x v="2033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s v="United States"/>
    <s v="Arlington"/>
    <x v="5"/>
    <n v="76017"/>
    <x v="2"/>
    <s v="OFF-BI-10003784"/>
    <x v="1"/>
    <x v="8"/>
    <s v="Computer Printout Index Tabs"/>
    <x v="2034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s v="United States"/>
    <s v="Arlington"/>
    <x v="5"/>
    <n v="76017"/>
    <x v="2"/>
    <s v="OFF-BI-10001617"/>
    <x v="1"/>
    <x v="8"/>
    <s v="GBC Wire Binding Combs"/>
    <x v="203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s v="United States"/>
    <s v="Arlington"/>
    <x v="5"/>
    <n v="76017"/>
    <x v="2"/>
    <s v="FUR-FU-10004415"/>
    <x v="0"/>
    <x v="5"/>
    <s v="Stacking Tray, Side-Loading, Legal, Smoke"/>
    <x v="2036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s v="United States"/>
    <s v="San Francisco"/>
    <x v="1"/>
    <n v="94110"/>
    <x v="1"/>
    <s v="OFF-LA-10000240"/>
    <x v="1"/>
    <x v="2"/>
    <s v="Self-Adhesive Address Labels for Typewriters by Universal"/>
    <x v="2037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s v="United States"/>
    <s v="Seattle"/>
    <x v="4"/>
    <n v="98103"/>
    <x v="1"/>
    <s v="FUR-FU-10001935"/>
    <x v="0"/>
    <x v="5"/>
    <s v="3M Hangers With Command Adhesive"/>
    <x v="2038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s v="United States"/>
    <s v="New York City"/>
    <x v="15"/>
    <n v="10009"/>
    <x v="3"/>
    <s v="FUR-CH-10002439"/>
    <x v="0"/>
    <x v="1"/>
    <s v="Iceberg Nesting Folding Chair, 19w x 6d x 43h"/>
    <x v="2039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s v="United States"/>
    <s v="Houston"/>
    <x v="5"/>
    <n v="77070"/>
    <x v="2"/>
    <s v="TEC-PH-10001536"/>
    <x v="2"/>
    <x v="7"/>
    <s v="Spigen Samsung Galaxy S5 Case Wallet"/>
    <x v="2040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s v="United States"/>
    <s v="Springfield"/>
    <x v="17"/>
    <n v="22153"/>
    <x v="0"/>
    <s v="OFF-EN-10001532"/>
    <x v="1"/>
    <x v="12"/>
    <s v="Brown Kraft Recycled Envelopes"/>
    <x v="2041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s v="United States"/>
    <s v="Springfield"/>
    <x v="17"/>
    <n v="22153"/>
    <x v="0"/>
    <s v="OFF-AP-10003057"/>
    <x v="1"/>
    <x v="9"/>
    <s v="Honeywell Enviracaire Portable HEPA Air Cleaner for 16' x 20' Room"/>
    <x v="2042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s v="United States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s v="United States"/>
    <s v="Louisville"/>
    <x v="22"/>
    <n v="80027"/>
    <x v="1"/>
    <s v="FUR-TA-10000849"/>
    <x v="0"/>
    <x v="3"/>
    <s v="Bevis Rectangular Conference Tables"/>
    <x v="2044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s v="United States"/>
    <s v="Louisville"/>
    <x v="22"/>
    <n v="80027"/>
    <x v="1"/>
    <s v="OFF-PA-10002259"/>
    <x v="1"/>
    <x v="10"/>
    <s v="Geographics Note Cards, Blank, White, 8 1/2&quot; x 11&quot;"/>
    <x v="2045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s v="United States"/>
    <s v="Tampa"/>
    <x v="2"/>
    <n v="33614"/>
    <x v="0"/>
    <s v="FUR-FU-10002597"/>
    <x v="0"/>
    <x v="5"/>
    <s v="C-Line Magnetic Cubicle Keepers, Clear Polypropylene"/>
    <x v="2046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s v="United States"/>
    <s v="Passaic"/>
    <x v="30"/>
    <n v="7055"/>
    <x v="3"/>
    <s v="TEC-PH-10004614"/>
    <x v="2"/>
    <x v="7"/>
    <s v="AT&amp;T 841000 Phone"/>
    <x v="2047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s v="United States"/>
    <s v="Passaic"/>
    <x v="30"/>
    <n v="7055"/>
    <x v="3"/>
    <s v="FUR-TA-10003748"/>
    <x v="0"/>
    <x v="3"/>
    <s v="Bevis 36 x 72 Conference Tables"/>
    <x v="2048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s v="United States"/>
    <s v="Passaic"/>
    <x v="30"/>
    <n v="7055"/>
    <x v="3"/>
    <s v="OFF-AP-10003217"/>
    <x v="1"/>
    <x v="9"/>
    <s v="Eureka Sanitaire  Commercial Upright"/>
    <x v="2049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s v="United States"/>
    <s v="Passaic"/>
    <x v="30"/>
    <n v="7055"/>
    <x v="3"/>
    <s v="TEC-AC-10002399"/>
    <x v="2"/>
    <x v="11"/>
    <s v="SanDisk Cruzer 32 GB USB Flash Drive"/>
    <x v="2050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s v="United States"/>
    <s v="Passaic"/>
    <x v="30"/>
    <n v="7055"/>
    <x v="3"/>
    <s v="OFF-EN-10002973"/>
    <x v="1"/>
    <x v="12"/>
    <s v="Ampad #10 Peel &amp; Seel Holiday Envelopes"/>
    <x v="2051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s v="United States"/>
    <s v="Passaic"/>
    <x v="30"/>
    <n v="7055"/>
    <x v="3"/>
    <s v="TEC-PH-10001336"/>
    <x v="2"/>
    <x v="7"/>
    <s v="Digium D40 VoIP phone"/>
    <x v="2052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s v="United States"/>
    <s v="Los Angeles"/>
    <x v="1"/>
    <n v="90004"/>
    <x v="1"/>
    <s v="OFF-EN-10000461"/>
    <x v="1"/>
    <x v="12"/>
    <s v="#10- 4 1/8&quot; x 9 1/2&quot; Recycled Envelopes"/>
    <x v="2053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s v="United States"/>
    <s v="Philadelphia"/>
    <x v="9"/>
    <n v="19143"/>
    <x v="3"/>
    <s v="FUR-CH-10000988"/>
    <x v="0"/>
    <x v="1"/>
    <s v="Hon Olson Stacker Stools"/>
    <x v="2054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s v="United States"/>
    <s v="North Charleston"/>
    <x v="20"/>
    <n v="29406"/>
    <x v="0"/>
    <s v="OFF-ST-10001809"/>
    <x v="1"/>
    <x v="4"/>
    <s v="Fellowes Officeware Wire Shelving"/>
    <x v="2055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s v="United States"/>
    <s v="San Jose"/>
    <x v="1"/>
    <n v="95123"/>
    <x v="1"/>
    <s v="OFF-BI-10003963"/>
    <x v="1"/>
    <x v="8"/>
    <s v="Cardinal Holdit Data Disk Pockets"/>
    <x v="2056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OFF-LA-10000081"/>
    <x v="1"/>
    <x v="2"/>
    <s v="Avery 496"/>
    <x v="2057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TEC-PH-10000149"/>
    <x v="2"/>
    <x v="7"/>
    <s v="Cisco SPA525G2 IP Phone - Wireless"/>
    <x v="2058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TEC-AC-10002399"/>
    <x v="2"/>
    <x v="11"/>
    <s v="SanDisk Cruzer 32 GB USB Flash Drive"/>
    <x v="2059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TEC-AC-10003038"/>
    <x v="2"/>
    <x v="11"/>
    <s v="Kingston Digital DataTraveler 16GB USB 2.0"/>
    <x v="1849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OFF-ST-10000344"/>
    <x v="1"/>
    <x v="4"/>
    <s v="Neat Ideas Personal Hanging Folder Files, Black"/>
    <x v="2060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OFF-LA-10004093"/>
    <x v="1"/>
    <x v="2"/>
    <s v="Avery 486"/>
    <x v="206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OFF-AR-10001683"/>
    <x v="1"/>
    <x v="6"/>
    <s v="Lumber Crayons"/>
    <x v="2062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s v="United States"/>
    <s v="New York City"/>
    <x v="15"/>
    <n v="10011"/>
    <x v="3"/>
    <s v="OFF-ST-10003455"/>
    <x v="1"/>
    <x v="4"/>
    <s v="Tenex File Box, Personal Filing Tote with Lid, Black"/>
    <x v="206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s v="United States"/>
    <s v="Plainfield"/>
    <x v="30"/>
    <n v="7060"/>
    <x v="3"/>
    <s v="OFF-AP-10002578"/>
    <x v="1"/>
    <x v="9"/>
    <s v="Fellowes Premier Superior Surge Suppressor, 10-Outlet, With Phone and Remote"/>
    <x v="206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s v="United States"/>
    <s v="Seattle"/>
    <x v="4"/>
    <n v="98115"/>
    <x v="1"/>
    <s v="OFF-PA-10001763"/>
    <x v="1"/>
    <x v="10"/>
    <s v="Xerox 1896"/>
    <x v="2065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s v="United States"/>
    <s v="Seattle"/>
    <x v="4"/>
    <n v="98115"/>
    <x v="1"/>
    <s v="OFF-BI-10001597"/>
    <x v="1"/>
    <x v="8"/>
    <s v="Wilson Jones Ledger-Size, Piano-Hinge Binder, 2&quot;, Blue"/>
    <x v="2066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s v="United States"/>
    <s v="New York City"/>
    <x v="15"/>
    <n v="10009"/>
    <x v="3"/>
    <s v="OFF-BI-10001524"/>
    <x v="1"/>
    <x v="8"/>
    <s v="GBC Premium Transparent Covers with Diagonal Lined Pattern"/>
    <x v="2067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s v="United States"/>
    <s v="New York City"/>
    <x v="15"/>
    <n v="10009"/>
    <x v="3"/>
    <s v="OFF-BI-10001553"/>
    <x v="1"/>
    <x v="8"/>
    <s v="SpineVue Locking Slant-D Ring Binders by Cardinal"/>
    <x v="899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s v="United States"/>
    <s v="New York City"/>
    <x v="15"/>
    <n v="10009"/>
    <x v="3"/>
    <s v="TEC-PH-10000576"/>
    <x v="2"/>
    <x v="7"/>
    <s v="AT&amp;T 1080 Corded phone"/>
    <x v="2068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s v="United States"/>
    <s v="New York City"/>
    <x v="15"/>
    <n v="10009"/>
    <x v="3"/>
    <s v="OFF-LA-10001317"/>
    <x v="1"/>
    <x v="2"/>
    <s v="Avery 520"/>
    <x v="982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s v="United States"/>
    <s v="Newport News"/>
    <x v="17"/>
    <n v="23602"/>
    <x v="0"/>
    <s v="OFF-PA-10000726"/>
    <x v="1"/>
    <x v="10"/>
    <s v="Black Print Carbonless Snap-Off Rapid Letter, 8 1/2&quot; x 7&quot;"/>
    <x v="2069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s v="United States"/>
    <s v="Newport News"/>
    <x v="17"/>
    <n v="23602"/>
    <x v="0"/>
    <s v="OFF-ST-10003306"/>
    <x v="1"/>
    <x v="4"/>
    <s v="Letter Size Cart"/>
    <x v="2070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s v="United States"/>
    <s v="Newport News"/>
    <x v="17"/>
    <n v="23602"/>
    <x v="0"/>
    <s v="OFF-PA-10004983"/>
    <x v="1"/>
    <x v="10"/>
    <s v="Xerox 23"/>
    <x v="5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s v="United States"/>
    <s v="Newport News"/>
    <x v="17"/>
    <n v="23602"/>
    <x v="0"/>
    <s v="OFF-ST-10001291"/>
    <x v="1"/>
    <x v="4"/>
    <s v="Tenex Personal Self-Stacking Standard File Box, Black/Gray"/>
    <x v="207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s v="United States"/>
    <s v="Fayetteville"/>
    <x v="3"/>
    <n v="28314"/>
    <x v="0"/>
    <s v="FUR-FU-10002107"/>
    <x v="0"/>
    <x v="5"/>
    <s v="Eldon Pizzaz Desk Accessories"/>
    <x v="20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s v="United States"/>
    <s v="Fayetteville"/>
    <x v="3"/>
    <n v="28314"/>
    <x v="0"/>
    <s v="FUR-BO-10002213"/>
    <x v="0"/>
    <x v="0"/>
    <s v="Sauder Forest Hills Library, Woodland Oak Finish"/>
    <x v="2073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s v="United States"/>
    <s v="Fayetteville"/>
    <x v="3"/>
    <n v="28314"/>
    <x v="0"/>
    <s v="OFF-AP-10000692"/>
    <x v="1"/>
    <x v="9"/>
    <s v="Fellowes Mighty 8 Compact Surge Protector"/>
    <x v="207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s v="United States"/>
    <s v="Los Angeles"/>
    <x v="1"/>
    <n v="90032"/>
    <x v="1"/>
    <s v="FUR-CH-10001190"/>
    <x v="0"/>
    <x v="1"/>
    <s v="Global Deluxe High-Back Office Chair in Storm"/>
    <x v="2075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s v="United States"/>
    <s v="Los Angeles"/>
    <x v="1"/>
    <n v="90032"/>
    <x v="1"/>
    <s v="TEC-AC-10000682"/>
    <x v="2"/>
    <x v="11"/>
    <s v="Kensington K72356US Mouse-in-a-Box USB Desktop Mouse"/>
    <x v="2076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s v="United States"/>
    <s v="Los Angeles"/>
    <x v="1"/>
    <n v="90032"/>
    <x v="1"/>
    <s v="OFF-LA-10004545"/>
    <x v="1"/>
    <x v="2"/>
    <s v="Avery 50"/>
    <x v="2077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s v="United States"/>
    <s v="Los Angeles"/>
    <x v="1"/>
    <n v="90032"/>
    <x v="1"/>
    <s v="OFF-AP-10003057"/>
    <x v="1"/>
    <x v="9"/>
    <s v="Honeywell Enviracaire Portable HEPA Air Cleaner for 16' x 20' Room"/>
    <x v="207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s v="United States"/>
    <s v="Los Angeles"/>
    <x v="1"/>
    <n v="90036"/>
    <x v="1"/>
    <s v="FUR-TA-10000198"/>
    <x v="0"/>
    <x v="3"/>
    <s v="Chromcraft Bull-Nose Wood Oval Conference Tables &amp; Bases"/>
    <x v="2079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s v="United States"/>
    <s v="New York City"/>
    <x v="15"/>
    <n v="10011"/>
    <x v="3"/>
    <s v="OFF-AR-10002833"/>
    <x v="1"/>
    <x v="6"/>
    <s v="Newell 322"/>
    <x v="1410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s v="United States"/>
    <s v="Dallas"/>
    <x v="5"/>
    <n v="75220"/>
    <x v="2"/>
    <s v="OFF-SU-10002557"/>
    <x v="1"/>
    <x v="14"/>
    <s v="Fiskars Spring-Action Scissors"/>
    <x v="2080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s v="United States"/>
    <s v="Dallas"/>
    <x v="5"/>
    <n v="75220"/>
    <x v="2"/>
    <s v="OFF-ST-10003656"/>
    <x v="1"/>
    <x v="4"/>
    <s v="Safco Industrial Wire Shelving"/>
    <x v="2081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s v="United States"/>
    <s v="Seattle"/>
    <x v="4"/>
    <n v="98105"/>
    <x v="1"/>
    <s v="OFF-ST-10001097"/>
    <x v="1"/>
    <x v="4"/>
    <s v="Office Impressions Heavy Duty Welded Shelving &amp; Multimedia Storage Drawers"/>
    <x v="2082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s v="United States"/>
    <s v="Seattle"/>
    <x v="4"/>
    <n v="98105"/>
    <x v="1"/>
    <s v="TEC-PH-10000912"/>
    <x v="2"/>
    <x v="7"/>
    <s v="Anker 24W Portable Micro USB Car Charger"/>
    <x v="2083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s v="United States"/>
    <s v="Seattle"/>
    <x v="4"/>
    <n v="98105"/>
    <x v="1"/>
    <s v="FUR-TA-10000617"/>
    <x v="0"/>
    <x v="3"/>
    <s v="Hon Practical Foundations 30 x 60 Training Table, Light Gray/Charcoal"/>
    <x v="2084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s v="United States"/>
    <s v="Seattle"/>
    <x v="4"/>
    <n v="98105"/>
    <x v="1"/>
    <s v="OFF-BI-10001658"/>
    <x v="1"/>
    <x v="8"/>
    <s v="GBC Standard Therm-A-Bind Covers"/>
    <x v="2085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s v="United States"/>
    <s v="Seattle"/>
    <x v="4"/>
    <n v="98105"/>
    <x v="1"/>
    <s v="OFF-AR-10003856"/>
    <x v="1"/>
    <x v="6"/>
    <s v="Newell 344"/>
    <x v="348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s v="United States"/>
    <s v="Newark"/>
    <x v="13"/>
    <n v="19711"/>
    <x v="3"/>
    <s v="OFF-ST-10001837"/>
    <x v="1"/>
    <x v="4"/>
    <s v="SAFCO Mobile Desk Side File, Wire Frame"/>
    <x v="2086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s v="United States"/>
    <s v="Newark"/>
    <x v="13"/>
    <n v="19711"/>
    <x v="3"/>
    <s v="OFF-AR-10001473"/>
    <x v="1"/>
    <x v="6"/>
    <s v="Newell 313"/>
    <x v="296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s v="United States"/>
    <s v="Newark"/>
    <x v="13"/>
    <n v="19711"/>
    <x v="3"/>
    <s v="OFF-PA-10004285"/>
    <x v="1"/>
    <x v="10"/>
    <s v="Xerox 1959"/>
    <x v="130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s v="United States"/>
    <s v="New York City"/>
    <x v="15"/>
    <n v="10024"/>
    <x v="3"/>
    <s v="TEC-PH-10001835"/>
    <x v="2"/>
    <x v="7"/>
    <s v="Jawbone JAMBOX Wireless Bluetooth Speaker"/>
    <x v="2087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s v="United States"/>
    <s v="New York City"/>
    <x v="15"/>
    <n v="10024"/>
    <x v="3"/>
    <s v="OFF-PA-10002245"/>
    <x v="1"/>
    <x v="10"/>
    <s v="Xerox 1895"/>
    <x v="100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s v="United States"/>
    <s v="Los Angeles"/>
    <x v="1"/>
    <n v="90049"/>
    <x v="1"/>
    <s v="OFF-PA-10001457"/>
    <x v="1"/>
    <x v="10"/>
    <s v="White GlueTop Scratch Pads"/>
    <x v="2088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s v="United States"/>
    <s v="Jamestown"/>
    <x v="15"/>
    <n v="14701"/>
    <x v="3"/>
    <s v="TEC-PH-10002885"/>
    <x v="2"/>
    <x v="7"/>
    <s v="Apple iPhone 5"/>
    <x v="2089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s v="United States"/>
    <s v="Houston"/>
    <x v="5"/>
    <n v="77095"/>
    <x v="2"/>
    <s v="FUR-TA-10004086"/>
    <x v="0"/>
    <x v="3"/>
    <s v="KI Adjustable-Height Table"/>
    <x v="2090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s v="United States"/>
    <s v="Houston"/>
    <x v="5"/>
    <n v="77095"/>
    <x v="2"/>
    <s v="TEC-PH-10000895"/>
    <x v="2"/>
    <x v="7"/>
    <s v="Polycom VVX 310 VoIP phone"/>
    <x v="2091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s v="United States"/>
    <s v="Mishawaka"/>
    <x v="14"/>
    <n v="46544"/>
    <x v="2"/>
    <s v="FUR-CH-10000225"/>
    <x v="0"/>
    <x v="1"/>
    <s v="Global Geo Office Task Chair, Gray"/>
    <x v="345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s v="United States"/>
    <s v="San Diego"/>
    <x v="1"/>
    <n v="92037"/>
    <x v="1"/>
    <s v="OFF-ST-10002370"/>
    <x v="1"/>
    <x v="4"/>
    <s v="Sortfiler Multipurpose Personal File Organizer, Black"/>
    <x v="2092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s v="United States"/>
    <s v="San Diego"/>
    <x v="1"/>
    <n v="92037"/>
    <x v="1"/>
    <s v="OFF-EN-10000056"/>
    <x v="1"/>
    <x v="12"/>
    <s v="Cameo Buff Policy Envelopes"/>
    <x v="2093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s v="United States"/>
    <s v="San Francisco"/>
    <x v="1"/>
    <n v="94109"/>
    <x v="1"/>
    <s v="OFF-BI-10004817"/>
    <x v="1"/>
    <x v="8"/>
    <s v="GBC Personal VeloBind Strips"/>
    <x v="209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s v="United States"/>
    <s v="Miami"/>
    <x v="2"/>
    <n v="33178"/>
    <x v="0"/>
    <s v="OFF-EN-10004483"/>
    <x v="1"/>
    <x v="12"/>
    <s v="#10 White Business Envelopes,4 1/8 x 9 1/2"/>
    <x v="2095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s v="United States"/>
    <s v="Skokie"/>
    <x v="10"/>
    <n v="60076"/>
    <x v="2"/>
    <s v="OFF-PA-10001892"/>
    <x v="1"/>
    <x v="10"/>
    <s v="Rediform Wirebound &quot;Phone Memo&quot; Message Book, 11 x 5-3/4"/>
    <x v="2096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s v="United States"/>
    <s v="Skokie"/>
    <x v="10"/>
    <n v="60076"/>
    <x v="2"/>
    <s v="OFF-BI-10000546"/>
    <x v="1"/>
    <x v="8"/>
    <s v="Avery Durable Binders"/>
    <x v="2097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s v="United States"/>
    <s v="Skokie"/>
    <x v="10"/>
    <n v="60076"/>
    <x v="2"/>
    <s v="OFF-BI-10001294"/>
    <x v="1"/>
    <x v="8"/>
    <s v="Fellowes Binding Cases"/>
    <x v="2098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s v="United States"/>
    <s v="San Francisco"/>
    <x v="1"/>
    <n v="94110"/>
    <x v="1"/>
    <s v="OFF-LA-10000248"/>
    <x v="1"/>
    <x v="2"/>
    <s v="Avery 52"/>
    <x v="1576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s v="United States"/>
    <s v="San Francisco"/>
    <x v="1"/>
    <n v="94122"/>
    <x v="1"/>
    <s v="OFF-ST-10001228"/>
    <x v="1"/>
    <x v="4"/>
    <s v="Fellowes Personal Hanging Folder Files, Navy"/>
    <x v="2099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s v="United States"/>
    <s v="San Francisco"/>
    <x v="1"/>
    <n v="94122"/>
    <x v="1"/>
    <s v="OFF-SU-10000151"/>
    <x v="1"/>
    <x v="14"/>
    <s v="High Speed Automatic Electric Letter Opener"/>
    <x v="2100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s v="United States"/>
    <s v="San Francisco"/>
    <x v="1"/>
    <n v="94122"/>
    <x v="1"/>
    <s v="FUR-FU-10004351"/>
    <x v="0"/>
    <x v="5"/>
    <s v="Staple-based wall hangings"/>
    <x v="2101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s v="United States"/>
    <s v="Houston"/>
    <x v="5"/>
    <n v="77070"/>
    <x v="2"/>
    <s v="OFF-AP-10001293"/>
    <x v="1"/>
    <x v="9"/>
    <s v="Belkin 8 Outlet Surge Protector"/>
    <x v="210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s v="United States"/>
    <s v="Los Angeles"/>
    <x v="1"/>
    <n v="90045"/>
    <x v="1"/>
    <s v="TEC-PH-10000675"/>
    <x v="2"/>
    <x v="7"/>
    <s v="Panasonic KX TS3282B Corded phone"/>
    <x v="2103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s v="United States"/>
    <s v="Los Angeles"/>
    <x v="1"/>
    <n v="90045"/>
    <x v="1"/>
    <s v="TEC-AC-10000580"/>
    <x v="2"/>
    <x v="11"/>
    <s v="Logitech G13 Programmable Gameboard with LCD Display"/>
    <x v="210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s v="United States"/>
    <s v="Oklahoma City"/>
    <x v="26"/>
    <n v="73120"/>
    <x v="2"/>
    <s v="OFF-ST-10003470"/>
    <x v="1"/>
    <x v="4"/>
    <s v="Tennsco Snap-Together Open Shelving Units, Starter Sets and Add-On Units"/>
    <x v="2105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s v="United States"/>
    <s v="Monroe"/>
    <x v="28"/>
    <n v="71203"/>
    <x v="0"/>
    <s v="TEC-AC-10003116"/>
    <x v="2"/>
    <x v="11"/>
    <s v="Memorex Froggy Flash Drive 8 GB"/>
    <x v="2106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s v="United States"/>
    <s v="Tampa"/>
    <x v="2"/>
    <n v="33614"/>
    <x v="0"/>
    <s v="OFF-BI-10002429"/>
    <x v="1"/>
    <x v="8"/>
    <s v="Premier Elliptical Ring Binder, Black"/>
    <x v="2107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s v="United States"/>
    <s v="Chicago"/>
    <x v="10"/>
    <n v="60623"/>
    <x v="2"/>
    <s v="TEC-AC-10003280"/>
    <x v="2"/>
    <x v="11"/>
    <s v="Belkin F8E887 USB Wired Ergonomic Keyboard"/>
    <x v="1679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s v="United States"/>
    <s v="Chicago"/>
    <x v="10"/>
    <n v="60623"/>
    <x v="2"/>
    <s v="FUR-CH-10004540"/>
    <x v="0"/>
    <x v="1"/>
    <s v="Global Chrome Stack Chair"/>
    <x v="1404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s v="United States"/>
    <s v="Bowling Green"/>
    <x v="24"/>
    <n v="43402"/>
    <x v="3"/>
    <s v="OFF-ST-10000585"/>
    <x v="1"/>
    <x v="4"/>
    <s v="Economy Rollaway Files"/>
    <x v="2108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s v="United States"/>
    <s v="Houston"/>
    <x v="5"/>
    <n v="77095"/>
    <x v="2"/>
    <s v="OFF-EN-10003001"/>
    <x v="1"/>
    <x v="12"/>
    <s v="Ames Color-File Green Diamond Border X-ray Mailers"/>
    <x v="2109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s v="United States"/>
    <s v="Westfield"/>
    <x v="30"/>
    <n v="7090"/>
    <x v="3"/>
    <s v="FUR-FU-10003975"/>
    <x v="0"/>
    <x v="5"/>
    <s v="Eldon Advantage Chair Mats for Low to Medium Pile Carpets"/>
    <x v="2110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s v="United States"/>
    <s v="Oklahoma City"/>
    <x v="26"/>
    <n v="73120"/>
    <x v="2"/>
    <s v="OFF-LA-10004559"/>
    <x v="1"/>
    <x v="2"/>
    <s v="Avery 49"/>
    <x v="171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s v="United States"/>
    <s v="Oklahoma City"/>
    <x v="26"/>
    <n v="73120"/>
    <x v="2"/>
    <s v="OFF-LA-10003223"/>
    <x v="1"/>
    <x v="2"/>
    <s v="Avery 508"/>
    <x v="2111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s v="United States"/>
    <s v="Oklahoma City"/>
    <x v="26"/>
    <n v="73120"/>
    <x v="2"/>
    <s v="OFF-AP-10002651"/>
    <x v="1"/>
    <x v="9"/>
    <s v="Hoover Upright Vacuum With Dirt Cup"/>
    <x v="211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s v="United States"/>
    <s v="Oklahoma City"/>
    <x v="26"/>
    <n v="73120"/>
    <x v="2"/>
    <s v="OFF-PA-10003177"/>
    <x v="1"/>
    <x v="10"/>
    <s v="Xerox 1999"/>
    <x v="91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s v="United States"/>
    <s v="Oklahoma City"/>
    <x v="26"/>
    <n v="73120"/>
    <x v="2"/>
    <s v="TEC-PH-10003442"/>
    <x v="2"/>
    <x v="7"/>
    <s v="Samsung Replacement EH64AVFWE Premium Headset"/>
    <x v="2113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s v="United States"/>
    <s v="Oklahoma City"/>
    <x v="26"/>
    <n v="73120"/>
    <x v="2"/>
    <s v="OFF-BI-10000977"/>
    <x v="1"/>
    <x v="8"/>
    <s v="Ibico Plastic Spiral Binding Combs"/>
    <x v="2114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s v="United States"/>
    <s v="Houston"/>
    <x v="5"/>
    <n v="77041"/>
    <x v="2"/>
    <s v="OFF-AR-10004078"/>
    <x v="1"/>
    <x v="6"/>
    <s v="Newell 312"/>
    <x v="211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s v="United States"/>
    <s v="Houston"/>
    <x v="5"/>
    <n v="77041"/>
    <x v="2"/>
    <s v="TEC-AC-10002550"/>
    <x v="2"/>
    <x v="11"/>
    <s v="Maxell 4.7GB DVD-RW 3/Pack"/>
    <x v="2116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s v="United States"/>
    <s v="Houston"/>
    <x v="5"/>
    <n v="77041"/>
    <x v="2"/>
    <s v="OFF-BI-10004965"/>
    <x v="1"/>
    <x v="8"/>
    <s v="Ibico Covers for Plastic or Wire Binding Elements"/>
    <x v="2117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s v="United States"/>
    <s v="Houston"/>
    <x v="5"/>
    <n v="77041"/>
    <x v="2"/>
    <s v="OFF-BI-10004209"/>
    <x v="1"/>
    <x v="8"/>
    <s v="Fellowes Twister Kit, Gray/Clear, 3/pkg"/>
    <x v="2118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s v="United States"/>
    <s v="Houston"/>
    <x v="5"/>
    <n v="77041"/>
    <x v="2"/>
    <s v="OFF-PA-10001526"/>
    <x v="1"/>
    <x v="10"/>
    <s v="Xerox 1949"/>
    <x v="892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s v="United States"/>
    <s v="Fort Lauderdale"/>
    <x v="2"/>
    <n v="33311"/>
    <x v="0"/>
    <s v="OFF-PA-10000788"/>
    <x v="1"/>
    <x v="10"/>
    <s v="Xerox 210"/>
    <x v="563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s v="United States"/>
    <s v="Little Rock"/>
    <x v="36"/>
    <n v="72209"/>
    <x v="0"/>
    <s v="OFF-PA-10000595"/>
    <x v="1"/>
    <x v="10"/>
    <s v="Xerox 1929"/>
    <x v="1159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s v="United States"/>
    <s v="Little Rock"/>
    <x v="36"/>
    <n v="72209"/>
    <x v="0"/>
    <s v="OFF-BI-10000829"/>
    <x v="1"/>
    <x v="8"/>
    <s v="Avery Non-Stick Binders"/>
    <x v="2119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s v="United States"/>
    <s v="Little Rock"/>
    <x v="36"/>
    <n v="72209"/>
    <x v="0"/>
    <s v="OFF-FA-10002676"/>
    <x v="1"/>
    <x v="13"/>
    <s v="Colored Push Pins"/>
    <x v="2120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s v="United States"/>
    <s v="Little Rock"/>
    <x v="36"/>
    <n v="72209"/>
    <x v="0"/>
    <s v="TEC-AC-10000844"/>
    <x v="2"/>
    <x v="11"/>
    <s v="Logitech Gaming G510s - Keyboard"/>
    <x v="2121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s v="United States"/>
    <s v="Philadelphia"/>
    <x v="9"/>
    <n v="19120"/>
    <x v="3"/>
    <s v="OFF-ST-10004459"/>
    <x v="1"/>
    <x v="4"/>
    <s v="Tennsco Single-Tier Lockers"/>
    <x v="2122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s v="United States"/>
    <s v="La Quinta"/>
    <x v="1"/>
    <n v="92253"/>
    <x v="1"/>
    <s v="TEC-AC-10003499"/>
    <x v="2"/>
    <x v="11"/>
    <s v="Memorex Mini Travel Drive 8 GB USB 2.0 Flash Drive"/>
    <x v="2123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s v="United States"/>
    <s v="Cleveland"/>
    <x v="24"/>
    <n v="44105"/>
    <x v="3"/>
    <s v="FUR-CH-10000513"/>
    <x v="0"/>
    <x v="1"/>
    <s v="High-Back Leather Manager's Chair"/>
    <x v="2124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s v="United States"/>
    <s v="Cleveland"/>
    <x v="24"/>
    <n v="44105"/>
    <x v="3"/>
    <s v="TEC-PH-10000895"/>
    <x v="2"/>
    <x v="7"/>
    <s v="Polycom VVX 310 VoIP phone"/>
    <x v="2125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s v="United States"/>
    <s v="Cleveland"/>
    <x v="24"/>
    <n v="44105"/>
    <x v="3"/>
    <s v="TEC-PH-10002555"/>
    <x v="2"/>
    <x v="7"/>
    <s v="Nortel Meridian M5316 Digital phone"/>
    <x v="2126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s v="United States"/>
    <s v="San Francisco"/>
    <x v="1"/>
    <n v="94122"/>
    <x v="1"/>
    <s v="FUR-CH-10003312"/>
    <x v="0"/>
    <x v="1"/>
    <s v="Hon 2090 “Pillow Soft” Series Mid Back Swivel/Tilt Chairs"/>
    <x v="2127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s v="United States"/>
    <s v="San Francisco"/>
    <x v="1"/>
    <n v="94122"/>
    <x v="1"/>
    <s v="FUR-CH-10004086"/>
    <x v="0"/>
    <x v="1"/>
    <s v="Hon 4070 Series Pagoda Armless Upholstered Stacking Chairs"/>
    <x v="2128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s v="United States"/>
    <s v="Scottsdale"/>
    <x v="16"/>
    <n v="85254"/>
    <x v="1"/>
    <s v="FUR-FU-10002759"/>
    <x v="0"/>
    <x v="5"/>
    <s v="12-1/2 Diameter Round Wall Clock"/>
    <x v="2129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s v="United States"/>
    <s v="Philadelphia"/>
    <x v="9"/>
    <n v="19134"/>
    <x v="3"/>
    <s v="OFF-AP-10002191"/>
    <x v="1"/>
    <x v="9"/>
    <s v="Belkin 8 Outlet SurgeMaster II Gold Surge Protector"/>
    <x v="2130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s v="United States"/>
    <s v="Malden"/>
    <x v="31"/>
    <n v="2148"/>
    <x v="3"/>
    <s v="FUR-BO-10003450"/>
    <x v="0"/>
    <x v="0"/>
    <s v="Bush Westfield Collection Bookcases, Dark Cherry Finish"/>
    <x v="2131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s v="United States"/>
    <s v="Malden"/>
    <x v="31"/>
    <n v="2148"/>
    <x v="3"/>
    <s v="OFF-LA-10000248"/>
    <x v="1"/>
    <x v="2"/>
    <s v="Avery 52"/>
    <x v="181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s v="United States"/>
    <s v="San Jose"/>
    <x v="1"/>
    <n v="95123"/>
    <x v="1"/>
    <s v="OFF-ST-10004804"/>
    <x v="1"/>
    <x v="4"/>
    <s v="Belkin 19&quot; Vented Equipment Shelf, Black"/>
    <x v="213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s v="United States"/>
    <s v="San Jose"/>
    <x v="1"/>
    <n v="95123"/>
    <x v="1"/>
    <s v="FUR-BO-10001337"/>
    <x v="0"/>
    <x v="0"/>
    <s v="O'Sullivan Living Dimensions 2-Shelf Bookcases"/>
    <x v="21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s v="United States"/>
    <s v="Phoenix"/>
    <x v="16"/>
    <n v="85023"/>
    <x v="1"/>
    <s v="OFF-AR-10002255"/>
    <x v="1"/>
    <x v="6"/>
    <s v="Newell 346"/>
    <x v="2134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s v="United States"/>
    <s v="Phoenix"/>
    <x v="16"/>
    <n v="85023"/>
    <x v="1"/>
    <s v="TEC-PH-10002624"/>
    <x v="2"/>
    <x v="7"/>
    <s v="Samsung Galaxy S4 Mini"/>
    <x v="2135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s v="United States"/>
    <s v="Phoenix"/>
    <x v="16"/>
    <n v="85023"/>
    <x v="1"/>
    <s v="OFF-PA-10001878"/>
    <x v="1"/>
    <x v="10"/>
    <s v="Xerox 1891"/>
    <x v="2136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s v="United States"/>
    <s v="Phoenix"/>
    <x v="16"/>
    <n v="85023"/>
    <x v="1"/>
    <s v="OFF-LA-10000452"/>
    <x v="1"/>
    <x v="2"/>
    <s v="Avery 488"/>
    <x v="1325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s v="United States"/>
    <s v="Henderson"/>
    <x v="0"/>
    <n v="42420"/>
    <x v="0"/>
    <s v="FUR-FU-10004665"/>
    <x v="0"/>
    <x v="5"/>
    <s v="3M Polarizing Task Lamp with Clamp Arm, Light Gray"/>
    <x v="2137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s v="United States"/>
    <s v="Henderson"/>
    <x v="0"/>
    <n v="42420"/>
    <x v="0"/>
    <s v="OFF-BI-10000088"/>
    <x v="1"/>
    <x v="8"/>
    <s v="GBC Imprintable Covers"/>
    <x v="2138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s v="United States"/>
    <s v="Columbia"/>
    <x v="20"/>
    <n v="29203"/>
    <x v="0"/>
    <s v="OFF-PA-10000029"/>
    <x v="1"/>
    <x v="10"/>
    <s v="Xerox 224"/>
    <x v="243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s v="United States"/>
    <s v="Tallahassee"/>
    <x v="2"/>
    <n v="32303"/>
    <x v="0"/>
    <s v="TEC-PH-10000369"/>
    <x v="2"/>
    <x v="7"/>
    <s v="HTC One Mini"/>
    <x v="2139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s v="United States"/>
    <s v="New York City"/>
    <x v="15"/>
    <n v="10035"/>
    <x v="3"/>
    <s v="TEC-AC-10001590"/>
    <x v="2"/>
    <x v="11"/>
    <s v="Dell Slim USB Multimedia Keyboard"/>
    <x v="1424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s v="United States"/>
    <s v="Houston"/>
    <x v="5"/>
    <n v="77070"/>
    <x v="2"/>
    <s v="FUR-FU-10004909"/>
    <x v="0"/>
    <x v="5"/>
    <s v="Contemporary Wood/Metal Frame"/>
    <x v="2140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s v="United States"/>
    <s v="Coral Springs"/>
    <x v="2"/>
    <n v="33065"/>
    <x v="0"/>
    <s v="OFF-AP-10002287"/>
    <x v="1"/>
    <x v="9"/>
    <s v="Eureka Sanitaire  Multi-Pro Heavy-Duty Upright, Disposable Bags"/>
    <x v="2141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s v="United States"/>
    <s v="Orem"/>
    <x v="7"/>
    <n v="84057"/>
    <x v="1"/>
    <s v="FUR-BO-10004357"/>
    <x v="0"/>
    <x v="0"/>
    <s v="O'Sullivan Living Dimensions 3-Shelf Bookcases"/>
    <x v="2142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s v="United States"/>
    <s v="Orem"/>
    <x v="7"/>
    <n v="84057"/>
    <x v="1"/>
    <s v="OFF-LA-10003766"/>
    <x v="1"/>
    <x v="2"/>
    <s v="Self-Adhesive Removable Labels"/>
    <x v="2143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s v="United States"/>
    <s v="Orem"/>
    <x v="7"/>
    <n v="84057"/>
    <x v="1"/>
    <s v="OFF-ST-10000046"/>
    <x v="1"/>
    <x v="4"/>
    <s v="Fellowes Super Stor/Drawer Files"/>
    <x v="2144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s v="United States"/>
    <s v="Nashville"/>
    <x v="18"/>
    <n v="37211"/>
    <x v="0"/>
    <s v="OFF-LA-10003190"/>
    <x v="1"/>
    <x v="2"/>
    <s v="Avery 474"/>
    <x v="2145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s v="United States"/>
    <s v="Nashville"/>
    <x v="18"/>
    <n v="37211"/>
    <x v="0"/>
    <s v="OFF-PA-10002787"/>
    <x v="1"/>
    <x v="10"/>
    <s v="Xerox 227"/>
    <x v="563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s v="United States"/>
    <s v="New York City"/>
    <x v="15"/>
    <n v="10009"/>
    <x v="3"/>
    <s v="TEC-AC-10000387"/>
    <x v="2"/>
    <x v="11"/>
    <s v="KeyTronic KT800P2 - Keyboard - Black"/>
    <x v="2146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s v="United States"/>
    <s v="New York City"/>
    <x v="15"/>
    <n v="10009"/>
    <x v="3"/>
    <s v="OFF-ST-10001291"/>
    <x v="1"/>
    <x v="4"/>
    <s v="Tenex Personal Self-Stacking Standard File Box, Black/Gray"/>
    <x v="2147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s v="United States"/>
    <s v="Bowling Green"/>
    <x v="0"/>
    <n v="42104"/>
    <x v="0"/>
    <s v="TEC-AC-10003116"/>
    <x v="2"/>
    <x v="11"/>
    <s v="Memorex Froggy Flash Drive 8 GB"/>
    <x v="2148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s v="United States"/>
    <s v="Bellingham"/>
    <x v="4"/>
    <n v="98226"/>
    <x v="1"/>
    <s v="OFF-BI-10001308"/>
    <x v="1"/>
    <x v="8"/>
    <s v="GBC Standard Plastic Binding Systems' Combs"/>
    <x v="2149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s v="United States"/>
    <s v="Bellingham"/>
    <x v="4"/>
    <n v="98226"/>
    <x v="1"/>
    <s v="FUR-TA-10003954"/>
    <x v="0"/>
    <x v="3"/>
    <s v="Hon 94000 Series Round Tables"/>
    <x v="2150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s v="United States"/>
    <s v="New York City"/>
    <x v="15"/>
    <n v="10011"/>
    <x v="3"/>
    <s v="OFF-ST-10003282"/>
    <x v="1"/>
    <x v="4"/>
    <s v="Advantus 10-Drawer Portable Organizer, Chrome Metal Frame, Smoke Drawers"/>
    <x v="2151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s v="United States"/>
    <s v="Newark"/>
    <x v="24"/>
    <n v="43055"/>
    <x v="3"/>
    <s v="TEC-PH-10000576"/>
    <x v="2"/>
    <x v="7"/>
    <s v="AT&amp;T 1080 Corded phone"/>
    <x v="2152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s v="United States"/>
    <s v="Newark"/>
    <x v="24"/>
    <n v="43055"/>
    <x v="3"/>
    <s v="OFF-AR-10004441"/>
    <x v="1"/>
    <x v="6"/>
    <s v="BIC Brite Liner Highlighters"/>
    <x v="2153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s v="United States"/>
    <s v="Woodstock"/>
    <x v="10"/>
    <n v="60098"/>
    <x v="2"/>
    <s v="OFF-AR-10003759"/>
    <x v="1"/>
    <x v="6"/>
    <s v="Crayola Anti Dust Chalk, 12/Pack"/>
    <x v="215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s v="United States"/>
    <s v="Carrollton"/>
    <x v="5"/>
    <n v="75007"/>
    <x v="2"/>
    <s v="TEC-AC-10004145"/>
    <x v="2"/>
    <x v="11"/>
    <s v="Logitech diNovo Edge Keyboard"/>
    <x v="2155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s v="United States"/>
    <s v="Lafayette"/>
    <x v="14"/>
    <n v="47905"/>
    <x v="2"/>
    <s v="FUR-FU-10000293"/>
    <x v="0"/>
    <x v="5"/>
    <s v="Eldon Antistatic Chair Mats for Low to Medium Pile Carpets"/>
    <x v="1893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s v="United States"/>
    <s v="Columbus"/>
    <x v="32"/>
    <n v="31907"/>
    <x v="0"/>
    <s v="OFF-EN-10004955"/>
    <x v="1"/>
    <x v="12"/>
    <s v="Fashion Color Clasp Envelopes"/>
    <x v="2156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s v="United States"/>
    <s v="Columbus"/>
    <x v="32"/>
    <n v="31907"/>
    <x v="0"/>
    <s v="OFF-BI-10001071"/>
    <x v="1"/>
    <x v="8"/>
    <s v="GBC ProClick Punch Binding System"/>
    <x v="2157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s v="United States"/>
    <s v="Columbus"/>
    <x v="32"/>
    <n v="31907"/>
    <x v="0"/>
    <s v="OFF-EN-10001990"/>
    <x v="1"/>
    <x v="12"/>
    <s v="Staple envelope"/>
    <x v="71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s v="United States"/>
    <s v="Columbus"/>
    <x v="32"/>
    <n v="31907"/>
    <x v="0"/>
    <s v="OFF-AP-10002734"/>
    <x v="1"/>
    <x v="9"/>
    <s v="Holmes Harmony HEPA Air Purifier for 17 x 20 Room"/>
    <x v="2158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FUR-FU-10004587"/>
    <x v="0"/>
    <x v="5"/>
    <s v="GE General Use Halogen Bulbs, 100 Watts, 1 Bulb per Pack"/>
    <x v="2159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OFF-ST-10004337"/>
    <x v="1"/>
    <x v="4"/>
    <s v="SAFCO Commercial Wire Shelving, 72h"/>
    <x v="2160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OFF-PA-10003072"/>
    <x v="1"/>
    <x v="10"/>
    <s v="Eureka Recycled Copy Paper 8 1/2&quot; x 11&quot;, Ream"/>
    <x v="54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TEC-PH-10004833"/>
    <x v="2"/>
    <x v="7"/>
    <s v="Macally Suction Cup Mount"/>
    <x v="2161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FUR-FU-10001847"/>
    <x v="0"/>
    <x v="5"/>
    <s v="Eldon Image Series Black Desk Accessories"/>
    <x v="2162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s v="United States"/>
    <s v="Alexandria"/>
    <x v="17"/>
    <n v="22304"/>
    <x v="0"/>
    <s v="TEC-PH-10002103"/>
    <x v="2"/>
    <x v="7"/>
    <s v="Jabra SPEAK 410"/>
    <x v="2163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s v="United States"/>
    <s v="Haltom City"/>
    <x v="5"/>
    <n v="76117"/>
    <x v="2"/>
    <s v="OFF-EN-10001137"/>
    <x v="1"/>
    <x v="12"/>
    <s v="#10 Gummed Flap White Envelopes, 100/Box"/>
    <x v="2164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s v="United States"/>
    <s v="New York City"/>
    <x v="15"/>
    <n v="10024"/>
    <x v="3"/>
    <s v="OFF-ST-10001476"/>
    <x v="1"/>
    <x v="4"/>
    <s v="Steel Personal Filing/Posting Tote"/>
    <x v="2165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s v="United States"/>
    <s v="New York City"/>
    <x v="15"/>
    <n v="10024"/>
    <x v="3"/>
    <s v="FUR-FU-10002045"/>
    <x v="0"/>
    <x v="5"/>
    <s v="Executive Impressions 14&quot;"/>
    <x v="749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s v="United States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s v="United States"/>
    <s v="Los Angeles"/>
    <x v="1"/>
    <n v="90004"/>
    <x v="1"/>
    <s v="TEC-PH-10001433"/>
    <x v="2"/>
    <x v="7"/>
    <s v="Cisco Small Business SPA 502G VoIP phone"/>
    <x v="2166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s v="United States"/>
    <s v="Wheeling"/>
    <x v="10"/>
    <n v="60090"/>
    <x v="2"/>
    <s v="FUR-FU-10004671"/>
    <x v="0"/>
    <x v="5"/>
    <s v="Executive Impressions 12&quot; Wall Clock"/>
    <x v="2167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s v="United States"/>
    <s v="Wheeling"/>
    <x v="10"/>
    <n v="60090"/>
    <x v="2"/>
    <s v="FUR-TA-10003569"/>
    <x v="0"/>
    <x v="3"/>
    <s v="Bretford CR8500 Series Meeting Room Furniture"/>
    <x v="2168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s v="United States"/>
    <s v="Summerville"/>
    <x v="20"/>
    <n v="29483"/>
    <x v="0"/>
    <s v="TEC-PH-10002807"/>
    <x v="2"/>
    <x v="7"/>
    <s v="Motorla HX550 Universal Bluetooth Headset"/>
    <x v="2169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s v="United States"/>
    <s v="Summerville"/>
    <x v="20"/>
    <n v="29483"/>
    <x v="0"/>
    <s v="OFF-BI-10001597"/>
    <x v="1"/>
    <x v="8"/>
    <s v="Wilson Jones Ledger-Size, Piano-Hinge Binder, 2&quot;, Blue"/>
    <x v="2170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s v="United States"/>
    <s v="Columbus"/>
    <x v="14"/>
    <n v="47201"/>
    <x v="2"/>
    <s v="OFF-EN-10003296"/>
    <x v="1"/>
    <x v="12"/>
    <s v="Tyvek Side-Opening Peel &amp; Seel Expanding Envelopes"/>
    <x v="2171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s v="United States"/>
    <s v="Columbus"/>
    <x v="14"/>
    <n v="47201"/>
    <x v="2"/>
    <s v="OFF-BI-10004632"/>
    <x v="1"/>
    <x v="8"/>
    <s v="Ibico Hi-Tech Manual Binding System"/>
    <x v="2172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s v="United States"/>
    <s v="Columbus"/>
    <x v="14"/>
    <n v="47201"/>
    <x v="2"/>
    <s v="TEC-PH-10002310"/>
    <x v="2"/>
    <x v="7"/>
    <s v="Plantronics Calisto P620-M USB Wireless Speakerphone System"/>
    <x v="2173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s v="United States"/>
    <s v="Columbus"/>
    <x v="14"/>
    <n v="47201"/>
    <x v="2"/>
    <s v="OFF-ST-10000078"/>
    <x v="1"/>
    <x v="4"/>
    <s v="Tennsco 6- and 18-Compartment Lockers"/>
    <x v="217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s v="United States"/>
    <s v="Columbus"/>
    <x v="14"/>
    <n v="47201"/>
    <x v="2"/>
    <s v="OFF-PA-10001752"/>
    <x v="1"/>
    <x v="10"/>
    <s v="Hammermill CopyPlus Copy Paper (20Lb. and 84 Bright)"/>
    <x v="1830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s v="United States"/>
    <s v="New York City"/>
    <x v="15"/>
    <n v="10024"/>
    <x v="3"/>
    <s v="OFF-AP-10000026"/>
    <x v="1"/>
    <x v="9"/>
    <s v="Tripp Lite Isotel 6 Outlet Surge Protector with Fax/Modem Protection"/>
    <x v="2175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s v="United States"/>
    <s v="New York City"/>
    <x v="15"/>
    <n v="10024"/>
    <x v="3"/>
    <s v="OFF-SU-10002573"/>
    <x v="1"/>
    <x v="14"/>
    <s v="Acme 10&quot; Easy Grip Assistive Scissors"/>
    <x v="2176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s v="United States"/>
    <s v="New York City"/>
    <x v="15"/>
    <n v="10035"/>
    <x v="3"/>
    <s v="OFF-PA-10000349"/>
    <x v="1"/>
    <x v="10"/>
    <s v="Easy-staple paper"/>
    <x v="1830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s v="United States"/>
    <s v="New York City"/>
    <x v="15"/>
    <n v="10035"/>
    <x v="3"/>
    <s v="TEC-MA-10003356"/>
    <x v="2"/>
    <x v="15"/>
    <s v="Panasonic KX MC6040 Color Laser Multifunction Printer"/>
    <x v="2177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s v="United States"/>
    <s v="New York City"/>
    <x v="15"/>
    <n v="10035"/>
    <x v="3"/>
    <s v="FUR-BO-10000362"/>
    <x v="0"/>
    <x v="0"/>
    <s v="Sauder Inglewood Library Bookcases"/>
    <x v="2178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s v="United States"/>
    <s v="New York City"/>
    <x v="15"/>
    <n v="10035"/>
    <x v="3"/>
    <s v="FUR-FU-10003878"/>
    <x v="0"/>
    <x v="5"/>
    <s v="Linden 10&quot; Round Wall Clock, Black"/>
    <x v="2179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s v="United States"/>
    <s v="Jacksonville"/>
    <x v="2"/>
    <n v="32216"/>
    <x v="0"/>
    <s v="OFF-BI-10000591"/>
    <x v="1"/>
    <x v="8"/>
    <s v="Avery Binder Labels"/>
    <x v="2180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s v="United States"/>
    <s v="San Diego"/>
    <x v="1"/>
    <n v="92024"/>
    <x v="1"/>
    <s v="OFF-AR-10003727"/>
    <x v="1"/>
    <x v="6"/>
    <s v="Berol Giant Pencil Sharpener"/>
    <x v="2181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s v="United States"/>
    <s v="Arlington"/>
    <x v="5"/>
    <n v="76017"/>
    <x v="2"/>
    <s v="TEC-AC-10001635"/>
    <x v="2"/>
    <x v="11"/>
    <s v="KeyTronic KT400U2 - Keyboard - Black"/>
    <x v="1072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s v="United States"/>
    <s v="Arlington"/>
    <x v="5"/>
    <n v="76017"/>
    <x v="2"/>
    <s v="OFF-LA-10001317"/>
    <x v="1"/>
    <x v="2"/>
    <s v="Avery 520"/>
    <x v="218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s v="United States"/>
    <s v="Arlington"/>
    <x v="5"/>
    <n v="76017"/>
    <x v="2"/>
    <s v="FUR-TA-10000577"/>
    <x v="0"/>
    <x v="3"/>
    <s v="Bretford CR4500 Series Slim Rectangular Table"/>
    <x v="2183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s v="United States"/>
    <s v="Arlington"/>
    <x v="5"/>
    <n v="76017"/>
    <x v="2"/>
    <s v="OFF-LA-10000248"/>
    <x v="1"/>
    <x v="2"/>
    <s v="Avery 52"/>
    <x v="2184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s v="United States"/>
    <s v="Arlington"/>
    <x v="5"/>
    <n v="76017"/>
    <x v="2"/>
    <s v="OFF-PA-10000955"/>
    <x v="1"/>
    <x v="10"/>
    <s v="Southworth 25% Cotton Granite Paper &amp; Envelopes"/>
    <x v="937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s v="United States"/>
    <s v="Arlington"/>
    <x v="5"/>
    <n v="76017"/>
    <x v="2"/>
    <s v="FUR-FU-10000221"/>
    <x v="0"/>
    <x v="5"/>
    <s v="Master Caster Door Stop, Brown"/>
    <x v="86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s v="United States"/>
    <s v="Los Angeles"/>
    <x v="1"/>
    <n v="90045"/>
    <x v="1"/>
    <s v="FUR-CH-10002304"/>
    <x v="0"/>
    <x v="1"/>
    <s v="Global Stack Chair without Arms, Black"/>
    <x v="218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s v="United States"/>
    <s v="Los Angeles"/>
    <x v="1"/>
    <n v="90049"/>
    <x v="1"/>
    <s v="FUR-CH-10004886"/>
    <x v="0"/>
    <x v="1"/>
    <s v="Bevis Steel Folding Chairs"/>
    <x v="2186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s v="United States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s v="United States"/>
    <s v="San Francisco"/>
    <x v="1"/>
    <n v="94110"/>
    <x v="1"/>
    <s v="OFF-LA-10003663"/>
    <x v="1"/>
    <x v="2"/>
    <s v="Avery 498"/>
    <x v="399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s v="United States"/>
    <s v="San Francisco"/>
    <x v="1"/>
    <n v="94110"/>
    <x v="1"/>
    <s v="OFF-BI-10001294"/>
    <x v="1"/>
    <x v="8"/>
    <s v="Fellowes Binding Cases"/>
    <x v="2188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s v="United States"/>
    <s v="Carlsbad"/>
    <x v="27"/>
    <n v="88220"/>
    <x v="1"/>
    <s v="OFF-AR-10000369"/>
    <x v="1"/>
    <x v="6"/>
    <s v="Design Ebony Sketching Pencil"/>
    <x v="2189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s v="United States"/>
    <s v="Carlsbad"/>
    <x v="27"/>
    <n v="88220"/>
    <x v="1"/>
    <s v="OFF-ST-10000876"/>
    <x v="1"/>
    <x v="4"/>
    <s v="Eldon Simplefile Box Office"/>
    <x v="2191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s v="United States"/>
    <s v="Carlsbad"/>
    <x v="27"/>
    <n v="88220"/>
    <x v="1"/>
    <s v="OFF-LA-10001404"/>
    <x v="1"/>
    <x v="2"/>
    <s v="Avery 517"/>
    <x v="1782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s v="United States"/>
    <s v="Saint Louis"/>
    <x v="25"/>
    <n v="63116"/>
    <x v="2"/>
    <s v="OFF-PA-10001972"/>
    <x v="1"/>
    <x v="10"/>
    <s v="Xerox 214"/>
    <x v="243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s v="United States"/>
    <s v="New York City"/>
    <x v="15"/>
    <n v="10024"/>
    <x v="3"/>
    <s v="TEC-CO-10004722"/>
    <x v="2"/>
    <x v="16"/>
    <s v="Canon imageCLASS 2200 Advanced Copier"/>
    <x v="2192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s v="United States"/>
    <s v="New York City"/>
    <x v="15"/>
    <n v="10024"/>
    <x v="3"/>
    <s v="TEC-PH-10001494"/>
    <x v="2"/>
    <x v="7"/>
    <s v="Polycom CX600 IP Phone VoIP phone"/>
    <x v="2193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s v="United States"/>
    <s v="New York City"/>
    <x v="15"/>
    <n v="10024"/>
    <x v="3"/>
    <s v="OFF-EN-10002500"/>
    <x v="1"/>
    <x v="12"/>
    <s v="Globe Weis Peel &amp; Seel First Class Envelopes"/>
    <x v="101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s v="United States"/>
    <s v="New York City"/>
    <x v="15"/>
    <n v="10024"/>
    <x v="3"/>
    <s v="TEC-PH-10003800"/>
    <x v="2"/>
    <x v="7"/>
    <s v="i.Sound Portable Power - 8000 mAh"/>
    <x v="2194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s v="United States"/>
    <s v="Springfield"/>
    <x v="24"/>
    <n v="45503"/>
    <x v="3"/>
    <s v="TEC-AC-10002399"/>
    <x v="2"/>
    <x v="11"/>
    <s v="SanDisk Cruzer 32 GB USB Flash Drive"/>
    <x v="2195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s v="United States"/>
    <s v="Springfield"/>
    <x v="24"/>
    <n v="45503"/>
    <x v="3"/>
    <s v="TEC-MA-10002210"/>
    <x v="2"/>
    <x v="15"/>
    <s v="Epson TM-T88V Direct Thermal Printer - Monochrome - Desktop"/>
    <x v="2196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s v="United States"/>
    <s v="Springfield"/>
    <x v="24"/>
    <n v="45503"/>
    <x v="3"/>
    <s v="OFF-BI-10003196"/>
    <x v="1"/>
    <x v="8"/>
    <s v="Accohide Poly Flexible Ring Binders"/>
    <x v="2197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s v="United States"/>
    <s v="Tulsa"/>
    <x v="26"/>
    <n v="74133"/>
    <x v="2"/>
    <s v="OFF-PA-10000477"/>
    <x v="1"/>
    <x v="10"/>
    <s v="Xerox 1952"/>
    <x v="1830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s v="United States"/>
    <s v="Seattle"/>
    <x v="4"/>
    <n v="98103"/>
    <x v="1"/>
    <s v="FUR-FU-10000076"/>
    <x v="0"/>
    <x v="5"/>
    <s v="24-Hour Round Wall Clock"/>
    <x v="792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s v="United States"/>
    <s v="Seattle"/>
    <x v="4"/>
    <n v="98103"/>
    <x v="1"/>
    <s v="FUR-CH-10002017"/>
    <x v="0"/>
    <x v="1"/>
    <s v="SAFCO Optional Arm Kit for Workspace Cribbage Stacking Chair"/>
    <x v="2198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s v="United States"/>
    <s v="Seattle"/>
    <x v="4"/>
    <n v="98103"/>
    <x v="1"/>
    <s v="FUR-CH-10004287"/>
    <x v="0"/>
    <x v="1"/>
    <s v="SAFCO Arco Folding Chair"/>
    <x v="2199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s v="United States"/>
    <s v="Fayetteville"/>
    <x v="3"/>
    <n v="28314"/>
    <x v="0"/>
    <s v="FUR-FU-10003829"/>
    <x v="0"/>
    <x v="5"/>
    <s v="Stackable Trays"/>
    <x v="126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s v="United States"/>
    <s v="Fayetteville"/>
    <x v="3"/>
    <n v="28314"/>
    <x v="0"/>
    <s v="OFF-BI-10004728"/>
    <x v="1"/>
    <x v="8"/>
    <s v="Wilson Jones Turn Tabs Binder Tool for Ring Binders"/>
    <x v="2200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s v="United States"/>
    <s v="Los Angeles"/>
    <x v="1"/>
    <n v="90045"/>
    <x v="1"/>
    <s v="OFF-ST-10000046"/>
    <x v="1"/>
    <x v="4"/>
    <s v="Fellowes Super Stor/Drawer Files"/>
    <x v="2144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s v="United States"/>
    <s v="New York City"/>
    <x v="15"/>
    <n v="10035"/>
    <x v="3"/>
    <s v="OFF-PA-10000697"/>
    <x v="1"/>
    <x v="10"/>
    <s v="TOPS Voice Message Log Book, Flash Format"/>
    <x v="2201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s v="United States"/>
    <s v="New York City"/>
    <x v="15"/>
    <n v="10035"/>
    <x v="3"/>
    <s v="OFF-BI-10000848"/>
    <x v="1"/>
    <x v="8"/>
    <s v="Angle-D Ring Binders"/>
    <x v="535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s v="United States"/>
    <s v="New York City"/>
    <x v="15"/>
    <n v="10035"/>
    <x v="3"/>
    <s v="OFF-AR-10004691"/>
    <x v="1"/>
    <x v="6"/>
    <s v="Boston 1730 StandUp Electric Pencil Sharpener"/>
    <x v="2202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s v="United States"/>
    <s v="New York City"/>
    <x v="15"/>
    <n v="10035"/>
    <x v="3"/>
    <s v="FUR-CH-10000595"/>
    <x v="0"/>
    <x v="1"/>
    <s v="Safco Contoured Stacking Chairs"/>
    <x v="2203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s v="United States"/>
    <s v="Hot Springs"/>
    <x v="36"/>
    <n v="71901"/>
    <x v="0"/>
    <s v="TEC-AC-10000927"/>
    <x v="2"/>
    <x v="11"/>
    <s v="Anker Ultrathin Bluetooth Wireless Keyboard Aluminum Cover with Stand"/>
    <x v="80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s v="United States"/>
    <s v="Aurora"/>
    <x v="10"/>
    <n v="60505"/>
    <x v="2"/>
    <s v="OFF-PA-10001289"/>
    <x v="1"/>
    <x v="10"/>
    <s v="White Computer Printout Paper by Universal"/>
    <x v="781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s v="United States"/>
    <s v="Raleigh"/>
    <x v="3"/>
    <n v="27604"/>
    <x v="0"/>
    <s v="TEC-PH-10003092"/>
    <x v="2"/>
    <x v="7"/>
    <s v="Motorola L804"/>
    <x v="2204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s v="United States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s v="United States"/>
    <s v="Tulsa"/>
    <x v="26"/>
    <n v="74133"/>
    <x v="2"/>
    <s v="FUR-FU-10004270"/>
    <x v="0"/>
    <x v="5"/>
    <s v="Executive Impressions 13&quot; Clairmont Wall Clock"/>
    <x v="2206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s v="United States"/>
    <s v="Tulsa"/>
    <x v="26"/>
    <n v="74133"/>
    <x v="2"/>
    <s v="OFF-BI-10000948"/>
    <x v="1"/>
    <x v="8"/>
    <s v="GBC Laser Imprintable Binding System Covers, Desert Sand"/>
    <x v="2207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s v="United States"/>
    <s v="Tulsa"/>
    <x v="26"/>
    <n v="74133"/>
    <x v="2"/>
    <s v="OFF-PA-10000223"/>
    <x v="1"/>
    <x v="10"/>
    <s v="Xerox 2000"/>
    <x v="91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s v="United States"/>
    <s v="Tulsa"/>
    <x v="26"/>
    <n v="74133"/>
    <x v="2"/>
    <s v="FUR-FU-10004665"/>
    <x v="0"/>
    <x v="5"/>
    <s v="3M Polarizing Task Lamp with Clamp Arm, Light Gray"/>
    <x v="2137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s v="United States"/>
    <s v="Tulsa"/>
    <x v="26"/>
    <n v="74133"/>
    <x v="2"/>
    <s v="TEC-PH-10000215"/>
    <x v="2"/>
    <x v="7"/>
    <s v="Plantronics Cordless Phone Headset with In-line Volume - M214C"/>
    <x v="1245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s v="United States"/>
    <s v="Hesperia"/>
    <x v="1"/>
    <n v="92345"/>
    <x v="1"/>
    <s v="FUR-BO-10004467"/>
    <x v="0"/>
    <x v="0"/>
    <s v="Bestar Classic Bookcase"/>
    <x v="2208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OFF-BI-10000829"/>
    <x v="1"/>
    <x v="8"/>
    <s v="Avery Non-Stick Binders"/>
    <x v="2209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OFF-BI-10003712"/>
    <x v="1"/>
    <x v="8"/>
    <s v="Acco Pressboard Covers with Storage Hooks, 14 7/8&quot; x 11&quot;, Light Blue"/>
    <x v="696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OFF-PA-10000062"/>
    <x v="1"/>
    <x v="10"/>
    <s v="Green Bar Computer Printout Paper"/>
    <x v="2210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FUR-BO-10003404"/>
    <x v="0"/>
    <x v="0"/>
    <s v="Global Adaptabilites Bookcase, Cherry/Storm Gray Finish"/>
    <x v="2211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OFF-BI-10004233"/>
    <x v="1"/>
    <x v="8"/>
    <s v="GBC Pre-Punched Binding Paper, Plastic, White, 8-1/2&quot; x 11&quot;"/>
    <x v="2212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OFF-ST-10001272"/>
    <x v="1"/>
    <x v="4"/>
    <s v="Mini 13-1/2 Capacity Data Binder Rack, Pearl"/>
    <x v="2213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s v="United States"/>
    <s v="Provo"/>
    <x v="7"/>
    <n v="84604"/>
    <x v="1"/>
    <s v="OFF-LA-10001175"/>
    <x v="1"/>
    <x v="2"/>
    <s v="Avery 514"/>
    <x v="936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s v="United States"/>
    <s v="San Francisco"/>
    <x v="1"/>
    <n v="94110"/>
    <x v="1"/>
    <s v="OFF-EN-10004030"/>
    <x v="1"/>
    <x v="12"/>
    <s v="Convenience Packs of Business Envelopes"/>
    <x v="139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s v="United States"/>
    <s v="Gilbert"/>
    <x v="16"/>
    <n v="85234"/>
    <x v="1"/>
    <s v="FUR-CH-10004287"/>
    <x v="0"/>
    <x v="1"/>
    <s v="SAFCO Arco Folding Chair"/>
    <x v="221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s v="United States"/>
    <s v="New York City"/>
    <x v="15"/>
    <n v="10035"/>
    <x v="3"/>
    <s v="TEC-PH-10002834"/>
    <x v="2"/>
    <x v="7"/>
    <s v="Google Nexus 5"/>
    <x v="2215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s v="United States"/>
    <s v="New York City"/>
    <x v="15"/>
    <n v="10035"/>
    <x v="3"/>
    <s v="OFF-EN-10003055"/>
    <x v="1"/>
    <x v="12"/>
    <s v="Blue String-Tie &amp; Button Interoffice Envelopes, 10 x 13"/>
    <x v="1105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s v="United States"/>
    <s v="Springfield"/>
    <x v="25"/>
    <n v="65807"/>
    <x v="2"/>
    <s v="OFF-BI-10003460"/>
    <x v="1"/>
    <x v="8"/>
    <s v="Acco 3-Hole Punch"/>
    <x v="221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s v="United States"/>
    <s v="Memphis"/>
    <x v="18"/>
    <n v="38109"/>
    <x v="0"/>
    <s v="OFF-LA-10001569"/>
    <x v="1"/>
    <x v="2"/>
    <s v="Avery 499"/>
    <x v="2217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s v="United States"/>
    <s v="Memphis"/>
    <x v="18"/>
    <n v="38109"/>
    <x v="0"/>
    <s v="FUR-TA-10004534"/>
    <x v="0"/>
    <x v="3"/>
    <s v="Bevis 44 x 96 Conference Tables"/>
    <x v="2218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s v="United States"/>
    <s v="Memphis"/>
    <x v="18"/>
    <n v="38109"/>
    <x v="0"/>
    <s v="OFF-BI-10002954"/>
    <x v="1"/>
    <x v="8"/>
    <s v="Newell 3-Hole Punched Plastic Slotted Magazine Holders for Binders"/>
    <x v="2219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s v="United States"/>
    <s v="Amarillo"/>
    <x v="5"/>
    <n v="79109"/>
    <x v="2"/>
    <s v="TEC-AC-10003832"/>
    <x v="2"/>
    <x v="11"/>
    <s v="Imation 16GB Mini TravelDrive USB 2.0 Flash Drive"/>
    <x v="2220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s v="United States"/>
    <s v="Amarillo"/>
    <x v="5"/>
    <n v="79109"/>
    <x v="2"/>
    <s v="OFF-PA-10000474"/>
    <x v="1"/>
    <x v="10"/>
    <s v="Easy-staple paper"/>
    <x v="2221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s v="United States"/>
    <s v="Los Angeles"/>
    <x v="1"/>
    <n v="90045"/>
    <x v="1"/>
    <s v="FUR-CH-10002774"/>
    <x v="0"/>
    <x v="1"/>
    <s v="Global Deluxe Stacking Chair, Gray"/>
    <x v="1597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s v="United States"/>
    <s v="Los Angeles"/>
    <x v="1"/>
    <n v="90045"/>
    <x v="1"/>
    <s v="OFF-AP-10002765"/>
    <x v="1"/>
    <x v="9"/>
    <s v="Fellowes Advanced Computer Series Surge Protectors"/>
    <x v="2222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s v="United States"/>
    <s v="Lowell"/>
    <x v="31"/>
    <n v="1852"/>
    <x v="3"/>
    <s v="OFF-PA-10001144"/>
    <x v="1"/>
    <x v="10"/>
    <s v="Xerox 1913"/>
    <x v="1696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s v="United States"/>
    <s v="Lowell"/>
    <x v="31"/>
    <n v="1852"/>
    <x v="3"/>
    <s v="FUR-CH-10003761"/>
    <x v="0"/>
    <x v="1"/>
    <s v="Global Italian Leather Office Chair"/>
    <x v="2223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s v="United States"/>
    <s v="Lowell"/>
    <x v="31"/>
    <n v="1852"/>
    <x v="3"/>
    <s v="OFF-PA-10004665"/>
    <x v="1"/>
    <x v="10"/>
    <s v="Advantus Motivational Note Cards"/>
    <x v="2224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s v="United States"/>
    <s v="Lowell"/>
    <x v="31"/>
    <n v="1852"/>
    <x v="3"/>
    <s v="OFF-ST-10000078"/>
    <x v="1"/>
    <x v="4"/>
    <s v="Tennsco 6- and 18-Compartment Lockers"/>
    <x v="2225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s v="United States"/>
    <s v="San Diego"/>
    <x v="1"/>
    <n v="92024"/>
    <x v="1"/>
    <s v="OFF-PA-10000357"/>
    <x v="1"/>
    <x v="10"/>
    <s v="Xerox 1888"/>
    <x v="1696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s v="United States"/>
    <s v="Asheville"/>
    <x v="3"/>
    <n v="28806"/>
    <x v="0"/>
    <s v="OFF-AR-10000422"/>
    <x v="1"/>
    <x v="6"/>
    <s v="Pencil and Crayon Sharpener"/>
    <x v="221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s v="United States"/>
    <s v="Asheville"/>
    <x v="3"/>
    <n v="28806"/>
    <x v="0"/>
    <s v="OFF-AP-10001205"/>
    <x v="1"/>
    <x v="9"/>
    <s v="Belkin 5 Outlet SurgeMaster Power Centers"/>
    <x v="2226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s v="United States"/>
    <s v="Pueblo"/>
    <x v="22"/>
    <n v="81001"/>
    <x v="1"/>
    <s v="OFF-BI-10001116"/>
    <x v="1"/>
    <x v="8"/>
    <s v="Wilson Jones 1&quot; Hanging DublLock Ring Binders"/>
    <x v="2227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s v="United States"/>
    <s v="Pueblo"/>
    <x v="22"/>
    <n v="81001"/>
    <x v="1"/>
    <s v="OFF-BI-10002931"/>
    <x v="1"/>
    <x v="8"/>
    <s v="Avery Trapezoid Extra Heavy Duty 4&quot; Binders"/>
    <x v="2228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s v="United States"/>
    <s v="Jackson"/>
    <x v="12"/>
    <n v="49201"/>
    <x v="2"/>
    <s v="OFF-BI-10000546"/>
    <x v="1"/>
    <x v="8"/>
    <s v="Avery Durable Binders"/>
    <x v="936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s v="United States"/>
    <s v="Jackson"/>
    <x v="12"/>
    <n v="49201"/>
    <x v="2"/>
    <s v="TEC-AC-10002049"/>
    <x v="2"/>
    <x v="11"/>
    <s v="Logitech G19 Programmable Gaming Keyboard"/>
    <x v="1008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s v="United States"/>
    <s v="Jackson"/>
    <x v="12"/>
    <n v="49201"/>
    <x v="2"/>
    <s v="OFF-BI-10001196"/>
    <x v="1"/>
    <x v="8"/>
    <s v="Avery Flip-Chart Easel Binder, Black"/>
    <x v="2229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s v="United States"/>
    <s v="Jackson"/>
    <x v="12"/>
    <n v="49201"/>
    <x v="2"/>
    <s v="TEC-MA-10002981"/>
    <x v="2"/>
    <x v="15"/>
    <s v="I.R.I.S IRISCard Anywhere 5 Card Scanner"/>
    <x v="2230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s v="United States"/>
    <s v="Los Angeles"/>
    <x v="1"/>
    <n v="90004"/>
    <x v="1"/>
    <s v="OFF-BI-10000632"/>
    <x v="1"/>
    <x v="8"/>
    <s v="Satellite Sectional Post Binders"/>
    <x v="223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s v="United States"/>
    <s v="Thomasville"/>
    <x v="3"/>
    <n v="27360"/>
    <x v="0"/>
    <s v="OFF-EN-10003055"/>
    <x v="1"/>
    <x v="12"/>
    <s v="Blue String-Tie &amp; Button Interoffice Envelopes, 10 x 13"/>
    <x v="2233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s v="United States"/>
    <s v="Thomasville"/>
    <x v="3"/>
    <n v="27360"/>
    <x v="0"/>
    <s v="OFF-BI-10001031"/>
    <x v="1"/>
    <x v="8"/>
    <s v="Pressboard Data Binders by Wilson Jones"/>
    <x v="2234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s v="United States"/>
    <s v="Peoria"/>
    <x v="10"/>
    <n v="61604"/>
    <x v="2"/>
    <s v="OFF-BI-10002003"/>
    <x v="1"/>
    <x v="8"/>
    <s v="Ibico Presentation Index for Binding Systems"/>
    <x v="2235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s v="United States"/>
    <s v="Los Angeles"/>
    <x v="1"/>
    <n v="90032"/>
    <x v="1"/>
    <s v="OFF-PA-10003016"/>
    <x v="1"/>
    <x v="10"/>
    <s v="Adams &quot;While You Were Out&quot; Message Pads"/>
    <x v="2236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s v="United States"/>
    <s v="Chicago"/>
    <x v="10"/>
    <n v="60653"/>
    <x v="2"/>
    <s v="OFF-AR-10004582"/>
    <x v="1"/>
    <x v="6"/>
    <s v="BIC Brite Liner Grip Highlighters"/>
    <x v="797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s v="United States"/>
    <s v="Philadelphia"/>
    <x v="9"/>
    <n v="19134"/>
    <x v="3"/>
    <s v="OFF-BI-10004364"/>
    <x v="1"/>
    <x v="8"/>
    <s v="Storex Dura Pro Binders"/>
    <x v="2237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s v="United States"/>
    <s v="Englewood"/>
    <x v="22"/>
    <n v="80112"/>
    <x v="1"/>
    <s v="OFF-PA-10002246"/>
    <x v="1"/>
    <x v="10"/>
    <s v="Wirebound Four 2-3/4 x 5 Forms per Page, 400 Sets per Book"/>
    <x v="1154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s v="United States"/>
    <s v="Englewood"/>
    <x v="22"/>
    <n v="80112"/>
    <x v="1"/>
    <s v="TEC-PH-10002890"/>
    <x v="2"/>
    <x v="7"/>
    <s v="AT&amp;T 17929 Lendline Telephone"/>
    <x v="2238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s v="United States"/>
    <s v="Seattle"/>
    <x v="4"/>
    <n v="98115"/>
    <x v="1"/>
    <s v="FUR-FU-10001475"/>
    <x v="0"/>
    <x v="5"/>
    <s v="Contract Clock, 14&quot;, Brown"/>
    <x v="223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s v="United States"/>
    <s v="Hialeah"/>
    <x v="2"/>
    <n v="33012"/>
    <x v="0"/>
    <s v="FUR-FU-10004270"/>
    <x v="0"/>
    <x v="5"/>
    <s v="Executive Impressions 13&quot; Clairmont Wall Clock"/>
    <x v="2240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s v="United States"/>
    <s v="Lancaster"/>
    <x v="24"/>
    <n v="43130"/>
    <x v="3"/>
    <s v="OFF-PA-10003465"/>
    <x v="1"/>
    <x v="10"/>
    <s v="Xerox 1912"/>
    <x v="2241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TEC-MA-10003626"/>
    <x v="2"/>
    <x v="15"/>
    <s v="Hewlett-Packard Deskjet 6540 Color Inkjet Printer"/>
    <x v="2242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TEC-MA-10002412"/>
    <x v="2"/>
    <x v="15"/>
    <s v="Cisco TelePresence System EX90 Videoconferencing Unit"/>
    <x v="2243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OFF-PA-10001804"/>
    <x v="1"/>
    <x v="10"/>
    <s v="Xerox 195"/>
    <x v="2244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OFF-AR-10003183"/>
    <x v="1"/>
    <x v="6"/>
    <s v="Avery Fluorescent Highlighter Four-Color Set"/>
    <x v="2245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FUR-FU-10004270"/>
    <x v="0"/>
    <x v="5"/>
    <s v="Executive Impressions 13&quot; Clairmont Wall Clock"/>
    <x v="2246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OFF-FA-10003112"/>
    <x v="1"/>
    <x v="13"/>
    <s v="Staples"/>
    <x v="2247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s v="United States"/>
    <s v="Jacksonville"/>
    <x v="2"/>
    <n v="32216"/>
    <x v="0"/>
    <s v="FUR-FU-10001986"/>
    <x v="0"/>
    <x v="5"/>
    <s v="Dana Fluorescent Magnifying Lamp, White, 36&quot;"/>
    <x v="1919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s v="United States"/>
    <s v="Baltimore"/>
    <x v="39"/>
    <n v="21215"/>
    <x v="3"/>
    <s v="OFF-PA-10002319"/>
    <x v="1"/>
    <x v="10"/>
    <s v="Xerox 1944"/>
    <x v="224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s v="United States"/>
    <s v="New York City"/>
    <x v="15"/>
    <n v="10009"/>
    <x v="3"/>
    <s v="TEC-AC-10002323"/>
    <x v="2"/>
    <x v="11"/>
    <s v="SanDisk Ultra 32 GB MicroSDHC Class 10 Memory Card"/>
    <x v="2249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s v="United States"/>
    <s v="Carlsbad"/>
    <x v="27"/>
    <n v="88220"/>
    <x v="1"/>
    <s v="OFF-SU-10001165"/>
    <x v="1"/>
    <x v="14"/>
    <s v="Acme Elite Stainless Steel Scissors"/>
    <x v="1459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s v="United States"/>
    <s v="Carlsbad"/>
    <x v="27"/>
    <n v="88220"/>
    <x v="1"/>
    <s v="OFF-PA-10001246"/>
    <x v="1"/>
    <x v="10"/>
    <s v="Xerox 215"/>
    <x v="54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s v="United States"/>
    <s v="Carlsbad"/>
    <x v="27"/>
    <n v="88220"/>
    <x v="1"/>
    <s v="OFF-PA-10001815"/>
    <x v="1"/>
    <x v="10"/>
    <s v="Xerox 1885"/>
    <x v="2250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s v="United States"/>
    <s v="Los Angeles"/>
    <x v="1"/>
    <n v="90049"/>
    <x v="1"/>
    <s v="FUR-FU-10001876"/>
    <x v="0"/>
    <x v="5"/>
    <s v="Computer Room Manger, 14&quot;"/>
    <x v="2251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s v="United States"/>
    <s v="Los Angeles"/>
    <x v="1"/>
    <n v="90049"/>
    <x v="1"/>
    <s v="TEC-MA-10000488"/>
    <x v="2"/>
    <x v="15"/>
    <s v="Bady BDG101FRU Card Printer"/>
    <x v="2252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s v="United States"/>
    <s v="Jacksonville"/>
    <x v="2"/>
    <n v="32216"/>
    <x v="0"/>
    <s v="OFF-BI-10001098"/>
    <x v="1"/>
    <x v="8"/>
    <s v="Acco D-Ring Binder w/DublLock"/>
    <x v="2253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s v="United States"/>
    <s v="Lakewood"/>
    <x v="24"/>
    <n v="44107"/>
    <x v="3"/>
    <s v="FUR-FU-10003577"/>
    <x v="0"/>
    <x v="5"/>
    <s v="Nu-Dell Leatherette Frames"/>
    <x v="2254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s v="United States"/>
    <s v="Troy"/>
    <x v="15"/>
    <n v="12180"/>
    <x v="3"/>
    <s v="OFF-AR-10002656"/>
    <x v="1"/>
    <x v="6"/>
    <s v="Sanford Liquid Accent Highlighters"/>
    <x v="1847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s v="United States"/>
    <s v="Wilmington"/>
    <x v="3"/>
    <n v="28403"/>
    <x v="0"/>
    <s v="TEC-PH-10004531"/>
    <x v="2"/>
    <x v="7"/>
    <s v="AT&amp;T CL2909"/>
    <x v="214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s v="United States"/>
    <s v="Seattle"/>
    <x v="4"/>
    <n v="98105"/>
    <x v="1"/>
    <s v="OFF-AR-10003251"/>
    <x v="1"/>
    <x v="6"/>
    <s v="Prang Drawing Pencil Set"/>
    <x v="2255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s v="United States"/>
    <s v="New York City"/>
    <x v="15"/>
    <n v="10024"/>
    <x v="3"/>
    <s v="TEC-PH-10000673"/>
    <x v="2"/>
    <x v="7"/>
    <s v="Plantronics Voyager Pro HD - Bluetooth Headset"/>
    <x v="2256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s v="United States"/>
    <s v="Columbus"/>
    <x v="32"/>
    <n v="31907"/>
    <x v="0"/>
    <s v="TEC-AC-10000158"/>
    <x v="2"/>
    <x v="11"/>
    <s v="Sony 64GB Class 10 Micro SDHC R40 Memory Card"/>
    <x v="2257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s v="United States"/>
    <s v="New York City"/>
    <x v="15"/>
    <n v="10024"/>
    <x v="3"/>
    <s v="TEC-PH-10002075"/>
    <x v="2"/>
    <x v="7"/>
    <s v="AT&amp;T EL51110 DECT"/>
    <x v="2258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s v="United States"/>
    <s v="Costa Mesa"/>
    <x v="1"/>
    <n v="92627"/>
    <x v="1"/>
    <s v="OFF-ST-10004340"/>
    <x v="1"/>
    <x v="4"/>
    <s v="Fellowes Mobile File Cart, Black"/>
    <x v="2259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s v="United States"/>
    <s v="Houston"/>
    <x v="5"/>
    <n v="77095"/>
    <x v="2"/>
    <s v="FUR-FU-10002759"/>
    <x v="0"/>
    <x v="5"/>
    <s v="12-1/2 Diameter Round Wall Clock"/>
    <x v="112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s v="United States"/>
    <s v="Cary"/>
    <x v="3"/>
    <n v="27511"/>
    <x v="0"/>
    <s v="OFF-FA-10000585"/>
    <x v="1"/>
    <x v="13"/>
    <s v="OIC Bulk Pack Metal Binder Clips"/>
    <x v="1357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s v="United States"/>
    <s v="Cary"/>
    <x v="3"/>
    <n v="27511"/>
    <x v="0"/>
    <s v="OFF-AP-10004859"/>
    <x v="1"/>
    <x v="9"/>
    <s v="Acco 6 Outlet Guardian Premium Surge Suppressor"/>
    <x v="2260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s v="United States"/>
    <s v="Alexandria"/>
    <x v="17"/>
    <n v="22304"/>
    <x v="0"/>
    <s v="OFF-ST-10001558"/>
    <x v="1"/>
    <x v="4"/>
    <s v="Acco Perma 4000 Stacking Storage Drawers"/>
    <x v="2261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s v="United States"/>
    <s v="Vallejo"/>
    <x v="1"/>
    <n v="94591"/>
    <x v="1"/>
    <s v="OFF-LA-10004689"/>
    <x v="1"/>
    <x v="2"/>
    <s v="Avery 512"/>
    <x v="2262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s v="United States"/>
    <s v="Vallejo"/>
    <x v="1"/>
    <n v="94591"/>
    <x v="1"/>
    <s v="OFF-BI-10002867"/>
    <x v="1"/>
    <x v="8"/>
    <s v="GBC Recycled Regency Composition Covers"/>
    <x v="2263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s v="United States"/>
    <s v="Philadelphia"/>
    <x v="9"/>
    <n v="19120"/>
    <x v="3"/>
    <s v="TEC-PH-10003811"/>
    <x v="2"/>
    <x v="7"/>
    <s v="Jabra Supreme Plus Driver Edition Headset"/>
    <x v="2264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s v="United States"/>
    <s v="Philadelphia"/>
    <x v="9"/>
    <n v="19120"/>
    <x v="3"/>
    <s v="FUR-TA-10000849"/>
    <x v="0"/>
    <x v="3"/>
    <s v="Bevis Rectangular Conference Tables"/>
    <x v="2265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s v="United States"/>
    <s v="Toledo"/>
    <x v="24"/>
    <n v="43615"/>
    <x v="3"/>
    <s v="OFF-BI-10000848"/>
    <x v="1"/>
    <x v="8"/>
    <s v="Angle-D Ring Binders"/>
    <x v="2266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s v="United States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s v="United States"/>
    <s v="Seattle"/>
    <x v="4"/>
    <n v="98105"/>
    <x v="1"/>
    <s v="OFF-AR-10001547"/>
    <x v="1"/>
    <x v="6"/>
    <s v="Newell 311"/>
    <x v="15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s v="United States"/>
    <s v="Seattle"/>
    <x v="4"/>
    <n v="98105"/>
    <x v="1"/>
    <s v="TEC-AC-10001838"/>
    <x v="2"/>
    <x v="11"/>
    <s v="Razer Tiamat Over Ear 7.1 Surround Sound PC Gaming Headset"/>
    <x v="2268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s v="United States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s v="United States"/>
    <s v="Plainfield"/>
    <x v="30"/>
    <n v="7060"/>
    <x v="3"/>
    <s v="TEC-PH-10002923"/>
    <x v="2"/>
    <x v="7"/>
    <s v="Logitech B530 USB Headset - headset - Full size, Binaural"/>
    <x v="2270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s v="United States"/>
    <s v="Plainfield"/>
    <x v="30"/>
    <n v="7060"/>
    <x v="3"/>
    <s v="OFF-AR-10000716"/>
    <x v="1"/>
    <x v="6"/>
    <s v="DIXON Ticonderoga Erasable Checking Pencils"/>
    <x v="2271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s v="United States"/>
    <s v="Las Cruces"/>
    <x v="27"/>
    <n v="88001"/>
    <x v="1"/>
    <s v="OFF-PA-10000249"/>
    <x v="1"/>
    <x v="10"/>
    <s v="Easy-staple paper"/>
    <x v="338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s v="United States"/>
    <s v="Newark"/>
    <x v="13"/>
    <n v="19711"/>
    <x v="3"/>
    <s v="TEC-PH-10003691"/>
    <x v="2"/>
    <x v="7"/>
    <s v="BlackBerry Q10"/>
    <x v="2258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s v="United States"/>
    <s v="Newark"/>
    <x v="13"/>
    <n v="19711"/>
    <x v="3"/>
    <s v="OFF-PA-10001560"/>
    <x v="1"/>
    <x v="10"/>
    <s v="Adams Telephone Message Books, 5 1/4” x 11”"/>
    <x v="2272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s v="United States"/>
    <s v="Newark"/>
    <x v="13"/>
    <n v="19711"/>
    <x v="3"/>
    <s v="FUR-BO-10004467"/>
    <x v="0"/>
    <x v="0"/>
    <s v="Bestar Classic Bookcase"/>
    <x v="674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s v="United States"/>
    <s v="Newark"/>
    <x v="13"/>
    <n v="19711"/>
    <x v="3"/>
    <s v="TEC-PH-10001819"/>
    <x v="2"/>
    <x v="7"/>
    <s v="Innergie mMini Combo Duo USB Travel Charging Kit"/>
    <x v="2273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s v="United States"/>
    <s v="Hoover"/>
    <x v="19"/>
    <n v="35244"/>
    <x v="0"/>
    <s v="OFF-SU-10000157"/>
    <x v="1"/>
    <x v="14"/>
    <s v="Compact Automatic Electric Letter Opener"/>
    <x v="227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s v="United States"/>
    <s v="Hoover"/>
    <x v="19"/>
    <n v="35244"/>
    <x v="0"/>
    <s v="TEC-AC-10004227"/>
    <x v="2"/>
    <x v="11"/>
    <s v="SanDisk Ultra 16 GB MicroSDHC Class 10 Memory Card"/>
    <x v="2275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s v="United States"/>
    <s v="Newark"/>
    <x v="24"/>
    <n v="43055"/>
    <x v="3"/>
    <s v="OFF-EN-10003134"/>
    <x v="1"/>
    <x v="12"/>
    <s v="Staple envelope"/>
    <x v="670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s v="United States"/>
    <s v="San Diego"/>
    <x v="1"/>
    <n v="92037"/>
    <x v="1"/>
    <s v="FUR-FU-10004671"/>
    <x v="0"/>
    <x v="5"/>
    <s v="Executive Impressions 12&quot; Wall Clock"/>
    <x v="2276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s v="United States"/>
    <s v="San Francisco"/>
    <x v="1"/>
    <n v="94122"/>
    <x v="1"/>
    <s v="FUR-FU-10002253"/>
    <x v="0"/>
    <x v="5"/>
    <s v="Howard Miller 13&quot; Diameter Pewter Finish Round Wall Clock"/>
    <x v="2277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s v="United States"/>
    <s v="San Francisco"/>
    <x v="1"/>
    <n v="94122"/>
    <x v="1"/>
    <s v="TEC-PH-10002726"/>
    <x v="2"/>
    <x v="7"/>
    <s v="netTALK DUO VoIP Telephone Service"/>
    <x v="2278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s v="United States"/>
    <s v="Jacksonville"/>
    <x v="3"/>
    <n v="28540"/>
    <x v="0"/>
    <s v="TEC-AC-10004571"/>
    <x v="2"/>
    <x v="11"/>
    <s v="Logitech G700s Rechargeable Gaming Mouse"/>
    <x v="2279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s v="United States"/>
    <s v="Franklin"/>
    <x v="31"/>
    <n v="2038"/>
    <x v="3"/>
    <s v="FUR-TA-10002228"/>
    <x v="0"/>
    <x v="3"/>
    <s v="Bevis Traditional Conference Table Top, Plinth Base"/>
    <x v="2280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s v="United States"/>
    <s v="Frisco"/>
    <x v="5"/>
    <n v="75034"/>
    <x v="2"/>
    <s v="TEC-AC-10004127"/>
    <x v="2"/>
    <x v="11"/>
    <s v="SanDisk Cruzer 8 GB USB Flash Drive"/>
    <x v="220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s v="United States"/>
    <s v="Tallahassee"/>
    <x v="2"/>
    <n v="32303"/>
    <x v="0"/>
    <s v="OFF-BI-10001553"/>
    <x v="1"/>
    <x v="8"/>
    <s v="SpineVue Locking Slant-D Ring Binders by Cardinal"/>
    <x v="2281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s v="United States"/>
    <s v="Seattle"/>
    <x v="4"/>
    <n v="98115"/>
    <x v="1"/>
    <s v="FUR-CH-10002758"/>
    <x v="0"/>
    <x v="1"/>
    <s v="Hon Deluxe Fabric Upholstered Stacking Chairs, Squared Back"/>
    <x v="228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s v="United States"/>
    <s v="Vacaville"/>
    <x v="1"/>
    <n v="95687"/>
    <x v="1"/>
    <s v="OFF-ST-10000532"/>
    <x v="1"/>
    <x v="4"/>
    <s v="Advantus Rolling Drawer Organizers"/>
    <x v="2283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s v="United States"/>
    <s v="Los Angeles"/>
    <x v="1"/>
    <n v="90008"/>
    <x v="1"/>
    <s v="FUR-CH-10000988"/>
    <x v="0"/>
    <x v="1"/>
    <s v="Hon Olson Stacker Stools"/>
    <x v="2284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s v="United States"/>
    <s v="San Francisco"/>
    <x v="1"/>
    <n v="94122"/>
    <x v="1"/>
    <s v="OFF-AR-10003251"/>
    <x v="1"/>
    <x v="6"/>
    <s v="Prang Drawing Pencil Set"/>
    <x v="348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s v="United States"/>
    <s v="San Francisco"/>
    <x v="1"/>
    <n v="94122"/>
    <x v="1"/>
    <s v="TEC-AC-10003174"/>
    <x v="2"/>
    <x v="11"/>
    <s v="Plantronics S12 Corded Telephone Headset System"/>
    <x v="2285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s v="United States"/>
    <s v="San Francisco"/>
    <x v="1"/>
    <n v="94122"/>
    <x v="1"/>
    <s v="TEC-PH-10002310"/>
    <x v="2"/>
    <x v="7"/>
    <s v="Plantronics Calisto P620-M USB Wireless Speakerphone System"/>
    <x v="2286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s v="United States"/>
    <s v="San Francisco"/>
    <x v="1"/>
    <n v="94122"/>
    <x v="1"/>
    <s v="OFF-AP-10002651"/>
    <x v="1"/>
    <x v="9"/>
    <s v="Hoover Upright Vacuum With Dirt Cup"/>
    <x v="2287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s v="United States"/>
    <s v="San Francisco"/>
    <x v="1"/>
    <n v="94122"/>
    <x v="1"/>
    <s v="OFF-PA-10001184"/>
    <x v="1"/>
    <x v="10"/>
    <s v="Xerox 1903"/>
    <x v="493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s v="United States"/>
    <s v="New York City"/>
    <x v="15"/>
    <n v="10035"/>
    <x v="3"/>
    <s v="TEC-AC-10002402"/>
    <x v="2"/>
    <x v="11"/>
    <s v="Razer Kraken PRO Over Ear PC and Music Headset"/>
    <x v="764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s v="United States"/>
    <s v="Columbus"/>
    <x v="32"/>
    <n v="31907"/>
    <x v="0"/>
    <s v="FUR-FU-10004270"/>
    <x v="0"/>
    <x v="5"/>
    <s v="Executive Impressions 13&quot; Clairmont Wall Clock"/>
    <x v="2288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s v="United States"/>
    <s v="Columbus"/>
    <x v="32"/>
    <n v="31907"/>
    <x v="0"/>
    <s v="OFF-ST-10001526"/>
    <x v="1"/>
    <x v="4"/>
    <s v="Iceberg Mobile Mega Data/Printer Cart"/>
    <x v="2289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s v="United States"/>
    <s v="Murray"/>
    <x v="7"/>
    <n v="84107"/>
    <x v="1"/>
    <s v="OFF-PA-10002893"/>
    <x v="1"/>
    <x v="10"/>
    <s v="Wirebound Service Call Books, 5 1/2&quot; x 4&quot;"/>
    <x v="2290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s v="United States"/>
    <s v="San Francisco"/>
    <x v="1"/>
    <n v="94110"/>
    <x v="1"/>
    <s v="TEC-AC-10003709"/>
    <x v="2"/>
    <x v="11"/>
    <s v="Maxell 4.7GB DVD-R 5/Pack"/>
    <x v="2291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s v="United States"/>
    <s v="San Francisco"/>
    <x v="1"/>
    <n v="94110"/>
    <x v="1"/>
    <s v="OFF-BI-10001191"/>
    <x v="1"/>
    <x v="8"/>
    <s v="Canvas Sectional Post Binders"/>
    <x v="2292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s v="United States"/>
    <s v="Philadelphia"/>
    <x v="9"/>
    <n v="19140"/>
    <x v="3"/>
    <s v="OFF-BI-10003166"/>
    <x v="1"/>
    <x v="8"/>
    <s v="GBC Plasticlear Binding Covers"/>
    <x v="229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s v="United States"/>
    <s v="Philadelphia"/>
    <x v="9"/>
    <n v="19140"/>
    <x v="3"/>
    <s v="OFF-BI-10003982"/>
    <x v="1"/>
    <x v="8"/>
    <s v="Wilson Jones Century Plastic Molded Ring Binders"/>
    <x v="2294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s v="United States"/>
    <s v="Philadelphia"/>
    <x v="9"/>
    <n v="19140"/>
    <x v="3"/>
    <s v="OFF-ST-10004835"/>
    <x v="1"/>
    <x v="4"/>
    <s v="Plastic Stacking Crates &amp; Casters"/>
    <x v="436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s v="United States"/>
    <s v="Philadelphia"/>
    <x v="9"/>
    <n v="19134"/>
    <x v="3"/>
    <s v="OFF-AP-10000159"/>
    <x v="1"/>
    <x v="9"/>
    <s v="Belkin F9M820V08 8 Outlet Surge"/>
    <x v="2295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s v="United States"/>
    <s v="Philadelphia"/>
    <x v="9"/>
    <n v="19134"/>
    <x v="3"/>
    <s v="OFF-AP-10002945"/>
    <x v="1"/>
    <x v="9"/>
    <s v="Honeywell Enviracaire Portable HEPA Air Cleaner for 17' x 22' Room"/>
    <x v="2296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s v="United States"/>
    <s v="Dallas"/>
    <x v="5"/>
    <n v="75220"/>
    <x v="2"/>
    <s v="OFF-AP-10001242"/>
    <x v="1"/>
    <x v="9"/>
    <s v="APC 7 Outlet Network SurgeArrest Surge Protector"/>
    <x v="2297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s v="United States"/>
    <s v="Dallas"/>
    <x v="5"/>
    <n v="75220"/>
    <x v="2"/>
    <s v="TEC-AC-10003038"/>
    <x v="2"/>
    <x v="11"/>
    <s v="Kingston Digital DataTraveler 16GB USB 2.0"/>
    <x v="2298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s v="United States"/>
    <s v="Dallas"/>
    <x v="5"/>
    <n v="75220"/>
    <x v="2"/>
    <s v="TEC-AC-10003289"/>
    <x v="2"/>
    <x v="11"/>
    <s v="Anker Ultra-Slim Mini Bluetooth 3.0 Wireless Keyboard"/>
    <x v="334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s v="United States"/>
    <s v="Waukesha"/>
    <x v="6"/>
    <n v="53186"/>
    <x v="2"/>
    <s v="OFF-ST-10000918"/>
    <x v="1"/>
    <x v="4"/>
    <s v="Crate-A-Files"/>
    <x v="2299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s v="United States"/>
    <s v="Fort Lauderdale"/>
    <x v="2"/>
    <n v="33311"/>
    <x v="0"/>
    <s v="FUR-FU-10001940"/>
    <x v="0"/>
    <x v="5"/>
    <s v="Staple-based wall hangings"/>
    <x v="2300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s v="United States"/>
    <s v="Detroit"/>
    <x v="12"/>
    <n v="48205"/>
    <x v="2"/>
    <s v="OFF-BI-10002852"/>
    <x v="1"/>
    <x v="8"/>
    <s v="Ibico Standard Transparent Covers"/>
    <x v="2301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s v="United States"/>
    <s v="Springfield"/>
    <x v="24"/>
    <n v="45503"/>
    <x v="3"/>
    <s v="OFF-PA-10004451"/>
    <x v="1"/>
    <x v="10"/>
    <s v="Xerox 222"/>
    <x v="563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s v="United States"/>
    <s v="San Diego"/>
    <x v="1"/>
    <n v="92037"/>
    <x v="1"/>
    <s v="OFF-ST-10004804"/>
    <x v="1"/>
    <x v="4"/>
    <s v="Belkin 19&quot; Vented Equipment Shelf, Black"/>
    <x v="1248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s v="United States"/>
    <s v="Colorado Springs"/>
    <x v="22"/>
    <n v="80906"/>
    <x v="1"/>
    <s v="OFF-AP-10003971"/>
    <x v="1"/>
    <x v="9"/>
    <s v="Belkin 6 Outlet Metallic Surge Strip"/>
    <x v="2302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s v="United States"/>
    <s v="Bakersfield"/>
    <x v="1"/>
    <n v="93309"/>
    <x v="1"/>
    <s v="FUR-BO-10003159"/>
    <x v="0"/>
    <x v="0"/>
    <s v="Sauder Camden County Collection Libraries, Planked Cherry Finish"/>
    <x v="2303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s v="United States"/>
    <s v="Pompano Beach"/>
    <x v="2"/>
    <n v="33068"/>
    <x v="0"/>
    <s v="FUR-FU-10001935"/>
    <x v="0"/>
    <x v="5"/>
    <s v="3M Hangers With Command Adhesive"/>
    <x v="208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s v="United States"/>
    <s v="Pompano Beach"/>
    <x v="2"/>
    <n v="33068"/>
    <x v="0"/>
    <s v="TEC-AC-10003433"/>
    <x v="2"/>
    <x v="11"/>
    <s v="Maxell 4.7GB DVD+R 5/Pack"/>
    <x v="480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s v="United States"/>
    <s v="New York City"/>
    <x v="15"/>
    <n v="10035"/>
    <x v="3"/>
    <s v="OFF-LA-10004544"/>
    <x v="1"/>
    <x v="2"/>
    <s v="Avery 505"/>
    <x v="2304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s v="United States"/>
    <s v="Lakeville"/>
    <x v="11"/>
    <n v="55044"/>
    <x v="2"/>
    <s v="OFF-AR-10001026"/>
    <x v="1"/>
    <x v="6"/>
    <s v="Sanford Uni-Blazer View Highlighters, Chisel Tip, Yellow"/>
    <x v="1114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s v="United States"/>
    <s v="Detroit"/>
    <x v="12"/>
    <n v="48234"/>
    <x v="2"/>
    <s v="TEC-PH-10001336"/>
    <x v="2"/>
    <x v="7"/>
    <s v="Digium D40 VoIP phone"/>
    <x v="2052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s v="United States"/>
    <s v="Philadelphia"/>
    <x v="9"/>
    <n v="19134"/>
    <x v="3"/>
    <s v="TEC-PH-10003187"/>
    <x v="2"/>
    <x v="7"/>
    <s v="Anker Astro Mini 3000mAh Ultra-Compact Portable Charger"/>
    <x v="1821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s v="United States"/>
    <s v="Troy"/>
    <x v="24"/>
    <n v="45373"/>
    <x v="3"/>
    <s v="TEC-PH-10004897"/>
    <x v="2"/>
    <x v="7"/>
    <s v="Mediabridge Sport Armband iPhone 5s"/>
    <x v="2305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s v="United States"/>
    <s v="Los Angeles"/>
    <x v="1"/>
    <n v="90036"/>
    <x v="1"/>
    <s v="FUR-CH-10004997"/>
    <x v="0"/>
    <x v="1"/>
    <s v="Hon Every-Day Series Multi-Task Chairs"/>
    <x v="2306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s v="United States"/>
    <s v="Los Angeles"/>
    <x v="1"/>
    <n v="90036"/>
    <x v="1"/>
    <s v="OFF-FA-10002763"/>
    <x v="1"/>
    <x v="13"/>
    <s v="Advantus Map Pennant Flags and Round Head Tacks"/>
    <x v="2307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s v="United States"/>
    <s v="Corpus Christi"/>
    <x v="5"/>
    <n v="78415"/>
    <x v="2"/>
    <s v="FUR-FU-10001588"/>
    <x v="0"/>
    <x v="5"/>
    <s v="Deflect-o SuperTray Unbreakable Stackable Tray, Letter, Black"/>
    <x v="2308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s v="United States"/>
    <s v="Corpus Christi"/>
    <x v="5"/>
    <n v="78415"/>
    <x v="2"/>
    <s v="OFF-AR-10000940"/>
    <x v="1"/>
    <x v="6"/>
    <s v="Newell 343"/>
    <x v="230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s v="United States"/>
    <s v="Corpus Christi"/>
    <x v="5"/>
    <n v="78415"/>
    <x v="2"/>
    <s v="FUR-FU-10002759"/>
    <x v="0"/>
    <x v="5"/>
    <s v="12-1/2 Diameter Round Wall Clock"/>
    <x v="1409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s v="United States"/>
    <s v="Omaha"/>
    <x v="8"/>
    <n v="68104"/>
    <x v="2"/>
    <s v="OFF-AP-10000358"/>
    <x v="1"/>
    <x v="9"/>
    <s v="Fellowes Basic Home/Office Series Surge Protectors"/>
    <x v="2310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s v="United States"/>
    <s v="Omaha"/>
    <x v="8"/>
    <n v="68104"/>
    <x v="2"/>
    <s v="OFF-AP-10003281"/>
    <x v="1"/>
    <x v="9"/>
    <s v="Acco 6 Outlet Guardian Standard Surge Suppressor"/>
    <x v="2311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s v="United States"/>
    <s v="Omaha"/>
    <x v="8"/>
    <n v="68104"/>
    <x v="2"/>
    <s v="OFF-PA-10000029"/>
    <x v="1"/>
    <x v="10"/>
    <s v="Xerox 224"/>
    <x v="90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s v="United States"/>
    <s v="Redondo Beach"/>
    <x v="1"/>
    <n v="90278"/>
    <x v="1"/>
    <s v="TEC-PH-10001557"/>
    <x v="2"/>
    <x v="7"/>
    <s v="Pyle PMP37LED"/>
    <x v="2312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s v="United States"/>
    <s v="Redondo Beach"/>
    <x v="1"/>
    <n v="90278"/>
    <x v="1"/>
    <s v="TEC-PH-10000576"/>
    <x v="2"/>
    <x v="7"/>
    <s v="AT&amp;T 1080 Corded phone"/>
    <x v="2313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s v="United States"/>
    <s v="Redondo Beach"/>
    <x v="1"/>
    <n v="90278"/>
    <x v="1"/>
    <s v="OFF-BI-10002764"/>
    <x v="1"/>
    <x v="8"/>
    <s v="Recycled Pressboard Report Cover with Reinforced Top Hinge"/>
    <x v="2314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s v="United States"/>
    <s v="Redondo Beach"/>
    <x v="1"/>
    <n v="90278"/>
    <x v="1"/>
    <s v="FUR-BO-10001337"/>
    <x v="0"/>
    <x v="0"/>
    <s v="O'Sullivan Living Dimensions 2-Shelf Bookcases"/>
    <x v="2315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s v="United States"/>
    <s v="Little Rock"/>
    <x v="36"/>
    <n v="72209"/>
    <x v="0"/>
    <s v="OFF-AR-10002257"/>
    <x v="1"/>
    <x v="6"/>
    <s v="Eldon Spacemaker Box, Quick-Snap Lid, Clear"/>
    <x v="522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s v="United States"/>
    <s v="Little Rock"/>
    <x v="36"/>
    <n v="72209"/>
    <x v="0"/>
    <s v="OFF-PA-10001019"/>
    <x v="1"/>
    <x v="10"/>
    <s v="Xerox 1884"/>
    <x v="792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s v="United States"/>
    <s v="Little Rock"/>
    <x v="36"/>
    <n v="72209"/>
    <x v="0"/>
    <s v="OFF-BI-10003364"/>
    <x v="1"/>
    <x v="8"/>
    <s v="Binding Machine Supplies"/>
    <x v="2316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s v="United States"/>
    <s v="Miami"/>
    <x v="2"/>
    <n v="33180"/>
    <x v="0"/>
    <s v="TEC-PH-10000984"/>
    <x v="2"/>
    <x v="7"/>
    <s v="Panasonic KX-TG9471B"/>
    <x v="2286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s v="United States"/>
    <s v="Salem"/>
    <x v="21"/>
    <n v="97301"/>
    <x v="1"/>
    <s v="OFF-AR-10001683"/>
    <x v="1"/>
    <x v="6"/>
    <s v="Lumber Crayons"/>
    <x v="2317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s v="United States"/>
    <s v="Las Cruces"/>
    <x v="27"/>
    <n v="88001"/>
    <x v="1"/>
    <s v="FUR-FU-10000629"/>
    <x v="0"/>
    <x v="5"/>
    <s v="9-3/4 Diameter Round Wall Clock"/>
    <x v="14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s v="United States"/>
    <s v="San Francisco"/>
    <x v="1"/>
    <n v="94122"/>
    <x v="1"/>
    <s v="OFF-PA-10003893"/>
    <x v="1"/>
    <x v="10"/>
    <s v="Xerox 1962"/>
    <x v="1387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s v="United States"/>
    <s v="San Francisco"/>
    <x v="1"/>
    <n v="94122"/>
    <x v="1"/>
    <s v="OFF-PA-10004239"/>
    <x v="1"/>
    <x v="10"/>
    <s v="Xerox 1953"/>
    <x v="231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s v="United States"/>
    <s v="El Paso"/>
    <x v="5"/>
    <n v="79907"/>
    <x v="2"/>
    <s v="FUR-CH-10000553"/>
    <x v="0"/>
    <x v="1"/>
    <s v="Metal Folding Chairs, Beige, 4/Carton"/>
    <x v="2319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s v="United States"/>
    <s v="Seattle"/>
    <x v="4"/>
    <n v="98115"/>
    <x v="1"/>
    <s v="OFF-FA-10004395"/>
    <x v="1"/>
    <x v="13"/>
    <s v="Plymouth Boxed Rubber Bands by Plymouth"/>
    <x v="2320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s v="United States"/>
    <s v="Seattle"/>
    <x v="4"/>
    <n v="98115"/>
    <x v="1"/>
    <s v="OFF-PA-10004782"/>
    <x v="1"/>
    <x v="10"/>
    <s v="Xerox 228"/>
    <x v="91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s v="United States"/>
    <s v="Seattle"/>
    <x v="4"/>
    <n v="98115"/>
    <x v="1"/>
    <s v="FUR-BO-10002213"/>
    <x v="0"/>
    <x v="0"/>
    <s v="Sauder Forest Hills Library, Woodland Oak Finish"/>
    <x v="2321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s v="United States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s v="United States"/>
    <s v="Milwaukee"/>
    <x v="6"/>
    <n v="53209"/>
    <x v="2"/>
    <s v="OFF-PA-10000157"/>
    <x v="1"/>
    <x v="10"/>
    <s v="Xerox 191"/>
    <x v="2323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s v="United States"/>
    <s v="Milwaukee"/>
    <x v="6"/>
    <n v="53209"/>
    <x v="2"/>
    <s v="FUR-FU-10001185"/>
    <x v="0"/>
    <x v="5"/>
    <s v="Advantus Employee of the Month Certificate Frame, 11 x 13-1/2"/>
    <x v="2324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s v="United States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s v="United States"/>
    <s v="Milwaukee"/>
    <x v="6"/>
    <n v="53209"/>
    <x v="2"/>
    <s v="TEC-AC-10004145"/>
    <x v="2"/>
    <x v="11"/>
    <s v="Logitech diNovo Edge Keyboard"/>
    <x v="232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s v="United States"/>
    <s v="Milwaukee"/>
    <x v="6"/>
    <n v="53209"/>
    <x v="2"/>
    <s v="FUR-TA-10000688"/>
    <x v="0"/>
    <x v="3"/>
    <s v="Chromcraft Bull-Nose Wood Round Conference Table Top, Wood Base"/>
    <x v="2327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s v="United States"/>
    <s v="Franklin"/>
    <x v="31"/>
    <n v="2038"/>
    <x v="3"/>
    <s v="OFF-BI-10001510"/>
    <x v="1"/>
    <x v="8"/>
    <s v="Deluxe Heavy-Duty Vinyl Round Ring Binder"/>
    <x v="2328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s v="United States"/>
    <s v="Franklin"/>
    <x v="31"/>
    <n v="2038"/>
    <x v="3"/>
    <s v="FUR-CH-10003817"/>
    <x v="0"/>
    <x v="1"/>
    <s v="Global Value Steno Chair, Gray"/>
    <x v="2329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s v="United States"/>
    <s v="Franklin"/>
    <x v="31"/>
    <n v="2038"/>
    <x v="3"/>
    <s v="FUR-FU-10000308"/>
    <x v="0"/>
    <x v="5"/>
    <s v="Deflect-o Glass Clear Studded Chair Mats"/>
    <x v="2259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s v="United States"/>
    <s v="Franklin"/>
    <x v="31"/>
    <n v="2038"/>
    <x v="3"/>
    <s v="OFF-ST-10003208"/>
    <x v="1"/>
    <x v="4"/>
    <s v="Adjustable Depth Letter/Legal Cart"/>
    <x v="2330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s v="United States"/>
    <s v="Encinitas"/>
    <x v="1"/>
    <n v="92024"/>
    <x v="1"/>
    <s v="OFF-BI-10003784"/>
    <x v="1"/>
    <x v="8"/>
    <s v="Computer Printout Index Tabs"/>
    <x v="952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s v="United States"/>
    <s v="Encinitas"/>
    <x v="1"/>
    <n v="92024"/>
    <x v="1"/>
    <s v="FUR-TA-10003748"/>
    <x v="0"/>
    <x v="3"/>
    <s v="Bevis 36 x 72 Conference Tables"/>
    <x v="233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s v="United States"/>
    <s v="Anaheim"/>
    <x v="1"/>
    <n v="92804"/>
    <x v="1"/>
    <s v="TEC-PH-10002563"/>
    <x v="2"/>
    <x v="7"/>
    <s v="Adtran 1202752G1"/>
    <x v="214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s v="United States"/>
    <s v="Arlington"/>
    <x v="5"/>
    <n v="76017"/>
    <x v="2"/>
    <s v="OFF-AR-10000122"/>
    <x v="1"/>
    <x v="6"/>
    <s v="Newell 314"/>
    <x v="436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s v="United States"/>
    <s v="Arlington"/>
    <x v="5"/>
    <n v="76017"/>
    <x v="2"/>
    <s v="OFF-ST-10000352"/>
    <x v="1"/>
    <x v="4"/>
    <s v="Acco Perma 2700 Stacking Storage Drawers"/>
    <x v="2332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s v="United States"/>
    <s v="Houston"/>
    <x v="5"/>
    <n v="77041"/>
    <x v="2"/>
    <s v="OFF-PA-10003270"/>
    <x v="1"/>
    <x v="10"/>
    <s v="Xerox 1954"/>
    <x v="2333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s v="United States"/>
    <s v="Houston"/>
    <x v="5"/>
    <n v="77041"/>
    <x v="2"/>
    <s v="FUR-BO-10003272"/>
    <x v="0"/>
    <x v="0"/>
    <s v="O'Sullivan Living Dimensions 5-Shelf Bookcases"/>
    <x v="2334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s v="United States"/>
    <s v="Houston"/>
    <x v="5"/>
    <n v="77041"/>
    <x v="2"/>
    <s v="OFF-BI-10002982"/>
    <x v="1"/>
    <x v="8"/>
    <s v="Avery Self-Adhesive Photo Pockets for Polaroid Photos"/>
    <x v="629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s v="United States"/>
    <s v="Houston"/>
    <x v="5"/>
    <n v="77041"/>
    <x v="2"/>
    <s v="OFF-EN-10001509"/>
    <x v="1"/>
    <x v="12"/>
    <s v="Poly String Tie Envelopes"/>
    <x v="30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s v="United States"/>
    <s v="Lancaster"/>
    <x v="24"/>
    <n v="43130"/>
    <x v="3"/>
    <s v="OFF-PA-10002421"/>
    <x v="1"/>
    <x v="10"/>
    <s v="Embossed Ink Jet Note Cards"/>
    <x v="2335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s v="United States"/>
    <s v="Lancaster"/>
    <x v="24"/>
    <n v="43130"/>
    <x v="3"/>
    <s v="OFF-ST-10000760"/>
    <x v="1"/>
    <x v="4"/>
    <s v="Eldon Fold 'N Roll Cart System"/>
    <x v="2336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s v="United States"/>
    <s v="Lancaster"/>
    <x v="24"/>
    <n v="43130"/>
    <x v="3"/>
    <s v="OFF-PA-10002923"/>
    <x v="1"/>
    <x v="10"/>
    <s v="Xerox 1942"/>
    <x v="128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s v="United States"/>
    <s v="Portland"/>
    <x v="21"/>
    <n v="97206"/>
    <x v="1"/>
    <s v="OFF-ST-10001128"/>
    <x v="1"/>
    <x v="4"/>
    <s v="Carina Mini System Audio Rack, Model AR050B"/>
    <x v="2337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s v="United States"/>
    <s v="Portland"/>
    <x v="21"/>
    <n v="97206"/>
    <x v="1"/>
    <s v="TEC-PH-10000673"/>
    <x v="2"/>
    <x v="7"/>
    <s v="Plantronics Voyager Pro HD - Bluetooth Headset"/>
    <x v="2338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s v="United States"/>
    <s v="Hoover"/>
    <x v="19"/>
    <n v="35244"/>
    <x v="0"/>
    <s v="OFF-AR-10001547"/>
    <x v="1"/>
    <x v="6"/>
    <s v="Newell 311"/>
    <x v="233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s v="United States"/>
    <s v="Hoover"/>
    <x v="19"/>
    <n v="35244"/>
    <x v="0"/>
    <s v="OFF-BI-10001890"/>
    <x v="1"/>
    <x v="8"/>
    <s v="Avery Poly Binder Pockets"/>
    <x v="181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s v="United States"/>
    <s v="Los Angeles"/>
    <x v="1"/>
    <n v="90036"/>
    <x v="1"/>
    <s v="OFF-AP-10003971"/>
    <x v="1"/>
    <x v="9"/>
    <s v="Belkin 6 Outlet Metallic Surge Strip"/>
    <x v="2340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s v="United States"/>
    <s v="Los Angeles"/>
    <x v="1"/>
    <n v="90036"/>
    <x v="1"/>
    <s v="OFF-PA-10000520"/>
    <x v="1"/>
    <x v="10"/>
    <s v="Xerox 201"/>
    <x v="54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s v="United States"/>
    <s v="Los Angeles"/>
    <x v="1"/>
    <n v="90036"/>
    <x v="1"/>
    <s v="OFF-BI-10000977"/>
    <x v="1"/>
    <x v="8"/>
    <s v="Ibico Plastic Spiral Binding Combs"/>
    <x v="2114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s v="United States"/>
    <s v="Tallahassee"/>
    <x v="2"/>
    <n v="32303"/>
    <x v="0"/>
    <s v="TEC-MA-10002178"/>
    <x v="2"/>
    <x v="15"/>
    <s v="Cisco CP-7937G Unified IP Conference Station Phone"/>
    <x v="1202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s v="United States"/>
    <s v="New York City"/>
    <x v="15"/>
    <n v="10009"/>
    <x v="3"/>
    <s v="OFF-ST-10001526"/>
    <x v="1"/>
    <x v="4"/>
    <s v="Iceberg Mobile Mega Data/Printer Cart"/>
    <x v="2341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s v="United States"/>
    <s v="Chesapeake"/>
    <x v="17"/>
    <n v="23320"/>
    <x v="0"/>
    <s v="FUR-CH-10003379"/>
    <x v="0"/>
    <x v="1"/>
    <s v="Global Commerce Series High-Back Swivel/Tilt Chairs"/>
    <x v="234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s v="United States"/>
    <s v="Fayetteville"/>
    <x v="3"/>
    <n v="28314"/>
    <x v="0"/>
    <s v="OFF-PA-10000100"/>
    <x v="1"/>
    <x v="10"/>
    <s v="Xerox 1945"/>
    <x v="2343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s v="United States"/>
    <s v="Huntsville"/>
    <x v="5"/>
    <n v="77340"/>
    <x v="2"/>
    <s v="OFF-ST-10001809"/>
    <x v="1"/>
    <x v="4"/>
    <s v="Fellowes Officeware Wire Shelving"/>
    <x v="2344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s v="United States"/>
    <s v="Philadelphia"/>
    <x v="9"/>
    <n v="19140"/>
    <x v="3"/>
    <s v="TEC-AC-10000387"/>
    <x v="2"/>
    <x v="11"/>
    <s v="KeyTronic KT800P2 - Keyboard - Black"/>
    <x v="2345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s v="United States"/>
    <s v="Woodstock"/>
    <x v="10"/>
    <n v="60098"/>
    <x v="2"/>
    <s v="FUR-CH-10004853"/>
    <x v="0"/>
    <x v="1"/>
    <s v="Global Manager's Adjustable Task Chair, Storm"/>
    <x v="2346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s v="United States"/>
    <s v="Everett"/>
    <x v="31"/>
    <n v="2149"/>
    <x v="3"/>
    <s v="OFF-AR-10001958"/>
    <x v="1"/>
    <x v="6"/>
    <s v="Stanley Bostitch Contemporary Electric Pencil Sharpeners"/>
    <x v="717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s v="United States"/>
    <s v="Chicago"/>
    <x v="10"/>
    <n v="60653"/>
    <x v="2"/>
    <s v="OFF-BI-10003527"/>
    <x v="1"/>
    <x v="8"/>
    <s v="Fellowes PB500 Electric Punch Plastic Comb Binding Machine with Manual Bind"/>
    <x v="2347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s v="United States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s v="United States"/>
    <s v="Roswell"/>
    <x v="32"/>
    <n v="30076"/>
    <x v="0"/>
    <s v="OFF-BI-10001359"/>
    <x v="1"/>
    <x v="8"/>
    <s v="GBC DocuBind TL300 Electric Binding System"/>
    <x v="2349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s v="United States"/>
    <s v="Palm Coast"/>
    <x v="2"/>
    <n v="32137"/>
    <x v="0"/>
    <s v="OFF-BI-10002976"/>
    <x v="1"/>
    <x v="8"/>
    <s v="ACCOHIDE Binder by Acco"/>
    <x v="2350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s v="United States"/>
    <s v="Philadelphia"/>
    <x v="9"/>
    <n v="19120"/>
    <x v="3"/>
    <s v="OFF-ST-10000736"/>
    <x v="1"/>
    <x v="4"/>
    <s v="Carina Double Wide Media Storage Towers in Natural &amp; Black"/>
    <x v="146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s v="United States"/>
    <s v="Columbus"/>
    <x v="14"/>
    <n v="47201"/>
    <x v="2"/>
    <s v="OFF-PA-10001745"/>
    <x v="1"/>
    <x v="10"/>
    <s v="Wirebound Message Books, 2 7/8&quot; x 5&quot;, 3 Forms per Page"/>
    <x v="2351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s v="United States"/>
    <s v="Oceanside"/>
    <x v="15"/>
    <n v="11572"/>
    <x v="3"/>
    <s v="FUR-FU-10000409"/>
    <x v="0"/>
    <x v="5"/>
    <s v="GE 4 Foot Flourescent Tube, 40 Watt"/>
    <x v="1883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s v="United States"/>
    <s v="Oceanside"/>
    <x v="15"/>
    <n v="11572"/>
    <x v="3"/>
    <s v="FUR-FU-10000221"/>
    <x v="0"/>
    <x v="5"/>
    <s v="Master Caster Door Stop, Brown"/>
    <x v="235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s v="United States"/>
    <s v="Franklin"/>
    <x v="31"/>
    <n v="2038"/>
    <x v="3"/>
    <s v="OFF-ST-10000344"/>
    <x v="1"/>
    <x v="4"/>
    <s v="Neat Ideas Personal Hanging Folder Files, Black"/>
    <x v="2353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s v="United States"/>
    <s v="Sioux Falls"/>
    <x v="44"/>
    <n v="57103"/>
    <x v="2"/>
    <s v="OFF-LA-10003663"/>
    <x v="1"/>
    <x v="2"/>
    <s v="Avery 498"/>
    <x v="2354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s v="United States"/>
    <s v="San Diego"/>
    <x v="1"/>
    <n v="92037"/>
    <x v="1"/>
    <s v="FUR-CH-10001215"/>
    <x v="0"/>
    <x v="1"/>
    <s v="Global Troy Executive Leather Low-Back Tilter"/>
    <x v="2355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s v="United States"/>
    <s v="Fayetteville"/>
    <x v="3"/>
    <n v="28314"/>
    <x v="0"/>
    <s v="FUR-CH-10000988"/>
    <x v="0"/>
    <x v="1"/>
    <s v="Hon Olson Stacker Stools"/>
    <x v="2284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s v="United States"/>
    <s v="Atlanta"/>
    <x v="32"/>
    <n v="30318"/>
    <x v="0"/>
    <s v="TEC-AC-10003441"/>
    <x v="2"/>
    <x v="11"/>
    <s v="Kingston Digital DataTraveler 32GB USB 2.0"/>
    <x v="766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s v="United States"/>
    <s v="Atlanta"/>
    <x v="32"/>
    <n v="30318"/>
    <x v="0"/>
    <s v="TEC-PH-10004389"/>
    <x v="2"/>
    <x v="7"/>
    <s v="Nokia Lumia 925"/>
    <x v="2258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s v="United States"/>
    <s v="Atlanta"/>
    <x v="32"/>
    <n v="30318"/>
    <x v="0"/>
    <s v="FUR-BO-10004695"/>
    <x v="0"/>
    <x v="0"/>
    <s v="O'Sullivan 2-Door Barrister Bookcase in Odessa Pine"/>
    <x v="2356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s v="United States"/>
    <s v="Atlanta"/>
    <x v="32"/>
    <n v="30318"/>
    <x v="0"/>
    <s v="OFF-PA-10000100"/>
    <x v="1"/>
    <x v="10"/>
    <s v="Xerox 1945"/>
    <x v="2357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s v="United States"/>
    <s v="Orlando"/>
    <x v="2"/>
    <n v="32839"/>
    <x v="0"/>
    <s v="OFF-PA-10000223"/>
    <x v="1"/>
    <x v="10"/>
    <s v="Xerox 2000"/>
    <x v="561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s v="United States"/>
    <s v="San Francisco"/>
    <x v="1"/>
    <n v="94122"/>
    <x v="1"/>
    <s v="OFF-ST-10001325"/>
    <x v="1"/>
    <x v="4"/>
    <s v="Sterilite Officeware Hinged File Box"/>
    <x v="97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s v="United States"/>
    <s v="San Francisco"/>
    <x v="1"/>
    <n v="94122"/>
    <x v="1"/>
    <s v="OFF-AP-10004249"/>
    <x v="1"/>
    <x v="9"/>
    <s v="Staple holder"/>
    <x v="2358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s v="United States"/>
    <s v="San Francisco"/>
    <x v="1"/>
    <n v="94122"/>
    <x v="1"/>
    <s v="OFF-AR-10000588"/>
    <x v="1"/>
    <x v="6"/>
    <s v="Newell 345"/>
    <x v="42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s v="United States"/>
    <s v="San Francisco"/>
    <x v="1"/>
    <n v="94122"/>
    <x v="1"/>
    <s v="OFF-SU-10000946"/>
    <x v="1"/>
    <x v="14"/>
    <s v="Staple remover"/>
    <x v="1051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s v="United States"/>
    <s v="Toledo"/>
    <x v="24"/>
    <n v="43615"/>
    <x v="3"/>
    <s v="OFF-SU-10001225"/>
    <x v="1"/>
    <x v="14"/>
    <s v="Staple remover"/>
    <x v="2359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s v="United States"/>
    <s v="Toledo"/>
    <x v="24"/>
    <n v="43615"/>
    <x v="3"/>
    <s v="OFF-ST-10001558"/>
    <x v="1"/>
    <x v="4"/>
    <s v="Acco Perma 4000 Stacking Storage Drawers"/>
    <x v="2360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s v="United States"/>
    <s v="Saint Petersburg"/>
    <x v="2"/>
    <n v="33710"/>
    <x v="0"/>
    <s v="FUR-FU-10001546"/>
    <x v="0"/>
    <x v="5"/>
    <s v="Dana Swing-Arm Lamps"/>
    <x v="1232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s v="United States"/>
    <s v="Tucson"/>
    <x v="16"/>
    <n v="85705"/>
    <x v="1"/>
    <s v="OFF-PA-10002581"/>
    <x v="1"/>
    <x v="10"/>
    <s v="Xerox 1951"/>
    <x v="1355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s v="United States"/>
    <s v="Tucson"/>
    <x v="16"/>
    <n v="85705"/>
    <x v="1"/>
    <s v="FUR-CH-10001482"/>
    <x v="0"/>
    <x v="1"/>
    <s v="Office Star - Mesh Screen back chair with Vinyl seat"/>
    <x v="2361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s v="United States"/>
    <s v="Los Angeles"/>
    <x v="1"/>
    <n v="90036"/>
    <x v="1"/>
    <s v="OFF-AR-10002399"/>
    <x v="1"/>
    <x v="6"/>
    <s v="Dixon Prang Watercolor Pencils, 10-Color Set with Brush"/>
    <x v="2362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s v="United States"/>
    <s v="San Diego"/>
    <x v="1"/>
    <n v="92105"/>
    <x v="1"/>
    <s v="OFF-ST-10001963"/>
    <x v="1"/>
    <x v="4"/>
    <s v="Tennsco Regal Shelving Units"/>
    <x v="2363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s v="United States"/>
    <s v="New York City"/>
    <x v="15"/>
    <n v="10035"/>
    <x v="3"/>
    <s v="OFF-FA-10002988"/>
    <x v="1"/>
    <x v="13"/>
    <s v="Ideal Clamps"/>
    <x v="236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s v="United States"/>
    <s v="San Diego"/>
    <x v="1"/>
    <n v="92037"/>
    <x v="1"/>
    <s v="FUR-CH-10004289"/>
    <x v="0"/>
    <x v="1"/>
    <s v="Global Super Steno Chair"/>
    <x v="2365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s v="United States"/>
    <s v="San Diego"/>
    <x v="1"/>
    <n v="92037"/>
    <x v="1"/>
    <s v="FUR-CH-10000785"/>
    <x v="0"/>
    <x v="1"/>
    <s v="Global Ergonomic Managers Chair"/>
    <x v="2366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s v="United States"/>
    <s v="Westfield"/>
    <x v="30"/>
    <n v="7090"/>
    <x v="3"/>
    <s v="OFF-EN-10003040"/>
    <x v="1"/>
    <x v="12"/>
    <s v="Quality Park Security Envelopes"/>
    <x v="2367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s v="United States"/>
    <s v="Westfield"/>
    <x v="30"/>
    <n v="7090"/>
    <x v="3"/>
    <s v="OFF-AR-10001573"/>
    <x v="1"/>
    <x v="6"/>
    <s v="American Pencil"/>
    <x v="2368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s v="United States"/>
    <s v="Westfield"/>
    <x v="30"/>
    <n v="7090"/>
    <x v="3"/>
    <s v="TEC-AC-10000844"/>
    <x v="2"/>
    <x v="11"/>
    <s v="Logitech Gaming G510s - Keyboard"/>
    <x v="2369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s v="United States"/>
    <s v="Orange"/>
    <x v="30"/>
    <n v="7050"/>
    <x v="3"/>
    <s v="OFF-BI-10000756"/>
    <x v="1"/>
    <x v="8"/>
    <s v="Storex DuraTech Recycled Plastic Frosted Binders"/>
    <x v="2370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s v="United States"/>
    <s v="Orange"/>
    <x v="30"/>
    <n v="7050"/>
    <x v="3"/>
    <s v="OFF-SU-10000381"/>
    <x v="1"/>
    <x v="14"/>
    <s v="Acme Forged Steel Scissors with Black Enamel Handles"/>
    <x v="1056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s v="United States"/>
    <s v="Woodstock"/>
    <x v="10"/>
    <n v="60098"/>
    <x v="2"/>
    <s v="OFF-BI-10004094"/>
    <x v="1"/>
    <x v="8"/>
    <s v="GBC Standard Plastic Binding Systems Combs"/>
    <x v="2371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s v="United States"/>
    <s v="San Francisco"/>
    <x v="1"/>
    <n v="94110"/>
    <x v="1"/>
    <s v="FUR-FU-10001852"/>
    <x v="0"/>
    <x v="5"/>
    <s v="Eldon Regeneration Recycled Desk Accessories, Smoke"/>
    <x v="2372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s v="United States"/>
    <s v="San Francisco"/>
    <x v="1"/>
    <n v="94122"/>
    <x v="1"/>
    <s v="OFF-BI-10000014"/>
    <x v="1"/>
    <x v="8"/>
    <s v="Heavy-Duty E-Z-D Binders"/>
    <x v="738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s v="United States"/>
    <s v="Tempe"/>
    <x v="16"/>
    <n v="85281"/>
    <x v="1"/>
    <s v="FUR-CH-10003396"/>
    <x v="0"/>
    <x v="1"/>
    <s v="Global Deluxe Steno Chair"/>
    <x v="2373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s v="United States"/>
    <s v="Los Angeles"/>
    <x v="1"/>
    <n v="90008"/>
    <x v="1"/>
    <s v="OFF-AR-10003811"/>
    <x v="1"/>
    <x v="6"/>
    <s v="Newell 327"/>
    <x v="15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s v="United States"/>
    <s v="Los Angeles"/>
    <x v="1"/>
    <n v="90008"/>
    <x v="1"/>
    <s v="OFF-PA-10003172"/>
    <x v="1"/>
    <x v="10"/>
    <s v="Xerox 1996"/>
    <x v="91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s v="United States"/>
    <s v="Los Angeles"/>
    <x v="1"/>
    <n v="90008"/>
    <x v="1"/>
    <s v="OFF-PA-10000289"/>
    <x v="1"/>
    <x v="10"/>
    <s v="Xerox 213"/>
    <x v="5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s v="United States"/>
    <s v="Seattle"/>
    <x v="4"/>
    <n v="98105"/>
    <x v="1"/>
    <s v="OFF-PA-10000791"/>
    <x v="1"/>
    <x v="10"/>
    <s v="Wirebound Message Books, Four 2 3/4 x 5 Forms per Page, 200 Sets per Book"/>
    <x v="2374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s v="United States"/>
    <s v="Lake Charles"/>
    <x v="28"/>
    <n v="70601"/>
    <x v="0"/>
    <s v="FUR-CH-10002304"/>
    <x v="0"/>
    <x v="1"/>
    <s v="Global Stack Chair without Arms, Black"/>
    <x v="2375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s v="United States"/>
    <s v="Lake Charles"/>
    <x v="28"/>
    <n v="70601"/>
    <x v="0"/>
    <s v="OFF-BI-10000136"/>
    <x v="1"/>
    <x v="8"/>
    <s v="Avery Non-Stick Heavy Duty View Round Locking Ring Binders"/>
    <x v="1465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s v="United States"/>
    <s v="Rochester"/>
    <x v="15"/>
    <n v="14609"/>
    <x v="3"/>
    <s v="OFF-PA-10003739"/>
    <x v="1"/>
    <x v="10"/>
    <s v="Xerox 1969"/>
    <x v="1057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s v="United States"/>
    <s v="Rochester"/>
    <x v="15"/>
    <n v="14609"/>
    <x v="3"/>
    <s v="OFF-PA-10002479"/>
    <x v="1"/>
    <x v="10"/>
    <s v="Xerox 4200 Series MultiUse Premium Copy Paper (20Lb. and 84 Bright)"/>
    <x v="1603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s v="United States"/>
    <s v="Rochester"/>
    <x v="15"/>
    <n v="14609"/>
    <x v="3"/>
    <s v="FUR-FU-10000771"/>
    <x v="0"/>
    <x v="5"/>
    <s v="Eldon 200 Class Desk Accessories, Smoke"/>
    <x v="2376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s v="United States"/>
    <s v="Long Beach"/>
    <x v="15"/>
    <n v="11561"/>
    <x v="3"/>
    <s v="OFF-AR-10001915"/>
    <x v="1"/>
    <x v="6"/>
    <s v="Peel-Off China Markers"/>
    <x v="2377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s v="United States"/>
    <s v="Charlotte"/>
    <x v="3"/>
    <n v="28205"/>
    <x v="0"/>
    <s v="TEC-CO-10000971"/>
    <x v="2"/>
    <x v="16"/>
    <s v="Hewlett Packard 310 Color Digital Copier"/>
    <x v="2378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s v="United States"/>
    <s v="Houston"/>
    <x v="5"/>
    <n v="77036"/>
    <x v="2"/>
    <s v="FUR-CH-10004086"/>
    <x v="0"/>
    <x v="1"/>
    <s v="Hon 4070 Series Pagoda Armless Upholstered Stacking Chairs"/>
    <x v="2379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s v="United States"/>
    <s v="New York City"/>
    <x v="15"/>
    <n v="10035"/>
    <x v="3"/>
    <s v="TEC-CO-10000971"/>
    <x v="2"/>
    <x v="16"/>
    <s v="Hewlett Packard 310 Color Digital Copier"/>
    <x v="2006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s v="United States"/>
    <s v="New York City"/>
    <x v="15"/>
    <n v="10035"/>
    <x v="3"/>
    <s v="OFF-LA-10001317"/>
    <x v="1"/>
    <x v="2"/>
    <s v="Avery 520"/>
    <x v="2380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s v="United States"/>
    <s v="Columbus"/>
    <x v="32"/>
    <n v="31907"/>
    <x v="0"/>
    <s v="OFF-PA-10003656"/>
    <x v="1"/>
    <x v="10"/>
    <s v="Xerox 1935"/>
    <x v="2381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s v="United States"/>
    <s v="Chicago"/>
    <x v="10"/>
    <n v="60610"/>
    <x v="2"/>
    <s v="OFF-PA-10002160"/>
    <x v="1"/>
    <x v="10"/>
    <s v="Xerox 1978"/>
    <x v="2382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s v="United States"/>
    <s v="Highland Park"/>
    <x v="10"/>
    <n v="60035"/>
    <x v="2"/>
    <s v="OFF-PA-10000575"/>
    <x v="1"/>
    <x v="10"/>
    <s v="Wirebound Message Books, Four 2 3/4 x 5 White Forms per Page"/>
    <x v="2383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s v="United States"/>
    <s v="Highland Park"/>
    <x v="10"/>
    <n v="60035"/>
    <x v="2"/>
    <s v="FUR-CH-10003981"/>
    <x v="0"/>
    <x v="1"/>
    <s v="Global Commerce Series Low-Back Swivel/Tilt Chairs"/>
    <x v="2384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s v="United States"/>
    <s v="Seattle"/>
    <x v="4"/>
    <n v="98115"/>
    <x v="1"/>
    <s v="OFF-ST-10002615"/>
    <x v="1"/>
    <x v="4"/>
    <s v="Dual Level, Single-Width Filing Carts"/>
    <x v="2385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s v="United States"/>
    <s v="Eagan"/>
    <x v="11"/>
    <n v="55122"/>
    <x v="2"/>
    <s v="OFF-PA-10000327"/>
    <x v="1"/>
    <x v="10"/>
    <s v="Xerox 1971"/>
    <x v="18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s v="United States"/>
    <s v="Eagan"/>
    <x v="11"/>
    <n v="55122"/>
    <x v="2"/>
    <s v="OFF-ST-10001325"/>
    <x v="1"/>
    <x v="4"/>
    <s v="Sterilite Officeware Hinged File Box"/>
    <x v="238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s v="United States"/>
    <s v="Eagan"/>
    <x v="11"/>
    <n v="55122"/>
    <x v="2"/>
    <s v="OFF-LA-10001771"/>
    <x v="1"/>
    <x v="2"/>
    <s v="Avery 513"/>
    <x v="1830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s v="United States"/>
    <s v="Seattle"/>
    <x v="4"/>
    <n v="98103"/>
    <x v="1"/>
    <s v="OFF-FA-10004968"/>
    <x v="1"/>
    <x v="13"/>
    <s v="Rubber Band Ball"/>
    <x v="2387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s v="United States"/>
    <s v="Coral Springs"/>
    <x v="2"/>
    <n v="33065"/>
    <x v="0"/>
    <s v="OFF-AP-10000576"/>
    <x v="1"/>
    <x v="9"/>
    <s v="Belkin 325VA UPS Surge Protector, 6'"/>
    <x v="2388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s v="United States"/>
    <s v="Hempstead"/>
    <x v="15"/>
    <n v="11550"/>
    <x v="3"/>
    <s v="OFF-EN-10003286"/>
    <x v="1"/>
    <x v="12"/>
    <s v="Staple envelope"/>
    <x v="1417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s v="United States"/>
    <s v="Hempstead"/>
    <x v="15"/>
    <n v="11550"/>
    <x v="3"/>
    <s v="OFF-AR-10003772"/>
    <x v="1"/>
    <x v="6"/>
    <s v="Boston 16750 Black Compact Battery Pencil Sharpener"/>
    <x v="768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s v="United States"/>
    <s v="Hempstead"/>
    <x v="15"/>
    <n v="11550"/>
    <x v="3"/>
    <s v="OFF-BI-10002852"/>
    <x v="1"/>
    <x v="8"/>
    <s v="Ibico Standard Transparent Covers"/>
    <x v="2389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s v="United States"/>
    <s v="Noblesville"/>
    <x v="14"/>
    <n v="46060"/>
    <x v="2"/>
    <s v="TEC-PH-10002890"/>
    <x v="2"/>
    <x v="7"/>
    <s v="AT&amp;T 17929 Lendline Telephone"/>
    <x v="2390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s v="United States"/>
    <s v="Noblesville"/>
    <x v="14"/>
    <n v="46060"/>
    <x v="2"/>
    <s v="OFF-BI-10001308"/>
    <x v="1"/>
    <x v="8"/>
    <s v="GBC Standard Plastic Binding Systems' Combs"/>
    <x v="2391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s v="United States"/>
    <s v="Noblesville"/>
    <x v="14"/>
    <n v="46060"/>
    <x v="2"/>
    <s v="TEC-PH-10001750"/>
    <x v="2"/>
    <x v="7"/>
    <s v="Samsung Rugby III"/>
    <x v="2392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s v="United States"/>
    <s v="Dallas"/>
    <x v="5"/>
    <n v="75220"/>
    <x v="2"/>
    <s v="OFF-AR-10003338"/>
    <x v="1"/>
    <x v="6"/>
    <s v="Eberhard Faber 3 1/2&quot; Golf Pencils"/>
    <x v="2393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s v="United States"/>
    <s v="Philadelphia"/>
    <x v="9"/>
    <n v="19140"/>
    <x v="3"/>
    <s v="OFF-FA-10002763"/>
    <x v="1"/>
    <x v="13"/>
    <s v="Advantus Map Pennant Flags and Round Head Tacks"/>
    <x v="2394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s v="United States"/>
    <s v="Philadelphia"/>
    <x v="9"/>
    <n v="19140"/>
    <x v="3"/>
    <s v="FUR-FU-10002088"/>
    <x v="0"/>
    <x v="5"/>
    <s v="Nu-Dell Float Frame 11 x 14 1/2"/>
    <x v="325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s v="United States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s v="United States"/>
    <s v="San Francisco"/>
    <x v="1"/>
    <n v="94109"/>
    <x v="1"/>
    <s v="OFF-ST-10001511"/>
    <x v="1"/>
    <x v="4"/>
    <s v="Space Solutions Commercial Steel Shelving"/>
    <x v="2396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s v="United States"/>
    <s v="Austin"/>
    <x v="5"/>
    <n v="78745"/>
    <x v="2"/>
    <s v="OFF-BI-10000301"/>
    <x v="1"/>
    <x v="8"/>
    <s v="GBC Instant Report Kit"/>
    <x v="2397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s v="United States"/>
    <s v="Detroit"/>
    <x v="12"/>
    <n v="48234"/>
    <x v="2"/>
    <s v="OFF-FA-10003495"/>
    <x v="1"/>
    <x v="13"/>
    <s v="Staples"/>
    <x v="239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s v="United States"/>
    <s v="Watertown"/>
    <x v="15"/>
    <n v="13601"/>
    <x v="3"/>
    <s v="FUR-FU-10002116"/>
    <x v="0"/>
    <x v="5"/>
    <s v="Tenex Carpeted, Granite-Look or Clear Contemporary Contour Shape Chair Mats"/>
    <x v="2399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s v="United States"/>
    <s v="Columbus"/>
    <x v="32"/>
    <n v="31907"/>
    <x v="0"/>
    <s v="FUR-FU-10000771"/>
    <x v="0"/>
    <x v="5"/>
    <s v="Eldon 200 Class Desk Accessories, Smoke"/>
    <x v="609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s v="United States"/>
    <s v="Apple Valley"/>
    <x v="11"/>
    <n v="55124"/>
    <x v="2"/>
    <s v="OFF-AR-10002255"/>
    <x v="1"/>
    <x v="6"/>
    <s v="Newell 346"/>
    <x v="880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s v="United States"/>
    <s v="Burlington"/>
    <x v="3"/>
    <n v="27217"/>
    <x v="0"/>
    <s v="OFF-BI-10004995"/>
    <x v="1"/>
    <x v="8"/>
    <s v="GBC DocuBind P400 Electric Binding System"/>
    <x v="2400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s v="United States"/>
    <s v="Saginaw"/>
    <x v="12"/>
    <n v="48601"/>
    <x v="2"/>
    <s v="FUR-FU-10002597"/>
    <x v="0"/>
    <x v="5"/>
    <s v="C-Line Magnetic Cubicle Keepers, Clear Polypropylene"/>
    <x v="2401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s v="United States"/>
    <s v="San Francisco"/>
    <x v="1"/>
    <n v="94109"/>
    <x v="1"/>
    <s v="OFF-BI-10004970"/>
    <x v="1"/>
    <x v="8"/>
    <s v="ACCOHIDE 3-Ring Binder, Blue, 1&quot;"/>
    <x v="2164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s v="United States"/>
    <s v="San Francisco"/>
    <x v="1"/>
    <n v="94109"/>
    <x v="1"/>
    <s v="OFF-BI-10002557"/>
    <x v="1"/>
    <x v="8"/>
    <s v="Presstex Flexible Ring Binders"/>
    <x v="6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s v="United States"/>
    <s v="San Francisco"/>
    <x v="1"/>
    <n v="94109"/>
    <x v="1"/>
    <s v="FUR-CH-10000785"/>
    <x v="0"/>
    <x v="1"/>
    <s v="Global Ergonomic Managers Chair"/>
    <x v="2402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s v="United States"/>
    <s v="Seattle"/>
    <x v="4"/>
    <n v="98105"/>
    <x v="1"/>
    <s v="TEC-PH-10002310"/>
    <x v="2"/>
    <x v="7"/>
    <s v="Plantronics Calisto P620-M USB Wireless Speakerphone System"/>
    <x v="24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s v="United States"/>
    <s v="Seattle"/>
    <x v="4"/>
    <n v="98105"/>
    <x v="1"/>
    <s v="TEC-PH-10002834"/>
    <x v="2"/>
    <x v="7"/>
    <s v="Google Nexus 5"/>
    <x v="2404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s v="United States"/>
    <s v="Seattle"/>
    <x v="4"/>
    <n v="98105"/>
    <x v="1"/>
    <s v="OFF-EN-10000927"/>
    <x v="1"/>
    <x v="12"/>
    <s v="Jet-Pak Recycled Peel 'N' Seal Padded Mailers"/>
    <x v="2405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s v="United States"/>
    <s v="Seattle"/>
    <x v="4"/>
    <n v="98105"/>
    <x v="1"/>
    <s v="OFF-BI-10001636"/>
    <x v="1"/>
    <x v="8"/>
    <s v="Ibico Plastic and Wire Spiral Binding Combs"/>
    <x v="2406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s v="United States"/>
    <s v="Seattle"/>
    <x v="4"/>
    <n v="98105"/>
    <x v="1"/>
    <s v="OFF-PA-10001736"/>
    <x v="1"/>
    <x v="10"/>
    <s v="Xerox 1880"/>
    <x v="2407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s v="United States"/>
    <s v="Seattle"/>
    <x v="4"/>
    <n v="98105"/>
    <x v="1"/>
    <s v="OFF-PA-10000482"/>
    <x v="1"/>
    <x v="10"/>
    <s v="Snap-A-Way Black Print Carbonless Ruled Speed Letter, Triplicate"/>
    <x v="2408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s v="United States"/>
    <s v="Seattle"/>
    <x v="4"/>
    <n v="98105"/>
    <x v="1"/>
    <s v="OFF-BI-10001658"/>
    <x v="1"/>
    <x v="8"/>
    <s v="GBC Standard Therm-A-Bind Covers"/>
    <x v="676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s v="United States"/>
    <s v="Milwaukee"/>
    <x v="6"/>
    <n v="53209"/>
    <x v="2"/>
    <s v="FUR-CH-10000422"/>
    <x v="0"/>
    <x v="1"/>
    <s v="Global Highback Leather Tilter in Burgundy"/>
    <x v="240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s v="United States"/>
    <s v="Milwaukee"/>
    <x v="6"/>
    <n v="53209"/>
    <x v="2"/>
    <s v="FUR-CH-10004675"/>
    <x v="0"/>
    <x v="1"/>
    <s v="Lifetime Advantage Folding Chairs, 4/Carton"/>
    <x v="2410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s v="United States"/>
    <s v="Milwaukee"/>
    <x v="6"/>
    <n v="53209"/>
    <x v="2"/>
    <s v="FUR-CH-10002880"/>
    <x v="0"/>
    <x v="1"/>
    <s v="Global High-Back Leather Tilter, Burgundy"/>
    <x v="2411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s v="United States"/>
    <s v="Los Angeles"/>
    <x v="1"/>
    <n v="90049"/>
    <x v="1"/>
    <s v="OFF-ST-10000675"/>
    <x v="1"/>
    <x v="4"/>
    <s v="File Shuttle II and Handi-File, Black"/>
    <x v="2412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s v="United States"/>
    <s v="Los Angeles"/>
    <x v="1"/>
    <n v="90049"/>
    <x v="1"/>
    <s v="FUR-FU-10002685"/>
    <x v="0"/>
    <x v="5"/>
    <s v="Executive Impressions 13-1/2&quot; Indoor/Outdoor Wall Clock"/>
    <x v="2413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s v="United States"/>
    <s v="San Francisco"/>
    <x v="1"/>
    <n v="94122"/>
    <x v="1"/>
    <s v="FUR-FU-10004020"/>
    <x v="0"/>
    <x v="5"/>
    <s v="Advantus Panel Wall Acrylic Frame"/>
    <x v="2414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s v="United States"/>
    <s v="San Diego"/>
    <x v="1"/>
    <n v="92024"/>
    <x v="1"/>
    <s v="FUR-FU-10004963"/>
    <x v="0"/>
    <x v="5"/>
    <s v="Eldon 400 Class Desk Accessories, Black Carbon"/>
    <x v="611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s v="United States"/>
    <s v="San Diego"/>
    <x v="1"/>
    <n v="92024"/>
    <x v="1"/>
    <s v="OFF-BI-10000174"/>
    <x v="1"/>
    <x v="8"/>
    <s v="Wilson Jones Clip &amp; Carry Folder Binder Tool for Ring Binders, Clear"/>
    <x v="647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s v="United States"/>
    <s v="San Diego"/>
    <x v="1"/>
    <n v="92024"/>
    <x v="1"/>
    <s v="OFF-EN-10000461"/>
    <x v="1"/>
    <x v="12"/>
    <s v="#10- 4 1/8&quot; x 9 1/2&quot; Recycled Envelopes"/>
    <x v="2415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s v="United States"/>
    <s v="Glendale"/>
    <x v="16"/>
    <n v="85301"/>
    <x v="1"/>
    <s v="TEC-AC-10001266"/>
    <x v="2"/>
    <x v="11"/>
    <s v="Memorex Micro Travel Drive 8 GB"/>
    <x v="241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s v="United States"/>
    <s v="Glendale"/>
    <x v="16"/>
    <n v="85301"/>
    <x v="1"/>
    <s v="OFF-PA-10002160"/>
    <x v="1"/>
    <x v="10"/>
    <s v="Xerox 1978"/>
    <x v="2382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s v="United States"/>
    <s v="Glendale"/>
    <x v="16"/>
    <n v="85301"/>
    <x v="1"/>
    <s v="FUR-CH-10004875"/>
    <x v="0"/>
    <x v="1"/>
    <s v="Harbour Creations 67200 Series Stacking Chairs"/>
    <x v="2417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s v="United States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s v="United States"/>
    <s v="Glendale"/>
    <x v="16"/>
    <n v="85301"/>
    <x v="1"/>
    <s v="TEC-PH-10000347"/>
    <x v="2"/>
    <x v="7"/>
    <s v="Cush Cases Heavy Duty Rugged Cover Case for Samsung Galaxy S5 - Purple"/>
    <x v="241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s v="United States"/>
    <s v="Glendale"/>
    <x v="16"/>
    <n v="85301"/>
    <x v="1"/>
    <s v="TEC-PH-10001459"/>
    <x v="2"/>
    <x v="7"/>
    <s v="Samsung Galaxy Mega 6.3"/>
    <x v="2419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s v="United States"/>
    <s v="New York City"/>
    <x v="15"/>
    <n v="10035"/>
    <x v="3"/>
    <s v="TEC-PH-10000439"/>
    <x v="2"/>
    <x v="7"/>
    <s v="GE DSL Phone Line Filter"/>
    <x v="1362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s v="United States"/>
    <s v="Watertown"/>
    <x v="15"/>
    <n v="13601"/>
    <x v="3"/>
    <s v="FUR-CH-10002647"/>
    <x v="0"/>
    <x v="1"/>
    <s v="Situations Contoured Folding Chairs, 4/Set"/>
    <x v="2420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s v="United States"/>
    <s v="Springfield"/>
    <x v="24"/>
    <n v="45503"/>
    <x v="3"/>
    <s v="OFF-BI-10003910"/>
    <x v="1"/>
    <x v="8"/>
    <s v="DXL Angle-View Binders with Locking Rings by Samsill"/>
    <x v="2421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s v="United States"/>
    <s v="Los Angeles"/>
    <x v="1"/>
    <n v="90032"/>
    <x v="1"/>
    <s v="OFF-BI-10001097"/>
    <x v="1"/>
    <x v="8"/>
    <s v="Avery Hole Reinforcements"/>
    <x v="958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s v="United States"/>
    <s v="Los Angeles"/>
    <x v="1"/>
    <n v="90032"/>
    <x v="1"/>
    <s v="OFF-FA-10004854"/>
    <x v="1"/>
    <x v="13"/>
    <s v="Vinyl Coated Wire Paper Clips in Organizer Box, 800/Box"/>
    <x v="196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s v="United States"/>
    <s v="Seattle"/>
    <x v="4"/>
    <n v="98115"/>
    <x v="1"/>
    <s v="OFF-PA-10003673"/>
    <x v="1"/>
    <x v="10"/>
    <s v="Strathmore Photo Mount Cards"/>
    <x v="2422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s v="United States"/>
    <s v="Seattle"/>
    <x v="4"/>
    <n v="98115"/>
    <x v="1"/>
    <s v="OFF-LA-10002034"/>
    <x v="1"/>
    <x v="2"/>
    <s v="Avery 478"/>
    <x v="2423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s v="United States"/>
    <s v="Oceanside"/>
    <x v="1"/>
    <n v="92054"/>
    <x v="1"/>
    <s v="FUR-CH-10002774"/>
    <x v="0"/>
    <x v="1"/>
    <s v="Global Deluxe Stacking Chair, Gray"/>
    <x v="2424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s v="United States"/>
    <s v="Oceanside"/>
    <x v="1"/>
    <n v="92054"/>
    <x v="1"/>
    <s v="FUR-CH-10003817"/>
    <x v="0"/>
    <x v="1"/>
    <s v="Global Value Steno Chair, Gray"/>
    <x v="2425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s v="United States"/>
    <s v="Oceanside"/>
    <x v="1"/>
    <n v="92054"/>
    <x v="1"/>
    <s v="OFF-BI-10002949"/>
    <x v="1"/>
    <x v="8"/>
    <s v="Prestige Round Ring Binders"/>
    <x v="2426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s v="United States"/>
    <s v="Oceanside"/>
    <x v="1"/>
    <n v="92054"/>
    <x v="1"/>
    <s v="FUR-FU-10002445"/>
    <x v="0"/>
    <x v="5"/>
    <s v="DAX Two-Tone Rosewood/Black Document Frame, Desktop, 5 x 7"/>
    <x v="1651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s v="United States"/>
    <s v="Skokie"/>
    <x v="10"/>
    <n v="60076"/>
    <x v="2"/>
    <s v="FUR-FU-10001473"/>
    <x v="0"/>
    <x v="5"/>
    <s v="DAX Wood Document Frame"/>
    <x v="2427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s v="United States"/>
    <s v="Skokie"/>
    <x v="10"/>
    <n v="60076"/>
    <x v="2"/>
    <s v="OFF-ST-10002562"/>
    <x v="1"/>
    <x v="4"/>
    <s v="Staple magnet"/>
    <x v="2428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s v="United States"/>
    <s v="Fayetteville"/>
    <x v="3"/>
    <n v="28314"/>
    <x v="0"/>
    <s v="OFF-AP-10002118"/>
    <x v="1"/>
    <x v="9"/>
    <s v="1.7 Cubic Foot Compact &quot;Cube&quot; Office Refrigerators"/>
    <x v="2429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s v="United States"/>
    <s v="Fayetteville"/>
    <x v="3"/>
    <n v="28314"/>
    <x v="0"/>
    <s v="OFF-PA-10001800"/>
    <x v="1"/>
    <x v="10"/>
    <s v="Xerox 220"/>
    <x v="277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s v="United States"/>
    <s v="Fayetteville"/>
    <x v="3"/>
    <n v="28314"/>
    <x v="0"/>
    <s v="OFF-BI-10002827"/>
    <x v="1"/>
    <x v="8"/>
    <s v="Avery Durable Poly Binders"/>
    <x v="1349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s v="United States"/>
    <s v="Fayetteville"/>
    <x v="3"/>
    <n v="28314"/>
    <x v="0"/>
    <s v="FUR-FU-10004671"/>
    <x v="0"/>
    <x v="5"/>
    <s v="Executive Impressions 12&quot; Wall Clock"/>
    <x v="2430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s v="United States"/>
    <s v="Fayetteville"/>
    <x v="3"/>
    <n v="28314"/>
    <x v="0"/>
    <s v="OFF-ST-10000736"/>
    <x v="1"/>
    <x v="4"/>
    <s v="Carina Double Wide Media Storage Towers in Natural &amp; Black"/>
    <x v="1793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s v="United States"/>
    <s v="Tulsa"/>
    <x v="26"/>
    <n v="74133"/>
    <x v="2"/>
    <s v="OFF-BI-10004656"/>
    <x v="1"/>
    <x v="8"/>
    <s v="Peel &amp; Stick Add-On Corner Pockets"/>
    <x v="2431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s v="United States"/>
    <s v="Allen"/>
    <x v="5"/>
    <n v="75002"/>
    <x v="2"/>
    <s v="FUR-TA-10001095"/>
    <x v="0"/>
    <x v="3"/>
    <s v="Chromcraft Round Conference Tables"/>
    <x v="1304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s v="United States"/>
    <s v="Allen"/>
    <x v="5"/>
    <n v="75002"/>
    <x v="2"/>
    <s v="OFF-PA-10000213"/>
    <x v="1"/>
    <x v="10"/>
    <s v="Xerox 198"/>
    <x v="801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s v="United States"/>
    <s v="Philadelphia"/>
    <x v="9"/>
    <n v="19143"/>
    <x v="3"/>
    <s v="FUR-CH-10001797"/>
    <x v="0"/>
    <x v="1"/>
    <s v="Safco Chair Connectors, 6/Carton"/>
    <x v="2432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s v="United States"/>
    <s v="Rochester"/>
    <x v="15"/>
    <n v="14609"/>
    <x v="3"/>
    <s v="OFF-ST-10002214"/>
    <x v="1"/>
    <x v="4"/>
    <s v="X-Rack File for Hanging Folders"/>
    <x v="2433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s v="United States"/>
    <s v="Mount Pleasant"/>
    <x v="20"/>
    <n v="29464"/>
    <x v="0"/>
    <s v="FUR-CH-10000422"/>
    <x v="0"/>
    <x v="1"/>
    <s v="Global Highback Leather Tilter in Burgundy"/>
    <x v="243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s v="United States"/>
    <s v="Philadelphia"/>
    <x v="9"/>
    <n v="19134"/>
    <x v="3"/>
    <s v="OFF-PA-10003848"/>
    <x v="1"/>
    <x v="10"/>
    <s v="Xerox 1997"/>
    <x v="561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s v="United States"/>
    <s v="Philadelphia"/>
    <x v="9"/>
    <n v="19134"/>
    <x v="3"/>
    <s v="FUR-FU-10003623"/>
    <x v="0"/>
    <x v="5"/>
    <s v="DataProducts Ampli Magnifier Task Lamp, Black,"/>
    <x v="2435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s v="United States"/>
    <s v="Seattle"/>
    <x v="4"/>
    <n v="98115"/>
    <x v="1"/>
    <s v="FUR-CH-10001797"/>
    <x v="0"/>
    <x v="1"/>
    <s v="Safco Chair Connectors, 6/Carton"/>
    <x v="24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s v="United States"/>
    <s v="Seattle"/>
    <x v="4"/>
    <n v="98115"/>
    <x v="1"/>
    <s v="OFF-BI-10003094"/>
    <x v="1"/>
    <x v="8"/>
    <s v="Self-Adhesive Ring Binder Labels"/>
    <x v="2437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s v="United States"/>
    <s v="Springfield"/>
    <x v="21"/>
    <n v="97477"/>
    <x v="1"/>
    <s v="OFF-ST-10002205"/>
    <x v="1"/>
    <x v="4"/>
    <s v="File Shuttle I and Handi-File"/>
    <x v="354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s v="United States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s v="United States"/>
    <s v="Columbus"/>
    <x v="32"/>
    <n v="31907"/>
    <x v="0"/>
    <s v="FUR-FU-10000755"/>
    <x v="0"/>
    <x v="5"/>
    <s v="Eldon Expressions Mahogany Wood Desk Collection"/>
    <x v="1614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s v="United States"/>
    <s v="Columbus"/>
    <x v="32"/>
    <n v="31907"/>
    <x v="0"/>
    <s v="OFF-PA-10002893"/>
    <x v="1"/>
    <x v="10"/>
    <s v="Wirebound Service Call Books, 5 1/2&quot; x 4&quot;"/>
    <x v="2439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s v="United States"/>
    <s v="Columbus"/>
    <x v="32"/>
    <n v="31907"/>
    <x v="0"/>
    <s v="OFF-ST-10000689"/>
    <x v="1"/>
    <x v="4"/>
    <s v="Fellowes Strictly Business Drawer File, Letter/Legal Size"/>
    <x v="2440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s v="United States"/>
    <s v="Los Angeles"/>
    <x v="1"/>
    <n v="90032"/>
    <x v="1"/>
    <s v="TEC-AC-10004227"/>
    <x v="2"/>
    <x v="11"/>
    <s v="SanDisk Ultra 16 GB MicroSDHC Class 10 Memory Card"/>
    <x v="2441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s v="United States"/>
    <s v="Los Angeles"/>
    <x v="1"/>
    <n v="90032"/>
    <x v="1"/>
    <s v="OFF-BI-10000174"/>
    <x v="1"/>
    <x v="8"/>
    <s v="Wilson Jones Clip &amp; Carry Folder Binder Tool for Ring Binders, Clear"/>
    <x v="2442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s v="United States"/>
    <s v="Los Angeles"/>
    <x v="1"/>
    <n v="90032"/>
    <x v="1"/>
    <s v="OFF-ST-10001809"/>
    <x v="1"/>
    <x v="4"/>
    <s v="Fellowes Officeware Wire Shelving"/>
    <x v="468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s v="United States"/>
    <s v="Los Angeles"/>
    <x v="1"/>
    <n v="90032"/>
    <x v="1"/>
    <s v="OFF-BI-10002309"/>
    <x v="1"/>
    <x v="8"/>
    <s v="Avery Heavy-Duty EZD  Binder With Locking Rings"/>
    <x v="2443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s v="United States"/>
    <s v="New York City"/>
    <x v="15"/>
    <n v="10024"/>
    <x v="3"/>
    <s v="OFF-AP-10004532"/>
    <x v="1"/>
    <x v="9"/>
    <s v="Kensington 6 Outlet Guardian Standard Surge Protector"/>
    <x v="639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s v="United States"/>
    <s v="Detroit"/>
    <x v="12"/>
    <n v="48227"/>
    <x v="2"/>
    <s v="OFF-BI-10003091"/>
    <x v="1"/>
    <x v="8"/>
    <s v="GBC DocuBind TL200 Manual Binding Machine"/>
    <x v="1658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s v="United States"/>
    <s v="Stockton"/>
    <x v="1"/>
    <n v="95207"/>
    <x v="1"/>
    <s v="OFF-BI-10004654"/>
    <x v="1"/>
    <x v="8"/>
    <s v="VariCap6 Expandable Binder"/>
    <x v="2444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s v="United States"/>
    <s v="Phoenix"/>
    <x v="16"/>
    <n v="85023"/>
    <x v="1"/>
    <s v="OFF-ST-10000760"/>
    <x v="1"/>
    <x v="4"/>
    <s v="Eldon Fold 'N Roll Cart System"/>
    <x v="2336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s v="United States"/>
    <s v="Philadelphia"/>
    <x v="9"/>
    <n v="19120"/>
    <x v="3"/>
    <s v="OFF-EN-10001539"/>
    <x v="1"/>
    <x v="12"/>
    <s v="Staple envelope"/>
    <x v="1730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s v="United States"/>
    <s v="Philadelphia"/>
    <x v="9"/>
    <n v="19120"/>
    <x v="3"/>
    <s v="FUR-FU-10000550"/>
    <x v="0"/>
    <x v="5"/>
    <s v="Stacking Trays by OIC"/>
    <x v="2217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s v="United States"/>
    <s v="Philadelphia"/>
    <x v="9"/>
    <n v="19120"/>
    <x v="3"/>
    <s v="TEC-AC-10003628"/>
    <x v="2"/>
    <x v="11"/>
    <s v="Logitech 910-002974 M325 Wireless Mouse for Web Scrolling"/>
    <x v="1679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s v="United States"/>
    <s v="Philadelphia"/>
    <x v="9"/>
    <n v="19120"/>
    <x v="3"/>
    <s v="TEC-MA-10004521"/>
    <x v="2"/>
    <x v="15"/>
    <s v="Epson Perfection V600 Photo Scanner"/>
    <x v="2445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s v="United States"/>
    <s v="Philadelphia"/>
    <x v="9"/>
    <n v="19120"/>
    <x v="3"/>
    <s v="OFF-AP-10003860"/>
    <x v="1"/>
    <x v="9"/>
    <s v="Fellowes Advanced 8 Outlet Surge Suppressor with Phone/Fax Protection"/>
    <x v="2446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s v="United States"/>
    <s v="Philadelphia"/>
    <x v="9"/>
    <n v="19120"/>
    <x v="3"/>
    <s v="OFF-BI-10000069"/>
    <x v="1"/>
    <x v="8"/>
    <s v="GBC Prepunched Paper, 19-Hole, for Binding Systems, 24-lb"/>
    <x v="2447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s v="United States"/>
    <s v="Sterling Heights"/>
    <x v="12"/>
    <n v="48310"/>
    <x v="2"/>
    <s v="OFF-BI-10003655"/>
    <x v="1"/>
    <x v="8"/>
    <s v="Durable Pressboard Binders"/>
    <x v="2448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s v="United States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s v="United States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s v="United States"/>
    <s v="Eau Claire"/>
    <x v="6"/>
    <n v="54703"/>
    <x v="2"/>
    <s v="OFF-BI-10000666"/>
    <x v="1"/>
    <x v="8"/>
    <s v="Surelock Post Binders"/>
    <x v="1296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s v="United States"/>
    <s v="New York City"/>
    <x v="15"/>
    <n v="10009"/>
    <x v="3"/>
    <s v="OFF-AP-10000828"/>
    <x v="1"/>
    <x v="9"/>
    <s v="Avanti 4.4 Cu. Ft. Refrigerator"/>
    <x v="2451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s v="United States"/>
    <s v="Rancho Cucamonga"/>
    <x v="1"/>
    <n v="91730"/>
    <x v="1"/>
    <s v="OFF-BI-10002706"/>
    <x v="1"/>
    <x v="8"/>
    <s v="Avery Premier Heavy-Duty Binder with Round Locking Rings"/>
    <x v="2452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s v="United States"/>
    <s v="Murray"/>
    <x v="0"/>
    <n v="42071"/>
    <x v="0"/>
    <s v="FUR-FU-10004748"/>
    <x v="0"/>
    <x v="5"/>
    <s v="Howard Miller 16&quot; Diameter Gallery Wall Clock"/>
    <x v="1868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s v="United States"/>
    <s v="Toledo"/>
    <x v="24"/>
    <n v="43615"/>
    <x v="3"/>
    <s v="OFF-AP-10000026"/>
    <x v="1"/>
    <x v="9"/>
    <s v="Tripp Lite Isotel 6 Outlet Surge Protector with Fax/Modem Protection"/>
    <x v="2453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s v="United States"/>
    <s v="Louisville"/>
    <x v="22"/>
    <n v="80027"/>
    <x v="1"/>
    <s v="OFF-BI-10000773"/>
    <x v="1"/>
    <x v="8"/>
    <s v="Insertable Tab Post Binder Dividers"/>
    <x v="2454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s v="United States"/>
    <s v="Louisville"/>
    <x v="22"/>
    <n v="80027"/>
    <x v="1"/>
    <s v="TEC-MA-10000822"/>
    <x v="2"/>
    <x v="15"/>
    <s v="Lexmark MX611dhe Monochrome Laser Printer"/>
    <x v="2455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s v="United States"/>
    <s v="Louisville"/>
    <x v="22"/>
    <n v="80027"/>
    <x v="1"/>
    <s v="OFF-BI-10001543"/>
    <x v="1"/>
    <x v="8"/>
    <s v="GBC VeloBinder Manual Binding System"/>
    <x v="2456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s v="United States"/>
    <s v="Louisville"/>
    <x v="22"/>
    <n v="80027"/>
    <x v="1"/>
    <s v="OFF-BI-10003355"/>
    <x v="1"/>
    <x v="8"/>
    <s v="Cardinal Holdit Business Card Pockets"/>
    <x v="2457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s v="United States"/>
    <s v="Louisville"/>
    <x v="22"/>
    <n v="80027"/>
    <x v="1"/>
    <s v="OFF-PA-10002005"/>
    <x v="1"/>
    <x v="10"/>
    <s v="Xerox 225"/>
    <x v="561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s v="United States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s v="United States"/>
    <s v="Pharr"/>
    <x v="5"/>
    <n v="78577"/>
    <x v="2"/>
    <s v="OFF-ST-10002743"/>
    <x v="1"/>
    <x v="4"/>
    <s v="SAFCO Boltless Steel Shelving"/>
    <x v="2459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s v="United States"/>
    <s v="Pharr"/>
    <x v="5"/>
    <n v="78577"/>
    <x v="2"/>
    <s v="FUR-FU-10004973"/>
    <x v="0"/>
    <x v="5"/>
    <s v="Flat Face Poster Frame"/>
    <x v="1832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s v="United States"/>
    <s v="Pharr"/>
    <x v="5"/>
    <n v="78577"/>
    <x v="2"/>
    <s v="TEC-AC-10002842"/>
    <x v="2"/>
    <x v="11"/>
    <s v="WD My Passport Ultra 2TB Portable External Hard Drive"/>
    <x v="2460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s v="United States"/>
    <s v="West Jordan"/>
    <x v="7"/>
    <n v="84084"/>
    <x v="1"/>
    <s v="OFF-FA-10002701"/>
    <x v="1"/>
    <x v="13"/>
    <s v="Alliance Rubber Bands"/>
    <x v="1325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s v="United States"/>
    <s v="West Jordan"/>
    <x v="7"/>
    <n v="84084"/>
    <x v="1"/>
    <s v="OFF-PA-10001125"/>
    <x v="1"/>
    <x v="10"/>
    <s v="Xerox 1988"/>
    <x v="1663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s v="United States"/>
    <s v="West Jordan"/>
    <x v="7"/>
    <n v="84084"/>
    <x v="1"/>
    <s v="FUR-FU-10004090"/>
    <x v="0"/>
    <x v="5"/>
    <s v="Executive Impressions 14&quot; Contract Wall Clock"/>
    <x v="2461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s v="United States"/>
    <s v="West Jordan"/>
    <x v="7"/>
    <n v="84084"/>
    <x v="1"/>
    <s v="OFF-BI-10001510"/>
    <x v="1"/>
    <x v="8"/>
    <s v="Deluxe Heavy-Duty Vinyl Round Ring Binder"/>
    <x v="2462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s v="United States"/>
    <s v="Brownsville"/>
    <x v="5"/>
    <n v="78521"/>
    <x v="2"/>
    <s v="FUR-BO-10002202"/>
    <x v="0"/>
    <x v="0"/>
    <s v="Atlantic Metals Mobile 2-Shelf Bookcases, Custom Colors"/>
    <x v="2463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s v="United States"/>
    <s v="New York City"/>
    <x v="15"/>
    <n v="10011"/>
    <x v="3"/>
    <s v="OFF-BI-10001922"/>
    <x v="1"/>
    <x v="8"/>
    <s v="Storex Dura Pro Binders"/>
    <x v="2464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s v="United States"/>
    <s v="New York City"/>
    <x v="15"/>
    <n v="10011"/>
    <x v="3"/>
    <s v="OFF-PA-10001667"/>
    <x v="1"/>
    <x v="10"/>
    <s v="Great White Multi-Use Recycled Paper (20Lb. and 84 Bright)"/>
    <x v="1465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s v="United States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s v="United States"/>
    <s v="Billings"/>
    <x v="37"/>
    <n v="59102"/>
    <x v="1"/>
    <s v="OFF-BI-10002799"/>
    <x v="1"/>
    <x v="8"/>
    <s v="SlimView Poly Binder, 3/8&quot;"/>
    <x v="1838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s v="United States"/>
    <s v="Chesapeake"/>
    <x v="17"/>
    <n v="23320"/>
    <x v="0"/>
    <s v="FUR-CH-10003846"/>
    <x v="0"/>
    <x v="1"/>
    <s v="Hon Valutask Swivel Chairs"/>
    <x v="2465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s v="United States"/>
    <s v="Gresham"/>
    <x v="21"/>
    <n v="97030"/>
    <x v="1"/>
    <s v="TEC-PH-10003691"/>
    <x v="2"/>
    <x v="7"/>
    <s v="BlackBerry Q10"/>
    <x v="2466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s v="United States"/>
    <s v="Lincoln Park"/>
    <x v="12"/>
    <n v="48146"/>
    <x v="2"/>
    <s v="FUR-BO-10000468"/>
    <x v="0"/>
    <x v="0"/>
    <s v="O'Sullivan 2-Shelf Heavy-Duty Bookcases"/>
    <x v="1949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s v="United States"/>
    <s v="Lincoln Park"/>
    <x v="12"/>
    <n v="48146"/>
    <x v="2"/>
    <s v="OFF-AR-10001044"/>
    <x v="1"/>
    <x v="6"/>
    <s v="BOSTON Ranger #55 Pencil Sharpener, Black"/>
    <x v="2467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s v="United States"/>
    <s v="Gresham"/>
    <x v="21"/>
    <n v="97030"/>
    <x v="1"/>
    <s v="FUR-CH-10003833"/>
    <x v="0"/>
    <x v="1"/>
    <s v="Novimex Fabric Task Chair"/>
    <x v="2468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s v="United States"/>
    <s v="Philadelphia"/>
    <x v="9"/>
    <n v="19143"/>
    <x v="3"/>
    <s v="OFF-PA-10004355"/>
    <x v="1"/>
    <x v="10"/>
    <s v="Xerox 231"/>
    <x v="561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s v="United States"/>
    <s v="Monroe"/>
    <x v="28"/>
    <n v="71203"/>
    <x v="0"/>
    <s v="TEC-AC-10003038"/>
    <x v="2"/>
    <x v="11"/>
    <s v="Kingston Digital DataTraveler 16GB USB 2.0"/>
    <x v="2469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s v="United States"/>
    <s v="Monroe"/>
    <x v="28"/>
    <n v="71203"/>
    <x v="0"/>
    <s v="OFF-BI-10002799"/>
    <x v="1"/>
    <x v="8"/>
    <s v="SlimView Poly Binder, 3/8&quot;"/>
    <x v="2470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s v="United States"/>
    <s v="Monroe"/>
    <x v="28"/>
    <n v="71203"/>
    <x v="0"/>
    <s v="OFF-AR-10003582"/>
    <x v="1"/>
    <x v="6"/>
    <s v="Boston Electric Pencil Sharpener, Model 1818, Charcoal Black"/>
    <x v="2471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s v="United States"/>
    <s v="Monroe"/>
    <x v="28"/>
    <n v="71203"/>
    <x v="0"/>
    <s v="OFF-PA-10004451"/>
    <x v="1"/>
    <x v="10"/>
    <s v="Xerox 222"/>
    <x v="5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s v="United States"/>
    <s v="Monroe"/>
    <x v="28"/>
    <n v="71203"/>
    <x v="0"/>
    <s v="FUR-FU-10004666"/>
    <x v="0"/>
    <x v="5"/>
    <s v="DAX Clear Channel Poster Frame"/>
    <x v="2472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s v="United States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s v="United States"/>
    <s v="Chattanooga"/>
    <x v="18"/>
    <n v="37421"/>
    <x v="0"/>
    <s v="FUR-FU-10004270"/>
    <x v="0"/>
    <x v="5"/>
    <s v="Eldon Image Series Desk Accessories, Burgundy"/>
    <x v="2474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s v="United States"/>
    <s v="Long Beach"/>
    <x v="1"/>
    <n v="90805"/>
    <x v="1"/>
    <s v="OFF-PA-10003172"/>
    <x v="1"/>
    <x v="10"/>
    <s v="Xerox 1996"/>
    <x v="91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s v="United States"/>
    <s v="Long Beach"/>
    <x v="1"/>
    <n v="90805"/>
    <x v="1"/>
    <s v="OFF-EN-10002312"/>
    <x v="1"/>
    <x v="12"/>
    <s v="#10 Self-Seal White Envelopes"/>
    <x v="2475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s v="United States"/>
    <s v="Long Beach"/>
    <x v="1"/>
    <n v="90805"/>
    <x v="1"/>
    <s v="FUR-CH-10002320"/>
    <x v="0"/>
    <x v="1"/>
    <s v="Hon Pagoda Stacking Chairs"/>
    <x v="2476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s v="United States"/>
    <s v="Troy"/>
    <x v="24"/>
    <n v="45373"/>
    <x v="3"/>
    <s v="TEC-PH-10001530"/>
    <x v="2"/>
    <x v="7"/>
    <s v="Cisco Unified IP Phone 7945G VoIP phone"/>
    <x v="247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s v="United States"/>
    <s v="Minneapolis"/>
    <x v="11"/>
    <n v="55407"/>
    <x v="2"/>
    <s v="OFF-AR-10001216"/>
    <x v="1"/>
    <x v="6"/>
    <s v="Newell 339"/>
    <x v="2255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s v="United States"/>
    <s v="Minneapolis"/>
    <x v="11"/>
    <n v="55407"/>
    <x v="2"/>
    <s v="OFF-PA-10003127"/>
    <x v="1"/>
    <x v="10"/>
    <s v="Easy-staple paper"/>
    <x v="97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s v="United States"/>
    <s v="Seattle"/>
    <x v="4"/>
    <n v="98105"/>
    <x v="1"/>
    <s v="OFF-BI-10003910"/>
    <x v="1"/>
    <x v="8"/>
    <s v="DXL Angle-View Binders with Locking Rings by Samsill"/>
    <x v="75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s v="United States"/>
    <s v="Columbus"/>
    <x v="32"/>
    <n v="31907"/>
    <x v="0"/>
    <s v="FUR-TA-10004534"/>
    <x v="0"/>
    <x v="3"/>
    <s v="Bevis 44 x 96 Conference Tables"/>
    <x v="1764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s v="United States"/>
    <s v="Columbus"/>
    <x v="32"/>
    <n v="31907"/>
    <x v="0"/>
    <s v="TEC-AC-10000892"/>
    <x v="2"/>
    <x v="11"/>
    <s v="NETGEAR N750 Dual Band Wi-Fi Gigabit Router"/>
    <x v="31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s v="United States"/>
    <s v="Meridian"/>
    <x v="45"/>
    <n v="83642"/>
    <x v="1"/>
    <s v="FUR-FU-10003247"/>
    <x v="0"/>
    <x v="5"/>
    <s v="36X48 HARDFLOOR CHAIRMAT"/>
    <x v="108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s v="United States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s v="United States"/>
    <s v="Meridian"/>
    <x v="45"/>
    <n v="83642"/>
    <x v="1"/>
    <s v="OFF-PA-10001295"/>
    <x v="1"/>
    <x v="10"/>
    <s v="Computer Printout Paper with Letter-Trim Perforations"/>
    <x v="2479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s v="United States"/>
    <s v="Detroit"/>
    <x v="12"/>
    <n v="48227"/>
    <x v="2"/>
    <s v="TEC-PH-10002555"/>
    <x v="2"/>
    <x v="7"/>
    <s v="Nortel Meridian M5316 Digital phone"/>
    <x v="2480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s v="United States"/>
    <s v="Detroit"/>
    <x v="12"/>
    <n v="48227"/>
    <x v="2"/>
    <s v="OFF-BI-10000831"/>
    <x v="1"/>
    <x v="8"/>
    <s v="Storex Flexible Poly Binders with Double Pockets"/>
    <x v="267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s v="United States"/>
    <s v="Chicago"/>
    <x v="10"/>
    <n v="60623"/>
    <x v="2"/>
    <s v="TEC-CO-10001046"/>
    <x v="2"/>
    <x v="16"/>
    <s v="Canon Imageclass D680 Copier / Fax"/>
    <x v="2481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s v="United States"/>
    <s v="San Francisco"/>
    <x v="1"/>
    <n v="94110"/>
    <x v="1"/>
    <s v="OFF-EN-10002973"/>
    <x v="1"/>
    <x v="12"/>
    <s v="Ampad #10 Peel &amp; Seel Holiday Envelopes"/>
    <x v="2482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s v="United States"/>
    <s v="San Francisco"/>
    <x v="1"/>
    <n v="94110"/>
    <x v="1"/>
    <s v="OFF-LA-10001641"/>
    <x v="1"/>
    <x v="2"/>
    <s v="Avery 518"/>
    <x v="2483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s v="United States"/>
    <s v="San Francisco"/>
    <x v="1"/>
    <n v="94110"/>
    <x v="1"/>
    <s v="FUR-FU-10003878"/>
    <x v="0"/>
    <x v="5"/>
    <s v="Linden 10&quot; Round Wall Clock, Black"/>
    <x v="2484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s v="United States"/>
    <s v="San Francisco"/>
    <x v="1"/>
    <n v="94110"/>
    <x v="1"/>
    <s v="FUR-TA-10003837"/>
    <x v="0"/>
    <x v="3"/>
    <s v="Anderson Hickey Conga Table Tops &amp; Accessories"/>
    <x v="2485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s v="United States"/>
    <s v="Newark"/>
    <x v="24"/>
    <n v="43055"/>
    <x v="3"/>
    <s v="TEC-AC-10002800"/>
    <x v="2"/>
    <x v="11"/>
    <s v="Plantronics Audio 478 Stereo USB Headset"/>
    <x v="2486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s v="United States"/>
    <s v="Dallas"/>
    <x v="5"/>
    <n v="75081"/>
    <x v="2"/>
    <s v="OFF-PA-10001307"/>
    <x v="1"/>
    <x v="10"/>
    <s v="Important Message Pads, 50 4-1/4 x 5-1/2 Forms per Pad"/>
    <x v="2051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s v="United States"/>
    <s v="Newark"/>
    <x v="13"/>
    <n v="19711"/>
    <x v="3"/>
    <s v="TEC-PH-10002350"/>
    <x v="2"/>
    <x v="7"/>
    <s v="Apple EarPods with Remote and Mic"/>
    <x v="248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s v="United States"/>
    <s v="Newark"/>
    <x v="13"/>
    <n v="19711"/>
    <x v="3"/>
    <s v="TEC-AC-10000397"/>
    <x v="2"/>
    <x v="11"/>
    <s v="Perixx PERIBOARD-512B, Ergonomic Split Keyboard"/>
    <x v="2488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s v="United States"/>
    <s v="Albuquerque"/>
    <x v="27"/>
    <n v="87105"/>
    <x v="1"/>
    <s v="OFF-ST-10000615"/>
    <x v="1"/>
    <x v="4"/>
    <s v="SimpliFile Personal File, Black Granite, 15w x 6-15/16d x 11-1/4h"/>
    <x v="2489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s v="United States"/>
    <s v="Albuquerque"/>
    <x v="27"/>
    <n v="87105"/>
    <x v="1"/>
    <s v="TEC-PH-10004531"/>
    <x v="2"/>
    <x v="7"/>
    <s v="OtterBox Commuter Series Case - iPhone 5 &amp; 5s"/>
    <x v="1196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s v="United States"/>
    <s v="Albuquerque"/>
    <x v="27"/>
    <n v="87105"/>
    <x v="1"/>
    <s v="TEC-AC-10004001"/>
    <x v="2"/>
    <x v="11"/>
    <s v="Logitech Wireless Headset H600 Over-The-Head Design"/>
    <x v="2490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s v="United States"/>
    <s v="Albuquerque"/>
    <x v="27"/>
    <n v="87105"/>
    <x v="1"/>
    <s v="OFF-PA-10001534"/>
    <x v="1"/>
    <x v="10"/>
    <s v="Xerox 230"/>
    <x v="1568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s v="United States"/>
    <s v="Albuquerque"/>
    <x v="27"/>
    <n v="87105"/>
    <x v="1"/>
    <s v="OFF-PA-10001815"/>
    <x v="1"/>
    <x v="10"/>
    <s v="Xerox 1885"/>
    <x v="2491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s v="United States"/>
    <s v="Toledo"/>
    <x v="24"/>
    <n v="43615"/>
    <x v="3"/>
    <s v="OFF-AP-10003779"/>
    <x v="1"/>
    <x v="9"/>
    <s v="Kensington 7 Outlet MasterPiece Power Center with Fax/Phone Line Protection"/>
    <x v="2492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s v="United States"/>
    <s v="Newark"/>
    <x v="13"/>
    <n v="19711"/>
    <x v="3"/>
    <s v="OFF-ST-10002011"/>
    <x v="1"/>
    <x v="4"/>
    <s v="Smead Adjustable Mobile File Trolley with Lockable Top"/>
    <x v="249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s v="United States"/>
    <s v="Newark"/>
    <x v="13"/>
    <n v="19711"/>
    <x v="3"/>
    <s v="FUR-FU-10002379"/>
    <x v="0"/>
    <x v="5"/>
    <s v="Eldon Econocleat Chair Mats for Low Pile Carpets"/>
    <x v="2494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s v="United States"/>
    <s v="Newark"/>
    <x v="13"/>
    <n v="19711"/>
    <x v="3"/>
    <s v="OFF-AR-10003752"/>
    <x v="1"/>
    <x v="6"/>
    <s v="Deluxe Chalkboard Eraser Cleaner"/>
    <x v="249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s v="United States"/>
    <s v="Los Angeles"/>
    <x v="1"/>
    <n v="90045"/>
    <x v="1"/>
    <s v="OFF-ST-10003692"/>
    <x v="1"/>
    <x v="4"/>
    <s v="Recycled Steel Personal File for Hanging File Folders"/>
    <x v="249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s v="United States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s v="United States"/>
    <s v="Dallas"/>
    <x v="5"/>
    <n v="75217"/>
    <x v="2"/>
    <s v="OFF-ST-10003306"/>
    <x v="1"/>
    <x v="4"/>
    <s v="Letter Size Cart"/>
    <x v="2498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s v="United States"/>
    <s v="Dallas"/>
    <x v="5"/>
    <n v="75217"/>
    <x v="2"/>
    <s v="FUR-FU-10003724"/>
    <x v="0"/>
    <x v="5"/>
    <s v="Westinghouse Clip-On Gooseneck Lamps"/>
    <x v="2499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s v="United States"/>
    <s v="Dallas"/>
    <x v="5"/>
    <n v="75217"/>
    <x v="2"/>
    <s v="FUR-CH-10002024"/>
    <x v="0"/>
    <x v="1"/>
    <s v="HON 5400 Series Task Chairs for Big and Tall"/>
    <x v="2500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s v="United States"/>
    <s v="San Diego"/>
    <x v="1"/>
    <n v="92037"/>
    <x v="1"/>
    <s v="OFF-AR-10003514"/>
    <x v="1"/>
    <x v="6"/>
    <s v="4009 Highlighters by Sanford"/>
    <x v="2501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s v="United States"/>
    <s v="Apple Valley"/>
    <x v="1"/>
    <n v="92307"/>
    <x v="1"/>
    <s v="OFF-PA-10001800"/>
    <x v="1"/>
    <x v="10"/>
    <s v="Xerox 220"/>
    <x v="91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s v="United States"/>
    <s v="Apple Valley"/>
    <x v="1"/>
    <n v="92307"/>
    <x v="1"/>
    <s v="TEC-PH-10003589"/>
    <x v="2"/>
    <x v="7"/>
    <s v="invisibleSHIELD by ZAGG Smudge-Free Screen Protector"/>
    <x v="75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s v="United States"/>
    <s v="Louisville"/>
    <x v="0"/>
    <n v="40214"/>
    <x v="0"/>
    <s v="OFF-BI-10003364"/>
    <x v="1"/>
    <x v="8"/>
    <s v="Binding Machine Supplies"/>
    <x v="2502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s v="United States"/>
    <s v="Louisville"/>
    <x v="0"/>
    <n v="40214"/>
    <x v="0"/>
    <s v="TEC-PH-10002834"/>
    <x v="2"/>
    <x v="7"/>
    <s v="Google Nexus 5"/>
    <x v="2503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s v="United States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s v="United States"/>
    <s v="Houston"/>
    <x v="5"/>
    <n v="77070"/>
    <x v="2"/>
    <s v="OFF-BI-10004584"/>
    <x v="1"/>
    <x v="8"/>
    <s v="GBC ProClick 150 Presentation Binding System"/>
    <x v="2505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s v="United States"/>
    <s v="Houston"/>
    <x v="5"/>
    <n v="77070"/>
    <x v="2"/>
    <s v="TEC-AC-10002402"/>
    <x v="2"/>
    <x v="11"/>
    <s v="Razer Kraken PRO Over Ear PC and Music Headset"/>
    <x v="2506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s v="United States"/>
    <s v="Houston"/>
    <x v="5"/>
    <n v="77070"/>
    <x v="2"/>
    <s v="FUR-FU-10000550"/>
    <x v="0"/>
    <x v="5"/>
    <s v="Stacking Trays by OIC"/>
    <x v="2217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s v="United States"/>
    <s v="Houston"/>
    <x v="5"/>
    <n v="77070"/>
    <x v="2"/>
    <s v="OFF-AP-10000055"/>
    <x v="1"/>
    <x v="9"/>
    <s v="Belkin F9S820V06 8 Outlet Surge"/>
    <x v="2507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s v="United States"/>
    <s v="Henderson"/>
    <x v="0"/>
    <n v="42420"/>
    <x v="0"/>
    <s v="FUR-FU-10001591"/>
    <x v="0"/>
    <x v="5"/>
    <s v="Advantus Panel Wall Certificate Holder - 8.5x11"/>
    <x v="2508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s v="United States"/>
    <s v="Henderson"/>
    <x v="0"/>
    <n v="42420"/>
    <x v="0"/>
    <s v="TEC-PH-10000526"/>
    <x v="2"/>
    <x v="7"/>
    <s v="Vtech CS6719"/>
    <x v="142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s v="United States"/>
    <s v="Newark"/>
    <x v="13"/>
    <n v="19711"/>
    <x v="3"/>
    <s v="OFF-BI-10001071"/>
    <x v="1"/>
    <x v="8"/>
    <s v="GBC ProClick Punch Binding System"/>
    <x v="2509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s v="United States"/>
    <s v="Newark"/>
    <x v="13"/>
    <n v="19711"/>
    <x v="3"/>
    <s v="TEC-PH-10001557"/>
    <x v="2"/>
    <x v="7"/>
    <s v="Pyle PMP37LED"/>
    <x v="2510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s v="United States"/>
    <s v="Newark"/>
    <x v="13"/>
    <n v="19711"/>
    <x v="3"/>
    <s v="OFF-PA-10001977"/>
    <x v="1"/>
    <x v="10"/>
    <s v="Xerox 194"/>
    <x v="1696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s v="United States"/>
    <s v="Bolingbrook"/>
    <x v="10"/>
    <n v="60440"/>
    <x v="2"/>
    <s v="OFF-SU-10004231"/>
    <x v="1"/>
    <x v="14"/>
    <s v="Acme Tagit Stainless Steel Antibacterial Scissors"/>
    <x v="2511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s v="United States"/>
    <s v="Bolingbrook"/>
    <x v="10"/>
    <n v="60440"/>
    <x v="2"/>
    <s v="OFF-PA-10000809"/>
    <x v="1"/>
    <x v="10"/>
    <s v="Xerox 206"/>
    <x v="563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s v="United States"/>
    <s v="Bolingbrook"/>
    <x v="10"/>
    <n v="60440"/>
    <x v="2"/>
    <s v="OFF-FA-10003021"/>
    <x v="1"/>
    <x v="13"/>
    <s v="Staples"/>
    <x v="251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s v="United States"/>
    <s v="Bolingbrook"/>
    <x v="10"/>
    <n v="60440"/>
    <x v="2"/>
    <s v="OFF-AP-10000696"/>
    <x v="1"/>
    <x v="9"/>
    <s v="Holmes Odor Grabber"/>
    <x v="2513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s v="United States"/>
    <s v="Fort Worth"/>
    <x v="5"/>
    <n v="76106"/>
    <x v="2"/>
    <s v="OFF-LA-10001158"/>
    <x v="1"/>
    <x v="2"/>
    <s v="Avery Address/Shipping Labels for Typewriters, 4&quot; x 2&quot;"/>
    <x v="2514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s v="United States"/>
    <s v="Fort Worth"/>
    <x v="5"/>
    <n v="76106"/>
    <x v="2"/>
    <s v="FUR-BO-10002268"/>
    <x v="0"/>
    <x v="0"/>
    <s v="Sauder Barrister Bookcases"/>
    <x v="2515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s v="United States"/>
    <s v="New York City"/>
    <x v="15"/>
    <n v="10024"/>
    <x v="3"/>
    <s v="OFF-BI-10000829"/>
    <x v="1"/>
    <x v="8"/>
    <s v="Avery Non-Stick Binders"/>
    <x v="2209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s v="United States"/>
    <s v="New York City"/>
    <x v="15"/>
    <n v="10024"/>
    <x v="3"/>
    <s v="FUR-BO-10003441"/>
    <x v="0"/>
    <x v="0"/>
    <s v="Bush Westfield Collection Bookcases, Fully Assembled"/>
    <x v="2516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s v="United States"/>
    <s v="Providence"/>
    <x v="34"/>
    <n v="2908"/>
    <x v="3"/>
    <s v="OFF-SU-10003505"/>
    <x v="1"/>
    <x v="14"/>
    <s v="Premier Electric Letter Opener"/>
    <x v="2517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s v="United States"/>
    <s v="Providence"/>
    <x v="34"/>
    <n v="2908"/>
    <x v="3"/>
    <s v="FUR-BO-10003660"/>
    <x v="0"/>
    <x v="0"/>
    <s v="Bush Cubix Collection Bookcases, Fully Assembled"/>
    <x v="251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s v="United States"/>
    <s v="Columbus"/>
    <x v="24"/>
    <n v="43229"/>
    <x v="3"/>
    <s v="OFF-BI-10001267"/>
    <x v="1"/>
    <x v="8"/>
    <s v="Universal Recycled Hanging Pressboard Report Binders, Letter Size"/>
    <x v="2519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s v="United States"/>
    <s v="New York City"/>
    <x v="15"/>
    <n v="10024"/>
    <x v="3"/>
    <s v="OFF-PA-10002741"/>
    <x v="1"/>
    <x v="10"/>
    <s v="Xerox 1980"/>
    <x v="231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s v="United States"/>
    <s v="Houston"/>
    <x v="5"/>
    <n v="77070"/>
    <x v="2"/>
    <s v="OFF-LA-10004345"/>
    <x v="1"/>
    <x v="2"/>
    <s v="Avery 493"/>
    <x v="581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s v="United States"/>
    <s v="Aurora"/>
    <x v="10"/>
    <n v="60505"/>
    <x v="2"/>
    <s v="OFF-ST-10004340"/>
    <x v="1"/>
    <x v="4"/>
    <s v="Fellowes Mobile File Cart, Black"/>
    <x v="2520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s v="United States"/>
    <s v="Springfield"/>
    <x v="25"/>
    <n v="65807"/>
    <x v="2"/>
    <s v="OFF-PA-10001471"/>
    <x v="1"/>
    <x v="10"/>
    <s v="Strathmore Photo Frame Cards"/>
    <x v="2521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s v="United States"/>
    <s v="Springfield"/>
    <x v="25"/>
    <n v="65807"/>
    <x v="2"/>
    <s v="OFF-ST-10002344"/>
    <x v="1"/>
    <x v="4"/>
    <s v="Carina 42&quot;Hx23 3/4&quot;W Media Storage Unit"/>
    <x v="423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s v="United States"/>
    <s v="Springfield"/>
    <x v="25"/>
    <n v="65807"/>
    <x v="2"/>
    <s v="OFF-PA-10001892"/>
    <x v="1"/>
    <x v="10"/>
    <s v="Rediform Wirebound &quot;Phone Memo&quot; Message Book, 11 x 5-3/4"/>
    <x v="2522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s v="United States"/>
    <s v="Springfield"/>
    <x v="25"/>
    <n v="65807"/>
    <x v="2"/>
    <s v="OFF-PA-10001934"/>
    <x v="1"/>
    <x v="10"/>
    <s v="Xerox 1993"/>
    <x v="187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s v="United States"/>
    <s v="Springfield"/>
    <x v="25"/>
    <n v="65807"/>
    <x v="2"/>
    <s v="OFF-ST-10000078"/>
    <x v="1"/>
    <x v="4"/>
    <s v="Tennsco 6- and 18-Compartment Lockers"/>
    <x v="2523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s v="United States"/>
    <s v="Seattle"/>
    <x v="4"/>
    <n v="98105"/>
    <x v="1"/>
    <s v="TEC-MA-10001972"/>
    <x v="2"/>
    <x v="15"/>
    <s v="Okidata C331dn Printer"/>
    <x v="2524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s v="United States"/>
    <s v="Seattle"/>
    <x v="4"/>
    <n v="98105"/>
    <x v="1"/>
    <s v="OFF-EN-10002504"/>
    <x v="1"/>
    <x v="12"/>
    <s v="Tyvek  Top-Opening Peel &amp; Seel Envelopes, Plain White"/>
    <x v="2525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s v="United States"/>
    <s v="Seattle"/>
    <x v="4"/>
    <n v="98105"/>
    <x v="1"/>
    <s v="OFF-PA-10002160"/>
    <x v="1"/>
    <x v="10"/>
    <s v="Xerox 1978"/>
    <x v="819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s v="United States"/>
    <s v="Seattle"/>
    <x v="4"/>
    <n v="98105"/>
    <x v="1"/>
    <s v="FUR-CH-10001973"/>
    <x v="0"/>
    <x v="1"/>
    <s v="Office Star Flex Back Scooter Chair with White Frame"/>
    <x v="1988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s v="United States"/>
    <s v="Seattle"/>
    <x v="4"/>
    <n v="98105"/>
    <x v="1"/>
    <s v="OFF-AP-10001492"/>
    <x v="1"/>
    <x v="9"/>
    <s v="Acco Six-Outlet Power Strip, 4' Cord Length"/>
    <x v="2526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s v="United States"/>
    <s v="Seattle"/>
    <x v="4"/>
    <n v="98105"/>
    <x v="1"/>
    <s v="OFF-SU-10002189"/>
    <x v="1"/>
    <x v="14"/>
    <s v="Acme Rosewood Handle Letter Opener"/>
    <x v="174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s v="United States"/>
    <s v="Lakeland"/>
    <x v="2"/>
    <n v="33801"/>
    <x v="0"/>
    <s v="FUR-CH-10003312"/>
    <x v="0"/>
    <x v="1"/>
    <s v="Hon 2090 “Pillow Soft” Series Mid Back Swivel/Tilt Chairs"/>
    <x v="2527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s v="United States"/>
    <s v="Lakeland"/>
    <x v="2"/>
    <n v="33801"/>
    <x v="0"/>
    <s v="TEC-PH-10002496"/>
    <x v="2"/>
    <x v="7"/>
    <s v="Cisco SPA301"/>
    <x v="2528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s v="United States"/>
    <s v="Lakeland"/>
    <x v="2"/>
    <n v="33801"/>
    <x v="0"/>
    <s v="FUR-FU-10003464"/>
    <x v="0"/>
    <x v="5"/>
    <s v="Seth Thomas 8 1/2&quot; Cubicle Clock"/>
    <x v="2529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s v="United States"/>
    <s v="Lakeland"/>
    <x v="2"/>
    <n v="33801"/>
    <x v="0"/>
    <s v="OFF-AR-10000380"/>
    <x v="1"/>
    <x v="6"/>
    <s v="Hunt PowerHouse Electric Pencil Sharpener, Blue"/>
    <x v="2530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s v="United States"/>
    <s v="Lakeland"/>
    <x v="2"/>
    <n v="33801"/>
    <x v="0"/>
    <s v="OFF-BI-10004593"/>
    <x v="1"/>
    <x v="8"/>
    <s v="Ibico Laser Imprintable Binding System Covers"/>
    <x v="288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s v="United States"/>
    <s v="Lakeland"/>
    <x v="2"/>
    <n v="33801"/>
    <x v="0"/>
    <s v="OFF-BI-10001308"/>
    <x v="1"/>
    <x v="8"/>
    <s v="GBC Standard Plastic Binding Systems' Combs"/>
    <x v="2531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s v="United States"/>
    <s v="Lakeland"/>
    <x v="2"/>
    <n v="33801"/>
    <x v="0"/>
    <s v="OFF-ST-10001780"/>
    <x v="1"/>
    <x v="4"/>
    <s v="Tennsco 16-Compartment Lockers with Coat Rack"/>
    <x v="2532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s v="United States"/>
    <s v="Lakeland"/>
    <x v="2"/>
    <n v="33801"/>
    <x v="0"/>
    <s v="OFF-ST-10003816"/>
    <x v="1"/>
    <x v="4"/>
    <s v="Fellowes High-Stak Drawer Files"/>
    <x v="2533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s v="United States"/>
    <s v="Philadelphia"/>
    <x v="9"/>
    <n v="19134"/>
    <x v="3"/>
    <s v="TEC-PH-10002200"/>
    <x v="2"/>
    <x v="7"/>
    <s v="Aastra 6757i CT Wireless VoIP phone"/>
    <x v="2534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s v="United States"/>
    <s v="New York City"/>
    <x v="15"/>
    <n v="10011"/>
    <x v="3"/>
    <s v="OFF-PA-10004438"/>
    <x v="1"/>
    <x v="10"/>
    <s v="Xerox 1907"/>
    <x v="338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s v="United States"/>
    <s v="Los Angeles"/>
    <x v="1"/>
    <n v="90049"/>
    <x v="1"/>
    <s v="FUR-FU-10004090"/>
    <x v="0"/>
    <x v="5"/>
    <s v="Executive Impressions 14&quot; Contract Wall Clock"/>
    <x v="791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s v="United States"/>
    <s v="Los Angeles"/>
    <x v="1"/>
    <n v="90049"/>
    <x v="1"/>
    <s v="FUR-CH-10002602"/>
    <x v="0"/>
    <x v="1"/>
    <s v="DMI Arturo Collection Mission-style Design Wood Chair"/>
    <x v="475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s v="United States"/>
    <s v="Los Angeles"/>
    <x v="1"/>
    <n v="90049"/>
    <x v="1"/>
    <s v="TEC-AC-10001142"/>
    <x v="2"/>
    <x v="11"/>
    <s v="First Data FD10 PIN Pad"/>
    <x v="253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s v="United States"/>
    <s v="Los Angeles"/>
    <x v="1"/>
    <n v="90049"/>
    <x v="1"/>
    <s v="TEC-PH-10004977"/>
    <x v="2"/>
    <x v="7"/>
    <s v="GE 30524EE4"/>
    <x v="2536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s v="United States"/>
    <s v="Oceanside"/>
    <x v="15"/>
    <n v="11572"/>
    <x v="3"/>
    <s v="FUR-FU-10004586"/>
    <x v="0"/>
    <x v="5"/>
    <s v="G.E. Longer-Life Indoor Recessed Floodlight Bulbs"/>
    <x v="2537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s v="United States"/>
    <s v="Oceanside"/>
    <x v="15"/>
    <n v="11572"/>
    <x v="3"/>
    <s v="OFF-BI-10001116"/>
    <x v="1"/>
    <x v="8"/>
    <s v="Wilson Jones 1&quot; Hanging DublLock Ring Binders"/>
    <x v="2538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s v="United States"/>
    <s v="Dallas"/>
    <x v="5"/>
    <n v="75081"/>
    <x v="2"/>
    <s v="OFF-BI-10000666"/>
    <x v="1"/>
    <x v="8"/>
    <s v="Surelock Post Binders"/>
    <x v="2539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s v="United States"/>
    <s v="Dallas"/>
    <x v="5"/>
    <n v="75081"/>
    <x v="2"/>
    <s v="OFF-ST-10002583"/>
    <x v="1"/>
    <x v="4"/>
    <s v="Fellowes Neat Ideas Storage Cubes"/>
    <x v="2540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s v="United States"/>
    <s v="Dallas"/>
    <x v="5"/>
    <n v="75081"/>
    <x v="2"/>
    <s v="TEC-PH-10004908"/>
    <x v="2"/>
    <x v="7"/>
    <s v="Panasonic KX TS3282W Corded phone"/>
    <x v="2541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s v="United States"/>
    <s v="Dallas"/>
    <x v="5"/>
    <n v="75081"/>
    <x v="2"/>
    <s v="OFF-EN-10001219"/>
    <x v="1"/>
    <x v="12"/>
    <s v="#10- 4 1/8&quot; x 9 1/2&quot; Security-Tint Envelopes"/>
    <x v="2096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s v="United States"/>
    <s v="Dallas"/>
    <x v="5"/>
    <n v="75081"/>
    <x v="2"/>
    <s v="TEC-AC-10004568"/>
    <x v="2"/>
    <x v="11"/>
    <s v="Maxell LTO Ultrium - 800 GB"/>
    <x v="2542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s v="United States"/>
    <s v="Dallas"/>
    <x v="5"/>
    <n v="75081"/>
    <x v="2"/>
    <s v="FUR-FU-10001756"/>
    <x v="0"/>
    <x v="5"/>
    <s v="Eldon Expressions Desk Accessory, Wood Photo Frame, Mahogany"/>
    <x v="2543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s v="United States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s v="United States"/>
    <s v="San Antonio"/>
    <x v="5"/>
    <n v="78207"/>
    <x v="2"/>
    <s v="OFF-BI-10003650"/>
    <x v="1"/>
    <x v="8"/>
    <s v="GBC DocuBind 300 Electric Binding Machine"/>
    <x v="2545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s v="United States"/>
    <s v="Cincinnati"/>
    <x v="24"/>
    <n v="45231"/>
    <x v="3"/>
    <s v="TEC-AC-10003628"/>
    <x v="2"/>
    <x v="11"/>
    <s v="Logitech 910-002974 M325 Wireless Mouse for Web Scrolling"/>
    <x v="2546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s v="United States"/>
    <s v="Cincinnati"/>
    <x v="24"/>
    <n v="45231"/>
    <x v="3"/>
    <s v="OFF-AR-10001547"/>
    <x v="1"/>
    <x v="6"/>
    <s v="Newell 311"/>
    <x v="2547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s v="United States"/>
    <s v="Austin"/>
    <x v="5"/>
    <n v="78745"/>
    <x v="2"/>
    <s v="FUR-CH-10002647"/>
    <x v="0"/>
    <x v="1"/>
    <s v="Situations Contoured Folding Chairs, 4/Set"/>
    <x v="2548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s v="United States"/>
    <s v="Seattle"/>
    <x v="4"/>
    <n v="98105"/>
    <x v="1"/>
    <s v="FUR-CH-10004495"/>
    <x v="0"/>
    <x v="1"/>
    <s v="Global Leather and Oak Executive Chair, Black"/>
    <x v="2549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s v="United States"/>
    <s v="Seattle"/>
    <x v="4"/>
    <n v="98105"/>
    <x v="1"/>
    <s v="TEC-PH-10002923"/>
    <x v="2"/>
    <x v="7"/>
    <s v="Logitech B530 USB Headset - headset - Full size, Binaural"/>
    <x v="2550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s v="United States"/>
    <s v="Los Angeles"/>
    <x v="1"/>
    <n v="90004"/>
    <x v="1"/>
    <s v="OFF-AR-10001374"/>
    <x v="1"/>
    <x v="6"/>
    <s v="BIC Brite Liner Highlighters, Chisel Tip"/>
    <x v="5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s v="United States"/>
    <s v="New York City"/>
    <x v="15"/>
    <n v="10035"/>
    <x v="3"/>
    <s v="OFF-PA-10003441"/>
    <x v="1"/>
    <x v="10"/>
    <s v="Xerox 226"/>
    <x v="5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s v="United States"/>
    <s v="Seattle"/>
    <x v="4"/>
    <n v="98103"/>
    <x v="1"/>
    <s v="OFF-LA-10002043"/>
    <x v="1"/>
    <x v="2"/>
    <s v="Avery 489"/>
    <x v="2551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s v="United States"/>
    <s v="Newark"/>
    <x v="24"/>
    <n v="43055"/>
    <x v="3"/>
    <s v="TEC-AC-10002049"/>
    <x v="2"/>
    <x v="11"/>
    <s v="Plantronics Savi W720 Multi-Device Wireless Headset System"/>
    <x v="2552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s v="United States"/>
    <s v="Newark"/>
    <x v="24"/>
    <n v="43055"/>
    <x v="3"/>
    <s v="TEC-MA-10000418"/>
    <x v="2"/>
    <x v="15"/>
    <s v="Cubify CubeX 3D Printer Double Head Print"/>
    <x v="2553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s v="United States"/>
    <s v="Newark"/>
    <x v="24"/>
    <n v="43055"/>
    <x v="3"/>
    <s v="TEC-PH-10004908"/>
    <x v="2"/>
    <x v="7"/>
    <s v="Panasonic KX TS3282W Corded phone"/>
    <x v="2554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s v="United States"/>
    <s v="Newark"/>
    <x v="24"/>
    <n v="43055"/>
    <x v="3"/>
    <s v="FUR-FU-10004091"/>
    <x v="0"/>
    <x v="5"/>
    <s v="Howard Miller 13&quot; Diameter Goldtone Round Wall Clock"/>
    <x v="2555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s v="United States"/>
    <s v="Maple Grove"/>
    <x v="11"/>
    <n v="55369"/>
    <x v="2"/>
    <s v="OFF-BI-10004600"/>
    <x v="1"/>
    <x v="8"/>
    <s v="Ibico Ibimaster 300 Manual Binding System"/>
    <x v="2556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s v="United States"/>
    <s v="Glendale"/>
    <x v="16"/>
    <n v="85301"/>
    <x v="1"/>
    <s v="OFF-PA-10001289"/>
    <x v="1"/>
    <x v="10"/>
    <s v="White Computer Printout Paper by Universal"/>
    <x v="2557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s v="United States"/>
    <s v="New York City"/>
    <x v="15"/>
    <n v="10009"/>
    <x v="3"/>
    <s v="FUR-TA-10001539"/>
    <x v="0"/>
    <x v="3"/>
    <s v="Chromcraft Rectangular Conference Tables"/>
    <x v="431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s v="United States"/>
    <s v="New York City"/>
    <x v="15"/>
    <n v="10009"/>
    <x v="3"/>
    <s v="TEC-AC-10001266"/>
    <x v="2"/>
    <x v="11"/>
    <s v="Memorex Micro Travel Drive 8 GB"/>
    <x v="1795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s v="United States"/>
    <s v="Jacksonville"/>
    <x v="3"/>
    <n v="28540"/>
    <x v="0"/>
    <s v="OFF-ST-10001291"/>
    <x v="1"/>
    <x v="4"/>
    <s v="Tenex Personal Self-Stacking Standard File Box, Black/Gray"/>
    <x v="2558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s v="United States"/>
    <s v="Jacksonville"/>
    <x v="3"/>
    <n v="28540"/>
    <x v="0"/>
    <s v="TEC-AC-10001314"/>
    <x v="2"/>
    <x v="11"/>
    <s v="Case Logic 2.4GHz Wireless Keyboard"/>
    <x v="2486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s v="United States"/>
    <s v="Houston"/>
    <x v="5"/>
    <n v="77070"/>
    <x v="2"/>
    <s v="OFF-BI-10004040"/>
    <x v="1"/>
    <x v="8"/>
    <s v="Wilson Jones Impact Binders"/>
    <x v="2559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s v="United States"/>
    <s v="San Francisco"/>
    <x v="1"/>
    <n v="94109"/>
    <x v="1"/>
    <s v="OFF-EN-10001539"/>
    <x v="1"/>
    <x v="12"/>
    <s v="Staple envelope"/>
    <x v="2560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s v="United States"/>
    <s v="San Francisco"/>
    <x v="1"/>
    <n v="94109"/>
    <x v="1"/>
    <s v="OFF-EN-10004483"/>
    <x v="1"/>
    <x v="12"/>
    <s v="#10 White Business Envelopes,4 1/8 x 9 1/2"/>
    <x v="2561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s v="United States"/>
    <s v="San Francisco"/>
    <x v="1"/>
    <n v="94109"/>
    <x v="1"/>
    <s v="OFF-AR-10001615"/>
    <x v="1"/>
    <x v="6"/>
    <s v="Newell 34"/>
    <x v="42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s v="United States"/>
    <s v="San Francisco"/>
    <x v="1"/>
    <n v="94109"/>
    <x v="1"/>
    <s v="OFF-PA-10000327"/>
    <x v="1"/>
    <x v="10"/>
    <s v="Xerox 1971"/>
    <x v="1811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s v="United States"/>
    <s v="San Francisco"/>
    <x v="1"/>
    <n v="94109"/>
    <x v="1"/>
    <s v="TEC-PH-10001299"/>
    <x v="2"/>
    <x v="7"/>
    <s v="Polycom CX300 Desktop Phone USB VoIP phone"/>
    <x v="2562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s v="United States"/>
    <s v="San Francisco"/>
    <x v="1"/>
    <n v="94109"/>
    <x v="1"/>
    <s v="OFF-PA-10002246"/>
    <x v="1"/>
    <x v="10"/>
    <s v="Wirebound Four 2-3/4 x 5 Forms per Page, 400 Sets per Book"/>
    <x v="2563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s v="United States"/>
    <s v="Lansing"/>
    <x v="12"/>
    <n v="48911"/>
    <x v="2"/>
    <s v="FUR-FU-10002671"/>
    <x v="0"/>
    <x v="5"/>
    <s v="Electrix 20W Halogen Replacement Bulb for Zoom-In Desk Lamp"/>
    <x v="2564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s v="United States"/>
    <s v="Tallahassee"/>
    <x v="2"/>
    <n v="32303"/>
    <x v="0"/>
    <s v="FUR-CH-10003833"/>
    <x v="0"/>
    <x v="1"/>
    <s v="Novimex Fabric Task Chair"/>
    <x v="2565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s v="United States"/>
    <s v="Tallahassee"/>
    <x v="2"/>
    <n v="32303"/>
    <x v="0"/>
    <s v="OFF-PA-10001667"/>
    <x v="1"/>
    <x v="10"/>
    <s v="Great White Multi-Use Recycled Paper (20Lb. and 84 Bright)"/>
    <x v="2566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s v="United States"/>
    <s v="Columbia"/>
    <x v="20"/>
    <n v="29203"/>
    <x v="0"/>
    <s v="OFF-BI-10002003"/>
    <x v="1"/>
    <x v="8"/>
    <s v="Ibico Presentation Index for Binding Systems"/>
    <x v="170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s v="United States"/>
    <s v="Chicago"/>
    <x v="10"/>
    <n v="60623"/>
    <x v="2"/>
    <s v="OFF-BI-10004465"/>
    <x v="1"/>
    <x v="8"/>
    <s v="Avery Durable Slant Ring Binders"/>
    <x v="2567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s v="United States"/>
    <s v="Chicago"/>
    <x v="10"/>
    <n v="60623"/>
    <x v="2"/>
    <s v="FUR-CH-10000665"/>
    <x v="0"/>
    <x v="1"/>
    <s v="Global Airflow Leather Mesh Back Chair, Black"/>
    <x v="2568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s v="United States"/>
    <s v="Chicago"/>
    <x v="10"/>
    <n v="60623"/>
    <x v="2"/>
    <s v="OFF-AR-10004956"/>
    <x v="1"/>
    <x v="6"/>
    <s v="Newell 33"/>
    <x v="2569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s v="United States"/>
    <s v="Detroit"/>
    <x v="12"/>
    <n v="48227"/>
    <x v="2"/>
    <s v="OFF-AR-10004260"/>
    <x v="1"/>
    <x v="6"/>
    <s v="Boston 1799 Powerhouse Electric Pencil Sharpener"/>
    <x v="2570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s v="United States"/>
    <s v="Fort Collins"/>
    <x v="22"/>
    <n v="80525"/>
    <x v="1"/>
    <s v="FUR-BO-10001811"/>
    <x v="0"/>
    <x v="0"/>
    <s v="Atlantic Metals Mobile 5-Shelf Bookcases, Custom Colors"/>
    <x v="2571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s v="United States"/>
    <s v="Fort Collins"/>
    <x v="22"/>
    <n v="80525"/>
    <x v="1"/>
    <s v="TEC-AC-10003280"/>
    <x v="2"/>
    <x v="11"/>
    <s v="Belkin F8E887 USB Wired Ergonomic Keyboard"/>
    <x v="736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s v="United States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s v="United States"/>
    <s v="New York City"/>
    <x v="15"/>
    <n v="10011"/>
    <x v="3"/>
    <s v="FUR-FU-10001487"/>
    <x v="0"/>
    <x v="5"/>
    <s v="Eldon Expressions Wood and Plastic Desk Accessories, Cherry Wood"/>
    <x v="167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s v="United States"/>
    <s v="New York City"/>
    <x v="15"/>
    <n v="10011"/>
    <x v="3"/>
    <s v="FUR-FU-10000521"/>
    <x v="0"/>
    <x v="5"/>
    <s v="Seth Thomas 14&quot; Putty-Colored Wall Clock"/>
    <x v="2573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s v="United States"/>
    <s v="New York City"/>
    <x v="15"/>
    <n v="10011"/>
    <x v="3"/>
    <s v="OFF-AP-10001271"/>
    <x v="1"/>
    <x v="9"/>
    <s v="Eureka The Boss Cordless Rechargeable Stick Vac"/>
    <x v="2574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s v="United States"/>
    <s v="Columbia"/>
    <x v="39"/>
    <n v="21044"/>
    <x v="3"/>
    <s v="OFF-BI-10004728"/>
    <x v="1"/>
    <x v="8"/>
    <s v="Wilson Jones Turn Tabs Binder Tool for Ring Binders"/>
    <x v="1328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s v="United States"/>
    <s v="Columbia"/>
    <x v="39"/>
    <n v="21044"/>
    <x v="3"/>
    <s v="TEC-AC-10004666"/>
    <x v="2"/>
    <x v="11"/>
    <s v="Maxell iVDR EX 500GB Cartridge"/>
    <x v="2575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s v="United States"/>
    <s v="Columbia"/>
    <x v="39"/>
    <n v="21044"/>
    <x v="3"/>
    <s v="OFF-ST-10003208"/>
    <x v="1"/>
    <x v="4"/>
    <s v="Adjustable Depth Letter/Legal Cart"/>
    <x v="2576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s v="United States"/>
    <s v="Columbia"/>
    <x v="39"/>
    <n v="21044"/>
    <x v="3"/>
    <s v="OFF-ST-10003208"/>
    <x v="1"/>
    <x v="4"/>
    <s v="Adjustable Depth Letter/Legal Cart"/>
    <x v="2577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s v="United States"/>
    <s v="Houston"/>
    <x v="5"/>
    <n v="77041"/>
    <x v="2"/>
    <s v="OFF-BI-10000632"/>
    <x v="1"/>
    <x v="8"/>
    <s v="Satellite Sectional Post Binders"/>
    <x v="2578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s v="United States"/>
    <s v="Houston"/>
    <x v="5"/>
    <n v="77041"/>
    <x v="2"/>
    <s v="OFF-EN-10004773"/>
    <x v="1"/>
    <x v="12"/>
    <s v="Staple envelope"/>
    <x v="1355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s v="United States"/>
    <s v="Lowell"/>
    <x v="31"/>
    <n v="1852"/>
    <x v="3"/>
    <s v="TEC-PH-10004700"/>
    <x v="2"/>
    <x v="7"/>
    <s v="PowerGen Dual USB Car Charger"/>
    <x v="1570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s v="United States"/>
    <s v="Woodland"/>
    <x v="1"/>
    <n v="95695"/>
    <x v="1"/>
    <s v="OFF-LA-10003714"/>
    <x v="1"/>
    <x v="2"/>
    <s v="Avery 510"/>
    <x v="1416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s v="United States"/>
    <s v="Woodland"/>
    <x v="1"/>
    <n v="95695"/>
    <x v="1"/>
    <s v="OFF-BI-10001787"/>
    <x v="1"/>
    <x v="8"/>
    <s v="Wilson Jones Four-Pocket Poly Binders"/>
    <x v="2579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s v="United States"/>
    <s v="Chicago"/>
    <x v="10"/>
    <n v="60610"/>
    <x v="2"/>
    <s v="OFF-ST-10002957"/>
    <x v="1"/>
    <x v="4"/>
    <s v="Sterilite Show Offs Storage Containers"/>
    <x v="2538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s v="United States"/>
    <s v="New York City"/>
    <x v="15"/>
    <n v="10035"/>
    <x v="3"/>
    <s v="TEC-PH-10002115"/>
    <x v="2"/>
    <x v="7"/>
    <s v="Plantronics 81402"/>
    <x v="773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s v="United States"/>
    <s v="Missouri City"/>
    <x v="5"/>
    <n v="77489"/>
    <x v="2"/>
    <s v="OFF-BI-10002557"/>
    <x v="1"/>
    <x v="8"/>
    <s v="Presstex Flexible Ring Binders"/>
    <x v="2580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s v="United States"/>
    <s v="Houston"/>
    <x v="5"/>
    <n v="77036"/>
    <x v="2"/>
    <s v="OFF-BI-10002949"/>
    <x v="1"/>
    <x v="8"/>
    <s v="Prestige Round Ring Binders"/>
    <x v="2581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s v="United States"/>
    <s v="Houston"/>
    <x v="5"/>
    <n v="77036"/>
    <x v="2"/>
    <s v="OFF-PA-10004100"/>
    <x v="1"/>
    <x v="10"/>
    <s v="Xerox 216"/>
    <x v="277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s v="United States"/>
    <s v="Jackson"/>
    <x v="35"/>
    <n v="39212"/>
    <x v="0"/>
    <s v="OFF-FA-10001883"/>
    <x v="1"/>
    <x v="13"/>
    <s v="Alliance Super-Size Bands, Assorted Sizes"/>
    <x v="1013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s v="United States"/>
    <s v="New York City"/>
    <x v="15"/>
    <n v="10009"/>
    <x v="3"/>
    <s v="TEC-PH-10000702"/>
    <x v="2"/>
    <x v="7"/>
    <s v="Square Credit Card Reader, 4 1/2&quot; x 4 1/2&quot; x 1&quot;, White"/>
    <x v="2065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s v="United States"/>
    <s v="Tempe"/>
    <x v="16"/>
    <n v="85281"/>
    <x v="1"/>
    <s v="OFF-BI-10003196"/>
    <x v="1"/>
    <x v="8"/>
    <s v="Accohide Poly Flexible Ring Binders"/>
    <x v="2582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s v="United States"/>
    <s v="Jacksonville"/>
    <x v="3"/>
    <n v="28540"/>
    <x v="0"/>
    <s v="TEC-PH-10001644"/>
    <x v="2"/>
    <x v="7"/>
    <s v="BlueLounge Milo Smartphone Stand, White/Metallic"/>
    <x v="1679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s v="United States"/>
    <s v="Philadelphia"/>
    <x v="9"/>
    <n v="19134"/>
    <x v="3"/>
    <s v="OFF-AR-10003183"/>
    <x v="1"/>
    <x v="6"/>
    <s v="Avery Fluorescent Highlighter Four-Color Set"/>
    <x v="2583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s v="United States"/>
    <s v="Akron"/>
    <x v="24"/>
    <n v="44312"/>
    <x v="3"/>
    <s v="FUR-FU-10000308"/>
    <x v="0"/>
    <x v="5"/>
    <s v="Deflect-o Glass Clear Studded Chair Mats"/>
    <x v="2584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s v="United States"/>
    <s v="Akron"/>
    <x v="24"/>
    <n v="44312"/>
    <x v="3"/>
    <s v="OFF-PA-10001526"/>
    <x v="1"/>
    <x v="10"/>
    <s v="Xerox 1949"/>
    <x v="801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s v="United States"/>
    <s v="San Diego"/>
    <x v="1"/>
    <n v="92037"/>
    <x v="1"/>
    <s v="TEC-PH-10002103"/>
    <x v="2"/>
    <x v="7"/>
    <s v="Jabra SPEAK 410"/>
    <x v="2306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s v="United States"/>
    <s v="San Diego"/>
    <x v="1"/>
    <n v="92037"/>
    <x v="1"/>
    <s v="TEC-AC-10004209"/>
    <x v="2"/>
    <x v="11"/>
    <s v="Memorex Froggy Flash Drive 4 GB"/>
    <x v="2585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s v="United States"/>
    <s v="San Diego"/>
    <x v="1"/>
    <n v="92037"/>
    <x v="1"/>
    <s v="FUR-FU-10000397"/>
    <x v="0"/>
    <x v="5"/>
    <s v="Luxo Economy Swing Arm Lamp"/>
    <x v="1155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s v="United States"/>
    <s v="San Diego"/>
    <x v="1"/>
    <n v="92037"/>
    <x v="1"/>
    <s v="OFF-PA-10002137"/>
    <x v="1"/>
    <x v="10"/>
    <s v="Southworth 100% Résumé Paper, 24lb."/>
    <x v="2586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s v="United States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s v="United States"/>
    <s v="San Diego"/>
    <x v="1"/>
    <n v="92037"/>
    <x v="1"/>
    <s v="OFF-LA-10000407"/>
    <x v="1"/>
    <x v="2"/>
    <s v="Avery White Multi-Purpose Labels"/>
    <x v="2588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s v="United States"/>
    <s v="Fresno"/>
    <x v="1"/>
    <n v="93727"/>
    <x v="1"/>
    <s v="TEC-AC-10000420"/>
    <x v="2"/>
    <x v="11"/>
    <s v="Logitech G500s Laser Gaming Mouse with Adjustable Weight Tuning"/>
    <x v="2589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s v="United States"/>
    <s v="Fresno"/>
    <x v="1"/>
    <n v="93727"/>
    <x v="1"/>
    <s v="TEC-PH-10002726"/>
    <x v="2"/>
    <x v="7"/>
    <s v="netTALK DUO VoIP Telephone Service"/>
    <x v="2590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s v="United States"/>
    <s v="Pearland"/>
    <x v="5"/>
    <n v="77581"/>
    <x v="2"/>
    <s v="OFF-EN-10001415"/>
    <x v="1"/>
    <x v="12"/>
    <s v="Staple envelope"/>
    <x v="2569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s v="United States"/>
    <s v="Pearland"/>
    <x v="5"/>
    <n v="77581"/>
    <x v="2"/>
    <s v="OFF-BI-10000773"/>
    <x v="1"/>
    <x v="8"/>
    <s v="Insertable Tab Post Binder Dividers"/>
    <x v="2591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s v="United States"/>
    <s v="Richmond"/>
    <x v="14"/>
    <n v="47374"/>
    <x v="2"/>
    <s v="OFF-AP-10002350"/>
    <x v="1"/>
    <x v="9"/>
    <s v="Belkin F9H710-06 7 Outlet SurgeMaster Surge Protector"/>
    <x v="2592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s v="United States"/>
    <s v="Philadelphia"/>
    <x v="9"/>
    <n v="19134"/>
    <x v="3"/>
    <s v="OFF-AR-10001919"/>
    <x v="1"/>
    <x v="6"/>
    <s v="OIC #2 Pencils, Medium Soft"/>
    <x v="2593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s v="United States"/>
    <s v="Philadelphia"/>
    <x v="9"/>
    <n v="19134"/>
    <x v="3"/>
    <s v="OFF-AP-10002082"/>
    <x v="1"/>
    <x v="9"/>
    <s v="Holmes HEPA Air Purifier"/>
    <x v="1510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s v="United States"/>
    <s v="San Mateo"/>
    <x v="1"/>
    <n v="94403"/>
    <x v="1"/>
    <s v="OFF-LA-10002762"/>
    <x v="1"/>
    <x v="2"/>
    <s v="Avery 485"/>
    <x v="50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s v="United States"/>
    <s v="Oakland"/>
    <x v="1"/>
    <n v="94601"/>
    <x v="1"/>
    <s v="TEC-AC-10002800"/>
    <x v="2"/>
    <x v="11"/>
    <s v="Plantronics Audio 478 Stereo USB Headset"/>
    <x v="145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s v="United States"/>
    <s v="New York City"/>
    <x v="15"/>
    <n v="10024"/>
    <x v="3"/>
    <s v="OFF-BI-10003925"/>
    <x v="1"/>
    <x v="8"/>
    <s v="Fellowes PB300 Plastic Comb Binding Machine"/>
    <x v="2594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s v="United States"/>
    <s v="New York City"/>
    <x v="15"/>
    <n v="10024"/>
    <x v="3"/>
    <s v="TEC-PH-10002200"/>
    <x v="2"/>
    <x v="7"/>
    <s v="Aastra 6757i CT Wireless VoIP phone"/>
    <x v="2595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s v="United States"/>
    <s v="Lakewood"/>
    <x v="30"/>
    <n v="8701"/>
    <x v="3"/>
    <s v="OFF-PA-10001295"/>
    <x v="1"/>
    <x v="10"/>
    <s v="Computer Printout Paper with Letter-Trim Perforations"/>
    <x v="453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s v="United States"/>
    <s v="Lakewood"/>
    <x v="30"/>
    <n v="8701"/>
    <x v="3"/>
    <s v="OFF-EN-10002500"/>
    <x v="1"/>
    <x v="12"/>
    <s v="Globe Weis Peel &amp; Seel First Class Envelopes"/>
    <x v="2596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s v="United States"/>
    <s v="Lakewood"/>
    <x v="30"/>
    <n v="8701"/>
    <x v="3"/>
    <s v="TEC-AC-10000892"/>
    <x v="2"/>
    <x v="11"/>
    <s v="NETGEAR N750 Dual Band Wi-Fi Gigabit Router"/>
    <x v="2597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s v="United States"/>
    <s v="Tempe"/>
    <x v="16"/>
    <n v="85281"/>
    <x v="1"/>
    <s v="OFF-FA-10000735"/>
    <x v="1"/>
    <x v="13"/>
    <s v="Staples"/>
    <x v="1091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s v="United States"/>
    <s v="Tempe"/>
    <x v="16"/>
    <n v="85281"/>
    <x v="1"/>
    <s v="TEC-PH-10001760"/>
    <x v="2"/>
    <x v="7"/>
    <s v="Bose SoundLink Bluetooth Speaker"/>
    <x v="2599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s v="United States"/>
    <s v="Tempe"/>
    <x v="16"/>
    <n v="85281"/>
    <x v="1"/>
    <s v="OFF-EN-10004846"/>
    <x v="1"/>
    <x v="12"/>
    <s v="Letter or Legal Size Expandable Poly String Tie Envelopes"/>
    <x v="2600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s v="United States"/>
    <s v="Tempe"/>
    <x v="16"/>
    <n v="85281"/>
    <x v="1"/>
    <s v="OFF-SU-10003567"/>
    <x v="1"/>
    <x v="14"/>
    <s v="Stiletto Hand Letter Openers"/>
    <x v="2601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s v="United States"/>
    <s v="Tempe"/>
    <x v="16"/>
    <n v="85281"/>
    <x v="1"/>
    <s v="TEC-PH-10001557"/>
    <x v="2"/>
    <x v="7"/>
    <s v="Pyle PMP37LED"/>
    <x v="84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s v="United States"/>
    <s v="Tempe"/>
    <x v="16"/>
    <n v="85281"/>
    <x v="1"/>
    <s v="TEC-AC-10003038"/>
    <x v="2"/>
    <x v="11"/>
    <s v="Kingston Digital DataTraveler 16GB USB 2.0"/>
    <x v="181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s v="United States"/>
    <s v="New York City"/>
    <x v="15"/>
    <n v="10035"/>
    <x v="3"/>
    <s v="OFF-ST-10004459"/>
    <x v="1"/>
    <x v="4"/>
    <s v="Tennsco Single-Tier Lockers"/>
    <x v="2602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s v="United States"/>
    <s v="New York City"/>
    <x v="15"/>
    <n v="10009"/>
    <x v="3"/>
    <s v="FUR-FU-10004960"/>
    <x v="0"/>
    <x v="5"/>
    <s v="Seth Thomas 12&quot; Clock w/ Goldtone Case"/>
    <x v="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s v="United States"/>
    <s v="Houston"/>
    <x v="5"/>
    <n v="77095"/>
    <x v="2"/>
    <s v="OFF-BI-10000632"/>
    <x v="1"/>
    <x v="8"/>
    <s v="Satellite Sectional Post Binders"/>
    <x v="2578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s v="United States"/>
    <s v="Houston"/>
    <x v="5"/>
    <n v="77095"/>
    <x v="2"/>
    <s v="OFF-BI-10001107"/>
    <x v="1"/>
    <x v="8"/>
    <s v="GBC White Gloss Covers, Plain Front"/>
    <x v="2603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s v="United States"/>
    <s v="Houston"/>
    <x v="5"/>
    <n v="77095"/>
    <x v="2"/>
    <s v="OFF-ST-10002301"/>
    <x v="1"/>
    <x v="4"/>
    <s v="Tennsco Commercial Shelving"/>
    <x v="26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s v="United States"/>
    <s v="Riverside"/>
    <x v="1"/>
    <n v="92503"/>
    <x v="1"/>
    <s v="OFF-BI-10003355"/>
    <x v="1"/>
    <x v="8"/>
    <s v="Cardinal Holdit Business Card Pockets"/>
    <x v="2217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s v="United States"/>
    <s v="Fairfield"/>
    <x v="29"/>
    <n v="6824"/>
    <x v="3"/>
    <s v="FUR-TA-10002903"/>
    <x v="0"/>
    <x v="3"/>
    <s v="Bevis Round Bullnose 29&quot; High Table Top"/>
    <x v="2605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s v="United States"/>
    <s v="New York City"/>
    <x v="15"/>
    <n v="10024"/>
    <x v="3"/>
    <s v="OFF-ST-10001580"/>
    <x v="1"/>
    <x v="4"/>
    <s v="Super Decoflex Portable Personal File"/>
    <x v="2606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s v="United States"/>
    <s v="New York City"/>
    <x v="15"/>
    <n v="10024"/>
    <x v="3"/>
    <s v="OFF-BI-10000315"/>
    <x v="1"/>
    <x v="8"/>
    <s v="Poly Designer Cover &amp; Back"/>
    <x v="2607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s v="United States"/>
    <s v="Houston"/>
    <x v="5"/>
    <n v="77095"/>
    <x v="2"/>
    <s v="FUR-CH-10003774"/>
    <x v="0"/>
    <x v="1"/>
    <s v="Global Wood Trimmed Manager's Task Chair, Khaki"/>
    <x v="2608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s v="United States"/>
    <s v="Houston"/>
    <x v="5"/>
    <n v="77095"/>
    <x v="2"/>
    <s v="TEC-PH-10003095"/>
    <x v="2"/>
    <x v="7"/>
    <s v="Samsung HM1900 Bluetooth Headset"/>
    <x v="260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s v="United States"/>
    <s v="Houston"/>
    <x v="5"/>
    <n v="77095"/>
    <x v="2"/>
    <s v="FUR-FU-10000023"/>
    <x v="0"/>
    <x v="5"/>
    <s v="Eldon Wave Desk Accessories"/>
    <x v="2610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s v="United States"/>
    <s v="Arlington"/>
    <x v="17"/>
    <n v="22204"/>
    <x v="0"/>
    <s v="OFF-ST-10002214"/>
    <x v="1"/>
    <x v="4"/>
    <s v="X-Rack File for Hanging Folders"/>
    <x v="2015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s v="United States"/>
    <s v="Chicago"/>
    <x v="10"/>
    <n v="60623"/>
    <x v="2"/>
    <s v="OFF-BI-10002799"/>
    <x v="1"/>
    <x v="8"/>
    <s v="SlimView Poly Binder, 3/8&quot;"/>
    <x v="2611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s v="United States"/>
    <s v="Grand Prairie"/>
    <x v="5"/>
    <n v="75051"/>
    <x v="2"/>
    <s v="TEC-PH-10004912"/>
    <x v="2"/>
    <x v="7"/>
    <s v="Cisco SPA112 2 Port Phone Adapter"/>
    <x v="2612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s v="United States"/>
    <s v="Grand Prairie"/>
    <x v="5"/>
    <n v="75051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s v="United States"/>
    <s v="Seattle"/>
    <x v="4"/>
    <n v="98103"/>
    <x v="1"/>
    <s v="TEC-AC-10004510"/>
    <x v="2"/>
    <x v="11"/>
    <s v="Logitech Desktop MK120 Mouse and keyboard Combo"/>
    <x v="1231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s v="United States"/>
    <s v="Seattle"/>
    <x v="4"/>
    <n v="98103"/>
    <x v="1"/>
    <s v="OFF-ST-10000060"/>
    <x v="1"/>
    <x v="4"/>
    <s v="Fellowes Bankers Box Staxonsteel Drawer File/Stacking System"/>
    <x v="178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s v="United States"/>
    <s v="Seattle"/>
    <x v="4"/>
    <n v="98103"/>
    <x v="1"/>
    <s v="OFF-AR-10000799"/>
    <x v="1"/>
    <x v="6"/>
    <s v="Col-Erase Pencils with Erasers"/>
    <x v="2614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s v="United States"/>
    <s v="Seattle"/>
    <x v="4"/>
    <n v="98103"/>
    <x v="1"/>
    <s v="FUR-CH-10004875"/>
    <x v="0"/>
    <x v="1"/>
    <s v="Harbour Creations 67200 Series Stacking Chairs"/>
    <x v="2417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s v="United States"/>
    <s v="Seattle"/>
    <x v="4"/>
    <n v="98103"/>
    <x v="1"/>
    <s v="TEC-PH-10002085"/>
    <x v="2"/>
    <x v="7"/>
    <s v="Clarity 53712"/>
    <x v="55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s v="United States"/>
    <s v="Grand Rapids"/>
    <x v="12"/>
    <n v="49505"/>
    <x v="2"/>
    <s v="OFF-FA-10000992"/>
    <x v="1"/>
    <x v="13"/>
    <s v="Acco Clips to Go Binder Clips, 24 Clips in Two Sizes"/>
    <x v="2615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s v="United States"/>
    <s v="Philadelphia"/>
    <x v="9"/>
    <n v="19120"/>
    <x v="3"/>
    <s v="FUR-FU-10001473"/>
    <x v="0"/>
    <x v="5"/>
    <s v="Eldon Executive Woodline II Desk Accessories, Mahogany"/>
    <x v="2616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s v="United States"/>
    <s v="Chicago"/>
    <x v="10"/>
    <n v="60610"/>
    <x v="2"/>
    <s v="OFF-AR-10003045"/>
    <x v="1"/>
    <x v="6"/>
    <s v="Prang Colored Pencils"/>
    <x v="2617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s v="United States"/>
    <s v="Chicago"/>
    <x v="10"/>
    <n v="60610"/>
    <x v="2"/>
    <s v="TEC-PH-10001536"/>
    <x v="2"/>
    <x v="7"/>
    <s v="Spigen Samsung Galaxy S5 Case Wallet"/>
    <x v="2618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s v="United States"/>
    <s v="Seattle"/>
    <x v="4"/>
    <n v="98105"/>
    <x v="1"/>
    <s v="TEC-PH-10001580"/>
    <x v="2"/>
    <x v="7"/>
    <s v="Logitech Mobile Speakerphone P710e - speaker phone"/>
    <x v="261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s v="United States"/>
    <s v="Seattle"/>
    <x v="4"/>
    <n v="98105"/>
    <x v="1"/>
    <s v="OFF-BI-10004209"/>
    <x v="1"/>
    <x v="8"/>
    <s v="Fellowes Twister Kit, Gray/Clear, 3/pkg"/>
    <x v="1768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s v="United States"/>
    <s v="Jacksonville"/>
    <x v="2"/>
    <n v="32216"/>
    <x v="0"/>
    <s v="OFF-LA-10001613"/>
    <x v="1"/>
    <x v="2"/>
    <s v="Avery File Folder Labels"/>
    <x v="87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s v="United States"/>
    <s v="Franklin"/>
    <x v="18"/>
    <n v="37064"/>
    <x v="0"/>
    <s v="FUR-TA-10001676"/>
    <x v="0"/>
    <x v="3"/>
    <s v="Hon 61000 Series Interactive Training Tables"/>
    <x v="2620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s v="United States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s v="United States"/>
    <s v="Highland Park"/>
    <x v="10"/>
    <n v="60035"/>
    <x v="2"/>
    <s v="OFF-BI-10000285"/>
    <x v="1"/>
    <x v="8"/>
    <s v="XtraLife ClearVue Slant-D Ring Binders by Cardinal"/>
    <x v="2621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s v="United States"/>
    <s v="Pasadena"/>
    <x v="5"/>
    <n v="77506"/>
    <x v="2"/>
    <s v="OFF-PA-10004609"/>
    <x v="1"/>
    <x v="10"/>
    <s v="Xerox 221"/>
    <x v="561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s v="United States"/>
    <s v="San Francisco"/>
    <x v="1"/>
    <n v="94109"/>
    <x v="1"/>
    <s v="TEC-AC-10001314"/>
    <x v="2"/>
    <x v="11"/>
    <s v="Case Logic 2.4GHz Wireless Keyboard"/>
    <x v="2622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s v="United States"/>
    <s v="San Francisco"/>
    <x v="1"/>
    <n v="94109"/>
    <x v="1"/>
    <s v="OFF-PA-10003395"/>
    <x v="1"/>
    <x v="10"/>
    <s v="Xerox 1941"/>
    <x v="262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s v="United States"/>
    <s v="San Francisco"/>
    <x v="1"/>
    <n v="94109"/>
    <x v="1"/>
    <s v="OFF-AP-10001242"/>
    <x v="1"/>
    <x v="9"/>
    <s v="APC 7 Outlet Network SurgeArrest Surge Protector"/>
    <x v="262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s v="United States"/>
    <s v="Miami"/>
    <x v="2"/>
    <n v="33180"/>
    <x v="0"/>
    <s v="OFF-LA-10001641"/>
    <x v="1"/>
    <x v="2"/>
    <s v="Avery 518"/>
    <x v="1973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s v="United States"/>
    <s v="Philadelphia"/>
    <x v="9"/>
    <n v="19120"/>
    <x v="3"/>
    <s v="OFF-ST-10003816"/>
    <x v="1"/>
    <x v="4"/>
    <s v="Fellowes High-Stak Drawer Files"/>
    <x v="2625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s v="United States"/>
    <s v="Philadelphia"/>
    <x v="9"/>
    <n v="19120"/>
    <x v="3"/>
    <s v="OFF-EN-10002230"/>
    <x v="1"/>
    <x v="12"/>
    <s v="Airmail Envelopes"/>
    <x v="2626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s v="United States"/>
    <s v="Decatur"/>
    <x v="19"/>
    <n v="35601"/>
    <x v="0"/>
    <s v="TEC-PH-10002660"/>
    <x v="2"/>
    <x v="7"/>
    <s v="Nortel Networks T7316 E Nt8 B27"/>
    <x v="2627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s v="United States"/>
    <s v="Decatur"/>
    <x v="19"/>
    <n v="35601"/>
    <x v="0"/>
    <s v="TEC-PH-10003171"/>
    <x v="2"/>
    <x v="7"/>
    <s v="Plantronics Encore H101 Dual Earpieces Headset"/>
    <x v="2628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s v="United States"/>
    <s v="Sioux Falls"/>
    <x v="44"/>
    <n v="57103"/>
    <x v="2"/>
    <s v="TEC-AC-10003709"/>
    <x v="2"/>
    <x v="11"/>
    <s v="Maxell 4.7GB DVD-R 5/Pack"/>
    <x v="2629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s v="United States"/>
    <s v="Sioux Falls"/>
    <x v="44"/>
    <n v="57103"/>
    <x v="2"/>
    <s v="OFF-FA-10000304"/>
    <x v="1"/>
    <x v="13"/>
    <s v="Advantus Push Pins"/>
    <x v="2630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s v="United States"/>
    <s v="Visalia"/>
    <x v="1"/>
    <n v="93277"/>
    <x v="1"/>
    <s v="TEC-AC-10003709"/>
    <x v="2"/>
    <x v="11"/>
    <s v="Maxell 4.7GB DVD-R 5/Pack"/>
    <x v="1063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s v="United States"/>
    <s v="Los Angeles"/>
    <x v="1"/>
    <n v="90049"/>
    <x v="1"/>
    <s v="FUR-CH-10002774"/>
    <x v="0"/>
    <x v="1"/>
    <s v="Global Deluxe Stacking Chair, Gray"/>
    <x v="2631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s v="United States"/>
    <s v="Los Angeles"/>
    <x v="1"/>
    <n v="90032"/>
    <x v="1"/>
    <s v="TEC-CO-10001046"/>
    <x v="2"/>
    <x v="16"/>
    <s v="Canon Imageclass D680 Copier / Fax"/>
    <x v="263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s v="United States"/>
    <s v="Overland Park"/>
    <x v="41"/>
    <n v="66212"/>
    <x v="2"/>
    <s v="OFF-FA-10003495"/>
    <x v="1"/>
    <x v="13"/>
    <s v="Staples"/>
    <x v="2614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s v="United States"/>
    <s v="Overland Park"/>
    <x v="41"/>
    <n v="66212"/>
    <x v="2"/>
    <s v="OFF-AR-10004685"/>
    <x v="1"/>
    <x v="6"/>
    <s v="Binney &amp; Smith Crayola Metallic Colored Pencils, 8-Color Set"/>
    <x v="2633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s v="United States"/>
    <s v="Alexandria"/>
    <x v="17"/>
    <n v="22304"/>
    <x v="0"/>
    <s v="OFF-AR-10004757"/>
    <x v="1"/>
    <x v="6"/>
    <s v="Crayola Colored Pencils"/>
    <x v="1011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s v="United States"/>
    <s v="Alexandria"/>
    <x v="17"/>
    <n v="22304"/>
    <x v="0"/>
    <s v="TEC-PH-10001615"/>
    <x v="2"/>
    <x v="7"/>
    <s v="AT&amp;T CL82213"/>
    <x v="2634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s v="United States"/>
    <s v="Alexandria"/>
    <x v="17"/>
    <n v="22304"/>
    <x v="0"/>
    <s v="OFF-PA-10003349"/>
    <x v="1"/>
    <x v="10"/>
    <s v="Xerox 1957"/>
    <x v="91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s v="United States"/>
    <s v="Alexandria"/>
    <x v="17"/>
    <n v="22304"/>
    <x v="0"/>
    <s v="OFF-AR-10000127"/>
    <x v="1"/>
    <x v="6"/>
    <s v="Newell 321"/>
    <x v="1011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s v="United States"/>
    <s v="Alexandria"/>
    <x v="17"/>
    <n v="22304"/>
    <x v="0"/>
    <s v="OFF-SU-10002881"/>
    <x v="1"/>
    <x v="14"/>
    <s v="Martin Yale Chadless Opener Electric Letter Opener"/>
    <x v="2635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s v="United States"/>
    <s v="Raleigh"/>
    <x v="3"/>
    <n v="27604"/>
    <x v="0"/>
    <s v="TEC-AC-10001109"/>
    <x v="2"/>
    <x v="11"/>
    <s v="Logitech Trackman Marble Mouse"/>
    <x v="736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s v="United States"/>
    <s v="Raleigh"/>
    <x v="3"/>
    <n v="27604"/>
    <x v="0"/>
    <s v="OFF-PA-10000682"/>
    <x v="1"/>
    <x v="10"/>
    <s v="Xerox 1924"/>
    <x v="701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s v="United States"/>
    <s v="New York City"/>
    <x v="15"/>
    <n v="10035"/>
    <x v="3"/>
    <s v="FUR-FU-10000221"/>
    <x v="0"/>
    <x v="5"/>
    <s v="Master Caster Door Stop, Brown"/>
    <x v="597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s v="United States"/>
    <s v="Fairfield"/>
    <x v="24"/>
    <n v="45014"/>
    <x v="3"/>
    <s v="OFF-BI-10002429"/>
    <x v="1"/>
    <x v="8"/>
    <s v="Premier Elliptical Ring Binder, Black"/>
    <x v="2636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s v="United States"/>
    <s v="Muskogee"/>
    <x v="26"/>
    <n v="74403"/>
    <x v="2"/>
    <s v="OFF-AR-10002375"/>
    <x v="1"/>
    <x v="6"/>
    <s v="Newell 351"/>
    <x v="2637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s v="United States"/>
    <s v="Muskogee"/>
    <x v="26"/>
    <n v="74403"/>
    <x v="2"/>
    <s v="OFF-AP-10000595"/>
    <x v="1"/>
    <x v="9"/>
    <s v="Disposable Triple-Filter Dust Bags"/>
    <x v="2638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s v="United States"/>
    <s v="Temecula"/>
    <x v="1"/>
    <n v="92592"/>
    <x v="1"/>
    <s v="TEC-PH-10001530"/>
    <x v="2"/>
    <x v="7"/>
    <s v="Plantronics Voyager Pro Legend"/>
    <x v="263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s v="United States"/>
    <s v="Temecula"/>
    <x v="1"/>
    <n v="92592"/>
    <x v="1"/>
    <s v="OFF-BI-10000050"/>
    <x v="1"/>
    <x v="8"/>
    <s v="Angle-D Binders with Locking Rings, Label Holders"/>
    <x v="2640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s v="United States"/>
    <s v="Temecula"/>
    <x v="1"/>
    <n v="92592"/>
    <x v="1"/>
    <s v="TEC-AC-10001552"/>
    <x v="2"/>
    <x v="11"/>
    <s v="Logitech K350 2.4Ghz Wireless Keyboard"/>
    <x v="2641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s v="United States"/>
    <s v="Temecula"/>
    <x v="1"/>
    <n v="92592"/>
    <x v="1"/>
    <s v="TEC-AC-10003399"/>
    <x v="2"/>
    <x v="11"/>
    <s v="Memorex Mini Travel Drive 64 GB USB 2.0 Flash Drive"/>
    <x v="2642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s v="United States"/>
    <s v="Sterling Heights"/>
    <x v="12"/>
    <n v="48310"/>
    <x v="2"/>
    <s v="OFF-AR-10004078"/>
    <x v="1"/>
    <x v="6"/>
    <s v="Newell 312"/>
    <x v="2643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s v="United States"/>
    <s v="San Diego"/>
    <x v="1"/>
    <n v="92024"/>
    <x v="1"/>
    <s v="OFF-SU-10002189"/>
    <x v="1"/>
    <x v="14"/>
    <s v="Acme Rosewood Handle Letter Opener"/>
    <x v="2644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s v="United States"/>
    <s v="San Diego"/>
    <x v="1"/>
    <n v="92024"/>
    <x v="1"/>
    <s v="FUR-FU-10001852"/>
    <x v="0"/>
    <x v="5"/>
    <s v="Eldon Regeneration Recycled Desk Accessories, Smoke"/>
    <x v="2645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s v="United States"/>
    <s v="Dallas"/>
    <x v="5"/>
    <n v="75081"/>
    <x v="2"/>
    <s v="OFF-BI-10003638"/>
    <x v="1"/>
    <x v="8"/>
    <s v="GBC Durable Plastic Covers"/>
    <x v="2646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s v="United States"/>
    <s v="New York City"/>
    <x v="15"/>
    <n v="10035"/>
    <x v="3"/>
    <s v="TEC-MA-10002428"/>
    <x v="2"/>
    <x v="15"/>
    <s v="Fellowes Powershred HS-440 4-Sheet High Security Shredder"/>
    <x v="2647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s v="United States"/>
    <s v="Phoenix"/>
    <x v="16"/>
    <n v="85023"/>
    <x v="1"/>
    <s v="OFF-BI-10001036"/>
    <x v="1"/>
    <x v="8"/>
    <s v="Cardinal EasyOpen D-Ring Binders"/>
    <x v="2648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s v="United States"/>
    <s v="Phoenix"/>
    <x v="16"/>
    <n v="85023"/>
    <x v="1"/>
    <s v="OFF-AP-10004708"/>
    <x v="1"/>
    <x v="9"/>
    <s v="Fellowes Superior 10 Outlet Split Surge Protector"/>
    <x v="163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s v="United States"/>
    <s v="San Francisco"/>
    <x v="1"/>
    <n v="94122"/>
    <x v="1"/>
    <s v="TEC-MA-10000488"/>
    <x v="2"/>
    <x v="15"/>
    <s v="Bady BDG101FRU Card Printer"/>
    <x v="2252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s v="United States"/>
    <s v="Philadelphia"/>
    <x v="9"/>
    <n v="19140"/>
    <x v="3"/>
    <s v="OFF-BI-10003656"/>
    <x v="1"/>
    <x v="8"/>
    <s v="Fellowes PB200 Plastic Comb Binding Machine"/>
    <x v="2649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s v="United States"/>
    <s v="Philadelphia"/>
    <x v="9"/>
    <n v="19140"/>
    <x v="3"/>
    <s v="OFF-ST-10003656"/>
    <x v="1"/>
    <x v="4"/>
    <s v="Safco Industrial Wire Shelving"/>
    <x v="2650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s v="United States"/>
    <s v="Philadelphia"/>
    <x v="9"/>
    <n v="19140"/>
    <x v="3"/>
    <s v="TEC-PH-10001128"/>
    <x v="2"/>
    <x v="7"/>
    <s v="Motorola Droid Maxx"/>
    <x v="2651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s v="United States"/>
    <s v="Philadelphia"/>
    <x v="9"/>
    <n v="19140"/>
    <x v="3"/>
    <s v="FUR-FU-10001473"/>
    <x v="0"/>
    <x v="5"/>
    <s v="Eldon Executive Woodline II Desk Accessories, Mahogany"/>
    <x v="2616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s v="United States"/>
    <s v="Philadelphia"/>
    <x v="9"/>
    <n v="19140"/>
    <x v="3"/>
    <s v="OFF-BI-10004656"/>
    <x v="1"/>
    <x v="8"/>
    <s v="Peel &amp; Stick Add-On Corner Pockets"/>
    <x v="2652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s v="United States"/>
    <s v="Laredo"/>
    <x v="5"/>
    <n v="78041"/>
    <x v="2"/>
    <s v="OFF-EN-10004955"/>
    <x v="1"/>
    <x v="12"/>
    <s v="Fashion Color Clasp Envelopes"/>
    <x v="2653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s v="United States"/>
    <s v="Laredo"/>
    <x v="5"/>
    <n v="78041"/>
    <x v="2"/>
    <s v="TEC-PH-10002468"/>
    <x v="2"/>
    <x v="7"/>
    <s v="Plantronics CS 50-USB - headset - Convertible, Monaural"/>
    <x v="2075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s v="United States"/>
    <s v="Laredo"/>
    <x v="5"/>
    <n v="78041"/>
    <x v="2"/>
    <s v="TEC-PH-10000576"/>
    <x v="2"/>
    <x v="7"/>
    <s v="AT&amp;T 1080 Corded phone"/>
    <x v="2654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s v="United States"/>
    <s v="Laredo"/>
    <x v="5"/>
    <n v="78041"/>
    <x v="2"/>
    <s v="OFF-BI-10002160"/>
    <x v="1"/>
    <x v="8"/>
    <s v="Acco Hanging Data Binders"/>
    <x v="2655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s v="United States"/>
    <s v="Laredo"/>
    <x v="5"/>
    <n v="78041"/>
    <x v="2"/>
    <s v="TEC-AC-10003628"/>
    <x v="2"/>
    <x v="11"/>
    <s v="Logitech 910-002974 M325 Wireless Mouse for Web Scrolling"/>
    <x v="736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s v="United States"/>
    <s v="New York City"/>
    <x v="15"/>
    <n v="10009"/>
    <x v="3"/>
    <s v="OFF-BI-10001116"/>
    <x v="1"/>
    <x v="8"/>
    <s v="Wilson Jones 1&quot; Hanging DublLock Ring Binders"/>
    <x v="869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s v="United States"/>
    <s v="New York City"/>
    <x v="15"/>
    <n v="10035"/>
    <x v="3"/>
    <s v="OFF-BI-10002026"/>
    <x v="1"/>
    <x v="8"/>
    <s v="Avery Arch Ring Binders"/>
    <x v="2656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s v="United States"/>
    <s v="Gulfport"/>
    <x v="35"/>
    <n v="39503"/>
    <x v="0"/>
    <s v="FUR-FU-10003691"/>
    <x v="0"/>
    <x v="5"/>
    <s v="Eldon Image Series Desk Accessories, Ebony"/>
    <x v="2657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s v="United States"/>
    <s v="San Diego"/>
    <x v="1"/>
    <n v="92037"/>
    <x v="1"/>
    <s v="FUR-CH-10002602"/>
    <x v="0"/>
    <x v="1"/>
    <s v="DMI Arturo Collection Mission-style Design Wood Chair"/>
    <x v="891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s v="United States"/>
    <s v="San Diego"/>
    <x v="1"/>
    <n v="92037"/>
    <x v="1"/>
    <s v="OFF-PA-10000675"/>
    <x v="1"/>
    <x v="10"/>
    <s v="Xerox 1919"/>
    <x v="265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s v="United States"/>
    <s v="Oceanside"/>
    <x v="15"/>
    <n v="11572"/>
    <x v="3"/>
    <s v="FUR-CH-10002602"/>
    <x v="0"/>
    <x v="1"/>
    <s v="DMI Arturo Collection Mission-style Design Wood Chair"/>
    <x v="2659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s v="United States"/>
    <s v="Oceanside"/>
    <x v="15"/>
    <n v="11572"/>
    <x v="3"/>
    <s v="OFF-BI-10001900"/>
    <x v="1"/>
    <x v="8"/>
    <s v="DXL Angle-View Binders with Locking Rings, Black"/>
    <x v="2660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s v="United States"/>
    <s v="Round Rock"/>
    <x v="5"/>
    <n v="78664"/>
    <x v="2"/>
    <s v="FUR-FU-10001468"/>
    <x v="0"/>
    <x v="5"/>
    <s v="Tenex Antistatic Computer Chair Mats"/>
    <x v="2661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s v="United States"/>
    <s v="Redlands"/>
    <x v="1"/>
    <n v="92374"/>
    <x v="1"/>
    <s v="OFF-AR-10004648"/>
    <x v="1"/>
    <x v="6"/>
    <s v="Boston 19500 Mighty Mite Electric Pencil Sharpener"/>
    <x v="2662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s v="United States"/>
    <s v="Redlands"/>
    <x v="1"/>
    <n v="92374"/>
    <x v="1"/>
    <s v="OFF-LA-10003190"/>
    <x v="1"/>
    <x v="2"/>
    <s v="Avery 474"/>
    <x v="880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s v="United States"/>
    <s v="Columbia"/>
    <x v="18"/>
    <n v="38401"/>
    <x v="0"/>
    <s v="OFF-AP-10004868"/>
    <x v="1"/>
    <x v="9"/>
    <s v="Hoover Commercial Soft Guard Upright Vacuum And Disposable Filtration Bags"/>
    <x v="2663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s v="United States"/>
    <s v="Columbia"/>
    <x v="18"/>
    <n v="38401"/>
    <x v="0"/>
    <s v="FUR-CH-10004287"/>
    <x v="0"/>
    <x v="1"/>
    <s v="SAFCO Arco Folding Chair"/>
    <x v="1677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s v="United States"/>
    <s v="Columbia"/>
    <x v="18"/>
    <n v="38401"/>
    <x v="0"/>
    <s v="OFF-PA-10002689"/>
    <x v="1"/>
    <x v="10"/>
    <s v="Weyerhaeuser First Choice Laser/Copy Paper (20Lb. and 88 Bright)"/>
    <x v="233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s v="United States"/>
    <s v="New York City"/>
    <x v="15"/>
    <n v="10009"/>
    <x v="3"/>
    <s v="OFF-AP-10002892"/>
    <x v="1"/>
    <x v="9"/>
    <s v="Belkin F5C206VTEL 6 Outlet Surge"/>
    <x v="266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s v="United States"/>
    <s v="New York City"/>
    <x v="15"/>
    <n v="10009"/>
    <x v="3"/>
    <s v="FUR-FU-10002253"/>
    <x v="0"/>
    <x v="5"/>
    <s v="Howard Miller 13&quot; Diameter Pewter Finish Round Wall Clock"/>
    <x v="2665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s v="United States"/>
    <s v="Houston"/>
    <x v="5"/>
    <n v="77095"/>
    <x v="2"/>
    <s v="OFF-BI-10001359"/>
    <x v="1"/>
    <x v="8"/>
    <s v="GBC DocuBind TL300 Electric Binding System"/>
    <x v="2666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s v="United States"/>
    <s v="Houston"/>
    <x v="5"/>
    <n v="77095"/>
    <x v="2"/>
    <s v="OFF-BI-10001267"/>
    <x v="1"/>
    <x v="8"/>
    <s v="Universal Recycled Hanging Pressboard Report Binders, Letter Size"/>
    <x v="2667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s v="United States"/>
    <s v="Houston"/>
    <x v="5"/>
    <n v="77095"/>
    <x v="2"/>
    <s v="OFF-AR-10003582"/>
    <x v="1"/>
    <x v="6"/>
    <s v="Boston Electric Pencil Sharpener, Model 1818, Charcoal Black"/>
    <x v="1870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s v="United States"/>
    <s v="Houston"/>
    <x v="5"/>
    <n v="77095"/>
    <x v="2"/>
    <s v="OFF-PA-10003724"/>
    <x v="1"/>
    <x v="10"/>
    <s v="Wirebound Message Book, 4 per Page"/>
    <x v="2668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s v="United States"/>
    <s v="Houston"/>
    <x v="5"/>
    <n v="77095"/>
    <x v="2"/>
    <s v="OFF-PA-10001033"/>
    <x v="1"/>
    <x v="10"/>
    <s v="Xerox 1893"/>
    <x v="2669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s v="United States"/>
    <s v="Houston"/>
    <x v="5"/>
    <n v="77095"/>
    <x v="2"/>
    <s v="TEC-PH-10003505"/>
    <x v="2"/>
    <x v="7"/>
    <s v="Geemarc AmpliPOWER60"/>
    <x v="1490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s v="United States"/>
    <s v="Houston"/>
    <x v="5"/>
    <n v="77095"/>
    <x v="2"/>
    <s v="TEC-PH-10004959"/>
    <x v="2"/>
    <x v="7"/>
    <s v="Classic Ivory Antique Telephone ZL1810"/>
    <x v="2670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s v="United States"/>
    <s v="Chicago"/>
    <x v="10"/>
    <n v="60653"/>
    <x v="2"/>
    <s v="TEC-AC-10000474"/>
    <x v="2"/>
    <x v="11"/>
    <s v="Kensington Expert Mouse Optical USB Trackball for PC or Mac"/>
    <x v="2671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s v="United States"/>
    <s v="Chicago"/>
    <x v="10"/>
    <n v="60653"/>
    <x v="2"/>
    <s v="TEC-PH-10003095"/>
    <x v="2"/>
    <x v="7"/>
    <s v="Samsung HM1900 Bluetooth Headset"/>
    <x v="2672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s v="United States"/>
    <s v="Chicago"/>
    <x v="10"/>
    <n v="60653"/>
    <x v="2"/>
    <s v="FUR-FU-10002963"/>
    <x v="0"/>
    <x v="5"/>
    <s v="Master Caster Door Stop, Gray"/>
    <x v="2673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s v="United States"/>
    <s v="Oakland"/>
    <x v="1"/>
    <n v="94601"/>
    <x v="1"/>
    <s v="OFF-AR-10000203"/>
    <x v="1"/>
    <x v="6"/>
    <s v="Newell 336"/>
    <x v="860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s v="United States"/>
    <s v="Oakland"/>
    <x v="1"/>
    <n v="94601"/>
    <x v="1"/>
    <s v="TEC-PH-10004667"/>
    <x v="2"/>
    <x v="7"/>
    <s v="Cisco 8x8 Inc. 6753i IP Business Phone System"/>
    <x v="2674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s v="United States"/>
    <s v="Oakland"/>
    <x v="1"/>
    <n v="94601"/>
    <x v="1"/>
    <s v="FUR-FU-10000193"/>
    <x v="0"/>
    <x v="5"/>
    <s v="Tenex Chairmats For Use with Hard Floors"/>
    <x v="681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s v="United States"/>
    <s v="Oakland"/>
    <x v="1"/>
    <n v="94601"/>
    <x v="1"/>
    <s v="FUR-TA-10001539"/>
    <x v="0"/>
    <x v="3"/>
    <s v="Chromcraft Rectangular Conference Tables"/>
    <x v="2675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s v="United States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s v="United States"/>
    <s v="Oakland"/>
    <x v="1"/>
    <n v="94601"/>
    <x v="1"/>
    <s v="OFF-AP-10002867"/>
    <x v="1"/>
    <x v="9"/>
    <s v="Fellowes Command Center 5-outlet power strip"/>
    <x v="2677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s v="United States"/>
    <s v="Oakland"/>
    <x v="1"/>
    <n v="94601"/>
    <x v="1"/>
    <s v="OFF-LA-10001158"/>
    <x v="1"/>
    <x v="2"/>
    <s v="Avery Address/Shipping Labels for Typewriters, 4&quot; x 2&quot;"/>
    <x v="2678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s v="United States"/>
    <s v="Quincy"/>
    <x v="31"/>
    <n v="2169"/>
    <x v="3"/>
    <s v="OFF-PA-10000675"/>
    <x v="1"/>
    <x v="10"/>
    <s v="Xerox 1919"/>
    <x v="124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s v="United States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s v="United States"/>
    <s v="Quincy"/>
    <x v="31"/>
    <n v="2169"/>
    <x v="3"/>
    <s v="TEC-PH-10000011"/>
    <x v="2"/>
    <x v="7"/>
    <s v="PureGear Roll-On Screen Protector"/>
    <x v="1543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s v="United States"/>
    <s v="Quincy"/>
    <x v="31"/>
    <n v="2169"/>
    <x v="3"/>
    <s v="OFF-PA-10002666"/>
    <x v="1"/>
    <x v="10"/>
    <s v="Southworth 25% Cotton Linen-Finish Paper &amp; Envelopes"/>
    <x v="2680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s v="United States"/>
    <s v="Quincy"/>
    <x v="31"/>
    <n v="2169"/>
    <x v="3"/>
    <s v="OFF-FA-10000735"/>
    <x v="1"/>
    <x v="13"/>
    <s v="Staples"/>
    <x v="2643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s v="United States"/>
    <s v="Quincy"/>
    <x v="31"/>
    <n v="2169"/>
    <x v="3"/>
    <s v="OFF-BI-10000174"/>
    <x v="1"/>
    <x v="8"/>
    <s v="Wilson Jones Clip &amp; Carry Folder Binder Tool for Ring Binders, Clear"/>
    <x v="180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s v="United States"/>
    <s v="Yucaipa"/>
    <x v="1"/>
    <n v="92399"/>
    <x v="1"/>
    <s v="OFF-AR-10003156"/>
    <x v="1"/>
    <x v="6"/>
    <s v="50 Colored Long Pencils"/>
    <x v="2681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s v="United States"/>
    <s v="Chicago"/>
    <x v="10"/>
    <n v="60623"/>
    <x v="2"/>
    <s v="OFF-BI-10000474"/>
    <x v="1"/>
    <x v="8"/>
    <s v="Avery Recycled Flexi-View Covers for Binding Systems"/>
    <x v="2682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s v="United States"/>
    <s v="Seattle"/>
    <x v="4"/>
    <n v="98105"/>
    <x v="1"/>
    <s v="OFF-BI-10003712"/>
    <x v="1"/>
    <x v="8"/>
    <s v="Acco Pressboard Covers with Storage Hooks, 14 7/8&quot; x 11&quot;, Light Blue"/>
    <x v="581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s v="United States"/>
    <s v="New York City"/>
    <x v="15"/>
    <n v="10024"/>
    <x v="3"/>
    <s v="TEC-AC-10003280"/>
    <x v="2"/>
    <x v="11"/>
    <s v="Belkin F8E887 USB Wired Ergonomic Keyboard"/>
    <x v="1324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s v="United States"/>
    <s v="San Diego"/>
    <x v="1"/>
    <n v="92037"/>
    <x v="1"/>
    <s v="FUR-BO-10002916"/>
    <x v="0"/>
    <x v="0"/>
    <s v="Rush Hierlooms Collection 1&quot; Thick Stackable Bookcases"/>
    <x v="2683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s v="United States"/>
    <s v="San Diego"/>
    <x v="1"/>
    <n v="92037"/>
    <x v="1"/>
    <s v="TEC-PH-10002726"/>
    <x v="2"/>
    <x v="7"/>
    <s v="netTALK DUO VoIP Telephone Service"/>
    <x v="1414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s v="United States"/>
    <s v="Bristol"/>
    <x v="29"/>
    <n v="6010"/>
    <x v="3"/>
    <s v="TEC-PH-10000895"/>
    <x v="2"/>
    <x v="7"/>
    <s v="Polycom VVX 310 VoIP phone"/>
    <x v="2684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s v="United States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s v="United States"/>
    <s v="Bristol"/>
    <x v="29"/>
    <n v="6010"/>
    <x v="3"/>
    <s v="OFF-BI-10003694"/>
    <x v="1"/>
    <x v="8"/>
    <s v="Avery 3 1/2&quot; Diskette Storage Pages, 10/Pack"/>
    <x v="1513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s v="United States"/>
    <s v="Bristol"/>
    <x v="29"/>
    <n v="6010"/>
    <x v="3"/>
    <s v="OFF-BI-10002160"/>
    <x v="1"/>
    <x v="8"/>
    <s v="Acco Hanging Data Binders"/>
    <x v="2686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s v="United States"/>
    <s v="Chicago"/>
    <x v="10"/>
    <n v="60610"/>
    <x v="2"/>
    <s v="OFF-PA-10001685"/>
    <x v="1"/>
    <x v="10"/>
    <s v="Easy-staple paper"/>
    <x v="2687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s v="United States"/>
    <s v="Chicago"/>
    <x v="10"/>
    <n v="60610"/>
    <x v="2"/>
    <s v="OFF-BI-10000773"/>
    <x v="1"/>
    <x v="8"/>
    <s v="Insertable Tab Post Binder Dividers"/>
    <x v="2688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s v="United States"/>
    <s v="Chicago"/>
    <x v="10"/>
    <n v="60610"/>
    <x v="2"/>
    <s v="TEC-AC-10004510"/>
    <x v="2"/>
    <x v="11"/>
    <s v="Logitech Desktop MK120 Mouse and keyboard Combo"/>
    <x v="2689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s v="United States"/>
    <s v="New York City"/>
    <x v="15"/>
    <n v="10024"/>
    <x v="3"/>
    <s v="OFF-PA-10004569"/>
    <x v="1"/>
    <x v="10"/>
    <s v="Wirebound Message Books, Two 4 1/4&quot; x 5&quot; Forms per Page"/>
    <x v="2690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s v="United States"/>
    <s v="New York City"/>
    <x v="15"/>
    <n v="10024"/>
    <x v="3"/>
    <s v="FUR-FU-10000672"/>
    <x v="0"/>
    <x v="5"/>
    <s v="Executive Impressions 10&quot; Spectator Wall Clock"/>
    <x v="2691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s v="United States"/>
    <s v="Revere"/>
    <x v="31"/>
    <n v="2151"/>
    <x v="3"/>
    <s v="OFF-PA-10004451"/>
    <x v="1"/>
    <x v="10"/>
    <s v="Xerox 222"/>
    <x v="54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s v="United States"/>
    <s v="Revere"/>
    <x v="31"/>
    <n v="2151"/>
    <x v="3"/>
    <s v="OFF-BI-10004738"/>
    <x v="1"/>
    <x v="8"/>
    <s v="Flexible Leather- Look Classic Collection Ring Binder"/>
    <x v="2692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s v="United States"/>
    <s v="Houston"/>
    <x v="5"/>
    <n v="77036"/>
    <x v="2"/>
    <s v="FUR-FU-10001940"/>
    <x v="0"/>
    <x v="5"/>
    <s v="Staple-based wall hangings"/>
    <x v="1250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s v="United States"/>
    <s v="Mission Viejo"/>
    <x v="1"/>
    <n v="92691"/>
    <x v="1"/>
    <s v="FUR-BO-10003966"/>
    <x v="0"/>
    <x v="0"/>
    <s v="Sauder Facets Collection Library, Sky Alder Finish"/>
    <x v="1413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s v="United States"/>
    <s v="Dallas"/>
    <x v="5"/>
    <n v="75217"/>
    <x v="2"/>
    <s v="OFF-PA-10003072"/>
    <x v="1"/>
    <x v="10"/>
    <s v="Eureka Recycled Copy Paper 8 1/2&quot; x 11&quot;, Ream"/>
    <x v="563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s v="United States"/>
    <s v="Dallas"/>
    <x v="5"/>
    <n v="75217"/>
    <x v="2"/>
    <s v="OFF-PA-10002245"/>
    <x v="1"/>
    <x v="10"/>
    <s v="Xerox 1895"/>
    <x v="646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s v="United States"/>
    <s v="Las Vegas"/>
    <x v="33"/>
    <n v="89115"/>
    <x v="1"/>
    <s v="FUR-BO-10002598"/>
    <x v="0"/>
    <x v="0"/>
    <s v="Hon Metal Bookcases, Putty"/>
    <x v="1741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s v="United States"/>
    <s v="Las Vegas"/>
    <x v="33"/>
    <n v="89115"/>
    <x v="1"/>
    <s v="OFF-BI-10002225"/>
    <x v="1"/>
    <x v="8"/>
    <s v="Square Ring Data Binders, Rigid 75 Pt. Covers, 11&quot; x 14-7/8&quot;"/>
    <x v="2693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s v="United States"/>
    <s v="Norman"/>
    <x v="26"/>
    <n v="73071"/>
    <x v="2"/>
    <s v="TEC-AC-10003832"/>
    <x v="2"/>
    <x v="11"/>
    <s v="Logitech P710e Mobile Speakerphone"/>
    <x v="2694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s v="United States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s v="United States"/>
    <s v="San Francisco"/>
    <x v="1"/>
    <n v="94122"/>
    <x v="1"/>
    <s v="OFF-AP-10001242"/>
    <x v="1"/>
    <x v="9"/>
    <s v="APC 7 Outlet Network SurgeArrest Surge Protector"/>
    <x v="2695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s v="United States"/>
    <s v="Hempstead"/>
    <x v="15"/>
    <n v="11550"/>
    <x v="3"/>
    <s v="FUR-FU-10002445"/>
    <x v="0"/>
    <x v="5"/>
    <s v="DAX Two-Tone Rosewood/Black Document Frame, Desktop, 5 x 7"/>
    <x v="2696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s v="United States"/>
    <s v="Hempstead"/>
    <x v="15"/>
    <n v="11550"/>
    <x v="3"/>
    <s v="FUR-CH-10002372"/>
    <x v="0"/>
    <x v="1"/>
    <s v="Office Star - Ergonomically Designed Knee Chair"/>
    <x v="2697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s v="United States"/>
    <s v="Hempstead"/>
    <x v="15"/>
    <n v="11550"/>
    <x v="3"/>
    <s v="TEC-PH-10000376"/>
    <x v="2"/>
    <x v="7"/>
    <s v="Square Credit Card Reader"/>
    <x v="792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s v="United States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s v="United States"/>
    <s v="Conroe"/>
    <x v="5"/>
    <n v="77301"/>
    <x v="2"/>
    <s v="OFF-ST-10004950"/>
    <x v="1"/>
    <x v="4"/>
    <s v="Tenex Personal Filing Tote With Secure Closure Lid, Black/Frost"/>
    <x v="2699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s v="United States"/>
    <s v="Houston"/>
    <x v="5"/>
    <n v="77095"/>
    <x v="2"/>
    <s v="OFF-BI-10003166"/>
    <x v="1"/>
    <x v="8"/>
    <s v="GBC Plasticlear Binding Covers"/>
    <x v="2700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s v="United States"/>
    <s v="Houston"/>
    <x v="5"/>
    <n v="77095"/>
    <x v="2"/>
    <s v="OFF-PA-10004610"/>
    <x v="1"/>
    <x v="10"/>
    <s v="Xerox 1900"/>
    <x v="1518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s v="United States"/>
    <s v="Philadelphia"/>
    <x v="9"/>
    <n v="19120"/>
    <x v="3"/>
    <s v="FUR-FU-10000320"/>
    <x v="0"/>
    <x v="5"/>
    <s v="OIC Stacking Trays"/>
    <x v="2701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s v="United States"/>
    <s v="Tampa"/>
    <x v="2"/>
    <n v="33614"/>
    <x v="0"/>
    <s v="OFF-EN-10004030"/>
    <x v="1"/>
    <x v="12"/>
    <s v="Convenience Packs of Business Envelopes"/>
    <x v="1699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s v="United States"/>
    <s v="New York City"/>
    <x v="15"/>
    <n v="10035"/>
    <x v="3"/>
    <s v="OFF-EN-10004147"/>
    <x v="1"/>
    <x v="12"/>
    <s v="Wausau Papers Astrobrights Colored Envelopes"/>
    <x v="1465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s v="United States"/>
    <s v="New York City"/>
    <x v="15"/>
    <n v="10035"/>
    <x v="3"/>
    <s v="FUR-CH-10003535"/>
    <x v="0"/>
    <x v="1"/>
    <s v="Global Armless Task Chair, Royal Blue"/>
    <x v="2702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s v="United States"/>
    <s v="New York City"/>
    <x v="15"/>
    <n v="10035"/>
    <x v="3"/>
    <s v="TEC-PH-10004586"/>
    <x v="2"/>
    <x v="7"/>
    <s v="Wilson SignalBoost 841262 DB PRO Amplifier Kit"/>
    <x v="2703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s v="United States"/>
    <s v="Charlotte"/>
    <x v="3"/>
    <n v="28205"/>
    <x v="0"/>
    <s v="OFF-ST-10003208"/>
    <x v="1"/>
    <x v="4"/>
    <s v="Adjustable Depth Letter/Legal Cart"/>
    <x v="2704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s v="United States"/>
    <s v="Charlotte"/>
    <x v="3"/>
    <n v="28205"/>
    <x v="0"/>
    <s v="OFF-FA-10003112"/>
    <x v="1"/>
    <x v="13"/>
    <s v="Staples"/>
    <x v="2247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s v="United States"/>
    <s v="Charlotte"/>
    <x v="3"/>
    <n v="28205"/>
    <x v="0"/>
    <s v="TEC-PH-10004447"/>
    <x v="2"/>
    <x v="7"/>
    <s v="Toshiba IPT2010-SD IP Telephone"/>
    <x v="2705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s v="United States"/>
    <s v="Charlotte"/>
    <x v="3"/>
    <n v="28205"/>
    <x v="0"/>
    <s v="OFF-BI-10002854"/>
    <x v="1"/>
    <x v="8"/>
    <s v="Performers Binder/Pad Holder, Black"/>
    <x v="2706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s v="United States"/>
    <s v="Charlotte"/>
    <x v="3"/>
    <n v="28205"/>
    <x v="0"/>
    <s v="FUR-TA-10001039"/>
    <x v="0"/>
    <x v="3"/>
    <s v="KI Adjustable-Height Table"/>
    <x v="1259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s v="United States"/>
    <s v="Dallas"/>
    <x v="5"/>
    <n v="75081"/>
    <x v="2"/>
    <s v="OFF-PA-10004239"/>
    <x v="1"/>
    <x v="10"/>
    <s v="Xerox 1953"/>
    <x v="1312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s v="United States"/>
    <s v="Seattle"/>
    <x v="4"/>
    <n v="98103"/>
    <x v="1"/>
    <s v="TEC-PH-10001530"/>
    <x v="2"/>
    <x v="7"/>
    <s v="Cisco Unified IP Phone 7945G VoIP phone"/>
    <x v="2707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s v="United States"/>
    <s v="Seattle"/>
    <x v="4"/>
    <n v="98103"/>
    <x v="1"/>
    <s v="TEC-PH-10000038"/>
    <x v="2"/>
    <x v="7"/>
    <s v="Jawbone MINI JAMBOX Wireless Bluetooth Speaker"/>
    <x v="2708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s v="United States"/>
    <s v="Pasadena"/>
    <x v="5"/>
    <n v="77506"/>
    <x v="2"/>
    <s v="OFF-BI-10001765"/>
    <x v="1"/>
    <x v="8"/>
    <s v="Wilson Jones Heavy-Duty Casebound Ring Binders with Metal Hinges"/>
    <x v="2709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s v="United States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s v="United States"/>
    <s v="Indianapolis"/>
    <x v="14"/>
    <n v="46203"/>
    <x v="2"/>
    <s v="OFF-ST-10001128"/>
    <x v="1"/>
    <x v="4"/>
    <s v="Carina Mini System Audio Rack, Model AR050B"/>
    <x v="2337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s v="United States"/>
    <s v="Indianapolis"/>
    <x v="14"/>
    <n v="46203"/>
    <x v="2"/>
    <s v="OFF-BI-10003656"/>
    <x v="1"/>
    <x v="8"/>
    <s v="Fellowes PB200 Plastic Comb Binding Machine"/>
    <x v="2711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s v="United States"/>
    <s v="Indianapolis"/>
    <x v="14"/>
    <n v="46203"/>
    <x v="2"/>
    <s v="OFF-PA-10003441"/>
    <x v="1"/>
    <x v="10"/>
    <s v="Xerox 226"/>
    <x v="243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s v="United States"/>
    <s v="Richmond"/>
    <x v="0"/>
    <n v="40475"/>
    <x v="0"/>
    <s v="TEC-PH-10002923"/>
    <x v="2"/>
    <x v="7"/>
    <s v="Logitech B530 USB Headset - headset - Full size, Binaural"/>
    <x v="2712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s v="United States"/>
    <s v="Richmond"/>
    <x v="0"/>
    <n v="40475"/>
    <x v="0"/>
    <s v="OFF-PA-10004359"/>
    <x v="1"/>
    <x v="10"/>
    <s v="Multicolor Computer Printout Paper"/>
    <x v="2713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s v="United States"/>
    <s v="Richmond"/>
    <x v="0"/>
    <n v="40475"/>
    <x v="0"/>
    <s v="OFF-ST-10001511"/>
    <x v="1"/>
    <x v="4"/>
    <s v="Space Solutions Commercial Steel Shelving"/>
    <x v="2714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s v="United States"/>
    <s v="Richmond"/>
    <x v="0"/>
    <n v="40475"/>
    <x v="0"/>
    <s v="OFF-AR-10002833"/>
    <x v="1"/>
    <x v="6"/>
    <s v="Newell 322"/>
    <x v="1410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s v="United States"/>
    <s v="Tinley Park"/>
    <x v="10"/>
    <n v="60477"/>
    <x v="2"/>
    <s v="FUR-FU-10001940"/>
    <x v="0"/>
    <x v="5"/>
    <s v="Staple-based wall hangings"/>
    <x v="2715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s v="United States"/>
    <s v="Houston"/>
    <x v="5"/>
    <n v="77095"/>
    <x v="2"/>
    <s v="FUR-FU-10003919"/>
    <x v="0"/>
    <x v="5"/>
    <s v="Eldon Executive Woodline II Cherry Finish Desk Accessories"/>
    <x v="2716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s v="United States"/>
    <s v="Los Angeles"/>
    <x v="1"/>
    <n v="90004"/>
    <x v="1"/>
    <s v="OFF-ST-10003479"/>
    <x v="1"/>
    <x v="4"/>
    <s v="Eldon Base for stackable storage shelf, platinum"/>
    <x v="42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s v="United States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s v="United States"/>
    <s v="Columbus"/>
    <x v="24"/>
    <n v="43229"/>
    <x v="3"/>
    <s v="OFF-BI-10000145"/>
    <x v="1"/>
    <x v="8"/>
    <s v="Zipper Ring Binder Pockets"/>
    <x v="2718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s v="United States"/>
    <s v="Columbus"/>
    <x v="24"/>
    <n v="43229"/>
    <x v="3"/>
    <s v="FUR-FU-10002191"/>
    <x v="0"/>
    <x v="5"/>
    <s v="G.E. Halogen Desk Lamp Bulbs"/>
    <x v="2719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s v="United States"/>
    <s v="Columbus"/>
    <x v="24"/>
    <n v="43229"/>
    <x v="3"/>
    <s v="OFF-PA-10004451"/>
    <x v="1"/>
    <x v="10"/>
    <s v="Xerox 222"/>
    <x v="563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s v="United States"/>
    <s v="San Francisco"/>
    <x v="1"/>
    <n v="94122"/>
    <x v="1"/>
    <s v="OFF-PA-10001471"/>
    <x v="1"/>
    <x v="10"/>
    <s v="Strathmore Photo Frame Cards"/>
    <x v="2720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s v="United States"/>
    <s v="San Francisco"/>
    <x v="1"/>
    <n v="94122"/>
    <x v="1"/>
    <s v="OFF-BI-10003656"/>
    <x v="1"/>
    <x v="8"/>
    <s v="Fellowes PB200 Plastic Comb Binding Machine"/>
    <x v="2721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s v="United States"/>
    <s v="San Francisco"/>
    <x v="1"/>
    <n v="94122"/>
    <x v="1"/>
    <s v="OFF-AR-10000940"/>
    <x v="1"/>
    <x v="6"/>
    <s v="Newell 343"/>
    <x v="2722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s v="United States"/>
    <s v="San Francisco"/>
    <x v="1"/>
    <n v="94122"/>
    <x v="1"/>
    <s v="OFF-PA-10002319"/>
    <x v="1"/>
    <x v="10"/>
    <s v="Xerox 1944"/>
    <x v="2723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s v="United States"/>
    <s v="San Francisco"/>
    <x v="1"/>
    <n v="94122"/>
    <x v="1"/>
    <s v="OFF-BI-10000977"/>
    <x v="1"/>
    <x v="8"/>
    <s v="Ibico Plastic Spiral Binding Combs"/>
    <x v="272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s v="United States"/>
    <s v="Madison"/>
    <x v="6"/>
    <n v="53711"/>
    <x v="2"/>
    <s v="OFF-FA-10002676"/>
    <x v="1"/>
    <x v="13"/>
    <s v="Colored Push Pins"/>
    <x v="2725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s v="United States"/>
    <s v="Madison"/>
    <x v="6"/>
    <n v="53711"/>
    <x v="2"/>
    <s v="OFF-BI-10004970"/>
    <x v="1"/>
    <x v="8"/>
    <s v="ACCOHIDE 3-Ring Binder, Blue, 1&quot;"/>
    <x v="341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s v="United States"/>
    <s v="Aurora"/>
    <x v="22"/>
    <n v="80013"/>
    <x v="1"/>
    <s v="OFF-AP-10003971"/>
    <x v="1"/>
    <x v="9"/>
    <s v="Belkin 6 Outlet Metallic Surge Strip"/>
    <x v="2726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s v="United States"/>
    <s v="Aurora"/>
    <x v="22"/>
    <n v="80013"/>
    <x v="1"/>
    <s v="OFF-SU-10001574"/>
    <x v="1"/>
    <x v="14"/>
    <s v="Acme Value Line Scissors"/>
    <x v="572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s v="United States"/>
    <s v="New York City"/>
    <x v="15"/>
    <n v="10024"/>
    <x v="3"/>
    <s v="FUR-CH-10000665"/>
    <x v="0"/>
    <x v="1"/>
    <s v="Global Airflow Leather Mesh Back Chair, Black"/>
    <x v="2659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s v="United States"/>
    <s v="Los Angeles"/>
    <x v="1"/>
    <n v="90004"/>
    <x v="1"/>
    <s v="OFF-AP-10000891"/>
    <x v="1"/>
    <x v="9"/>
    <s v="Kensington 7 Outlet MasterPiece HOMEOFFICE Power Control Center"/>
    <x v="2727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s v="United States"/>
    <s v="Los Angeles"/>
    <x v="1"/>
    <n v="90004"/>
    <x v="1"/>
    <s v="OFF-PA-10003790"/>
    <x v="1"/>
    <x v="10"/>
    <s v="Xerox 1991"/>
    <x v="685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s v="United States"/>
    <s v="Los Angeles"/>
    <x v="1"/>
    <n v="90004"/>
    <x v="1"/>
    <s v="TEC-AC-10002217"/>
    <x v="2"/>
    <x v="11"/>
    <s v="Imation Clip USB flash drive - 8 GB"/>
    <x v="2728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s v="United States"/>
    <s v="Los Angeles"/>
    <x v="1"/>
    <n v="90004"/>
    <x v="1"/>
    <s v="OFF-BI-10002215"/>
    <x v="1"/>
    <x v="8"/>
    <s v="Wilson Jones Hanging View Binder, White, 1&quot;"/>
    <x v="20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s v="United States"/>
    <s v="Los Angeles"/>
    <x v="1"/>
    <n v="90004"/>
    <x v="1"/>
    <s v="TEC-MA-10001972"/>
    <x v="2"/>
    <x v="15"/>
    <s v="Okidata C331dn Printer"/>
    <x v="2729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s v="United States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s v="United States"/>
    <s v="Dubuque"/>
    <x v="23"/>
    <n v="52001"/>
    <x v="2"/>
    <s v="FUR-CH-10000988"/>
    <x v="0"/>
    <x v="1"/>
    <s v="Hon Olson Stacker Stools"/>
    <x v="2730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s v="United States"/>
    <s v="Lancaster"/>
    <x v="24"/>
    <n v="43130"/>
    <x v="3"/>
    <s v="FUR-TA-10002041"/>
    <x v="0"/>
    <x v="3"/>
    <s v="Bevis Round Conference Table Top, X-Base"/>
    <x v="2732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s v="United States"/>
    <s v="Lancaster"/>
    <x v="24"/>
    <n v="43130"/>
    <x v="3"/>
    <s v="OFF-PA-10002246"/>
    <x v="1"/>
    <x v="10"/>
    <s v="Wirebound Four 2-3/4 x 5 Forms per Page, 400 Sets per Book"/>
    <x v="2733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s v="United States"/>
    <s v="Inglewood"/>
    <x v="1"/>
    <n v="90301"/>
    <x v="1"/>
    <s v="OFF-ST-10003327"/>
    <x v="1"/>
    <x v="4"/>
    <s v="Akro-Mils 12-Gallon Tote"/>
    <x v="1418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s v="United States"/>
    <s v="Inglewood"/>
    <x v="1"/>
    <n v="90301"/>
    <x v="1"/>
    <s v="FUR-FU-10002703"/>
    <x v="0"/>
    <x v="5"/>
    <s v="Tenex Traditional Chairmats for Hard Floors, Average Lip, 36&quot; x 48&quot;"/>
    <x v="2734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s v="United States"/>
    <s v="Inglewood"/>
    <x v="1"/>
    <n v="90301"/>
    <x v="1"/>
    <s v="OFF-PA-10003651"/>
    <x v="1"/>
    <x v="10"/>
    <s v="Xerox 1968"/>
    <x v="1847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s v="United States"/>
    <s v="Bellevue"/>
    <x v="4"/>
    <n v="98006"/>
    <x v="1"/>
    <s v="OFF-BI-10001617"/>
    <x v="1"/>
    <x v="8"/>
    <s v="GBC Wire Binding Combs"/>
    <x v="176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s v="United States"/>
    <s v="Bellevue"/>
    <x v="4"/>
    <n v="98006"/>
    <x v="1"/>
    <s v="OFF-BI-10000145"/>
    <x v="1"/>
    <x v="8"/>
    <s v="Zipper Ring Binder Pockets"/>
    <x v="2735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s v="United States"/>
    <s v="Chicago"/>
    <x v="10"/>
    <n v="60610"/>
    <x v="2"/>
    <s v="OFF-BI-10001670"/>
    <x v="1"/>
    <x v="8"/>
    <s v="Vinyl Sectional Post Binders"/>
    <x v="2736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s v="United States"/>
    <s v="Chicago"/>
    <x v="10"/>
    <n v="60610"/>
    <x v="2"/>
    <s v="FUR-FU-10003849"/>
    <x v="0"/>
    <x v="5"/>
    <s v="DAX Metal Frame, Desktop, Stepped-Edge"/>
    <x v="2737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s v="United States"/>
    <s v="Dallas"/>
    <x v="5"/>
    <n v="75217"/>
    <x v="2"/>
    <s v="FUR-FU-10003849"/>
    <x v="0"/>
    <x v="5"/>
    <s v="DAX Metal Frame, Desktop, Stepped-Edge"/>
    <x v="2738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s v="United States"/>
    <s v="Dallas"/>
    <x v="5"/>
    <n v="75217"/>
    <x v="2"/>
    <s v="FUR-TA-10002041"/>
    <x v="0"/>
    <x v="3"/>
    <s v="Bevis Round Conference Table Top, X-Base"/>
    <x v="2739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s v="United States"/>
    <s v="Dallas"/>
    <x v="5"/>
    <n v="75217"/>
    <x v="2"/>
    <s v="OFF-ST-10002214"/>
    <x v="1"/>
    <x v="4"/>
    <s v="X-Rack File for Hanging Folders"/>
    <x v="2740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s v="United States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s v="United States"/>
    <s v="New York City"/>
    <x v="15"/>
    <n v="10024"/>
    <x v="3"/>
    <s v="OFF-PA-10002137"/>
    <x v="1"/>
    <x v="10"/>
    <s v="Southworth 100% Résumé Paper, 24lb."/>
    <x v="274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s v="United States"/>
    <s v="New York City"/>
    <x v="15"/>
    <n v="10011"/>
    <x v="3"/>
    <s v="OFF-EN-10001415"/>
    <x v="1"/>
    <x v="12"/>
    <s v="Staple envelope"/>
    <x v="80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s v="United States"/>
    <s v="New York City"/>
    <x v="15"/>
    <n v="10011"/>
    <x v="3"/>
    <s v="OFF-AP-10003849"/>
    <x v="1"/>
    <x v="9"/>
    <s v="Hoover Shoulder Vac Commercial Portable Vacuum"/>
    <x v="2743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s v="United States"/>
    <s v="Philadelphia"/>
    <x v="9"/>
    <n v="19140"/>
    <x v="3"/>
    <s v="OFF-ST-10001713"/>
    <x v="1"/>
    <x v="4"/>
    <s v="Gould Plastics 9-Pocket Panel Bin, 18-3/8w x 5-1/4d x 20-1/2h, Black"/>
    <x v="560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s v="United States"/>
    <s v="Newark"/>
    <x v="13"/>
    <n v="19711"/>
    <x v="3"/>
    <s v="OFF-ST-10001505"/>
    <x v="1"/>
    <x v="4"/>
    <s v="Perma STOR-ALL Hanging File Box, 13 1/8&quot;W x 12 1/4&quot;D x 10 1/2&quot;H"/>
    <x v="2744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s v="United States"/>
    <s v="New York City"/>
    <x v="15"/>
    <n v="10024"/>
    <x v="3"/>
    <s v="OFF-PA-10000474"/>
    <x v="1"/>
    <x v="10"/>
    <s v="Easy-staple paper"/>
    <x v="2745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s v="United States"/>
    <s v="Auburn"/>
    <x v="19"/>
    <n v="36830"/>
    <x v="0"/>
    <s v="OFF-AR-10001919"/>
    <x v="1"/>
    <x v="6"/>
    <s v="OIC #2 Pencils, Medium Soft"/>
    <x v="1061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s v="United States"/>
    <s v="Los Angeles"/>
    <x v="1"/>
    <n v="90049"/>
    <x v="1"/>
    <s v="OFF-BI-10004001"/>
    <x v="1"/>
    <x v="8"/>
    <s v="GBC Recycled VeloBinder Covers"/>
    <x v="2746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s v="United States"/>
    <s v="San Francisco"/>
    <x v="1"/>
    <n v="94110"/>
    <x v="1"/>
    <s v="OFF-AP-10004785"/>
    <x v="1"/>
    <x v="9"/>
    <s v="Holmes Replacement Filter for HEPA Air Cleaner, Medium Room"/>
    <x v="2747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s v="United States"/>
    <s v="San Francisco"/>
    <x v="1"/>
    <n v="94110"/>
    <x v="1"/>
    <s v="OFF-ST-10002406"/>
    <x v="1"/>
    <x v="4"/>
    <s v="Pizazz Global Quick File"/>
    <x v="2748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s v="United States"/>
    <s v="San Francisco"/>
    <x v="1"/>
    <n v="94110"/>
    <x v="1"/>
    <s v="OFF-FA-10002988"/>
    <x v="1"/>
    <x v="13"/>
    <s v="Ideal Clamps"/>
    <x v="133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s v="United States"/>
    <s v="Raleigh"/>
    <x v="3"/>
    <n v="27604"/>
    <x v="0"/>
    <s v="TEC-PH-10002415"/>
    <x v="2"/>
    <x v="7"/>
    <s v="Polycom VoiceStation 500 Conference phone"/>
    <x v="2749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s v="United States"/>
    <s v="Macon"/>
    <x v="32"/>
    <n v="31204"/>
    <x v="0"/>
    <s v="OFF-BI-10004236"/>
    <x v="1"/>
    <x v="8"/>
    <s v="XtraLife ClearVue Slant-D Ring Binder, White, 3&quot;"/>
    <x v="2750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s v="United States"/>
    <s v="Nashville"/>
    <x v="18"/>
    <n v="37211"/>
    <x v="0"/>
    <s v="OFF-AR-10000657"/>
    <x v="1"/>
    <x v="6"/>
    <s v="Binney &amp; Smith inkTank Desk Highlighter, Chisel Tip, Yellow, 12/Box"/>
    <x v="788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s v="United States"/>
    <s v="Nashville"/>
    <x v="18"/>
    <n v="37211"/>
    <x v="0"/>
    <s v="OFF-PA-10004996"/>
    <x v="1"/>
    <x v="10"/>
    <s v="Speediset Carbonless Redi-Letter 7&quot; x 8 1/2&quot;"/>
    <x v="2751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s v="United States"/>
    <s v="Philadelphia"/>
    <x v="9"/>
    <n v="19143"/>
    <x v="3"/>
    <s v="TEC-AC-10001109"/>
    <x v="2"/>
    <x v="11"/>
    <s v="Logitech Trackman Marble Mouse"/>
    <x v="981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s v="United States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s v="United States"/>
    <s v="Philadelphia"/>
    <x v="9"/>
    <n v="19143"/>
    <x v="3"/>
    <s v="OFF-BI-10002393"/>
    <x v="1"/>
    <x v="8"/>
    <s v="Binder Posts"/>
    <x v="2753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s v="United States"/>
    <s v="Philadelphia"/>
    <x v="9"/>
    <n v="19143"/>
    <x v="3"/>
    <s v="OFF-BI-10001359"/>
    <x v="1"/>
    <x v="8"/>
    <s v="GBC DocuBind TL300 Electric Binding System"/>
    <x v="2754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s v="United States"/>
    <s v="Philadelphia"/>
    <x v="9"/>
    <n v="19143"/>
    <x v="3"/>
    <s v="TEC-AC-10003628"/>
    <x v="2"/>
    <x v="11"/>
    <s v="Logitech 910-002974 M325 Wireless Mouse for Web Scrolling"/>
    <x v="736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s v="United States"/>
    <s v="Dallas"/>
    <x v="5"/>
    <n v="75081"/>
    <x v="2"/>
    <s v="TEC-PH-10003012"/>
    <x v="2"/>
    <x v="7"/>
    <s v="Nortel Meridian M3904 Professional Digital phone"/>
    <x v="2755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s v="United States"/>
    <s v="Perth Amboy"/>
    <x v="30"/>
    <n v="8861"/>
    <x v="3"/>
    <s v="OFF-AR-10003903"/>
    <x v="1"/>
    <x v="6"/>
    <s v="Sanford 52201 APSCO Electric Pencil Sharpener"/>
    <x v="275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s v="United States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s v="United States"/>
    <s v="Jacksonville"/>
    <x v="2"/>
    <n v="32216"/>
    <x v="0"/>
    <s v="TEC-AC-10001990"/>
    <x v="2"/>
    <x v="11"/>
    <s v="Kensington Orbit Wireless Mobile Trackball for PC and Mac"/>
    <x v="2758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s v="United States"/>
    <s v="Revere"/>
    <x v="31"/>
    <n v="2151"/>
    <x v="3"/>
    <s v="OFF-AP-10003842"/>
    <x v="1"/>
    <x v="9"/>
    <s v="Euro-Pro Shark Turbo Vacuum"/>
    <x v="1168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s v="United States"/>
    <s v="Revere"/>
    <x v="31"/>
    <n v="2151"/>
    <x v="3"/>
    <s v="FUR-BO-10004695"/>
    <x v="0"/>
    <x v="0"/>
    <s v="O'Sullivan 2-Door Barrister Bookcase in Odessa Pine"/>
    <x v="2759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s v="United States"/>
    <s v="Revere"/>
    <x v="31"/>
    <n v="2151"/>
    <x v="3"/>
    <s v="OFF-PA-10003039"/>
    <x v="1"/>
    <x v="10"/>
    <s v="Xerox 1960"/>
    <x v="2760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s v="United States"/>
    <s v="Jackson"/>
    <x v="35"/>
    <n v="39212"/>
    <x v="0"/>
    <s v="FUR-FU-10002045"/>
    <x v="0"/>
    <x v="5"/>
    <s v="Executive Impressions 14&quot;"/>
    <x v="2761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s v="United States"/>
    <s v="Jacksonville"/>
    <x v="3"/>
    <n v="28540"/>
    <x v="0"/>
    <s v="OFF-PA-10001019"/>
    <x v="1"/>
    <x v="10"/>
    <s v="Xerox 1884"/>
    <x v="1107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s v="United States"/>
    <s v="San Francisco"/>
    <x v="1"/>
    <n v="94122"/>
    <x v="1"/>
    <s v="FUR-FU-10003724"/>
    <x v="0"/>
    <x v="5"/>
    <s v="Westinghouse Clip-On Gooseneck Lamps"/>
    <x v="2499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s v="United States"/>
    <s v="Columbus"/>
    <x v="24"/>
    <n v="43229"/>
    <x v="3"/>
    <s v="OFF-PA-10003673"/>
    <x v="1"/>
    <x v="10"/>
    <s v="Strathmore Photo Mount Cards"/>
    <x v="2762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s v="United States"/>
    <s v="Columbus"/>
    <x v="24"/>
    <n v="43229"/>
    <x v="3"/>
    <s v="TEC-AC-10003614"/>
    <x v="2"/>
    <x v="11"/>
    <s v="Verbatim 25 GB 6x Blu-ray Single Layer Recordable Disc, 10/Pack"/>
    <x v="2763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s v="United States"/>
    <s v="Dearborn Heights"/>
    <x v="12"/>
    <n v="48127"/>
    <x v="2"/>
    <s v="FUR-CH-10000785"/>
    <x v="0"/>
    <x v="1"/>
    <s v="Global Ergonomic Managers Chair"/>
    <x v="2764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s v="United States"/>
    <s v="Dearborn Heights"/>
    <x v="12"/>
    <n v="48127"/>
    <x v="2"/>
    <s v="TEC-AC-10002926"/>
    <x v="2"/>
    <x v="11"/>
    <s v="Logitech Wireless Marathon Mouse M705"/>
    <x v="2622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s v="United States"/>
    <s v="Overland Park"/>
    <x v="41"/>
    <n v="66212"/>
    <x v="2"/>
    <s v="TEC-AC-10004633"/>
    <x v="2"/>
    <x v="11"/>
    <s v="Verbatim 25 GB 6x Blu-ray Single Layer Recordable Disc, 3/Pack"/>
    <x v="2765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s v="United States"/>
    <s v="Overland Park"/>
    <x v="41"/>
    <n v="66212"/>
    <x v="2"/>
    <s v="OFF-BI-10000977"/>
    <x v="1"/>
    <x v="8"/>
    <s v="Ibico Plastic Spiral Binding Combs"/>
    <x v="2766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s v="United States"/>
    <s v="Santa Fe"/>
    <x v="27"/>
    <n v="87505"/>
    <x v="1"/>
    <s v="TEC-AC-10001635"/>
    <x v="2"/>
    <x v="11"/>
    <s v="KeyTronic KT400U2 - Keyboard - Black"/>
    <x v="451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s v="United States"/>
    <s v="San Francisco"/>
    <x v="1"/>
    <n v="94110"/>
    <x v="1"/>
    <s v="OFF-AR-10003056"/>
    <x v="1"/>
    <x v="6"/>
    <s v="Newell 341"/>
    <x v="18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s v="United States"/>
    <s v="San Francisco"/>
    <x v="1"/>
    <n v="94110"/>
    <x v="1"/>
    <s v="OFF-PA-10003363"/>
    <x v="1"/>
    <x v="10"/>
    <s v="Xerox 204"/>
    <x v="1568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s v="United States"/>
    <s v="San Francisco"/>
    <x v="1"/>
    <n v="94110"/>
    <x v="1"/>
    <s v="FUR-TA-10003954"/>
    <x v="0"/>
    <x v="3"/>
    <s v="Hon 94000 Series Round Tables"/>
    <x v="2767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s v="United States"/>
    <s v="Mobile"/>
    <x v="19"/>
    <n v="36608"/>
    <x v="0"/>
    <s v="FUR-FU-10004415"/>
    <x v="0"/>
    <x v="5"/>
    <s v="Stacking Tray, Side-Loading, Legal, Smoke"/>
    <x v="2482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s v="United States"/>
    <s v="Springfield"/>
    <x v="17"/>
    <n v="22153"/>
    <x v="0"/>
    <s v="TEC-PH-10000455"/>
    <x v="2"/>
    <x v="7"/>
    <s v="GE 30522EE2"/>
    <x v="2768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s v="United States"/>
    <s v="Springfield"/>
    <x v="17"/>
    <n v="22153"/>
    <x v="0"/>
    <s v="FUR-FU-10002456"/>
    <x v="0"/>
    <x v="5"/>
    <s v="Master Caster Door Stop, Large Neon Orange"/>
    <x v="2769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s v="United States"/>
    <s v="Springfield"/>
    <x v="17"/>
    <n v="22153"/>
    <x v="0"/>
    <s v="FUR-TA-10003569"/>
    <x v="0"/>
    <x v="3"/>
    <s v="Bretford CR8500 Series Meeting Room Furniture"/>
    <x v="2770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s v="United States"/>
    <s v="Newark"/>
    <x v="13"/>
    <n v="19711"/>
    <x v="3"/>
    <s v="OFF-BI-10002813"/>
    <x v="1"/>
    <x v="8"/>
    <s v="Avery Reinforcements for Hole-Punch Pages"/>
    <x v="1063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s v="United States"/>
    <s v="Hickory"/>
    <x v="3"/>
    <n v="28601"/>
    <x v="0"/>
    <s v="TEC-PH-10002890"/>
    <x v="2"/>
    <x v="7"/>
    <s v="AT&amp;T 17929 Lendline Telephone"/>
    <x v="2771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s v="United States"/>
    <s v="Fort Lauderdale"/>
    <x v="2"/>
    <n v="33311"/>
    <x v="0"/>
    <s v="OFF-ST-10001522"/>
    <x v="1"/>
    <x v="4"/>
    <s v="Gould Plastics 18-Pocket Panel Bin, 34w x 5-1/4d x 20-1/2h"/>
    <x v="2772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s v="United States"/>
    <s v="Carol Stream"/>
    <x v="10"/>
    <n v="60188"/>
    <x v="2"/>
    <s v="FUR-CH-10004086"/>
    <x v="0"/>
    <x v="1"/>
    <s v="Hon 4070 Series Pagoda Armless Upholstered Stacking Chairs"/>
    <x v="2379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s v="United States"/>
    <s v="Carol Stream"/>
    <x v="10"/>
    <n v="60188"/>
    <x v="2"/>
    <s v="FUR-CH-10003774"/>
    <x v="0"/>
    <x v="1"/>
    <s v="Global Wood Trimmed Manager's Task Chair, Khaki"/>
    <x v="2773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s v="United States"/>
    <s v="Carol Stream"/>
    <x v="10"/>
    <n v="60188"/>
    <x v="2"/>
    <s v="OFF-ST-10004507"/>
    <x v="1"/>
    <x v="4"/>
    <s v="Advantus Rolling Storage Box"/>
    <x v="648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s v="United States"/>
    <s v="Carol Stream"/>
    <x v="10"/>
    <n v="60188"/>
    <x v="2"/>
    <s v="OFF-ST-10003208"/>
    <x v="1"/>
    <x v="4"/>
    <s v="Adjustable Depth Letter/Legal Cart"/>
    <x v="2774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s v="United States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s v="United States"/>
    <s v="Saint Cloud"/>
    <x v="11"/>
    <n v="56301"/>
    <x v="2"/>
    <s v="TEC-AC-10002305"/>
    <x v="2"/>
    <x v="11"/>
    <s v="KeyTronic E03601U1 - Keyboard - Beige"/>
    <x v="2775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s v="United States"/>
    <s v="Saint Cloud"/>
    <x v="11"/>
    <n v="56301"/>
    <x v="2"/>
    <s v="TEC-AC-10000990"/>
    <x v="2"/>
    <x v="11"/>
    <s v="Imation Bio 2GB USB Flash Drive Imation Corp"/>
    <x v="2776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s v="United States"/>
    <s v="Saint Cloud"/>
    <x v="11"/>
    <n v="56301"/>
    <x v="2"/>
    <s v="FUR-CH-10000665"/>
    <x v="0"/>
    <x v="1"/>
    <s v="Global Airflow Leather Mesh Back Chair, Black"/>
    <x v="891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s v="United States"/>
    <s v="Los Angeles"/>
    <x v="1"/>
    <n v="90036"/>
    <x v="1"/>
    <s v="FUR-TA-10001932"/>
    <x v="0"/>
    <x v="3"/>
    <s v="Chromcraft 48&quot; x 96&quot; Racetrack Double Pedestal Table"/>
    <x v="2777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s v="United States"/>
    <s v="Los Angeles"/>
    <x v="1"/>
    <n v="90036"/>
    <x v="1"/>
    <s v="OFF-AP-10004487"/>
    <x v="1"/>
    <x v="9"/>
    <s v="Kensington 4 Outlet MasterPiece Compact Power Control Center"/>
    <x v="2778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s v="United States"/>
    <s v="Los Angeles"/>
    <x v="1"/>
    <n v="90036"/>
    <x v="1"/>
    <s v="OFF-BI-10002160"/>
    <x v="1"/>
    <x v="8"/>
    <s v="Acco Hanging Data Binders"/>
    <x v="597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s v="United States"/>
    <s v="Mobile"/>
    <x v="19"/>
    <n v="36608"/>
    <x v="0"/>
    <s v="TEC-AC-10000420"/>
    <x v="2"/>
    <x v="11"/>
    <s v="Logitech G500s Laser Gaming Mouse with Adjustable Weight Tuning"/>
    <x v="2779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s v="United States"/>
    <s v="Mobile"/>
    <x v="19"/>
    <n v="36608"/>
    <x v="0"/>
    <s v="OFF-BI-10001989"/>
    <x v="1"/>
    <x v="8"/>
    <s v="Premium Transparent Presentation Covers by GBC"/>
    <x v="2780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s v="United States"/>
    <s v="Mobile"/>
    <x v="19"/>
    <n v="36608"/>
    <x v="0"/>
    <s v="OFF-AR-10001149"/>
    <x v="1"/>
    <x v="6"/>
    <s v="Sanford Colorific Colored Pencils, 12/Box"/>
    <x v="2781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s v="United States"/>
    <s v="Austin"/>
    <x v="5"/>
    <n v="78745"/>
    <x v="2"/>
    <s v="OFF-PA-10004101"/>
    <x v="1"/>
    <x v="10"/>
    <s v="Xerox 1894"/>
    <x v="563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s v="United States"/>
    <s v="Austin"/>
    <x v="5"/>
    <n v="78745"/>
    <x v="2"/>
    <s v="TEC-AC-10001714"/>
    <x v="2"/>
    <x v="11"/>
    <s v="Logitech MX Performance Wireless Mouse"/>
    <x v="2782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s v="United States"/>
    <s v="New York City"/>
    <x v="15"/>
    <n v="10009"/>
    <x v="3"/>
    <s v="OFF-ST-10003716"/>
    <x v="1"/>
    <x v="4"/>
    <s v="Tennsco Double-Tier Lockers"/>
    <x v="1734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s v="United States"/>
    <s v="Plano"/>
    <x v="5"/>
    <n v="75023"/>
    <x v="2"/>
    <s v="TEC-PH-10000369"/>
    <x v="2"/>
    <x v="7"/>
    <s v="HTC One Mini"/>
    <x v="1227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s v="United States"/>
    <s v="Plano"/>
    <x v="5"/>
    <n v="75023"/>
    <x v="2"/>
    <s v="OFF-BI-10000756"/>
    <x v="1"/>
    <x v="8"/>
    <s v="Storex DuraTech Recycled Plastic Frosted Binders"/>
    <x v="2783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s v="United States"/>
    <s v="Plano"/>
    <x v="5"/>
    <n v="75023"/>
    <x v="2"/>
    <s v="FUR-BO-10001608"/>
    <x v="0"/>
    <x v="0"/>
    <s v="Hon Metal Bookcases, Black"/>
    <x v="2784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s v="United States"/>
    <s v="Plano"/>
    <x v="5"/>
    <n v="75023"/>
    <x v="2"/>
    <s v="OFF-PA-10001166"/>
    <x v="1"/>
    <x v="10"/>
    <s v="Xerox 2"/>
    <x v="12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s v="United States"/>
    <s v="Plano"/>
    <x v="5"/>
    <n v="75023"/>
    <x v="2"/>
    <s v="OFF-PA-10000587"/>
    <x v="1"/>
    <x v="10"/>
    <s v="Array Parchment Paper, Assorted Colors"/>
    <x v="25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s v="United States"/>
    <s v="Plano"/>
    <x v="5"/>
    <n v="75023"/>
    <x v="2"/>
    <s v="TEC-MA-10001972"/>
    <x v="2"/>
    <x v="15"/>
    <s v="Okidata C331dn Printer"/>
    <x v="2785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s v="United States"/>
    <s v="Plano"/>
    <x v="5"/>
    <n v="75023"/>
    <x v="2"/>
    <s v="OFF-ST-10004123"/>
    <x v="1"/>
    <x v="4"/>
    <s v="Safco Industrial Wire Shelving System"/>
    <x v="278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s v="United States"/>
    <s v="Chicago"/>
    <x v="10"/>
    <n v="60653"/>
    <x v="2"/>
    <s v="FUR-BO-10000112"/>
    <x v="0"/>
    <x v="0"/>
    <s v="Bush Birmingham Collection Bookcase, Dark Cherry"/>
    <x v="2787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s v="United States"/>
    <s v="Chicago"/>
    <x v="10"/>
    <n v="60653"/>
    <x v="2"/>
    <s v="OFF-PA-10004041"/>
    <x v="1"/>
    <x v="10"/>
    <s v="It's Hot Message Books with Stickers, 2 3/4&quot; x 5&quot;"/>
    <x v="2788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s v="United States"/>
    <s v="Chicago"/>
    <x v="10"/>
    <n v="60653"/>
    <x v="2"/>
    <s v="OFF-AR-10001149"/>
    <x v="1"/>
    <x v="6"/>
    <s v="Sanford Colorific Colored Pencils, 12/Box"/>
    <x v="278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s v="United States"/>
    <s v="Jackson"/>
    <x v="35"/>
    <n v="39212"/>
    <x v="0"/>
    <s v="TEC-AC-10002323"/>
    <x v="2"/>
    <x v="11"/>
    <s v="SanDisk Ultra 32 GB MicroSDHC Class 10 Memory Card"/>
    <x v="2790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s v="United States"/>
    <s v="Fayetteville"/>
    <x v="3"/>
    <n v="28314"/>
    <x v="0"/>
    <s v="OFF-PA-10000130"/>
    <x v="1"/>
    <x v="10"/>
    <s v="Xerox 199"/>
    <x v="2791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s v="United States"/>
    <s v="Fayetteville"/>
    <x v="3"/>
    <n v="28314"/>
    <x v="0"/>
    <s v="TEC-PH-10002350"/>
    <x v="2"/>
    <x v="7"/>
    <s v="Apple EarPods with Remote and Mic"/>
    <x v="2542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s v="United States"/>
    <s v="Fayetteville"/>
    <x v="3"/>
    <n v="28314"/>
    <x v="0"/>
    <s v="OFF-AP-10002518"/>
    <x v="1"/>
    <x v="9"/>
    <s v="Kensington 7 Outlet MasterPiece Power Center"/>
    <x v="2792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s v="United States"/>
    <s v="Aurora"/>
    <x v="10"/>
    <n v="60505"/>
    <x v="2"/>
    <s v="FUR-TA-10002645"/>
    <x v="0"/>
    <x v="3"/>
    <s v="Hon Rectangular Conference Tables"/>
    <x v="2793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s v="United States"/>
    <s v="Sacramento"/>
    <x v="1"/>
    <n v="95823"/>
    <x v="1"/>
    <s v="OFF-BI-10000773"/>
    <x v="1"/>
    <x v="8"/>
    <s v="Insertable Tab Post Binder Dividers"/>
    <x v="2794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s v="United States"/>
    <s v="Des Moines"/>
    <x v="23"/>
    <n v="50315"/>
    <x v="2"/>
    <s v="OFF-PA-10003845"/>
    <x v="1"/>
    <x v="10"/>
    <s v="Xerox 1987"/>
    <x v="1319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s v="United States"/>
    <s v="Des Moines"/>
    <x v="23"/>
    <n v="50315"/>
    <x v="2"/>
    <s v="TEC-PH-10001580"/>
    <x v="2"/>
    <x v="7"/>
    <s v="Logitech Mobile Speakerphone P710e - speaker phone"/>
    <x v="2795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s v="United States"/>
    <s v="San Diego"/>
    <x v="1"/>
    <n v="92105"/>
    <x v="1"/>
    <s v="TEC-AC-10002345"/>
    <x v="2"/>
    <x v="11"/>
    <s v="HP Standard 104 key PS/2 Keyboard"/>
    <x v="279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s v="United States"/>
    <s v="Dallas"/>
    <x v="5"/>
    <n v="75081"/>
    <x v="2"/>
    <s v="TEC-PH-10004120"/>
    <x v="2"/>
    <x v="7"/>
    <s v="AT&amp;T 1080 Phone"/>
    <x v="2797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s v="United States"/>
    <s v="Jackson"/>
    <x v="35"/>
    <n v="39212"/>
    <x v="0"/>
    <s v="TEC-AC-10001838"/>
    <x v="2"/>
    <x v="11"/>
    <s v="Razer Tiamat Over Ear 7.1 Surround Sound PC Gaming Headset"/>
    <x v="2798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s v="United States"/>
    <s v="Jackson"/>
    <x v="35"/>
    <n v="39212"/>
    <x v="0"/>
    <s v="TEC-PH-10000148"/>
    <x v="2"/>
    <x v="7"/>
    <s v="Cyber Acoustics AC-202b Speech Recognition Stereo Headset"/>
    <x v="2799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s v="United States"/>
    <s v="Jackson"/>
    <x v="35"/>
    <n v="39212"/>
    <x v="0"/>
    <s v="OFF-BI-10003476"/>
    <x v="1"/>
    <x v="8"/>
    <s v="Avery Metallic Poly Binders"/>
    <x v="2800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s v="United States"/>
    <s v="San Diego"/>
    <x v="1"/>
    <n v="92024"/>
    <x v="1"/>
    <s v="TEC-PH-10004833"/>
    <x v="2"/>
    <x v="7"/>
    <s v="Macally Suction Cup Mount"/>
    <x v="2801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s v="United States"/>
    <s v="Orlando"/>
    <x v="2"/>
    <n v="32839"/>
    <x v="0"/>
    <s v="TEC-AC-10001465"/>
    <x v="2"/>
    <x v="11"/>
    <s v="SanDisk Cruzer 64 GB USB Flash Drive"/>
    <x v="2802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s v="United States"/>
    <s v="Lafayette"/>
    <x v="14"/>
    <n v="47905"/>
    <x v="2"/>
    <s v="OFF-AR-10003056"/>
    <x v="1"/>
    <x v="6"/>
    <s v="Newell 341"/>
    <x v="1591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s v="United States"/>
    <s v="New York City"/>
    <x v="15"/>
    <n v="10035"/>
    <x v="3"/>
    <s v="OFF-SU-10001218"/>
    <x v="1"/>
    <x v="14"/>
    <s v="Fiskars Softgrip Scissors"/>
    <x v="2803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s v="United States"/>
    <s v="Los Angeles"/>
    <x v="1"/>
    <n v="90049"/>
    <x v="1"/>
    <s v="TEC-MA-10002859"/>
    <x v="2"/>
    <x v="15"/>
    <s v="Ativa MDM8000 8-Sheet Micro-Cut Shredder"/>
    <x v="2804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s v="United States"/>
    <s v="Los Angeles"/>
    <x v="1"/>
    <n v="90049"/>
    <x v="1"/>
    <s v="OFF-AR-10002375"/>
    <x v="1"/>
    <x v="6"/>
    <s v="Newell 351"/>
    <x v="2805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s v="United States"/>
    <s v="Los Angeles"/>
    <x v="1"/>
    <n v="90049"/>
    <x v="1"/>
    <s v="OFF-AR-10000657"/>
    <x v="1"/>
    <x v="6"/>
    <s v="Binney &amp; Smith inkTank Desk Highlighter, Chisel Tip, Yellow, 12/Box"/>
    <x v="2806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s v="United States"/>
    <s v="Los Angeles"/>
    <x v="1"/>
    <n v="90049"/>
    <x v="1"/>
    <s v="OFF-FA-10000134"/>
    <x v="1"/>
    <x v="13"/>
    <s v="Advantus Push Pins, Aluminum Head"/>
    <x v="2807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s v="United States"/>
    <s v="New York City"/>
    <x v="15"/>
    <n v="10024"/>
    <x v="3"/>
    <s v="OFF-ST-10000419"/>
    <x v="1"/>
    <x v="4"/>
    <s v="Rogers Jumbo File, Granite"/>
    <x v="1360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s v="United States"/>
    <s v="Henderson"/>
    <x v="0"/>
    <n v="42420"/>
    <x v="0"/>
    <s v="OFF-ST-10000107"/>
    <x v="1"/>
    <x v="4"/>
    <s v="Fellowes Super Stor/Drawer"/>
    <x v="2808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s v="United States"/>
    <s v="Henderson"/>
    <x v="0"/>
    <n v="42420"/>
    <x v="0"/>
    <s v="OFF-LA-10001641"/>
    <x v="1"/>
    <x v="2"/>
    <s v="Avery 518"/>
    <x v="1242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s v="United States"/>
    <s v="Henderson"/>
    <x v="0"/>
    <n v="42420"/>
    <x v="0"/>
    <s v="OFF-LA-10003121"/>
    <x v="1"/>
    <x v="2"/>
    <s v="Avery 506"/>
    <x v="2809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s v="United States"/>
    <s v="Henderson"/>
    <x v="0"/>
    <n v="42420"/>
    <x v="0"/>
    <s v="OFF-PA-10002689"/>
    <x v="1"/>
    <x v="10"/>
    <s v="Weyerhaeuser First Choice Laser/Copy Paper (20Lb. and 88 Bright)"/>
    <x v="1568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s v="United States"/>
    <s v="Columbus"/>
    <x v="24"/>
    <n v="43229"/>
    <x v="3"/>
    <s v="FUR-FU-10002107"/>
    <x v="0"/>
    <x v="5"/>
    <s v="Eldon Pizzaz Desk Accessories"/>
    <x v="2810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s v="United States"/>
    <s v="Columbus"/>
    <x v="24"/>
    <n v="43229"/>
    <x v="3"/>
    <s v="FUR-CH-10002647"/>
    <x v="0"/>
    <x v="1"/>
    <s v="Situations Contoured Folding Chairs, 4/Set"/>
    <x v="2811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s v="United States"/>
    <s v="Columbus"/>
    <x v="24"/>
    <n v="43229"/>
    <x v="3"/>
    <s v="OFF-AR-10002257"/>
    <x v="1"/>
    <x v="6"/>
    <s v="Eldon Spacemaker Box, Quick-Snap Lid, Clear"/>
    <x v="281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s v="United States"/>
    <s v="College Station"/>
    <x v="5"/>
    <n v="77840"/>
    <x v="2"/>
    <s v="OFF-PA-10004519"/>
    <x v="1"/>
    <x v="10"/>
    <s v="Spiral Phone Message Books with Labels by Adams"/>
    <x v="2813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s v="United States"/>
    <s v="College Station"/>
    <x v="5"/>
    <n v="77840"/>
    <x v="2"/>
    <s v="OFF-AP-10001947"/>
    <x v="1"/>
    <x v="9"/>
    <s v="Acco 6 Outlet Guardian Premium Plus Surge Suppressor"/>
    <x v="281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s v="United States"/>
    <s v="Richmond"/>
    <x v="0"/>
    <n v="40475"/>
    <x v="0"/>
    <s v="OFF-ST-10004963"/>
    <x v="1"/>
    <x v="4"/>
    <s v="Eldon Gobal File Keepers"/>
    <x v="2815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s v="United States"/>
    <s v="Richmond"/>
    <x v="0"/>
    <n v="40475"/>
    <x v="0"/>
    <s v="OFF-SU-10002573"/>
    <x v="1"/>
    <x v="14"/>
    <s v="Acme 10&quot; Easy Grip Assistive Scissors"/>
    <x v="1530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s v="United States"/>
    <s v="Richmond"/>
    <x v="0"/>
    <n v="40475"/>
    <x v="0"/>
    <s v="FUR-CH-10000553"/>
    <x v="0"/>
    <x v="1"/>
    <s v="Metal Folding Chairs, Beige, 4/Carton"/>
    <x v="2816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s v="United States"/>
    <s v="Richmond"/>
    <x v="0"/>
    <n v="40475"/>
    <x v="0"/>
    <s v="OFF-LA-10001982"/>
    <x v="1"/>
    <x v="2"/>
    <s v="Smead Alpha-Z Color-Coded Name Labels First Letter Starter Set"/>
    <x v="59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s v="United States"/>
    <s v="Chicago"/>
    <x v="10"/>
    <n v="60653"/>
    <x v="2"/>
    <s v="OFF-PA-10001295"/>
    <x v="1"/>
    <x v="10"/>
    <s v="Computer Printout Paper with Letter-Trim Perforations"/>
    <x v="2817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s v="United States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s v="United States"/>
    <s v="Chicago"/>
    <x v="10"/>
    <n v="60653"/>
    <x v="2"/>
    <s v="TEC-PH-10001254"/>
    <x v="2"/>
    <x v="7"/>
    <s v="Jabra BIZ 2300 Duo QD Duo Corded Headset"/>
    <x v="281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s v="United States"/>
    <s v="Philadelphia"/>
    <x v="9"/>
    <n v="19120"/>
    <x v="3"/>
    <s v="OFF-BI-10001658"/>
    <x v="1"/>
    <x v="8"/>
    <s v="GBC Standard Therm-A-Bind Covers"/>
    <x v="2820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s v="United States"/>
    <s v="Los Angeles"/>
    <x v="1"/>
    <n v="90036"/>
    <x v="1"/>
    <s v="OFF-ST-10000585"/>
    <x v="1"/>
    <x v="4"/>
    <s v="Economy Rollaway Files"/>
    <x v="610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s v="United States"/>
    <s v="Los Angeles"/>
    <x v="1"/>
    <n v="90036"/>
    <x v="1"/>
    <s v="TEC-PH-10003484"/>
    <x v="2"/>
    <x v="7"/>
    <s v="Ooma Telo VoIP Home Phone System"/>
    <x v="2821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s v="United States"/>
    <s v="Los Angeles"/>
    <x v="1"/>
    <n v="90008"/>
    <x v="1"/>
    <s v="OFF-PA-10004735"/>
    <x v="1"/>
    <x v="10"/>
    <s v="Xerox 1905"/>
    <x v="1568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s v="United States"/>
    <s v="Los Angeles"/>
    <x v="1"/>
    <n v="90008"/>
    <x v="1"/>
    <s v="OFF-BI-10003429"/>
    <x v="1"/>
    <x v="8"/>
    <s v="Cardinal HOLDit! Binder Insert Strips,Extra Strips"/>
    <x v="2822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s v="United States"/>
    <s v="San Francisco"/>
    <x v="1"/>
    <n v="94122"/>
    <x v="1"/>
    <s v="OFF-BI-10002982"/>
    <x v="1"/>
    <x v="8"/>
    <s v="Avery Self-Adhesive Photo Pockets for Polaroid Photos"/>
    <x v="2823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s v="United States"/>
    <s v="San Francisco"/>
    <x v="1"/>
    <n v="94122"/>
    <x v="1"/>
    <s v="TEC-AC-10004975"/>
    <x v="2"/>
    <x v="11"/>
    <s v="Plantronics Audio 995 Wireless Stereo Headset"/>
    <x v="2824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s v="United States"/>
    <s v="Akron"/>
    <x v="24"/>
    <n v="44312"/>
    <x v="3"/>
    <s v="OFF-AR-10002335"/>
    <x v="1"/>
    <x v="6"/>
    <s v="DIXON Oriole Pencils"/>
    <x v="2825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s v="United States"/>
    <s v="Akron"/>
    <x v="24"/>
    <n v="44312"/>
    <x v="3"/>
    <s v="OFF-BI-10004001"/>
    <x v="1"/>
    <x v="8"/>
    <s v="GBC Recycled VeloBinder Covers"/>
    <x v="2826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s v="United States"/>
    <s v="Akron"/>
    <x v="24"/>
    <n v="44312"/>
    <x v="3"/>
    <s v="OFF-BI-10001634"/>
    <x v="1"/>
    <x v="8"/>
    <s v="Wilson Jones Active Use Binders"/>
    <x v="2827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s v="United States"/>
    <s v="Akron"/>
    <x v="24"/>
    <n v="44312"/>
    <x v="3"/>
    <s v="OFF-PA-10000007"/>
    <x v="1"/>
    <x v="10"/>
    <s v="Telephone Message Books with Fax/Mobile Section, 4 1/4&quot; x 6&quot;"/>
    <x v="2828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s v="United States"/>
    <s v="Los Angeles"/>
    <x v="1"/>
    <n v="90049"/>
    <x v="1"/>
    <s v="OFF-PA-10000552"/>
    <x v="1"/>
    <x v="10"/>
    <s v="Xerox 200"/>
    <x v="91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s v="United States"/>
    <s v="Los Angeles"/>
    <x v="1"/>
    <n v="90049"/>
    <x v="1"/>
    <s v="OFF-FA-10001135"/>
    <x v="1"/>
    <x v="13"/>
    <s v="Brites Rubber Bands, 1 1/2 oz. Box"/>
    <x v="53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s v="United States"/>
    <s v="Independence"/>
    <x v="25"/>
    <n v="64055"/>
    <x v="2"/>
    <s v="OFF-BI-10003650"/>
    <x v="1"/>
    <x v="8"/>
    <s v="GBC DocuBind 300 Electric Binding Machine"/>
    <x v="2829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s v="United States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s v="United States"/>
    <s v="Seattle"/>
    <x v="4"/>
    <n v="98105"/>
    <x v="1"/>
    <s v="TEC-AC-10003628"/>
    <x v="2"/>
    <x v="11"/>
    <s v="Logitech 910-002974 M325 Wireless Mouse for Web Scrolling"/>
    <x v="2830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s v="United States"/>
    <s v="Seattle"/>
    <x v="4"/>
    <n v="98105"/>
    <x v="1"/>
    <s v="TEC-MA-10001148"/>
    <x v="2"/>
    <x v="15"/>
    <s v="Okidata MB491 Multifunction Printer"/>
    <x v="2831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s v="United States"/>
    <s v="Seattle"/>
    <x v="4"/>
    <n v="98105"/>
    <x v="1"/>
    <s v="TEC-AC-10002049"/>
    <x v="2"/>
    <x v="11"/>
    <s v="Plantronics Savi W720 Multi-Device Wireless Headset System"/>
    <x v="2832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s v="United States"/>
    <s v="Seattle"/>
    <x v="4"/>
    <n v="98105"/>
    <x v="1"/>
    <s v="TEC-PH-10000702"/>
    <x v="2"/>
    <x v="7"/>
    <s v="Square Credit Card Reader, 4 1/2&quot; x 4 1/2&quot; x 1&quot;, White"/>
    <x v="465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s v="United States"/>
    <s v="Mesquite"/>
    <x v="5"/>
    <n v="75150"/>
    <x v="2"/>
    <s v="OFF-PA-10003953"/>
    <x v="1"/>
    <x v="10"/>
    <s v="Xerox 218"/>
    <x v="1182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s v="United States"/>
    <s v="Long Beach"/>
    <x v="15"/>
    <n v="11561"/>
    <x v="3"/>
    <s v="OFF-AR-10003602"/>
    <x v="1"/>
    <x v="6"/>
    <s v="Quartet Omega Colored Chalk, 12/Pack"/>
    <x v="2643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s v="United States"/>
    <s v="Long Beach"/>
    <x v="15"/>
    <n v="11561"/>
    <x v="3"/>
    <s v="OFF-AR-10004062"/>
    <x v="1"/>
    <x v="6"/>
    <s v="Staples in misc. colors"/>
    <x v="2833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s v="United States"/>
    <s v="North Miami"/>
    <x v="2"/>
    <n v="33161"/>
    <x v="0"/>
    <s v="OFF-PA-10001560"/>
    <x v="1"/>
    <x v="10"/>
    <s v="Adams Telephone Message Books, 5 1/4” x 11”"/>
    <x v="2834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s v="United States"/>
    <s v="Bakersfield"/>
    <x v="1"/>
    <n v="93309"/>
    <x v="1"/>
    <s v="OFF-BI-10003305"/>
    <x v="1"/>
    <x v="8"/>
    <s v="Avery Hanging File Binders"/>
    <x v="2835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s v="United States"/>
    <s v="Bakersfield"/>
    <x v="1"/>
    <n v="93309"/>
    <x v="1"/>
    <s v="OFF-PA-10004000"/>
    <x v="1"/>
    <x v="10"/>
    <s v="While You Were Out Pads, 50 per Pad, 4 x 5 1/4, Green Cycle"/>
    <x v="2836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s v="United States"/>
    <s v="Jackson"/>
    <x v="35"/>
    <n v="39212"/>
    <x v="0"/>
    <s v="OFF-ST-10000321"/>
    <x v="1"/>
    <x v="4"/>
    <s v="Akro Stacking Bins"/>
    <x v="2837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s v="United States"/>
    <s v="Jackson"/>
    <x v="35"/>
    <n v="39212"/>
    <x v="0"/>
    <s v="OFF-PA-10004665"/>
    <x v="1"/>
    <x v="10"/>
    <s v="Advantus Motivational Note Cards"/>
    <x v="2838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s v="United States"/>
    <s v="Jackson"/>
    <x v="35"/>
    <n v="39212"/>
    <x v="0"/>
    <s v="FUR-TA-10004915"/>
    <x v="0"/>
    <x v="3"/>
    <s v="Office Impressions End Table, 20-1/2&quot;H x 24&quot;W x 20&quot;D"/>
    <x v="2839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s v="United States"/>
    <s v="Fremont"/>
    <x v="8"/>
    <n v="68025"/>
    <x v="2"/>
    <s v="OFF-PA-10000994"/>
    <x v="1"/>
    <x v="10"/>
    <s v="Xerox 1915"/>
    <x v="2840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s v="United States"/>
    <s v="Jackson"/>
    <x v="12"/>
    <n v="49201"/>
    <x v="2"/>
    <s v="OFF-AR-10001149"/>
    <x v="1"/>
    <x v="6"/>
    <s v="Avery Hi-Liter Comfort Grip Fluorescent Highlighter, Yellow Ink"/>
    <x v="2841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s v="United States"/>
    <s v="Jackson"/>
    <x v="12"/>
    <n v="49201"/>
    <x v="2"/>
    <s v="FUR-TA-10003569"/>
    <x v="0"/>
    <x v="3"/>
    <s v="Bretford CR8500 Series Meeting Room Furniture"/>
    <x v="2842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s v="United States"/>
    <s v="Jackson"/>
    <x v="12"/>
    <n v="49201"/>
    <x v="2"/>
    <s v="FUR-CH-10004289"/>
    <x v="0"/>
    <x v="1"/>
    <s v="Global Super Steno Chair"/>
    <x v="2843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s v="United States"/>
    <s v="Jackson"/>
    <x v="12"/>
    <n v="49201"/>
    <x v="2"/>
    <s v="OFF-LA-10001045"/>
    <x v="1"/>
    <x v="2"/>
    <s v="Permanent Self-Adhesive File Folder Labels for Typewriters by Universal"/>
    <x v="537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s v="United States"/>
    <s v="San Francisco"/>
    <x v="1"/>
    <n v="94122"/>
    <x v="1"/>
    <s v="OFF-AR-10002053"/>
    <x v="1"/>
    <x v="6"/>
    <s v="Premium Writing Pencils, Soft, #2 by Central Association for the Blind"/>
    <x v="459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s v="United States"/>
    <s v="Lancaster"/>
    <x v="24"/>
    <n v="43130"/>
    <x v="3"/>
    <s v="TEC-PH-10002885"/>
    <x v="2"/>
    <x v="7"/>
    <s v="Apple iPhone 5"/>
    <x v="284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s v="United States"/>
    <s v="Lafayette"/>
    <x v="28"/>
    <n v="70506"/>
    <x v="0"/>
    <s v="OFF-SU-10002881"/>
    <x v="1"/>
    <x v="14"/>
    <s v="Martin Yale Chadless Opener Electric Letter Opener"/>
    <x v="2845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s v="United States"/>
    <s v="Richmond"/>
    <x v="0"/>
    <n v="40475"/>
    <x v="0"/>
    <s v="OFF-BI-10000546"/>
    <x v="1"/>
    <x v="8"/>
    <s v="Avery Durable Binders"/>
    <x v="709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s v="United States"/>
    <s v="Richmond"/>
    <x v="0"/>
    <n v="40475"/>
    <x v="0"/>
    <s v="OFF-ST-10001526"/>
    <x v="1"/>
    <x v="4"/>
    <s v="Iceberg Mobile Mega Data/Printer Cart"/>
    <x v="284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s v="United States"/>
    <s v="Houston"/>
    <x v="5"/>
    <n v="77070"/>
    <x v="2"/>
    <s v="OFF-SU-10001574"/>
    <x v="1"/>
    <x v="14"/>
    <s v="Acme Value Line Scissors"/>
    <x v="2847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s v="United States"/>
    <s v="New York City"/>
    <x v="15"/>
    <n v="10024"/>
    <x v="3"/>
    <s v="OFF-ST-10002615"/>
    <x v="1"/>
    <x v="4"/>
    <s v="Dual Level, Single-Width Filing Carts"/>
    <x v="284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s v="United States"/>
    <s v="Toledo"/>
    <x v="24"/>
    <n v="43615"/>
    <x v="3"/>
    <s v="OFF-BI-10001658"/>
    <x v="1"/>
    <x v="8"/>
    <s v="GBC Standard Therm-A-Bind Covers"/>
    <x v="2849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s v="United States"/>
    <s v="Toledo"/>
    <x v="24"/>
    <n v="43615"/>
    <x v="3"/>
    <s v="OFF-ST-10002562"/>
    <x v="1"/>
    <x v="4"/>
    <s v="Staple magnet"/>
    <x v="2850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s v="United States"/>
    <s v="Philadelphia"/>
    <x v="9"/>
    <n v="19143"/>
    <x v="3"/>
    <s v="OFF-AR-10004757"/>
    <x v="1"/>
    <x v="6"/>
    <s v="Crayola Colored Pencils"/>
    <x v="370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s v="United States"/>
    <s v="Philadelphia"/>
    <x v="9"/>
    <n v="19140"/>
    <x v="3"/>
    <s v="OFF-PA-10000788"/>
    <x v="1"/>
    <x v="10"/>
    <s v="Xerox 210"/>
    <x v="12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s v="United States"/>
    <s v="Philadelphia"/>
    <x v="9"/>
    <n v="19140"/>
    <x v="3"/>
    <s v="TEC-AC-10002134"/>
    <x v="2"/>
    <x v="11"/>
    <s v="Rosewill 107 Normal Keys USB Wired Standard Keyboard"/>
    <x v="2851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s v="United States"/>
    <s v="Philadelphia"/>
    <x v="9"/>
    <n v="19140"/>
    <x v="3"/>
    <s v="FUR-FU-10002456"/>
    <x v="0"/>
    <x v="5"/>
    <s v="Master Caster Door Stop, Large Neon Orange"/>
    <x v="1133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s v="United States"/>
    <s v="Philadelphia"/>
    <x v="9"/>
    <n v="19140"/>
    <x v="3"/>
    <s v="TEC-PH-10002549"/>
    <x v="2"/>
    <x v="7"/>
    <s v="Polycom SoundPoint IP 450 VoIP phone"/>
    <x v="2852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s v="United States"/>
    <s v="Denver"/>
    <x v="22"/>
    <n v="80219"/>
    <x v="1"/>
    <s v="TEC-AC-10001990"/>
    <x v="2"/>
    <x v="11"/>
    <s v="Kensington Orbit Wireless Mobile Trackball for PC and Mac"/>
    <x v="1074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s v="United States"/>
    <s v="Philadelphia"/>
    <x v="9"/>
    <n v="19143"/>
    <x v="3"/>
    <s v="OFF-PA-10002137"/>
    <x v="1"/>
    <x v="10"/>
    <s v="Southworth 100% Résumé Paper, 24lb."/>
    <x v="2853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s v="United States"/>
    <s v="Philadelphia"/>
    <x v="9"/>
    <n v="19143"/>
    <x v="3"/>
    <s v="FUR-CH-10004997"/>
    <x v="0"/>
    <x v="1"/>
    <s v="Hon Every-Day Series Multi-Task Chairs"/>
    <x v="2854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s v="United States"/>
    <s v="Columbia"/>
    <x v="39"/>
    <n v="21044"/>
    <x v="3"/>
    <s v="OFF-PA-10000357"/>
    <x v="1"/>
    <x v="10"/>
    <s v="Xerox 1888"/>
    <x v="1959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s v="United States"/>
    <s v="Columbia"/>
    <x v="39"/>
    <n v="21044"/>
    <x v="3"/>
    <s v="FUR-FU-10003976"/>
    <x v="0"/>
    <x v="5"/>
    <s v="DAX Executive Solid Wood Document Frame, Desktop or Hang, Mahogany, 5 x 7"/>
    <x v="2855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s v="United States"/>
    <s v="Columbia"/>
    <x v="39"/>
    <n v="21044"/>
    <x v="3"/>
    <s v="FUR-FU-10004960"/>
    <x v="0"/>
    <x v="5"/>
    <s v="Seth Thomas 12&quot; Clock w/ Goldtone Case"/>
    <x v="2856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s v="United States"/>
    <s v="New York City"/>
    <x v="15"/>
    <n v="10024"/>
    <x v="3"/>
    <s v="OFF-EN-10001099"/>
    <x v="1"/>
    <x v="12"/>
    <s v="Staple envelope"/>
    <x v="1624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s v="United States"/>
    <s v="New York City"/>
    <x v="15"/>
    <n v="10035"/>
    <x v="3"/>
    <s v="OFF-BI-10002026"/>
    <x v="1"/>
    <x v="8"/>
    <s v="Avery Arch Ring Binders"/>
    <x v="2857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s v="United States"/>
    <s v="Newark"/>
    <x v="24"/>
    <n v="43055"/>
    <x v="3"/>
    <s v="OFF-LA-10001613"/>
    <x v="1"/>
    <x v="2"/>
    <s v="Avery File Folder Labels"/>
    <x v="278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s v="United States"/>
    <s v="Newark"/>
    <x v="24"/>
    <n v="43055"/>
    <x v="3"/>
    <s v="OFF-ST-10002214"/>
    <x v="1"/>
    <x v="4"/>
    <s v="X-Rack File for Hanging Folders"/>
    <x v="2858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s v="United States"/>
    <s v="Newark"/>
    <x v="24"/>
    <n v="43055"/>
    <x v="3"/>
    <s v="OFF-ST-10001128"/>
    <x v="1"/>
    <x v="4"/>
    <s v="Carina Mini System Audio Rack, Model AR050B"/>
    <x v="2859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s v="United States"/>
    <s v="Dallas"/>
    <x v="5"/>
    <n v="75217"/>
    <x v="2"/>
    <s v="TEC-AC-10004864"/>
    <x v="2"/>
    <x v="11"/>
    <s v="Memorex Micro Travel Drive 32 GB"/>
    <x v="2860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s v="United States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s v="United States"/>
    <s v="Philadelphia"/>
    <x v="9"/>
    <n v="19134"/>
    <x v="3"/>
    <s v="TEC-AC-10000171"/>
    <x v="2"/>
    <x v="11"/>
    <s v="Verbatim 25 GB 6x Blu-ray Single Layer Recordable Disc, 25/Pack"/>
    <x v="2862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s v="United States"/>
    <s v="San Antonio"/>
    <x v="5"/>
    <n v="78207"/>
    <x v="2"/>
    <s v="FUR-TA-10002622"/>
    <x v="0"/>
    <x v="3"/>
    <s v="Bush Andora Conference Table, Maple/Graphite Gray Finish"/>
    <x v="2863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s v="United States"/>
    <s v="San Antonio"/>
    <x v="5"/>
    <n v="78207"/>
    <x v="2"/>
    <s v="OFF-AR-10001915"/>
    <x v="1"/>
    <x v="6"/>
    <s v="Peel-Off China Markers"/>
    <x v="2864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s v="United States"/>
    <s v="Philadelphia"/>
    <x v="9"/>
    <n v="19120"/>
    <x v="3"/>
    <s v="OFF-BI-10004410"/>
    <x v="1"/>
    <x v="8"/>
    <s v="C-Line Peel &amp; Stick Add-On Filing Pockets, 8-3/4 x 5-1/8, 10/Pack"/>
    <x v="286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s v="United States"/>
    <s v="Los Angeles"/>
    <x v="1"/>
    <n v="90004"/>
    <x v="1"/>
    <s v="OFF-BI-10004632"/>
    <x v="1"/>
    <x v="8"/>
    <s v="Ibico Hi-Tech Manual Binding System"/>
    <x v="1638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s v="United States"/>
    <s v="Los Angeles"/>
    <x v="1"/>
    <n v="90004"/>
    <x v="1"/>
    <s v="TEC-PH-10002185"/>
    <x v="2"/>
    <x v="7"/>
    <s v="QVS USB Car Charger 2-Port 2.1Amp for iPod/iPhone/iPad/iPad 2/iPad 3"/>
    <x v="2866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s v="United States"/>
    <s v="Los Angeles"/>
    <x v="1"/>
    <n v="90004"/>
    <x v="1"/>
    <s v="OFF-ST-10002974"/>
    <x v="1"/>
    <x v="4"/>
    <s v="Trav-L-File Heavy-Duty Shuttle II, Black"/>
    <x v="2867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s v="United States"/>
    <s v="Smyrna"/>
    <x v="18"/>
    <n v="37167"/>
    <x v="0"/>
    <s v="OFF-AR-10003727"/>
    <x v="1"/>
    <x v="6"/>
    <s v="Berol Giant Pencil Sharpener"/>
    <x v="2868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s v="United States"/>
    <s v="Smyrna"/>
    <x v="18"/>
    <n v="37167"/>
    <x v="0"/>
    <s v="TEC-PH-10004071"/>
    <x v="2"/>
    <x v="7"/>
    <s v="PayAnywhere Card Reader"/>
    <x v="2869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s v="United States"/>
    <s v="Macon"/>
    <x v="32"/>
    <n v="31204"/>
    <x v="0"/>
    <s v="FUR-FU-10002878"/>
    <x v="0"/>
    <x v="5"/>
    <s v="Seth Thomas 14&quot; Day/Date Wall Clock"/>
    <x v="2870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s v="United States"/>
    <s v="Macon"/>
    <x v="32"/>
    <n v="31204"/>
    <x v="0"/>
    <s v="OFF-BI-10001890"/>
    <x v="1"/>
    <x v="8"/>
    <s v="Avery Poly Binder Pockets"/>
    <x v="181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s v="United States"/>
    <s v="San Francisco"/>
    <x v="1"/>
    <n v="94109"/>
    <x v="1"/>
    <s v="FUR-CH-10002647"/>
    <x v="0"/>
    <x v="1"/>
    <s v="Situations Contoured Folding Chairs, 4/Set"/>
    <x v="2871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s v="United States"/>
    <s v="San Francisco"/>
    <x v="1"/>
    <n v="94109"/>
    <x v="1"/>
    <s v="OFF-AR-10001315"/>
    <x v="1"/>
    <x v="6"/>
    <s v="Newell 310"/>
    <x v="287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s v="United States"/>
    <s v="San Francisco"/>
    <x v="1"/>
    <n v="94109"/>
    <x v="1"/>
    <s v="OFF-AR-10000122"/>
    <x v="1"/>
    <x v="6"/>
    <s v="Newell 314"/>
    <x v="2271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s v="United States"/>
    <s v="San Francisco"/>
    <x v="1"/>
    <n v="94109"/>
    <x v="1"/>
    <s v="TEC-AC-10001465"/>
    <x v="2"/>
    <x v="11"/>
    <s v="SanDisk Cruzer 64 GB USB Flash Drive"/>
    <x v="2873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s v="United States"/>
    <s v="Seattle"/>
    <x v="4"/>
    <n v="98103"/>
    <x v="1"/>
    <s v="OFF-BI-10004600"/>
    <x v="1"/>
    <x v="8"/>
    <s v="Ibico Ibimaster 300 Manual Binding System"/>
    <x v="2874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s v="United States"/>
    <s v="Columbus"/>
    <x v="24"/>
    <n v="43229"/>
    <x v="3"/>
    <s v="OFF-AP-10002082"/>
    <x v="1"/>
    <x v="9"/>
    <s v="Holmes HEPA Air Purifier"/>
    <x v="2464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s v="United States"/>
    <s v="Columbus"/>
    <x v="24"/>
    <n v="43229"/>
    <x v="3"/>
    <s v="OFF-AP-10004708"/>
    <x v="1"/>
    <x v="9"/>
    <s v="Fellowes Superior 10 Outlet Split Surge Protector"/>
    <x v="2875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s v="United States"/>
    <s v="Los Angeles"/>
    <x v="1"/>
    <n v="90004"/>
    <x v="1"/>
    <s v="OFF-ST-10000464"/>
    <x v="1"/>
    <x v="4"/>
    <s v="Multi-Use Personal File Cart and Caster Set, Three Stacking Bins"/>
    <x v="2876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s v="United States"/>
    <s v="Los Angeles"/>
    <x v="1"/>
    <n v="90004"/>
    <x v="1"/>
    <s v="OFF-ST-10000025"/>
    <x v="1"/>
    <x v="4"/>
    <s v="Fellowes Stor/Drawer Steel Plus Storage Drawers"/>
    <x v="2877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OFF-LA-10001613"/>
    <x v="1"/>
    <x v="2"/>
    <s v="Avery File Folder Labels"/>
    <x v="2145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TEC-PH-10000376"/>
    <x v="2"/>
    <x v="7"/>
    <s v="Square Credit Card Reader"/>
    <x v="287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OFF-PA-10004039"/>
    <x v="1"/>
    <x v="10"/>
    <s v="Xerox 1882"/>
    <x v="2879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OFF-AP-10002457"/>
    <x v="1"/>
    <x v="9"/>
    <s v="Eureka The Boss Plus 12-Amp Hard Box Upright Vacuum, Red"/>
    <x v="2881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FUR-FU-10000758"/>
    <x v="0"/>
    <x v="5"/>
    <s v="DAX Natural Wood-Tone Poster Frame"/>
    <x v="2882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OFF-PA-10000682"/>
    <x v="1"/>
    <x v="10"/>
    <s v="Xerox 1924"/>
    <x v="701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TEC-AC-10002550"/>
    <x v="2"/>
    <x v="11"/>
    <s v="Memorex 25GB 6X Branded Blu-Ray Recordable Disc, 30/Pack"/>
    <x v="2883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s v="United States"/>
    <s v="Springfield"/>
    <x v="24"/>
    <n v="45503"/>
    <x v="3"/>
    <s v="OFF-BI-10002082"/>
    <x v="1"/>
    <x v="8"/>
    <s v="GBC Twin Loop Wire Binding Elements"/>
    <x v="2884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s v="United States"/>
    <s v="Los Angeles"/>
    <x v="1"/>
    <n v="90008"/>
    <x v="1"/>
    <s v="OFF-BI-10004632"/>
    <x v="1"/>
    <x v="8"/>
    <s v="Ibico Hi-Tech Manual Binding System"/>
    <x v="1638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s v="United States"/>
    <s v="Los Angeles"/>
    <x v="1"/>
    <n v="90008"/>
    <x v="1"/>
    <s v="OFF-AR-10001725"/>
    <x v="1"/>
    <x v="6"/>
    <s v="Boston Home &amp; Office Model 2000 Electric Pencil Sharpeners"/>
    <x v="2885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s v="United States"/>
    <s v="Los Angeles"/>
    <x v="1"/>
    <n v="90008"/>
    <x v="1"/>
    <s v="OFF-AR-10004269"/>
    <x v="1"/>
    <x v="6"/>
    <s v="Newell 31"/>
    <x v="1531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s v="United States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s v="United States"/>
    <s v="Los Angeles"/>
    <x v="1"/>
    <n v="90045"/>
    <x v="1"/>
    <s v="OFF-PA-10002195"/>
    <x v="1"/>
    <x v="10"/>
    <s v="Xerox 1966"/>
    <x v="90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s v="United States"/>
    <s v="Los Angeles"/>
    <x v="1"/>
    <n v="90045"/>
    <x v="1"/>
    <s v="OFF-SU-10002522"/>
    <x v="1"/>
    <x v="14"/>
    <s v="Acme Kleen Earth Office Shears"/>
    <x v="2887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s v="United States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s v="United States"/>
    <s v="Memphis"/>
    <x v="18"/>
    <n v="38109"/>
    <x v="0"/>
    <s v="OFF-FA-10004854"/>
    <x v="1"/>
    <x v="13"/>
    <s v="Vinyl Coated Wire Paper Clips in Organizer Box, 800/Box"/>
    <x v="2888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s v="United States"/>
    <s v="Detroit"/>
    <x v="12"/>
    <n v="48234"/>
    <x v="2"/>
    <s v="TEC-AC-10004859"/>
    <x v="2"/>
    <x v="11"/>
    <s v="Maxell Pro 80 Minute CD-R, 10/Pack"/>
    <x v="2889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s v="United States"/>
    <s v="Detroit"/>
    <x v="12"/>
    <n v="48234"/>
    <x v="2"/>
    <s v="OFF-AR-10001860"/>
    <x v="1"/>
    <x v="6"/>
    <s v="BIC Liqua Brite Liner"/>
    <x v="2890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s v="United States"/>
    <s v="Detroit"/>
    <x v="12"/>
    <n v="48234"/>
    <x v="2"/>
    <s v="OFF-BI-10001636"/>
    <x v="1"/>
    <x v="8"/>
    <s v="Ibico Plastic and Wire Spiral Binding Combs"/>
    <x v="2891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s v="United States"/>
    <s v="Detroit"/>
    <x v="12"/>
    <n v="48234"/>
    <x v="2"/>
    <s v="OFF-PA-10000349"/>
    <x v="1"/>
    <x v="10"/>
    <s v="Easy-staple paper"/>
    <x v="1830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s v="United States"/>
    <s v="Lawrence"/>
    <x v="14"/>
    <n v="46226"/>
    <x v="2"/>
    <s v="OFF-AP-10002439"/>
    <x v="1"/>
    <x v="9"/>
    <s v="Tripp Lite Isotel 8 Ultra 8 Outlet Metal Surge"/>
    <x v="2892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s v="United States"/>
    <s v="Jacksonville"/>
    <x v="2"/>
    <n v="32216"/>
    <x v="0"/>
    <s v="OFF-ST-10001370"/>
    <x v="1"/>
    <x v="4"/>
    <s v="Sensible Storage WireTech Storage Systems"/>
    <x v="394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s v="United States"/>
    <s v="Dublin"/>
    <x v="24"/>
    <n v="43017"/>
    <x v="3"/>
    <s v="TEC-AC-10002558"/>
    <x v="2"/>
    <x v="11"/>
    <s v="Imation Swivel Flash Drive USB flash drive - 8 GB"/>
    <x v="2893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s v="United States"/>
    <s v="Plantation"/>
    <x v="2"/>
    <n v="33317"/>
    <x v="0"/>
    <s v="OFF-EN-10004030"/>
    <x v="1"/>
    <x v="12"/>
    <s v="Convenience Packs of Business Envelopes"/>
    <x v="2894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s v="United States"/>
    <s v="Plantation"/>
    <x v="2"/>
    <n v="33317"/>
    <x v="0"/>
    <s v="FUR-FU-10003194"/>
    <x v="0"/>
    <x v="5"/>
    <s v="Eldon Expressions Desk Accessory, Wood Pencil Holder, Oak"/>
    <x v="2895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s v="United States"/>
    <s v="Plantation"/>
    <x v="2"/>
    <n v="33317"/>
    <x v="0"/>
    <s v="FUR-FU-10001731"/>
    <x v="0"/>
    <x v="5"/>
    <s v="Acrylic Self-Standing Desk Frames"/>
    <x v="1697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s v="United States"/>
    <s v="Glendale"/>
    <x v="16"/>
    <n v="85301"/>
    <x v="1"/>
    <s v="OFF-SU-10004782"/>
    <x v="1"/>
    <x v="14"/>
    <s v="Elite 5&quot; Scissors"/>
    <x v="2896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s v="United States"/>
    <s v="Jackson"/>
    <x v="12"/>
    <n v="49201"/>
    <x v="2"/>
    <s v="TEC-PH-10003484"/>
    <x v="2"/>
    <x v="7"/>
    <s v="Ooma Telo VoIP Home Phone System"/>
    <x v="2258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s v="United States"/>
    <s v="Quincy"/>
    <x v="31"/>
    <n v="2169"/>
    <x v="3"/>
    <s v="TEC-AC-10003590"/>
    <x v="2"/>
    <x v="11"/>
    <s v="TRENDnet 56K USB 2.0 Phone, Internet and Fax Modem"/>
    <x v="2897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s v="United States"/>
    <s v="Quincy"/>
    <x v="31"/>
    <n v="2169"/>
    <x v="3"/>
    <s v="OFF-PA-10001970"/>
    <x v="1"/>
    <x v="10"/>
    <s v="Xerox 1881"/>
    <x v="335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s v="United States"/>
    <s v="Salem"/>
    <x v="21"/>
    <n v="97301"/>
    <x v="1"/>
    <s v="OFF-LA-10001569"/>
    <x v="1"/>
    <x v="2"/>
    <s v="Avery 499"/>
    <x v="2898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s v="United States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s v="United States"/>
    <s v="Salem"/>
    <x v="21"/>
    <n v="97301"/>
    <x v="1"/>
    <s v="TEC-PH-10003095"/>
    <x v="2"/>
    <x v="7"/>
    <s v="Samsung HM1900 Bluetooth Headset"/>
    <x v="2672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s v="United States"/>
    <s v="Salem"/>
    <x v="21"/>
    <n v="97301"/>
    <x v="1"/>
    <s v="OFF-SU-10000432"/>
    <x v="1"/>
    <x v="14"/>
    <s v="Acco Side-Punched Conventional Columnar Pads"/>
    <x v="2900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s v="United States"/>
    <s v="Salem"/>
    <x v="21"/>
    <n v="97301"/>
    <x v="1"/>
    <s v="TEC-AC-10004227"/>
    <x v="2"/>
    <x v="11"/>
    <s v="SanDisk Ultra 16 GB MicroSDHC Class 10 Memory Card"/>
    <x v="2901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s v="United States"/>
    <s v="Salem"/>
    <x v="21"/>
    <n v="97301"/>
    <x v="1"/>
    <s v="OFF-LA-10004409"/>
    <x v="1"/>
    <x v="2"/>
    <s v="Avery 492"/>
    <x v="13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s v="United States"/>
    <s v="Salem"/>
    <x v="21"/>
    <n v="97301"/>
    <x v="1"/>
    <s v="OFF-PA-10001569"/>
    <x v="1"/>
    <x v="10"/>
    <s v="Xerox 232"/>
    <x v="563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s v="United States"/>
    <s v="Salem"/>
    <x v="21"/>
    <n v="97301"/>
    <x v="1"/>
    <s v="OFF-ST-10001031"/>
    <x v="1"/>
    <x v="4"/>
    <s v="Adjustable Personal File Tote"/>
    <x v="384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s v="United States"/>
    <s v="Troy"/>
    <x v="24"/>
    <n v="45373"/>
    <x v="3"/>
    <s v="OFF-EN-10002312"/>
    <x v="1"/>
    <x v="12"/>
    <s v="#10 Self-Seal White Envelopes"/>
    <x v="2902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s v="United States"/>
    <s v="Troy"/>
    <x v="24"/>
    <n v="45373"/>
    <x v="3"/>
    <s v="OFF-BI-10004224"/>
    <x v="1"/>
    <x v="8"/>
    <s v="Catalog Binders with Expanding Posts"/>
    <x v="1444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s v="United States"/>
    <s v="Philadelphia"/>
    <x v="9"/>
    <n v="19143"/>
    <x v="3"/>
    <s v="FUR-CH-10003774"/>
    <x v="0"/>
    <x v="1"/>
    <s v="Global Wood Trimmed Manager's Task Chair, Khaki"/>
    <x v="2903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s v="United States"/>
    <s v="Philadelphia"/>
    <x v="9"/>
    <n v="19143"/>
    <x v="3"/>
    <s v="OFF-PA-10000157"/>
    <x v="1"/>
    <x v="10"/>
    <s v="Xerox 191"/>
    <x v="1107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s v="United States"/>
    <s v="San Diego"/>
    <x v="1"/>
    <n v="92105"/>
    <x v="1"/>
    <s v="FUR-FU-10004090"/>
    <x v="0"/>
    <x v="5"/>
    <s v="Executive Impressions 14&quot; Contract Wall Clock"/>
    <x v="791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FA-10002763"/>
    <x v="1"/>
    <x v="13"/>
    <s v="Advantus Map Pennant Flags and Round Head Tacks"/>
    <x v="2394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TEC-MA-10002428"/>
    <x v="2"/>
    <x v="15"/>
    <s v="Fellowes Powershred HS-440 4-Sheet High Security Shredder"/>
    <x v="2904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FUR-FU-10002918"/>
    <x v="0"/>
    <x v="5"/>
    <s v="Eldon ClusterMat Chair Mat with Cordless Antistatic Protection"/>
    <x v="2905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BI-10002854"/>
    <x v="1"/>
    <x v="8"/>
    <s v="Performers Binder/Pad Holder, Black"/>
    <x v="2906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AR-10002987"/>
    <x v="1"/>
    <x v="6"/>
    <s v="Prismacolor Color Pencil Set"/>
    <x v="1378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BI-10004001"/>
    <x v="1"/>
    <x v="8"/>
    <s v="GBC Recycled VeloBinder Covers"/>
    <x v="2907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BI-10001634"/>
    <x v="1"/>
    <x v="8"/>
    <s v="Wilson Jones Active Use Binders"/>
    <x v="290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s v="United States"/>
    <s v="Clinton"/>
    <x v="39"/>
    <n v="20735"/>
    <x v="3"/>
    <s v="OFF-ST-10003722"/>
    <x v="1"/>
    <x v="4"/>
    <s v="Project Tote Personal File"/>
    <x v="2909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s v="United States"/>
    <s v="Riverside"/>
    <x v="1"/>
    <n v="92503"/>
    <x v="1"/>
    <s v="OFF-AR-10004757"/>
    <x v="1"/>
    <x v="6"/>
    <s v="Crayola Colored Pencils"/>
    <x v="296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s v="United States"/>
    <s v="Port Saint Lucie"/>
    <x v="2"/>
    <n v="34952"/>
    <x v="0"/>
    <s v="OFF-BI-10004140"/>
    <x v="1"/>
    <x v="8"/>
    <s v="Avery Non-Stick Binders"/>
    <x v="2910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s v="United States"/>
    <s v="Mesa"/>
    <x v="16"/>
    <n v="85204"/>
    <x v="1"/>
    <s v="OFF-PA-10002479"/>
    <x v="1"/>
    <x v="10"/>
    <s v="Xerox 4200 Series MultiUse Premium Copy Paper (20Lb. and 84 Bright)"/>
    <x v="869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s v="United States"/>
    <s v="Mesa"/>
    <x v="16"/>
    <n v="85204"/>
    <x v="1"/>
    <s v="OFF-EN-10001141"/>
    <x v="1"/>
    <x v="12"/>
    <s v="Manila Recycled Extra-Heavyweight Clasp Envelopes, 6&quot; x 9&quot;"/>
    <x v="2911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s v="United States"/>
    <s v="Denver"/>
    <x v="22"/>
    <n v="80219"/>
    <x v="1"/>
    <s v="TEC-MA-10000597"/>
    <x v="2"/>
    <x v="15"/>
    <s v="Lexmark S315 Color Inkjet Printer"/>
    <x v="2912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s v="United States"/>
    <s v="Denver"/>
    <x v="22"/>
    <n v="80219"/>
    <x v="1"/>
    <s v="TEC-CO-10001571"/>
    <x v="2"/>
    <x v="16"/>
    <s v="Sharp 1540cs Digital Laser Copier"/>
    <x v="2913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s v="United States"/>
    <s v="Denver"/>
    <x v="22"/>
    <n v="80219"/>
    <x v="1"/>
    <s v="TEC-PH-10004531"/>
    <x v="2"/>
    <x v="7"/>
    <s v="OtterBox Commuter Series Case - iPhone 5 &amp; 5s"/>
    <x v="2914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s v="United States"/>
    <s v="Denver"/>
    <x v="22"/>
    <n v="80219"/>
    <x v="1"/>
    <s v="FUR-FU-10003026"/>
    <x v="0"/>
    <x v="5"/>
    <s v="Eldon Regeneration Recycled Desk Accessories, Black"/>
    <x v="2915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s v="United States"/>
    <s v="Springfield"/>
    <x v="17"/>
    <n v="22153"/>
    <x v="0"/>
    <s v="OFF-BI-10002082"/>
    <x v="1"/>
    <x v="8"/>
    <s v="GBC Twin Loop Wire Binding Elements"/>
    <x v="291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s v="United States"/>
    <s v="Springfield"/>
    <x v="17"/>
    <n v="22153"/>
    <x v="0"/>
    <s v="OFF-EN-10002312"/>
    <x v="1"/>
    <x v="12"/>
    <s v="#10 Self-Seal White Envelopes"/>
    <x v="2917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s v="United States"/>
    <s v="Springfield"/>
    <x v="17"/>
    <n v="22153"/>
    <x v="0"/>
    <s v="OFF-AP-10000696"/>
    <x v="1"/>
    <x v="9"/>
    <s v="Holmes Odor Grabber"/>
    <x v="1905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s v="United States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s v="United States"/>
    <s v="Tempe"/>
    <x v="16"/>
    <n v="85281"/>
    <x v="1"/>
    <s v="OFF-ST-10001034"/>
    <x v="1"/>
    <x v="4"/>
    <s v="Eldon File Chest Portable File"/>
    <x v="2918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s v="United States"/>
    <s v="Yonkers"/>
    <x v="15"/>
    <n v="10701"/>
    <x v="3"/>
    <s v="TEC-AC-10004114"/>
    <x v="2"/>
    <x v="11"/>
    <s v="KeyTronic 6101 Series - Keyboard - Black"/>
    <x v="2919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s v="United States"/>
    <s v="Rochester"/>
    <x v="15"/>
    <n v="14609"/>
    <x v="3"/>
    <s v="FUR-FU-10001602"/>
    <x v="0"/>
    <x v="5"/>
    <s v="Eldon Delta Triangular Chair Mat, 52&quot; x 58&quot;, Clear"/>
    <x v="2920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s v="United States"/>
    <s v="Toledo"/>
    <x v="24"/>
    <n v="43615"/>
    <x v="3"/>
    <s v="FUR-FU-10002445"/>
    <x v="0"/>
    <x v="5"/>
    <s v="DAX Two-Tone Rosewood/Black Document Frame, Desktop, 5 x 7"/>
    <x v="292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s v="United States"/>
    <s v="Decatur"/>
    <x v="19"/>
    <n v="35601"/>
    <x v="0"/>
    <s v="OFF-AR-10004269"/>
    <x v="1"/>
    <x v="6"/>
    <s v="Newell 31"/>
    <x v="2922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s v="United States"/>
    <s v="Decatur"/>
    <x v="19"/>
    <n v="35601"/>
    <x v="0"/>
    <s v="OFF-BI-10001249"/>
    <x v="1"/>
    <x v="8"/>
    <s v="Avery Heavy-Duty EZD View Binder with Locking Rings"/>
    <x v="2923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s v="United States"/>
    <s v="Decatur"/>
    <x v="19"/>
    <n v="35601"/>
    <x v="0"/>
    <s v="TEC-CO-10004202"/>
    <x v="2"/>
    <x v="16"/>
    <s v="Brother DCP1000 Digital 3 in 1 Multifunction Machine"/>
    <x v="2924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s v="United States"/>
    <s v="Decatur"/>
    <x v="19"/>
    <n v="35601"/>
    <x v="0"/>
    <s v="OFF-PA-10003363"/>
    <x v="1"/>
    <x v="10"/>
    <s v="Xerox 204"/>
    <x v="5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s v="United States"/>
    <s v="Dallas"/>
    <x v="5"/>
    <n v="75220"/>
    <x v="2"/>
    <s v="OFF-AR-10001915"/>
    <x v="1"/>
    <x v="6"/>
    <s v="Peel-Off China Markers"/>
    <x v="36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s v="United States"/>
    <s v="Mesquite"/>
    <x v="5"/>
    <n v="75150"/>
    <x v="2"/>
    <s v="FUR-FU-10001940"/>
    <x v="0"/>
    <x v="5"/>
    <s v="Staple-based wall hangings"/>
    <x v="2925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s v="United States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s v="United States"/>
    <s v="Mesquite"/>
    <x v="5"/>
    <n v="75150"/>
    <x v="2"/>
    <s v="TEC-AC-10003709"/>
    <x v="2"/>
    <x v="11"/>
    <s v="Maxell 4.7GB DVD-R 5/Pack"/>
    <x v="2927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s v="United States"/>
    <s v="Los Angeles"/>
    <x v="1"/>
    <n v="90045"/>
    <x v="1"/>
    <s v="FUR-TA-10001705"/>
    <x v="0"/>
    <x v="3"/>
    <s v="Bush Advantage Collection Round Conference Table"/>
    <x v="2928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s v="United States"/>
    <s v="Los Angeles"/>
    <x v="1"/>
    <n v="90045"/>
    <x v="1"/>
    <s v="OFF-PA-10000675"/>
    <x v="1"/>
    <x v="10"/>
    <s v="Xerox 1919"/>
    <x v="2929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s v="United States"/>
    <s v="Seattle"/>
    <x v="4"/>
    <n v="98103"/>
    <x v="1"/>
    <s v="TEC-AC-10000521"/>
    <x v="2"/>
    <x v="11"/>
    <s v="Verbatim Slim CD and DVD Storage Cases, 50/Pack"/>
    <x v="1042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s v="United States"/>
    <s v="Seattle"/>
    <x v="4"/>
    <n v="98103"/>
    <x v="1"/>
    <s v="FUR-FU-10004622"/>
    <x v="0"/>
    <x v="5"/>
    <s v="Eldon Advantage Foldable Chair Mats for Low Pile Carpets"/>
    <x v="2930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s v="United States"/>
    <s v="Olympia"/>
    <x v="4"/>
    <n v="98502"/>
    <x v="1"/>
    <s v="OFF-PA-10001954"/>
    <x v="1"/>
    <x v="10"/>
    <s v="Xerox 1964"/>
    <x v="1846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s v="United States"/>
    <s v="Olympia"/>
    <x v="4"/>
    <n v="98502"/>
    <x v="1"/>
    <s v="FUR-CH-10002602"/>
    <x v="0"/>
    <x v="1"/>
    <s v="DMI Arturo Collection Mission-style Design Wood Chair"/>
    <x v="891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s v="United States"/>
    <s v="Omaha"/>
    <x v="8"/>
    <n v="68104"/>
    <x v="2"/>
    <s v="OFF-FA-10004395"/>
    <x v="1"/>
    <x v="13"/>
    <s v="Plymouth Boxed Rubber Bands by Plymouth"/>
    <x v="2931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s v="United States"/>
    <s v="Columbus"/>
    <x v="32"/>
    <n v="31907"/>
    <x v="0"/>
    <s v="OFF-SU-10003002"/>
    <x v="1"/>
    <x v="14"/>
    <s v="Letter Slitter"/>
    <x v="1325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s v="United States"/>
    <s v="Columbus"/>
    <x v="32"/>
    <n v="31907"/>
    <x v="0"/>
    <s v="TEC-AC-10002926"/>
    <x v="2"/>
    <x v="11"/>
    <s v="Logitech Wireless Marathon Mouse M705"/>
    <x v="293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s v="United States"/>
    <s v="Columbus"/>
    <x v="14"/>
    <n v="47201"/>
    <x v="2"/>
    <s v="OFF-AR-10002656"/>
    <x v="1"/>
    <x v="6"/>
    <s v="Sanford Liquid Accent Highlighters"/>
    <x v="657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s v="United States"/>
    <s v="Jackson"/>
    <x v="35"/>
    <n v="39212"/>
    <x v="0"/>
    <s v="FUR-FU-10001918"/>
    <x v="0"/>
    <x v="5"/>
    <s v="C-Line Cubicle Keepers Polyproplyene Holder With Velcro Backings"/>
    <x v="2933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s v="United States"/>
    <s v="Jackson"/>
    <x v="35"/>
    <n v="39212"/>
    <x v="0"/>
    <s v="OFF-BI-10003910"/>
    <x v="1"/>
    <x v="8"/>
    <s v="DXL Angle-View Binders with Locking Rings by Samsill"/>
    <x v="741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s v="United States"/>
    <s v="Houston"/>
    <x v="5"/>
    <n v="77070"/>
    <x v="2"/>
    <s v="OFF-AR-10000122"/>
    <x v="1"/>
    <x v="6"/>
    <s v="Newell 314"/>
    <x v="2934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s v="United States"/>
    <s v="Phoenix"/>
    <x v="16"/>
    <n v="85023"/>
    <x v="1"/>
    <s v="OFF-BI-10004600"/>
    <x v="1"/>
    <x v="8"/>
    <s v="Ibico Ibimaster 300 Manual Binding System"/>
    <x v="2935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s v="United States"/>
    <s v="Chicago"/>
    <x v="10"/>
    <n v="60653"/>
    <x v="2"/>
    <s v="OFF-AR-10003045"/>
    <x v="1"/>
    <x v="6"/>
    <s v="Prang Colored Pencils"/>
    <x v="2617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s v="United States"/>
    <s v="Denver"/>
    <x v="22"/>
    <n v="80219"/>
    <x v="1"/>
    <s v="OFF-AP-10000252"/>
    <x v="1"/>
    <x v="9"/>
    <s v="Harmony HEPA Quiet Air Purifiers"/>
    <x v="694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s v="United States"/>
    <s v="Newark"/>
    <x v="13"/>
    <n v="19711"/>
    <x v="3"/>
    <s v="OFF-ST-10001496"/>
    <x v="1"/>
    <x v="4"/>
    <s v="Standard Rollaway File with Lock"/>
    <x v="2936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s v="United States"/>
    <s v="Newark"/>
    <x v="13"/>
    <n v="19711"/>
    <x v="3"/>
    <s v="OFF-AR-10000122"/>
    <x v="1"/>
    <x v="6"/>
    <s v="Newell 314"/>
    <x v="954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s v="United States"/>
    <s v="Newark"/>
    <x v="13"/>
    <n v="19711"/>
    <x v="3"/>
    <s v="OFF-LA-10000407"/>
    <x v="1"/>
    <x v="2"/>
    <s v="Avery White Multi-Purpose Labels"/>
    <x v="1830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s v="United States"/>
    <s v="Clinton"/>
    <x v="39"/>
    <n v="20735"/>
    <x v="3"/>
    <s v="OFF-ST-10004950"/>
    <x v="1"/>
    <x v="4"/>
    <s v="Acco Perma 3000 Stacking Storage Drawers"/>
    <x v="108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s v="United States"/>
    <s v="Clinton"/>
    <x v="39"/>
    <n v="20735"/>
    <x v="3"/>
    <s v="OFF-ST-10004123"/>
    <x v="1"/>
    <x v="4"/>
    <s v="Safco Industrial Wire Shelving System"/>
    <x v="2937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s v="United States"/>
    <s v="Clinton"/>
    <x v="39"/>
    <n v="20735"/>
    <x v="3"/>
    <s v="TEC-PH-10000730"/>
    <x v="2"/>
    <x v="7"/>
    <s v="Samsung Galaxy S4 Active"/>
    <x v="2938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s v="United States"/>
    <s v="Clinton"/>
    <x v="39"/>
    <n v="20735"/>
    <x v="3"/>
    <s v="TEC-PH-10000895"/>
    <x v="2"/>
    <x v="7"/>
    <s v="Polycom VVX 310 VoIP phone"/>
    <x v="2939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s v="United States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s v="United States"/>
    <s v="New York City"/>
    <x v="15"/>
    <n v="10011"/>
    <x v="3"/>
    <s v="OFF-PA-10002254"/>
    <x v="1"/>
    <x v="10"/>
    <s v="Xerox 1883"/>
    <x v="97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s v="United States"/>
    <s v="New York City"/>
    <x v="15"/>
    <n v="10011"/>
    <x v="3"/>
    <s v="FUR-FU-10002554"/>
    <x v="0"/>
    <x v="5"/>
    <s v="Westinghouse Floor Lamp with Metal Mesh Shade, Black"/>
    <x v="2941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s v="United States"/>
    <s v="Newark"/>
    <x v="13"/>
    <n v="19711"/>
    <x v="3"/>
    <s v="TEC-PH-10000673"/>
    <x v="2"/>
    <x v="7"/>
    <s v="Plantronics Voyager Pro HD - Bluetooth Headset"/>
    <x v="2256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s v="United States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s v="United States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s v="United States"/>
    <s v="Jackson"/>
    <x v="12"/>
    <n v="49201"/>
    <x v="2"/>
    <s v="TEC-AC-10001109"/>
    <x v="2"/>
    <x v="11"/>
    <s v="Logitech Trackman Marble Mouse"/>
    <x v="2830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s v="United States"/>
    <s v="Jackson"/>
    <x v="12"/>
    <n v="49201"/>
    <x v="2"/>
    <s v="OFF-AP-10002311"/>
    <x v="1"/>
    <x v="9"/>
    <s v="Holmes Replacement Filter for HEPA Air Cleaner, Very Large Room, HEPA Filter"/>
    <x v="2944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s v="United States"/>
    <s v="New York City"/>
    <x v="15"/>
    <n v="10011"/>
    <x v="3"/>
    <s v="OFF-EN-10001137"/>
    <x v="1"/>
    <x v="12"/>
    <s v="#10 Gummed Flap White Envelopes, 100/Box"/>
    <x v="1873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s v="United States"/>
    <s v="New York City"/>
    <x v="15"/>
    <n v="10011"/>
    <x v="3"/>
    <s v="OFF-PA-10004285"/>
    <x v="1"/>
    <x v="10"/>
    <s v="Xerox 1959"/>
    <x v="1847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s v="United States"/>
    <s v="New York City"/>
    <x v="15"/>
    <n v="10011"/>
    <x v="3"/>
    <s v="OFF-BI-10002225"/>
    <x v="1"/>
    <x v="8"/>
    <s v="Square Ring Data Binders, Rigid 75 Pt. Covers, 11&quot; x 14-7/8&quot;"/>
    <x v="364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s v="United States"/>
    <s v="Rock Hill"/>
    <x v="20"/>
    <n v="29730"/>
    <x v="0"/>
    <s v="OFF-FA-10002763"/>
    <x v="1"/>
    <x v="13"/>
    <s v="Advantus Map Pennant Flags and Round Head Tacks"/>
    <x v="2945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s v="United States"/>
    <s v="Columbus"/>
    <x v="32"/>
    <n v="31907"/>
    <x v="0"/>
    <s v="OFF-ST-10003058"/>
    <x v="1"/>
    <x v="4"/>
    <s v="Eldon Mobile Mega Data Cart  Mega Stackable  Add-On Trays"/>
    <x v="2946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s v="United States"/>
    <s v="Columbus"/>
    <x v="32"/>
    <n v="31907"/>
    <x v="0"/>
    <s v="FUR-CH-10002084"/>
    <x v="0"/>
    <x v="1"/>
    <s v="Hon Mobius Operator's Chair"/>
    <x v="2411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FUR-FU-10002937"/>
    <x v="0"/>
    <x v="5"/>
    <s v="GE 48&quot; Fluorescent Tube, Cool White Energy Saver, 34 Watts, 30/Box"/>
    <x v="1421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OFF-AP-10001242"/>
    <x v="1"/>
    <x v="9"/>
    <s v="APC 7 Outlet Network SurgeArrest Surge Protector"/>
    <x v="2947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TEC-CO-10001571"/>
    <x v="2"/>
    <x v="16"/>
    <s v="Sharp 1540cs Digital Laser Copier"/>
    <x v="2948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OFF-SU-10002503"/>
    <x v="1"/>
    <x v="14"/>
    <s v="Acme Preferred Stainless Steel Scissors"/>
    <x v="158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FUR-CH-10004886"/>
    <x v="0"/>
    <x v="1"/>
    <s v="Bevis Steel Folding Chairs"/>
    <x v="2186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OFF-PA-10001289"/>
    <x v="1"/>
    <x v="10"/>
    <s v="White Computer Printout Paper by Universal"/>
    <x v="224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OFF-BI-10003650"/>
    <x v="1"/>
    <x v="8"/>
    <s v="GBC DocuBind 300 Electric Binding Machine"/>
    <x v="847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s v="United States"/>
    <s v="Inglewood"/>
    <x v="1"/>
    <n v="90301"/>
    <x v="1"/>
    <s v="OFF-ST-10001370"/>
    <x v="1"/>
    <x v="4"/>
    <s v="Sensible Storage WireTech Storage Systems"/>
    <x v="138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s v="United States"/>
    <s v="Odessa"/>
    <x v="5"/>
    <n v="79762"/>
    <x v="2"/>
    <s v="OFF-PA-10001892"/>
    <x v="1"/>
    <x v="10"/>
    <s v="Rediform Wirebound &quot;Phone Memo&quot; Message Book, 11 x 5-3/4"/>
    <x v="294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s v="United States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s v="United States"/>
    <s v="Newark"/>
    <x v="24"/>
    <n v="43055"/>
    <x v="3"/>
    <s v="OFF-AR-10001615"/>
    <x v="1"/>
    <x v="6"/>
    <s v="Newell 34"/>
    <x v="2951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s v="United States"/>
    <s v="Los Angeles"/>
    <x v="1"/>
    <n v="90049"/>
    <x v="1"/>
    <s v="OFF-AR-10003602"/>
    <x v="1"/>
    <x v="6"/>
    <s v="Quartet Omega Colored Chalk, 12/Pack"/>
    <x v="2643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s v="United States"/>
    <s v="Los Angeles"/>
    <x v="1"/>
    <n v="90049"/>
    <x v="1"/>
    <s v="OFF-SU-10004782"/>
    <x v="1"/>
    <x v="14"/>
    <s v="Elite 5&quot; Scissors"/>
    <x v="2952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s v="United States"/>
    <s v="Los Angeles"/>
    <x v="1"/>
    <n v="90049"/>
    <x v="1"/>
    <s v="FUR-FU-10001591"/>
    <x v="0"/>
    <x v="5"/>
    <s v="Advantus Panel Wall Certificate Holder - 8.5x11"/>
    <x v="2953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s v="United States"/>
    <s v="Everett"/>
    <x v="31"/>
    <n v="2149"/>
    <x v="3"/>
    <s v="OFF-PA-10000659"/>
    <x v="1"/>
    <x v="10"/>
    <s v="TOPS Carbonless Receipt Book, Four 2-3/4 x 7-1/4 Money Receipts per Page"/>
    <x v="2954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s v="United States"/>
    <s v="West Allis"/>
    <x v="6"/>
    <n v="53214"/>
    <x v="2"/>
    <s v="FUR-BO-10001337"/>
    <x v="0"/>
    <x v="0"/>
    <s v="O'Sullivan Living Dimensions 2-Shelf Bookcases"/>
    <x v="1805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s v="United States"/>
    <s v="West Allis"/>
    <x v="6"/>
    <n v="53214"/>
    <x v="2"/>
    <s v="OFF-BI-10003529"/>
    <x v="1"/>
    <x v="8"/>
    <s v="Avery Round Ring Poly Binders"/>
    <x v="2955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s v="United States"/>
    <s v="Chicago"/>
    <x v="10"/>
    <n v="60623"/>
    <x v="2"/>
    <s v="OFF-BI-10002609"/>
    <x v="1"/>
    <x v="8"/>
    <s v="Avery Hidden Tab Dividers for Binding Systems"/>
    <x v="99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s v="United States"/>
    <s v="Houston"/>
    <x v="5"/>
    <n v="77036"/>
    <x v="2"/>
    <s v="FUR-TA-10004767"/>
    <x v="0"/>
    <x v="3"/>
    <s v="Safco Drafting Table"/>
    <x v="2811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s v="United States"/>
    <s v="Houston"/>
    <x v="5"/>
    <n v="77036"/>
    <x v="2"/>
    <s v="OFF-AR-10001868"/>
    <x v="1"/>
    <x v="6"/>
    <s v="Prang Dustless Chalk Sticks"/>
    <x v="2956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s v="United States"/>
    <s v="Houston"/>
    <x v="5"/>
    <n v="77036"/>
    <x v="2"/>
    <s v="TEC-PH-10004896"/>
    <x v="2"/>
    <x v="7"/>
    <s v="Nokia Lumia 521 (T-Mobile)"/>
    <x v="2546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s v="United States"/>
    <s v="Hialeah"/>
    <x v="2"/>
    <n v="33012"/>
    <x v="0"/>
    <s v="FUR-CH-10000988"/>
    <x v="0"/>
    <x v="1"/>
    <s v="Hon Olson Stacker Stools"/>
    <x v="2957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s v="United States"/>
    <s v="Hialeah"/>
    <x v="2"/>
    <n v="33012"/>
    <x v="0"/>
    <s v="OFF-FA-10000490"/>
    <x v="1"/>
    <x v="13"/>
    <s v="OIC Binder Clips, Mini, 1/4&quot; Capacity, Black"/>
    <x v="2958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s v="United States"/>
    <s v="San Francisco"/>
    <x v="1"/>
    <n v="94122"/>
    <x v="1"/>
    <s v="FUR-TA-10004256"/>
    <x v="0"/>
    <x v="3"/>
    <s v="Bretford “Just In Time” Height-Adjustable Multi-Task Work Tables"/>
    <x v="2959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s v="United States"/>
    <s v="Philadelphia"/>
    <x v="9"/>
    <n v="19140"/>
    <x v="3"/>
    <s v="OFF-ST-10004804"/>
    <x v="1"/>
    <x v="4"/>
    <s v="Belkin 19&quot; Vented Equipment Shelf, Black"/>
    <x v="250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s v="United States"/>
    <s v="Columbia"/>
    <x v="20"/>
    <n v="29203"/>
    <x v="0"/>
    <s v="TEC-AC-10000023"/>
    <x v="2"/>
    <x v="11"/>
    <s v="Maxell 74 Minute CD-R Spindle, 50/Pack"/>
    <x v="2960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s v="United States"/>
    <s v="Miami"/>
    <x v="2"/>
    <n v="33180"/>
    <x v="0"/>
    <s v="OFF-FA-10001332"/>
    <x v="1"/>
    <x v="13"/>
    <s v="Acco Banker's Clasps, 5 3/4&quot;-Long"/>
    <x v="278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s v="United States"/>
    <s v="Miami"/>
    <x v="2"/>
    <n v="33180"/>
    <x v="0"/>
    <s v="TEC-AC-10002001"/>
    <x v="2"/>
    <x v="11"/>
    <s v="Logitech Wireless Gaming Headset G930"/>
    <x v="2961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s v="United States"/>
    <s v="Miami"/>
    <x v="2"/>
    <n v="33180"/>
    <x v="0"/>
    <s v="OFF-PA-10000029"/>
    <x v="1"/>
    <x v="10"/>
    <s v="Xerox 224"/>
    <x v="563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s v="United States"/>
    <s v="Miami"/>
    <x v="2"/>
    <n v="33180"/>
    <x v="0"/>
    <s v="TEC-AC-10001874"/>
    <x v="2"/>
    <x v="11"/>
    <s v="Logitech Wireless Anywhere Mouse MX for PC and Mac"/>
    <x v="296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s v="United States"/>
    <s v="Miami"/>
    <x v="2"/>
    <n v="33180"/>
    <x v="0"/>
    <s v="TEC-PH-10002564"/>
    <x v="2"/>
    <x v="7"/>
    <s v="OtterBox Defender Series Case - Samsung Galaxy S4"/>
    <x v="981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s v="United States"/>
    <s v="New York City"/>
    <x v="15"/>
    <n v="10035"/>
    <x v="3"/>
    <s v="OFF-PA-10003465"/>
    <x v="1"/>
    <x v="10"/>
    <s v="Xerox 1912"/>
    <x v="2479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s v="United States"/>
    <s v="Manhattan"/>
    <x v="41"/>
    <n v="66502"/>
    <x v="2"/>
    <s v="TEC-PH-10000038"/>
    <x v="2"/>
    <x v="7"/>
    <s v="Jawbone MINI JAMBOX Wireless Bluetooth Speaker"/>
    <x v="2963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s v="United States"/>
    <s v="Memphis"/>
    <x v="18"/>
    <n v="38109"/>
    <x v="0"/>
    <s v="OFF-PA-10003424"/>
    <x v="1"/>
    <x v="10"/>
    <s v="&quot;While you Were Out&quot; Message Book, One Form per Page"/>
    <x v="2965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s v="United States"/>
    <s v="Memphis"/>
    <x v="18"/>
    <n v="38109"/>
    <x v="0"/>
    <s v="OFF-ST-10003716"/>
    <x v="1"/>
    <x v="4"/>
    <s v="Tennsco Double-Tier Lockers"/>
    <x v="2966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s v="United States"/>
    <s v="Fort Lauderdale"/>
    <x v="2"/>
    <n v="33311"/>
    <x v="0"/>
    <s v="TEC-AC-10003590"/>
    <x v="2"/>
    <x v="11"/>
    <s v="TRENDnet 56K USB 2.0 Phone, Internet and Fax Modem"/>
    <x v="296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s v="United States"/>
    <s v="Columbus"/>
    <x v="24"/>
    <n v="43229"/>
    <x v="3"/>
    <s v="OFF-BI-10000494"/>
    <x v="1"/>
    <x v="8"/>
    <s v="Acco Economy Flexible Poly Round Ring Binder"/>
    <x v="2968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s v="United States"/>
    <s v="Los Angeles"/>
    <x v="1"/>
    <n v="90045"/>
    <x v="1"/>
    <s v="OFF-ST-10002615"/>
    <x v="1"/>
    <x v="4"/>
    <s v="Dual Level, Single-Width Filing Carts"/>
    <x v="2969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s v="United States"/>
    <s v="Houston"/>
    <x v="5"/>
    <n v="77041"/>
    <x v="2"/>
    <s v="OFF-AR-10002804"/>
    <x v="1"/>
    <x v="6"/>
    <s v="Faber Castell Col-Erase Pencils"/>
    <x v="2970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s v="United States"/>
    <s v="Houston"/>
    <x v="5"/>
    <n v="77041"/>
    <x v="2"/>
    <s v="OFF-AR-10001044"/>
    <x v="1"/>
    <x v="6"/>
    <s v="BOSTON Ranger #55 Pencil Sharpener, Black"/>
    <x v="2971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s v="United States"/>
    <s v="Omaha"/>
    <x v="8"/>
    <n v="68104"/>
    <x v="2"/>
    <s v="OFF-FA-10000134"/>
    <x v="1"/>
    <x v="13"/>
    <s v="Advantus Push Pins, Aluminum Head"/>
    <x v="2972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s v="United States"/>
    <s v="Los Angeles"/>
    <x v="1"/>
    <n v="90004"/>
    <x v="1"/>
    <s v="OFF-BI-10001670"/>
    <x v="1"/>
    <x v="8"/>
    <s v="Vinyl Sectional Post Binders"/>
    <x v="2973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s v="United States"/>
    <s v="Altoona"/>
    <x v="9"/>
    <n v="16602"/>
    <x v="3"/>
    <s v="OFF-BI-10000343"/>
    <x v="1"/>
    <x v="8"/>
    <s v="Pressboard Covers with Storage Hooks, 9 1/2&quot; x 11&quot;, Light Blue"/>
    <x v="2974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s v="United States"/>
    <s v="Altoona"/>
    <x v="9"/>
    <n v="16602"/>
    <x v="3"/>
    <s v="OFF-AR-10002257"/>
    <x v="1"/>
    <x v="6"/>
    <s v="Eldon Spacemaker Box, Quick-Snap Lid, Clear"/>
    <x v="2975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s v="United States"/>
    <s v="New York City"/>
    <x v="15"/>
    <n v="10024"/>
    <x v="3"/>
    <s v="OFF-AR-10001915"/>
    <x v="1"/>
    <x v="6"/>
    <s v="Peel-Off China Markers"/>
    <x v="1418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s v="United States"/>
    <s v="San Diego"/>
    <x v="1"/>
    <n v="92037"/>
    <x v="1"/>
    <s v="OFF-ST-10003692"/>
    <x v="1"/>
    <x v="4"/>
    <s v="Recycled Steel Personal File for Hanging File Folders"/>
    <x v="2976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s v="United States"/>
    <s v="San Diego"/>
    <x v="1"/>
    <n v="92037"/>
    <x v="1"/>
    <s v="FUR-TA-10003469"/>
    <x v="0"/>
    <x v="3"/>
    <s v="Balt Split Level Computer Training Table"/>
    <x v="2977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s v="United States"/>
    <s v="San Diego"/>
    <x v="1"/>
    <n v="92037"/>
    <x v="1"/>
    <s v="OFF-AR-10003179"/>
    <x v="1"/>
    <x v="6"/>
    <s v="Dixon Ticonderoga Core-Lock Colored Pencils"/>
    <x v="2978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s v="United States"/>
    <s v="Miami"/>
    <x v="2"/>
    <n v="33178"/>
    <x v="0"/>
    <s v="OFF-PA-10003395"/>
    <x v="1"/>
    <x v="10"/>
    <s v="Xerox 1941"/>
    <x v="1152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s v="United States"/>
    <s v="Greensboro"/>
    <x v="3"/>
    <n v="27405"/>
    <x v="0"/>
    <s v="FUR-TA-10004575"/>
    <x v="0"/>
    <x v="3"/>
    <s v="Hon 5100 Series Wood Tables"/>
    <x v="2979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s v="United States"/>
    <s v="Greensboro"/>
    <x v="3"/>
    <n v="27405"/>
    <x v="0"/>
    <s v="TEC-PH-10002483"/>
    <x v="2"/>
    <x v="7"/>
    <s v="Motorola Moto X"/>
    <x v="2980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s v="United States"/>
    <s v="Jacksonville"/>
    <x v="3"/>
    <n v="28540"/>
    <x v="0"/>
    <s v="FUR-CH-10003606"/>
    <x v="0"/>
    <x v="1"/>
    <s v="SAFCO Folding Chair Trolley"/>
    <x v="298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s v="United States"/>
    <s v="Jacksonville"/>
    <x v="3"/>
    <n v="28540"/>
    <x v="0"/>
    <s v="TEC-AC-10002473"/>
    <x v="2"/>
    <x v="11"/>
    <s v="Maxell 4.7GB DVD-R"/>
    <x v="2982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s v="United States"/>
    <s v="Jacksonville"/>
    <x v="3"/>
    <n v="28540"/>
    <x v="0"/>
    <s v="OFF-PA-10002319"/>
    <x v="1"/>
    <x v="10"/>
    <s v="Xerox 1944"/>
    <x v="2557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s v="United States"/>
    <s v="Jacksonville"/>
    <x v="3"/>
    <n v="28540"/>
    <x v="0"/>
    <s v="OFF-SU-10000946"/>
    <x v="1"/>
    <x v="14"/>
    <s v="Staple remover"/>
    <x v="2600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s v="United States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s v="United States"/>
    <s v="Jacksonville"/>
    <x v="3"/>
    <n v="28540"/>
    <x v="0"/>
    <s v="OFF-PA-10002377"/>
    <x v="1"/>
    <x v="10"/>
    <s v="Xerox 1916"/>
    <x v="2984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s v="United States"/>
    <s v="Plantation"/>
    <x v="2"/>
    <n v="33317"/>
    <x v="0"/>
    <s v="OFF-AR-10001246"/>
    <x v="1"/>
    <x v="6"/>
    <s v="Newell 317"/>
    <x v="2722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s v="United States"/>
    <s v="Plantation"/>
    <x v="2"/>
    <n v="33317"/>
    <x v="0"/>
    <s v="OFF-BI-10003291"/>
    <x v="1"/>
    <x v="8"/>
    <s v="Wilson Jones Leather-Like Binders with DublLock Round Rings"/>
    <x v="2985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s v="United States"/>
    <s v="Plantation"/>
    <x v="2"/>
    <n v="33317"/>
    <x v="0"/>
    <s v="OFF-BI-10002799"/>
    <x v="1"/>
    <x v="8"/>
    <s v="SlimView Poly Binder, 3/8&quot;"/>
    <x v="2986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s v="United States"/>
    <s v="Plantation"/>
    <x v="2"/>
    <n v="33317"/>
    <x v="0"/>
    <s v="FUR-CH-10003298"/>
    <x v="0"/>
    <x v="1"/>
    <s v="Office Star - Contemporary Task Swivel chair with Loop Arms, Charcoal"/>
    <x v="2987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s v="United States"/>
    <s v="Plantation"/>
    <x v="2"/>
    <n v="33317"/>
    <x v="0"/>
    <s v="TEC-PH-10000441"/>
    <x v="2"/>
    <x v="7"/>
    <s v="VTech DS6151"/>
    <x v="519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s v="United States"/>
    <s v="Plantation"/>
    <x v="2"/>
    <n v="33317"/>
    <x v="0"/>
    <s v="FUR-CH-10004477"/>
    <x v="0"/>
    <x v="1"/>
    <s v="Global Push Button Manager's Chair, Indigo"/>
    <x v="2988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s v="United States"/>
    <s v="Milwaukee"/>
    <x v="6"/>
    <n v="53209"/>
    <x v="2"/>
    <s v="OFF-LA-10003537"/>
    <x v="1"/>
    <x v="2"/>
    <s v="Avery 515"/>
    <x v="2989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s v="United States"/>
    <s v="Quincy"/>
    <x v="10"/>
    <n v="62301"/>
    <x v="2"/>
    <s v="OFF-LA-10004484"/>
    <x v="1"/>
    <x v="2"/>
    <s v="Avery 476"/>
    <x v="2990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s v="United States"/>
    <s v="Jacksonville"/>
    <x v="2"/>
    <n v="32216"/>
    <x v="0"/>
    <s v="TEC-PH-10002824"/>
    <x v="2"/>
    <x v="7"/>
    <s v="Jabra SPEAK 410 Multidevice Speakerphone"/>
    <x v="2991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s v="United States"/>
    <s v="Jacksonville"/>
    <x v="2"/>
    <n v="32216"/>
    <x v="0"/>
    <s v="OFF-PA-10004965"/>
    <x v="1"/>
    <x v="10"/>
    <s v="Xerox 1921"/>
    <x v="299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s v="United States"/>
    <s v="Mobile"/>
    <x v="19"/>
    <n v="36608"/>
    <x v="0"/>
    <s v="FUR-TA-10003569"/>
    <x v="0"/>
    <x v="3"/>
    <s v="Bretford CR8500 Series Meeting Room Furniture"/>
    <x v="2842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s v="United States"/>
    <s v="Mobile"/>
    <x v="19"/>
    <n v="36608"/>
    <x v="0"/>
    <s v="TEC-PH-10003187"/>
    <x v="2"/>
    <x v="7"/>
    <s v="Anker Astro Mini 3000mAh Ultra-Compact Portable Charger"/>
    <x v="1543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s v="United States"/>
    <s v="Mobile"/>
    <x v="19"/>
    <n v="36608"/>
    <x v="0"/>
    <s v="FUR-CH-10004853"/>
    <x v="0"/>
    <x v="1"/>
    <s v="Global Manager's Adjustable Task Chair, Storm"/>
    <x v="2993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s v="United States"/>
    <s v="New York City"/>
    <x v="15"/>
    <n v="10024"/>
    <x v="3"/>
    <s v="OFF-BI-10001031"/>
    <x v="1"/>
    <x v="8"/>
    <s v="Pressboard Data Binders by Wilson Jones"/>
    <x v="2994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s v="United States"/>
    <s v="New York City"/>
    <x v="15"/>
    <n v="10024"/>
    <x v="3"/>
    <s v="FUR-BO-10003034"/>
    <x v="0"/>
    <x v="0"/>
    <s v="O'Sullivan Elevations Bookcase, Cherry Finish"/>
    <x v="2361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s v="United States"/>
    <s v="New York City"/>
    <x v="15"/>
    <n v="10024"/>
    <x v="3"/>
    <s v="OFF-PA-10000069"/>
    <x v="1"/>
    <x v="10"/>
    <s v="TOPS 4 x 6 Fluorescent Color Memo Sheets, 500 Sheets per Pack"/>
    <x v="2995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s v="United States"/>
    <s v="New York City"/>
    <x v="15"/>
    <n v="10024"/>
    <x v="3"/>
    <s v="OFF-BI-10003655"/>
    <x v="1"/>
    <x v="8"/>
    <s v="Durable Pressboard Binders"/>
    <x v="2614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s v="United States"/>
    <s v="New York City"/>
    <x v="15"/>
    <n v="10011"/>
    <x v="3"/>
    <s v="OFF-ST-10000585"/>
    <x v="1"/>
    <x v="4"/>
    <s v="Economy Rollaway Files"/>
    <x v="2996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s v="United States"/>
    <s v="New York City"/>
    <x v="15"/>
    <n v="10011"/>
    <x v="3"/>
    <s v="TEC-CO-10001571"/>
    <x v="2"/>
    <x v="16"/>
    <s v="Sharp 1540cs Digital Laser Copier"/>
    <x v="2948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s v="United States"/>
    <s v="New York City"/>
    <x v="15"/>
    <n v="10011"/>
    <x v="3"/>
    <s v="OFF-BI-10002012"/>
    <x v="1"/>
    <x v="8"/>
    <s v="Wilson Jones Easy Flow II Sheet Lifters"/>
    <x v="91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s v="United States"/>
    <s v="Dallas"/>
    <x v="5"/>
    <n v="75217"/>
    <x v="2"/>
    <s v="OFF-ST-10001228"/>
    <x v="1"/>
    <x v="4"/>
    <s v="Fellowes Personal Hanging Folder Files, Navy"/>
    <x v="2060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s v="United States"/>
    <s v="Detroit"/>
    <x v="12"/>
    <n v="48234"/>
    <x v="2"/>
    <s v="FUR-CH-10004086"/>
    <x v="0"/>
    <x v="1"/>
    <s v="Hon 4070 Series Pagoda Armless Upholstered Stacking Chairs"/>
    <x v="2997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s v="United States"/>
    <s v="Detroit"/>
    <x v="12"/>
    <n v="48234"/>
    <x v="2"/>
    <s v="FUR-CH-10002017"/>
    <x v="0"/>
    <x v="1"/>
    <s v="SAFCO Optional Arm Kit for Workspace Cribbage Stacking Chair"/>
    <x v="2998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s v="United States"/>
    <s v="Detroit"/>
    <x v="12"/>
    <n v="48234"/>
    <x v="2"/>
    <s v="FUR-CH-10000595"/>
    <x v="0"/>
    <x v="1"/>
    <s v="Safco Contoured Stacking Chairs"/>
    <x v="2999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s v="United States"/>
    <s v="Detroit"/>
    <x v="12"/>
    <n v="48234"/>
    <x v="2"/>
    <s v="OFF-AP-10001563"/>
    <x v="1"/>
    <x v="9"/>
    <s v="Belkin Premiere Surge Master II 8-outlet surge protector"/>
    <x v="3000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s v="United States"/>
    <s v="Dover"/>
    <x v="13"/>
    <n v="19901"/>
    <x v="3"/>
    <s v="FUR-FU-10004017"/>
    <x v="0"/>
    <x v="5"/>
    <s v="Executive Impressions 13&quot; Chairman Wall Clock"/>
    <x v="3001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s v="United States"/>
    <s v="Dover"/>
    <x v="13"/>
    <n v="19901"/>
    <x v="3"/>
    <s v="OFF-BI-10002571"/>
    <x v="1"/>
    <x v="8"/>
    <s v="Avery Framed View Binder, EZD Ring (Locking), Navy, 1 1/2&quot;"/>
    <x v="3002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s v="United States"/>
    <s v="Columbus"/>
    <x v="24"/>
    <n v="43229"/>
    <x v="3"/>
    <s v="TEC-PH-10000560"/>
    <x v="2"/>
    <x v="7"/>
    <s v="Samsung Galaxy S III - 16GB - pebble blue (T-Mobile)"/>
    <x v="3003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s v="United States"/>
    <s v="Columbus"/>
    <x v="24"/>
    <n v="43229"/>
    <x v="3"/>
    <s v="FUR-CH-10000847"/>
    <x v="0"/>
    <x v="1"/>
    <s v="Global Executive Mid-Back Manager's Chair"/>
    <x v="3004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s v="United States"/>
    <s v="Glendale"/>
    <x v="16"/>
    <n v="85301"/>
    <x v="1"/>
    <s v="OFF-FA-10000611"/>
    <x v="1"/>
    <x v="13"/>
    <s v="Binder Clips by OIC"/>
    <x v="3005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s v="United States"/>
    <s v="Glendale"/>
    <x v="16"/>
    <n v="85301"/>
    <x v="1"/>
    <s v="OFF-PA-10004733"/>
    <x v="1"/>
    <x v="10"/>
    <s v="Things To Do Today Spiral Book"/>
    <x v="3006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s v="United States"/>
    <s v="North Las Vegas"/>
    <x v="33"/>
    <n v="89031"/>
    <x v="1"/>
    <s v="TEC-PH-10001363"/>
    <x v="2"/>
    <x v="7"/>
    <s v="Apple iPhone 5S"/>
    <x v="3007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s v="United States"/>
    <s v="North Las Vegas"/>
    <x v="33"/>
    <n v="89031"/>
    <x v="1"/>
    <s v="FUR-CH-10003312"/>
    <x v="0"/>
    <x v="1"/>
    <s v="Hon 2090 “Pillow Soft” Series Mid Back Swivel/Tilt Chairs"/>
    <x v="3008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s v="United States"/>
    <s v="North Las Vegas"/>
    <x v="33"/>
    <n v="89031"/>
    <x v="1"/>
    <s v="FUR-FU-10004018"/>
    <x v="0"/>
    <x v="5"/>
    <s v="Tensor Computer Mounted Lamp"/>
    <x v="3009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s v="United States"/>
    <s v="North Las Vegas"/>
    <x v="33"/>
    <n v="89031"/>
    <x v="1"/>
    <s v="TEC-AC-10004814"/>
    <x v="2"/>
    <x v="11"/>
    <s v="Logitech Illuminated Ultrathin Keyboard with Backlighting"/>
    <x v="3010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s v="United States"/>
    <s v="Bristol"/>
    <x v="18"/>
    <n v="37620"/>
    <x v="0"/>
    <s v="FUR-CH-10002647"/>
    <x v="0"/>
    <x v="1"/>
    <s v="Situations Contoured Folding Chairs, 4/Set"/>
    <x v="3011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s v="United States"/>
    <s v="Los Angeles"/>
    <x v="1"/>
    <n v="90049"/>
    <x v="1"/>
    <s v="OFF-BI-10004140"/>
    <x v="1"/>
    <x v="8"/>
    <s v="Avery Non-Stick Binders"/>
    <x v="1600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s v="United States"/>
    <s v="Los Angeles"/>
    <x v="1"/>
    <n v="90049"/>
    <x v="1"/>
    <s v="OFF-SU-10002301"/>
    <x v="1"/>
    <x v="14"/>
    <s v="Serrated Blade or Curved Handle Hand Letter Openers"/>
    <x v="3012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s v="United States"/>
    <s v="Los Angeles"/>
    <x v="1"/>
    <n v="90049"/>
    <x v="1"/>
    <s v="OFF-SU-10000646"/>
    <x v="1"/>
    <x v="14"/>
    <s v="Premier Automatic Letter Opener"/>
    <x v="3013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s v="United States"/>
    <s v="Los Angeles"/>
    <x v="1"/>
    <n v="90049"/>
    <x v="1"/>
    <s v="FUR-BO-10001337"/>
    <x v="0"/>
    <x v="0"/>
    <s v="O'Sullivan Living Dimensions 2-Shelf Bookcases"/>
    <x v="3014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s v="United States"/>
    <s v="Los Angeles"/>
    <x v="1"/>
    <n v="90049"/>
    <x v="1"/>
    <s v="OFF-ST-10003442"/>
    <x v="1"/>
    <x v="4"/>
    <s v="Eldon Portable Mobile Manager"/>
    <x v="1605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s v="United States"/>
    <s v="Canton"/>
    <x v="12"/>
    <n v="48187"/>
    <x v="2"/>
    <s v="OFF-ST-10001097"/>
    <x v="1"/>
    <x v="4"/>
    <s v="Office Impressions Heavy Duty Welded Shelving &amp; Multimedia Storage Drawers"/>
    <x v="881"/>
    <n v="3"/>
    <n v="0"/>
    <n v="0"/>
    <x v="2"/>
    <x v="0"/>
  </r>
  <r>
    <n v="3849"/>
    <s v="CA-2019-161053"/>
    <x v="585"/>
    <d v="2019-09-23T00:00:00"/>
    <s v="First Class"/>
    <s v="JE-15745"/>
    <s v="Joel Eaton"/>
    <x v="0"/>
    <s v="United States"/>
    <s v="Fayetteville"/>
    <x v="36"/>
    <n v="72701"/>
    <x v="0"/>
    <s v="OFF-BI-10004318"/>
    <x v="1"/>
    <x v="8"/>
    <s v="Ibico EB-19 Dual Function Manual Binding System"/>
    <x v="3015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s v="United States"/>
    <s v="Fayetteville"/>
    <x v="36"/>
    <n v="72701"/>
    <x v="0"/>
    <s v="TEC-AC-10004633"/>
    <x v="2"/>
    <x v="11"/>
    <s v="Verbatim 25 GB 6x Blu-ray Single Layer Recordable Disc, 3/Pack"/>
    <x v="2765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s v="United States"/>
    <s v="Springfield"/>
    <x v="25"/>
    <n v="65807"/>
    <x v="2"/>
    <s v="OFF-PA-10001970"/>
    <x v="1"/>
    <x v="10"/>
    <s v="Xerox 1881"/>
    <x v="301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s v="United States"/>
    <s v="Quincy"/>
    <x v="31"/>
    <n v="2169"/>
    <x v="3"/>
    <s v="FUR-FU-10004006"/>
    <x v="0"/>
    <x v="5"/>
    <s v="Deflect-o DuraMat Lighweight, Studded, Beveled Mat for Low Pile Carpeting"/>
    <x v="3017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s v="United States"/>
    <s v="Rockford"/>
    <x v="10"/>
    <n v="61107"/>
    <x v="2"/>
    <s v="OFF-BI-10001524"/>
    <x v="1"/>
    <x v="8"/>
    <s v="GBC Premium Transparent Covers with Diagonal Lined Pattern"/>
    <x v="3018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s v="United States"/>
    <s v="San Francisco"/>
    <x v="1"/>
    <n v="94122"/>
    <x v="1"/>
    <s v="FUR-FU-10004164"/>
    <x v="0"/>
    <x v="5"/>
    <s v="Eldon 300 Class Desk Accessories, Black"/>
    <x v="1931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s v="United States"/>
    <s v="San Francisco"/>
    <x v="1"/>
    <n v="94122"/>
    <x v="1"/>
    <s v="OFF-ST-10002957"/>
    <x v="1"/>
    <x v="4"/>
    <s v="Sterilite Show Offs Storage Containers"/>
    <x v="1603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s v="United States"/>
    <s v="San Antonio"/>
    <x v="5"/>
    <n v="78207"/>
    <x v="2"/>
    <s v="OFF-BI-10004364"/>
    <x v="1"/>
    <x v="8"/>
    <s v="Storex Dura Pro Binders"/>
    <x v="3019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s v="United States"/>
    <s v="San Antonio"/>
    <x v="5"/>
    <n v="78207"/>
    <x v="2"/>
    <s v="TEC-PH-10002824"/>
    <x v="2"/>
    <x v="7"/>
    <s v="Jabra SPEAK 410 Multidevice Speakerphone"/>
    <x v="2991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s v="United States"/>
    <s v="San Antonio"/>
    <x v="5"/>
    <n v="78207"/>
    <x v="2"/>
    <s v="OFF-AR-10000634"/>
    <x v="1"/>
    <x v="6"/>
    <s v="Newell 320"/>
    <x v="1518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s v="United States"/>
    <s v="Thornton"/>
    <x v="22"/>
    <n v="80229"/>
    <x v="1"/>
    <s v="TEC-AC-10001539"/>
    <x v="2"/>
    <x v="11"/>
    <s v="Logitech G430 Surround Sound Gaming Headset with Dolby 7.1 Technology"/>
    <x v="3020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s v="United States"/>
    <s v="Chicago"/>
    <x v="10"/>
    <n v="60653"/>
    <x v="2"/>
    <s v="FUR-TA-10001932"/>
    <x v="0"/>
    <x v="3"/>
    <s v="Chromcraft 48&quot; x 96&quot; Racetrack Double Pedestal Table"/>
    <x v="3021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s v="United States"/>
    <s v="Chicago"/>
    <x v="10"/>
    <n v="60653"/>
    <x v="2"/>
    <s v="TEC-PH-10002789"/>
    <x v="2"/>
    <x v="7"/>
    <s v="LG Exalt"/>
    <x v="1889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s v="United States"/>
    <s v="Yonkers"/>
    <x v="15"/>
    <n v="10701"/>
    <x v="3"/>
    <s v="OFF-BI-10004828"/>
    <x v="1"/>
    <x v="8"/>
    <s v="GBC Poly Designer Binding Covers"/>
    <x v="302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s v="United States"/>
    <s v="Yonkers"/>
    <x v="15"/>
    <n v="10701"/>
    <x v="3"/>
    <s v="OFF-BI-10003981"/>
    <x v="1"/>
    <x v="8"/>
    <s v="Avery Durable Plastic 1&quot; Binders"/>
    <x v="3023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s v="United States"/>
    <s v="San Diego"/>
    <x v="1"/>
    <n v="92037"/>
    <x v="1"/>
    <s v="OFF-AR-10001770"/>
    <x v="1"/>
    <x v="6"/>
    <s v="Economy #2 Pencils"/>
    <x v="302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s v="United States"/>
    <s v="Champaign"/>
    <x v="10"/>
    <n v="61821"/>
    <x v="2"/>
    <s v="FUR-FU-10004904"/>
    <x v="0"/>
    <x v="5"/>
    <s v="Eldon &quot;L&quot; Workstation Diamond Chairmat"/>
    <x v="3025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s v="United States"/>
    <s v="San Francisco"/>
    <x v="1"/>
    <n v="94122"/>
    <x v="1"/>
    <s v="TEC-AC-10002842"/>
    <x v="2"/>
    <x v="11"/>
    <s v="WD My Passport Ultra 2TB Portable External Hard Drive"/>
    <x v="1685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s v="United States"/>
    <s v="Lawrence"/>
    <x v="14"/>
    <n v="46226"/>
    <x v="2"/>
    <s v="TEC-AC-10003590"/>
    <x v="2"/>
    <x v="11"/>
    <s v="TRENDnet 56K USB 2.0 Phone, Internet and Fax Modem"/>
    <x v="3026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s v="United States"/>
    <s v="San Diego"/>
    <x v="1"/>
    <n v="92105"/>
    <x v="1"/>
    <s v="TEC-AC-10000710"/>
    <x v="2"/>
    <x v="11"/>
    <s v="Maxell DVD-RAM Discs"/>
    <x v="3027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s v="United States"/>
    <s v="San Diego"/>
    <x v="1"/>
    <n v="92105"/>
    <x v="1"/>
    <s v="FUR-CH-10004495"/>
    <x v="0"/>
    <x v="1"/>
    <s v="Global Leather and Oak Executive Chair, Black"/>
    <x v="3028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s v="United States"/>
    <s v="San Diego"/>
    <x v="1"/>
    <n v="92105"/>
    <x v="1"/>
    <s v="FUR-CH-10004540"/>
    <x v="0"/>
    <x v="1"/>
    <s v="Global Chrome Stack Chair"/>
    <x v="3029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s v="United States"/>
    <s v="San Diego"/>
    <x v="1"/>
    <n v="92105"/>
    <x v="1"/>
    <s v="OFF-PA-10004971"/>
    <x v="1"/>
    <x v="10"/>
    <s v="Xerox 196"/>
    <x v="1057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s v="United States"/>
    <s v="San Diego"/>
    <x v="1"/>
    <n v="92105"/>
    <x v="1"/>
    <s v="OFF-EN-10002600"/>
    <x v="1"/>
    <x v="12"/>
    <s v="Redi-Strip #10 Envelopes, 4 1/8 x 9 1/2"/>
    <x v="3030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s v="United States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s v="United States"/>
    <s v="Johnson City"/>
    <x v="18"/>
    <n v="37604"/>
    <x v="0"/>
    <s v="OFF-EN-10001099"/>
    <x v="1"/>
    <x v="12"/>
    <s v="Staple envelope"/>
    <x v="3032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s v="United States"/>
    <s v="Johnson City"/>
    <x v="18"/>
    <n v="37604"/>
    <x v="0"/>
    <s v="OFF-BI-10001597"/>
    <x v="1"/>
    <x v="8"/>
    <s v="Wilson Jones Ledger-Size, Piano-Hinge Binder, 2&quot;, Blue"/>
    <x v="3033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s v="United States"/>
    <s v="Johnson City"/>
    <x v="18"/>
    <n v="37604"/>
    <x v="0"/>
    <s v="TEC-PH-10002660"/>
    <x v="2"/>
    <x v="7"/>
    <s v="Nortel Networks T7316 E Nt8 B27"/>
    <x v="3034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s v="United States"/>
    <s v="Johnson City"/>
    <x v="18"/>
    <n v="37604"/>
    <x v="0"/>
    <s v="OFF-PA-10000327"/>
    <x v="1"/>
    <x v="10"/>
    <s v="Xerox 1971"/>
    <x v="1518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s v="United States"/>
    <s v="Tampa"/>
    <x v="2"/>
    <n v="33614"/>
    <x v="0"/>
    <s v="OFF-BI-10001191"/>
    <x v="1"/>
    <x v="8"/>
    <s v="Canvas Sectional Post Binders"/>
    <x v="3035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s v="United States"/>
    <s v="Decatur"/>
    <x v="10"/>
    <n v="62521"/>
    <x v="2"/>
    <s v="OFF-ST-10003455"/>
    <x v="1"/>
    <x v="4"/>
    <s v="Tenex File Box, Personal Filing Tote with Lid, Black"/>
    <x v="1612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s v="United States"/>
    <s v="Decatur"/>
    <x v="10"/>
    <n v="62521"/>
    <x v="2"/>
    <s v="OFF-ST-10001031"/>
    <x v="1"/>
    <x v="4"/>
    <s v="Adjustable Personal File Tote"/>
    <x v="3036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s v="United States"/>
    <s v="Gilbert"/>
    <x v="16"/>
    <n v="85234"/>
    <x v="1"/>
    <s v="OFF-PA-10002245"/>
    <x v="1"/>
    <x v="10"/>
    <s v="Xerox 1895"/>
    <x v="383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s v="United States"/>
    <s v="Gilbert"/>
    <x v="16"/>
    <n v="85234"/>
    <x v="1"/>
    <s v="OFF-ST-10004804"/>
    <x v="1"/>
    <x v="4"/>
    <s v="Belkin 19&quot; Vented Equipment Shelf, Black"/>
    <x v="250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s v="United States"/>
    <s v="Gilbert"/>
    <x v="16"/>
    <n v="85234"/>
    <x v="1"/>
    <s v="FUR-FU-10004904"/>
    <x v="0"/>
    <x v="5"/>
    <s v="Eldon &quot;L&quot; Workstation Diamond Chairmat"/>
    <x v="3037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s v="United States"/>
    <s v="Gilbert"/>
    <x v="16"/>
    <n v="85234"/>
    <x v="1"/>
    <s v="FUR-FU-10002396"/>
    <x v="0"/>
    <x v="5"/>
    <s v="DAX Copper Panel Document Frame, 5 x 7 Size"/>
    <x v="3038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s v="United States"/>
    <s v="Knoxville"/>
    <x v="18"/>
    <n v="37918"/>
    <x v="0"/>
    <s v="OFF-AR-10002833"/>
    <x v="1"/>
    <x v="6"/>
    <s v="Newell 322"/>
    <x v="972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s v="United States"/>
    <s v="Chicago"/>
    <x v="10"/>
    <n v="60653"/>
    <x v="2"/>
    <s v="OFF-BI-10001072"/>
    <x v="1"/>
    <x v="8"/>
    <s v="GBC Clear Cover, 8-1/2 x 11, unpunched, 25 covers per pack"/>
    <x v="3039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s v="United States"/>
    <s v="Bloomington"/>
    <x v="14"/>
    <n v="47401"/>
    <x v="2"/>
    <s v="TEC-PH-10003171"/>
    <x v="2"/>
    <x v="7"/>
    <s v="Plantronics Encore H101 Dual Earpieces Headset"/>
    <x v="3040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s v="United States"/>
    <s v="Roswell"/>
    <x v="32"/>
    <n v="30076"/>
    <x v="0"/>
    <s v="OFF-AR-10004511"/>
    <x v="1"/>
    <x v="6"/>
    <s v="Sanford Colorific Scented Colored Pencils, 12/Pack"/>
    <x v="18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s v="United States"/>
    <s v="Roswell"/>
    <x v="32"/>
    <n v="30076"/>
    <x v="0"/>
    <s v="TEC-PH-10001425"/>
    <x v="2"/>
    <x v="7"/>
    <s v="Mophie Juice Pack Helium for iPhone"/>
    <x v="764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s v="United States"/>
    <s v="Roswell"/>
    <x v="32"/>
    <n v="30076"/>
    <x v="0"/>
    <s v="OFF-ST-10001490"/>
    <x v="1"/>
    <x v="4"/>
    <s v="Hot File 7-Pocket, Floor Stand"/>
    <x v="3041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s v="United States"/>
    <s v="Los Angeles"/>
    <x v="1"/>
    <n v="90036"/>
    <x v="1"/>
    <s v="TEC-AC-10003033"/>
    <x v="2"/>
    <x v="11"/>
    <s v="Plantronics CS510 - Over-the-Head monaural Wireless Headset System"/>
    <x v="3042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s v="United States"/>
    <s v="Los Angeles"/>
    <x v="1"/>
    <n v="90036"/>
    <x v="1"/>
    <s v="FUR-CH-10001394"/>
    <x v="0"/>
    <x v="1"/>
    <s v="Global Leather Executive Chair"/>
    <x v="3043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s v="United States"/>
    <s v="Los Angeles"/>
    <x v="1"/>
    <n v="90036"/>
    <x v="1"/>
    <s v="TEC-AC-10000420"/>
    <x v="2"/>
    <x v="11"/>
    <s v="Logitech G500s Laser Gaming Mouse with Adjustable Weight Tuning"/>
    <x v="3044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s v="United States"/>
    <s v="Houston"/>
    <x v="5"/>
    <n v="77036"/>
    <x v="2"/>
    <s v="TEC-AC-10004901"/>
    <x v="2"/>
    <x v="11"/>
    <s v="Kensington SlimBlade Notebook Wireless Mouse with Nano Receiver"/>
    <x v="1790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s v="United States"/>
    <s v="Bolingbrook"/>
    <x v="10"/>
    <n v="60440"/>
    <x v="2"/>
    <s v="OFF-BI-10002571"/>
    <x v="1"/>
    <x v="8"/>
    <s v="Avery Framed View Binder, EZD Ring (Locking), Navy, 1 1/2&quot;"/>
    <x v="3045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s v="United States"/>
    <s v="Texarkana"/>
    <x v="36"/>
    <n v="71854"/>
    <x v="0"/>
    <s v="TEC-AC-10002331"/>
    <x v="2"/>
    <x v="11"/>
    <s v="Maxell 74 Minute CDR, 10/Pack"/>
    <x v="3046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s v="United States"/>
    <s v="San Antonio"/>
    <x v="5"/>
    <n v="78207"/>
    <x v="2"/>
    <s v="OFF-FA-10000611"/>
    <x v="1"/>
    <x v="13"/>
    <s v="Binder Clips by OIC"/>
    <x v="3047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s v="United States"/>
    <s v="San Antonio"/>
    <x v="5"/>
    <n v="78207"/>
    <x v="2"/>
    <s v="OFF-PA-10000304"/>
    <x v="1"/>
    <x v="10"/>
    <s v="Xerox 1995"/>
    <x v="12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s v="United States"/>
    <s v="Edinburg"/>
    <x v="5"/>
    <n v="78539"/>
    <x v="2"/>
    <s v="OFF-FA-10000611"/>
    <x v="1"/>
    <x v="13"/>
    <s v="Binder Clips by OIC"/>
    <x v="3005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s v="United States"/>
    <s v="Toledo"/>
    <x v="24"/>
    <n v="43615"/>
    <x v="3"/>
    <s v="TEC-AC-10002567"/>
    <x v="2"/>
    <x v="11"/>
    <s v="Logitech G602 Wireless Gaming Mouse"/>
    <x v="2506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s v="United States"/>
    <s v="Baytown"/>
    <x v="5"/>
    <n v="77520"/>
    <x v="2"/>
    <s v="OFF-PA-10001937"/>
    <x v="1"/>
    <x v="10"/>
    <s v="Xerox 21"/>
    <x v="563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s v="United States"/>
    <s v="Philadelphia"/>
    <x v="9"/>
    <n v="19143"/>
    <x v="3"/>
    <s v="TEC-AC-10001090"/>
    <x v="2"/>
    <x v="11"/>
    <s v="Micro Innovations Wireless Classic Keyboard with Mouse"/>
    <x v="736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s v="United States"/>
    <s v="Los Angeles"/>
    <x v="1"/>
    <n v="90045"/>
    <x v="1"/>
    <s v="OFF-ST-10000943"/>
    <x v="1"/>
    <x v="4"/>
    <s v="Eldon ProFile File 'N Store Portable File Tub Letter/Legal Size Black"/>
    <x v="3048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OFF-AP-10004036"/>
    <x v="1"/>
    <x v="9"/>
    <s v="Bionaire 99.97% HEPA Air Cleaner"/>
    <x v="3049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OFF-ST-10003816"/>
    <x v="1"/>
    <x v="4"/>
    <s v="Fellowes High-Stak Drawer Files"/>
    <x v="2533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OFF-BI-10002072"/>
    <x v="1"/>
    <x v="8"/>
    <s v="Cardinal Slant-D Ring Binders"/>
    <x v="3050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FUR-FU-10001468"/>
    <x v="0"/>
    <x v="5"/>
    <s v="Tenex Antistatic Computer Chair Mats"/>
    <x v="195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TEC-PH-10000347"/>
    <x v="2"/>
    <x v="7"/>
    <s v="Cush Cases Heavy Duty Rugged Cover Case for Samsung Galaxy S5 - Purple"/>
    <x v="546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TEC-PH-10002844"/>
    <x v="2"/>
    <x v="7"/>
    <s v="Speck Products Candyshell Flip Case"/>
    <x v="3051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FUR-FU-10001037"/>
    <x v="0"/>
    <x v="5"/>
    <s v="DAX Charcoal/Nickel-Tone Document Frame, 5 x 7"/>
    <x v="3052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s v="United States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s v="United States"/>
    <s v="Pearland"/>
    <x v="5"/>
    <n v="77581"/>
    <x v="2"/>
    <s v="TEC-PH-10001619"/>
    <x v="2"/>
    <x v="7"/>
    <s v="LG G3"/>
    <x v="553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s v="United States"/>
    <s v="New York City"/>
    <x v="15"/>
    <n v="10035"/>
    <x v="3"/>
    <s v="OFF-PA-10001639"/>
    <x v="1"/>
    <x v="10"/>
    <s v="Xerox 203"/>
    <x v="54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s v="United States"/>
    <s v="New York City"/>
    <x v="15"/>
    <n v="10035"/>
    <x v="3"/>
    <s v="FUR-FU-10002268"/>
    <x v="0"/>
    <x v="5"/>
    <s v="Ultra Door Push Plate"/>
    <x v="765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s v="United States"/>
    <s v="Phoenix"/>
    <x v="16"/>
    <n v="85023"/>
    <x v="1"/>
    <s v="FUR-TA-10001932"/>
    <x v="0"/>
    <x v="3"/>
    <s v="Chromcraft 48&quot; x 96&quot; Racetrack Double Pedestal Table"/>
    <x v="3054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s v="United States"/>
    <s v="Phoenix"/>
    <x v="16"/>
    <n v="85023"/>
    <x v="1"/>
    <s v="FUR-CH-10004218"/>
    <x v="0"/>
    <x v="1"/>
    <s v="Global Fabric Manager's Chair, Dark Gray"/>
    <x v="224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s v="United States"/>
    <s v="Phoenix"/>
    <x v="16"/>
    <n v="85023"/>
    <x v="1"/>
    <s v="OFF-PA-10000246"/>
    <x v="1"/>
    <x v="10"/>
    <s v="Riverleaf Stik-Withit Designer Note Cubes"/>
    <x v="3055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s v="United States"/>
    <s v="Phoenix"/>
    <x v="16"/>
    <n v="85023"/>
    <x v="1"/>
    <s v="OFF-BI-10003350"/>
    <x v="1"/>
    <x v="8"/>
    <s v="Acco Expandable Hanging Binders"/>
    <x v="305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s v="United States"/>
    <s v="Phoenix"/>
    <x v="16"/>
    <n v="85023"/>
    <x v="1"/>
    <s v="FUR-CH-10000513"/>
    <x v="0"/>
    <x v="1"/>
    <s v="High-Back Leather Manager's Chair"/>
    <x v="3057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s v="United States"/>
    <s v="Chesapeake"/>
    <x v="17"/>
    <n v="23320"/>
    <x v="0"/>
    <s v="OFF-ST-10001321"/>
    <x v="1"/>
    <x v="4"/>
    <s v="Decoflex Hanging Personal Folder File, Blue"/>
    <x v="305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s v="United States"/>
    <s v="Chesapeake"/>
    <x v="17"/>
    <n v="23320"/>
    <x v="0"/>
    <s v="OFF-BI-10004233"/>
    <x v="1"/>
    <x v="8"/>
    <s v="GBC Pre-Punched Binding Paper, Plastic, White, 8-1/2&quot; x 11&quot;"/>
    <x v="1480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s v="United States"/>
    <s v="Chicago"/>
    <x v="10"/>
    <n v="60610"/>
    <x v="2"/>
    <s v="TEC-PH-10001299"/>
    <x v="2"/>
    <x v="7"/>
    <s v="Polycom CX300 Desktop Phone USB VoIP phone"/>
    <x v="2022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s v="United States"/>
    <s v="Chicago"/>
    <x v="10"/>
    <n v="60623"/>
    <x v="2"/>
    <s v="OFF-PA-10002479"/>
    <x v="1"/>
    <x v="10"/>
    <s v="Xerox 4200 Series MultiUse Premium Copy Paper (20Lb. and 84 Bright)"/>
    <x v="869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s v="United States"/>
    <s v="Chicago"/>
    <x v="10"/>
    <n v="60623"/>
    <x v="2"/>
    <s v="OFF-PA-10001461"/>
    <x v="1"/>
    <x v="10"/>
    <s v="HP Office Paper (20Lb. and 87 Bright)"/>
    <x v="3059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s v="United States"/>
    <s v="Seattle"/>
    <x v="4"/>
    <n v="98103"/>
    <x v="1"/>
    <s v="OFF-ST-10004963"/>
    <x v="1"/>
    <x v="4"/>
    <s v="Eldon Gobal File Keepers"/>
    <x v="3060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s v="United States"/>
    <s v="Seattle"/>
    <x v="4"/>
    <n v="98103"/>
    <x v="1"/>
    <s v="OFF-ST-10000943"/>
    <x v="1"/>
    <x v="4"/>
    <s v="Eldon ProFile File 'N Store Portable File Tub Letter/Legal Size Black"/>
    <x v="3061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s v="United States"/>
    <s v="Seattle"/>
    <x v="4"/>
    <n v="98103"/>
    <x v="1"/>
    <s v="FUR-FU-10004671"/>
    <x v="0"/>
    <x v="5"/>
    <s v="Executive Impressions 12&quot; Wall Clock"/>
    <x v="2276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s v="United States"/>
    <s v="Seattle"/>
    <x v="4"/>
    <n v="98103"/>
    <x v="1"/>
    <s v="OFF-BI-10002735"/>
    <x v="1"/>
    <x v="8"/>
    <s v="GBC Prestige Therm-A-Bind Covers"/>
    <x v="1975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s v="United States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s v="United States"/>
    <s v="Harlingen"/>
    <x v="5"/>
    <n v="78550"/>
    <x v="2"/>
    <s v="OFF-PA-10001934"/>
    <x v="1"/>
    <x v="10"/>
    <s v="Xerox 1993"/>
    <x v="1182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s v="United States"/>
    <s v="Harlingen"/>
    <x v="5"/>
    <n v="78550"/>
    <x v="2"/>
    <s v="OFF-AR-10001044"/>
    <x v="1"/>
    <x v="6"/>
    <s v="BOSTON Ranger #55 Pencil Sharpener, Black"/>
    <x v="3063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s v="United States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s v="United States"/>
    <s v="Philadelphia"/>
    <x v="9"/>
    <n v="19140"/>
    <x v="3"/>
    <s v="TEC-AC-10001109"/>
    <x v="2"/>
    <x v="11"/>
    <s v="Logitech Trackman Marble Mouse"/>
    <x v="736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s v="United States"/>
    <s v="Bakersfield"/>
    <x v="1"/>
    <n v="93309"/>
    <x v="1"/>
    <s v="OFF-AR-10001919"/>
    <x v="1"/>
    <x v="6"/>
    <s v="OIC #2 Pencils, Medium Soft"/>
    <x v="3065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s v="United States"/>
    <s v="Bakersfield"/>
    <x v="1"/>
    <n v="93309"/>
    <x v="1"/>
    <s v="OFF-LA-10004544"/>
    <x v="1"/>
    <x v="2"/>
    <s v="Avery 505"/>
    <x v="3066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s v="United States"/>
    <s v="Bakersfield"/>
    <x v="1"/>
    <n v="93309"/>
    <x v="1"/>
    <s v="TEC-PH-10003484"/>
    <x v="2"/>
    <x v="7"/>
    <s v="Ooma Telo VoIP Home Phone System"/>
    <x v="1227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s v="United States"/>
    <s v="Grand Prairie"/>
    <x v="5"/>
    <n v="75051"/>
    <x v="2"/>
    <s v="OFF-EN-10001028"/>
    <x v="1"/>
    <x v="12"/>
    <s v="Staple envelope"/>
    <x v="1528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s v="United States"/>
    <s v="Grand Prairie"/>
    <x v="5"/>
    <n v="75051"/>
    <x v="2"/>
    <s v="OFF-PA-10004156"/>
    <x v="1"/>
    <x v="10"/>
    <s v="Xerox 188"/>
    <x v="1939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s v="United States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s v="United States"/>
    <s v="Greenwood"/>
    <x v="14"/>
    <n v="46142"/>
    <x v="2"/>
    <s v="FUR-CH-10003379"/>
    <x v="0"/>
    <x v="1"/>
    <s v="Global Commerce Series High-Back Swivel/Tilt Chairs"/>
    <x v="3068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s v="United States"/>
    <s v="New York City"/>
    <x v="15"/>
    <n v="10024"/>
    <x v="3"/>
    <s v="FUR-FU-10002456"/>
    <x v="0"/>
    <x v="5"/>
    <s v="Master Caster Door Stop, Large Neon Orange"/>
    <x v="58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s v="United States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s v="United States"/>
    <s v="Memphis"/>
    <x v="18"/>
    <n v="38109"/>
    <x v="0"/>
    <s v="OFF-PA-10001166"/>
    <x v="1"/>
    <x v="10"/>
    <s v="Xerox 2"/>
    <x v="233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s v="United States"/>
    <s v="Buffalo"/>
    <x v="15"/>
    <n v="14215"/>
    <x v="3"/>
    <s v="OFF-SU-10000157"/>
    <x v="1"/>
    <x v="14"/>
    <s v="Compact Automatic Electric Letter Opener"/>
    <x v="3069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s v="United States"/>
    <s v="Los Angeles"/>
    <x v="1"/>
    <n v="90036"/>
    <x v="1"/>
    <s v="OFF-PA-10004971"/>
    <x v="1"/>
    <x v="10"/>
    <s v="Xerox 196"/>
    <x v="171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s v="United States"/>
    <s v="Homestead"/>
    <x v="2"/>
    <n v="33030"/>
    <x v="0"/>
    <s v="OFF-PA-10001977"/>
    <x v="1"/>
    <x v="10"/>
    <s v="Xerox 194"/>
    <x v="3070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s v="United States"/>
    <s v="Homestead"/>
    <x v="2"/>
    <n v="33030"/>
    <x v="0"/>
    <s v="OFF-SU-10001225"/>
    <x v="1"/>
    <x v="14"/>
    <s v="Staple remover"/>
    <x v="3071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s v="United States"/>
    <s v="Pasadena"/>
    <x v="5"/>
    <n v="77506"/>
    <x v="2"/>
    <s v="OFF-AR-10003514"/>
    <x v="1"/>
    <x v="6"/>
    <s v="4009 Highlighters by Sanford"/>
    <x v="2925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s v="United States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s v="United States"/>
    <s v="Pasadena"/>
    <x v="5"/>
    <n v="77506"/>
    <x v="2"/>
    <s v="OFF-PA-10001970"/>
    <x v="1"/>
    <x v="10"/>
    <s v="Xerox 1881"/>
    <x v="3073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s v="United States"/>
    <s v="Pasadena"/>
    <x v="5"/>
    <n v="77506"/>
    <x v="2"/>
    <s v="FUR-CH-10003817"/>
    <x v="0"/>
    <x v="1"/>
    <s v="Global Value Steno Chair, Gray"/>
    <x v="3074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s v="United States"/>
    <s v="Freeport"/>
    <x v="15"/>
    <n v="11520"/>
    <x v="3"/>
    <s v="OFF-BI-10003676"/>
    <x v="1"/>
    <x v="8"/>
    <s v="GBC Standard Recycled Report Covers, Clear Plastic Sheets"/>
    <x v="3075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s v="United States"/>
    <s v="Denver"/>
    <x v="22"/>
    <n v="80219"/>
    <x v="1"/>
    <s v="TEC-PH-10003535"/>
    <x v="2"/>
    <x v="7"/>
    <s v="RCA ViSYS 25423RE1 Corded phone"/>
    <x v="1305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s v="United States"/>
    <s v="Quincy"/>
    <x v="31"/>
    <n v="2169"/>
    <x v="3"/>
    <s v="OFF-PA-10004675"/>
    <x v="1"/>
    <x v="10"/>
    <s v="Telephone Message Books with Fax/Mobile Section, 5 1/2&quot; x 3 3/16&quot;"/>
    <x v="1436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s v="United States"/>
    <s v="Detroit"/>
    <x v="12"/>
    <n v="48205"/>
    <x v="2"/>
    <s v="FUR-FU-10004020"/>
    <x v="0"/>
    <x v="5"/>
    <s v="Advantus Panel Wall Acrylic Frame"/>
    <x v="3076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s v="United States"/>
    <s v="Detroit"/>
    <x v="12"/>
    <n v="48205"/>
    <x v="2"/>
    <s v="OFF-AR-10001955"/>
    <x v="1"/>
    <x v="6"/>
    <s v="Newell 319"/>
    <x v="1378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s v="United States"/>
    <s v="San Francisco"/>
    <x v="1"/>
    <n v="94109"/>
    <x v="1"/>
    <s v="FUR-FU-10002364"/>
    <x v="0"/>
    <x v="5"/>
    <s v="Eldon Expressions Wood Desk Accessories, Oak"/>
    <x v="3077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s v="United States"/>
    <s v="Nashville"/>
    <x v="18"/>
    <n v="37211"/>
    <x v="0"/>
    <s v="OFF-BI-10002414"/>
    <x v="1"/>
    <x v="8"/>
    <s v="GBC ProClick Spines for 32-Hole Punch"/>
    <x v="3078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s v="United States"/>
    <s v="Nashville"/>
    <x v="18"/>
    <n v="37211"/>
    <x v="0"/>
    <s v="OFF-AR-10003732"/>
    <x v="1"/>
    <x v="6"/>
    <s v="Newell 333"/>
    <x v="3079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s v="United States"/>
    <s v="Nashville"/>
    <x v="18"/>
    <n v="37211"/>
    <x v="0"/>
    <s v="FUR-FU-10001085"/>
    <x v="0"/>
    <x v="5"/>
    <s v="3M Polarizing Light Filter Sleeves"/>
    <x v="3080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s v="United States"/>
    <s v="Detroit"/>
    <x v="12"/>
    <n v="48227"/>
    <x v="2"/>
    <s v="OFF-BI-10001249"/>
    <x v="1"/>
    <x v="8"/>
    <s v="Avery Heavy-Duty EZD View Binder with Locking Rings"/>
    <x v="3081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s v="United States"/>
    <s v="Detroit"/>
    <x v="12"/>
    <n v="48227"/>
    <x v="2"/>
    <s v="TEC-PH-10002564"/>
    <x v="2"/>
    <x v="7"/>
    <s v="OtterBox Defender Series Case - Samsung Galaxy S4"/>
    <x v="17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s v="United States"/>
    <s v="Los Angeles"/>
    <x v="1"/>
    <n v="90045"/>
    <x v="1"/>
    <s v="OFF-AR-10000634"/>
    <x v="1"/>
    <x v="6"/>
    <s v="Newell 320"/>
    <x v="1387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s v="United States"/>
    <s v="Los Angeles"/>
    <x v="1"/>
    <n v="90045"/>
    <x v="1"/>
    <s v="FUR-FU-10004018"/>
    <x v="0"/>
    <x v="5"/>
    <s v="Tensor Computer Mounted Lamp"/>
    <x v="3082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s v="United States"/>
    <s v="Philadelphia"/>
    <x v="9"/>
    <n v="19140"/>
    <x v="3"/>
    <s v="OFF-AR-10003481"/>
    <x v="1"/>
    <x v="6"/>
    <s v="Newell 348"/>
    <x v="964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s v="United States"/>
    <s v="Asheville"/>
    <x v="3"/>
    <n v="28806"/>
    <x v="0"/>
    <s v="OFF-AR-10003651"/>
    <x v="1"/>
    <x v="6"/>
    <s v="Newell 350"/>
    <x v="964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s v="United States"/>
    <s v="New York City"/>
    <x v="15"/>
    <n v="10024"/>
    <x v="3"/>
    <s v="OFF-AR-10002956"/>
    <x v="1"/>
    <x v="6"/>
    <s v="Boston 16801 Nautilus Battery Pencil Sharpener"/>
    <x v="1943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s v="United States"/>
    <s v="Colorado Springs"/>
    <x v="22"/>
    <n v="80906"/>
    <x v="1"/>
    <s v="OFF-BI-10003638"/>
    <x v="1"/>
    <x v="8"/>
    <s v="GBC Durable Plastic Covers"/>
    <x v="3083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s v="United States"/>
    <s v="San Antonio"/>
    <x v="5"/>
    <n v="78207"/>
    <x v="2"/>
    <s v="OFF-BI-10001890"/>
    <x v="1"/>
    <x v="8"/>
    <s v="Avery Poly Binder Pockets"/>
    <x v="3084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s v="United States"/>
    <s v="San Antonio"/>
    <x v="5"/>
    <n v="78207"/>
    <x v="2"/>
    <s v="OFF-PA-10002606"/>
    <x v="1"/>
    <x v="10"/>
    <s v="Xerox 1928"/>
    <x v="3085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s v="United States"/>
    <s v="Los Angeles"/>
    <x v="1"/>
    <n v="90036"/>
    <x v="1"/>
    <s v="OFF-PA-10002245"/>
    <x v="1"/>
    <x v="10"/>
    <s v="Xerox 1895"/>
    <x v="3086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s v="United States"/>
    <s v="Sterling Heights"/>
    <x v="12"/>
    <n v="48310"/>
    <x v="2"/>
    <s v="OFF-AR-10001615"/>
    <x v="1"/>
    <x v="6"/>
    <s v="Newell 34"/>
    <x v="1378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s v="United States"/>
    <s v="New York City"/>
    <x v="15"/>
    <n v="10009"/>
    <x v="3"/>
    <s v="OFF-PA-10000466"/>
    <x v="1"/>
    <x v="10"/>
    <s v="Memo Book, 100 Message Capacity, 5 3/8” x 11”"/>
    <x v="814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s v="United States"/>
    <s v="New York City"/>
    <x v="15"/>
    <n v="10009"/>
    <x v="3"/>
    <s v="OFF-BI-10003708"/>
    <x v="1"/>
    <x v="8"/>
    <s v="Acco Four Pocket Poly Ring Binder with Label Holder, Smoke, 1&quot;"/>
    <x v="1278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s v="United States"/>
    <s v="New York City"/>
    <x v="15"/>
    <n v="10009"/>
    <x v="3"/>
    <s v="FUR-FU-10004848"/>
    <x v="0"/>
    <x v="5"/>
    <s v="Howard Miller 13-3/4&quot; Diameter Brushed Chrome Round Wall Clock"/>
    <x v="3087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s v="United States"/>
    <s v="New York City"/>
    <x v="15"/>
    <n v="10009"/>
    <x v="3"/>
    <s v="OFF-BI-10000320"/>
    <x v="1"/>
    <x v="8"/>
    <s v="GBC Plastic Binding Combs"/>
    <x v="3088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s v="United States"/>
    <s v="Richmond"/>
    <x v="17"/>
    <n v="23223"/>
    <x v="0"/>
    <s v="FUR-FU-10003731"/>
    <x v="0"/>
    <x v="5"/>
    <s v="Eldon Expressions Wood and Plastic Desk Accessories, Oak"/>
    <x v="3089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s v="United States"/>
    <s v="Seattle"/>
    <x v="4"/>
    <n v="98105"/>
    <x v="1"/>
    <s v="OFF-FA-10002780"/>
    <x v="1"/>
    <x v="13"/>
    <s v="Staples"/>
    <x v="3090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s v="United States"/>
    <s v="Seattle"/>
    <x v="4"/>
    <n v="98105"/>
    <x v="1"/>
    <s v="TEC-PH-10003800"/>
    <x v="2"/>
    <x v="7"/>
    <s v="i.Sound Portable Power - 8000 mAh"/>
    <x v="560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s v="United States"/>
    <s v="New York City"/>
    <x v="15"/>
    <n v="10024"/>
    <x v="3"/>
    <s v="FUR-TA-10001676"/>
    <x v="0"/>
    <x v="3"/>
    <s v="Hon 61000 Series Interactive Training Tables"/>
    <x v="3091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s v="United States"/>
    <s v="New York City"/>
    <x v="15"/>
    <n v="10024"/>
    <x v="3"/>
    <s v="OFF-AP-10002350"/>
    <x v="1"/>
    <x v="9"/>
    <s v="Belkin F9H710-06 7 Outlet SurgeMaster Surge Protector"/>
    <x v="3092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s v="United States"/>
    <s v="Seattle"/>
    <x v="4"/>
    <n v="98115"/>
    <x v="1"/>
    <s v="FUR-FU-10003096"/>
    <x v="0"/>
    <x v="5"/>
    <s v="Master Giant Foot Doorstop, Safety Yellow"/>
    <x v="3093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s v="United States"/>
    <s v="Los Angeles"/>
    <x v="1"/>
    <n v="90045"/>
    <x v="1"/>
    <s v="FUR-CH-10003061"/>
    <x v="0"/>
    <x v="1"/>
    <s v="Global Leather Task Chair, Black"/>
    <x v="2804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s v="United States"/>
    <s v="Los Angeles"/>
    <x v="1"/>
    <n v="90045"/>
    <x v="1"/>
    <s v="TEC-CO-10003763"/>
    <x v="2"/>
    <x v="16"/>
    <s v="Canon PC1060 Personal Laser Copier"/>
    <x v="2481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s v="United States"/>
    <s v="Los Angeles"/>
    <x v="1"/>
    <n v="90045"/>
    <x v="1"/>
    <s v="OFF-PA-10002923"/>
    <x v="1"/>
    <x v="10"/>
    <s v="Xerox 1942"/>
    <x v="1553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s v="United States"/>
    <s v="Lakewood"/>
    <x v="1"/>
    <n v="90712"/>
    <x v="1"/>
    <s v="FUR-BO-10003441"/>
    <x v="0"/>
    <x v="0"/>
    <s v="Bush Westfield Collection Bookcases, Fully Assembled"/>
    <x v="3094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s v="United States"/>
    <s v="Plainfield"/>
    <x v="30"/>
    <n v="7060"/>
    <x v="3"/>
    <s v="OFF-ST-10001780"/>
    <x v="1"/>
    <x v="4"/>
    <s v="Tennsco 16-Compartment Lockers with Coat Rack"/>
    <x v="3095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s v="United States"/>
    <s v="Plainfield"/>
    <x v="30"/>
    <n v="7060"/>
    <x v="3"/>
    <s v="OFF-AP-10001962"/>
    <x v="1"/>
    <x v="9"/>
    <s v="Black &amp; Decker Filter for Double Action Dustbuster Cordless Vac BLDV7210"/>
    <x v="3096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s v="United States"/>
    <s v="Columbia"/>
    <x v="18"/>
    <n v="38401"/>
    <x v="0"/>
    <s v="FUR-FU-10003798"/>
    <x v="0"/>
    <x v="5"/>
    <s v="Ultra Door Kickplate, 8&quot;H x 34&quot;W"/>
    <x v="3097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s v="United States"/>
    <s v="Woonsocket"/>
    <x v="34"/>
    <n v="2895"/>
    <x v="3"/>
    <s v="FUR-FU-10001095"/>
    <x v="0"/>
    <x v="5"/>
    <s v="DAX Black Cherry Wood-Tone Poster Frame"/>
    <x v="3098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s v="United States"/>
    <s v="Lancaster"/>
    <x v="9"/>
    <n v="17602"/>
    <x v="3"/>
    <s v="OFF-SU-10000157"/>
    <x v="1"/>
    <x v="14"/>
    <s v="Compact Automatic Electric Letter Opener"/>
    <x v="3099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s v="United States"/>
    <s v="Tampa"/>
    <x v="2"/>
    <n v="33614"/>
    <x v="0"/>
    <s v="FUR-FU-10001095"/>
    <x v="0"/>
    <x v="5"/>
    <s v="DAX Black Cherry Wood-Tone Poster Frame"/>
    <x v="3100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s v="United States"/>
    <s v="Tampa"/>
    <x v="2"/>
    <n v="33614"/>
    <x v="0"/>
    <s v="OFF-SU-10004261"/>
    <x v="1"/>
    <x v="14"/>
    <s v="Fiskars 8&quot; Scissors, 2/Pack"/>
    <x v="3101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s v="United States"/>
    <s v="Tampa"/>
    <x v="2"/>
    <n v="33614"/>
    <x v="0"/>
    <s v="OFF-AR-10004022"/>
    <x v="1"/>
    <x v="6"/>
    <s v="Panasonic KP-380BK Classic Electric Pencil Sharpener"/>
    <x v="3102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s v="United States"/>
    <s v="Kenosha"/>
    <x v="6"/>
    <n v="53142"/>
    <x v="2"/>
    <s v="FUR-BO-10002916"/>
    <x v="0"/>
    <x v="0"/>
    <s v="Rush Hierlooms Collection 1&quot; Thick Stackable Bookcases"/>
    <x v="3103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s v="United States"/>
    <s v="Kenosha"/>
    <x v="6"/>
    <n v="53142"/>
    <x v="2"/>
    <s v="FUR-CH-10002084"/>
    <x v="0"/>
    <x v="1"/>
    <s v="Hon Mobius Operator's Chair"/>
    <x v="3104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s v="United States"/>
    <s v="Kenosha"/>
    <x v="6"/>
    <n v="53142"/>
    <x v="2"/>
    <s v="TEC-PH-10003012"/>
    <x v="2"/>
    <x v="7"/>
    <s v="Nortel Meridian M3904 Professional Digital phone"/>
    <x v="310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s v="United States"/>
    <s v="Kenosha"/>
    <x v="6"/>
    <n v="53142"/>
    <x v="2"/>
    <s v="OFF-AR-10002704"/>
    <x v="1"/>
    <x v="6"/>
    <s v="Boston 1900 Electric Pencil Sharpener"/>
    <x v="1883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s v="United States"/>
    <s v="Kenosha"/>
    <x v="6"/>
    <n v="53142"/>
    <x v="2"/>
    <s v="FUR-FU-10000308"/>
    <x v="0"/>
    <x v="5"/>
    <s v="Deflect-o Glass Clear Studded Chair Mats"/>
    <x v="3106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s v="United States"/>
    <s v="Port Saint Lucie"/>
    <x v="2"/>
    <n v="34952"/>
    <x v="0"/>
    <s v="FUR-BO-10004709"/>
    <x v="0"/>
    <x v="0"/>
    <s v="Bush Westfield Collection Bookcases, Medium Cherry Finish"/>
    <x v="3107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s v="United States"/>
    <s v="Seattle"/>
    <x v="4"/>
    <n v="98115"/>
    <x v="1"/>
    <s v="FUR-FU-10001196"/>
    <x v="0"/>
    <x v="5"/>
    <s v="DAX Cubicle Frames - 8x10"/>
    <x v="3108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s v="United States"/>
    <s v="Seattle"/>
    <x v="4"/>
    <n v="98115"/>
    <x v="1"/>
    <s v="TEC-AC-10002942"/>
    <x v="2"/>
    <x v="11"/>
    <s v="WD My Passport Ultra 1TB Portable External Hard Drive"/>
    <x v="2047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s v="United States"/>
    <s v="San Antonio"/>
    <x v="5"/>
    <n v="78207"/>
    <x v="2"/>
    <s v="FUR-TA-10004915"/>
    <x v="0"/>
    <x v="3"/>
    <s v="Office Impressions End Table, 20-1/2&quot;H x 24&quot;W x 20&quot;D"/>
    <x v="3109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s v="United States"/>
    <s v="San Antonio"/>
    <x v="5"/>
    <n v="78207"/>
    <x v="2"/>
    <s v="TEC-MA-10001016"/>
    <x v="2"/>
    <x v="15"/>
    <s v="Canon PC170 Desktop Personal Copier"/>
    <x v="3110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s v="United States"/>
    <s v="San Antonio"/>
    <x v="5"/>
    <n v="78207"/>
    <x v="2"/>
    <s v="OFF-EN-10000483"/>
    <x v="1"/>
    <x v="12"/>
    <s v="White Envelopes, White Envelopes with Clear Poly Window"/>
    <x v="3111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s v="United States"/>
    <s v="Roswell"/>
    <x v="32"/>
    <n v="30076"/>
    <x v="0"/>
    <s v="OFF-AR-10003087"/>
    <x v="1"/>
    <x v="6"/>
    <s v="Staples in misc. colors"/>
    <x v="3112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s v="United States"/>
    <s v="Roswell"/>
    <x v="32"/>
    <n v="30076"/>
    <x v="0"/>
    <s v="OFF-PA-10000520"/>
    <x v="1"/>
    <x v="10"/>
    <s v="Xerox 201"/>
    <x v="243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s v="United States"/>
    <s v="Roswell"/>
    <x v="32"/>
    <n v="30076"/>
    <x v="0"/>
    <s v="TEC-AC-10001553"/>
    <x v="2"/>
    <x v="11"/>
    <s v="Memorex 25GB 6X Branded Blu-Ray Recordable Disc, 15/Pack"/>
    <x v="3113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s v="United States"/>
    <s v="Louisville"/>
    <x v="22"/>
    <n v="80027"/>
    <x v="1"/>
    <s v="OFF-AR-10000634"/>
    <x v="1"/>
    <x v="6"/>
    <s v="Newell 320"/>
    <x v="1312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s v="United States"/>
    <s v="Los Angeles"/>
    <x v="1"/>
    <n v="90036"/>
    <x v="1"/>
    <s v="FUR-FU-10001215"/>
    <x v="0"/>
    <x v="5"/>
    <s v="Howard Miller 11-1/2&quot; Diameter Brentwood Wall Clock"/>
    <x v="3114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s v="United States"/>
    <s v="Philadelphia"/>
    <x v="9"/>
    <n v="19143"/>
    <x v="3"/>
    <s v="OFF-PA-10001204"/>
    <x v="1"/>
    <x v="10"/>
    <s v="Xerox 1972"/>
    <x v="582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s v="United States"/>
    <s v="Philadelphia"/>
    <x v="9"/>
    <n v="19143"/>
    <x v="3"/>
    <s v="OFF-ST-10002444"/>
    <x v="1"/>
    <x v="4"/>
    <s v="Recycled Eldon Regeneration Jumbo File"/>
    <x v="3115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s v="United States"/>
    <s v="Superior"/>
    <x v="6"/>
    <n v="54880"/>
    <x v="2"/>
    <s v="OFF-AR-10000203"/>
    <x v="1"/>
    <x v="6"/>
    <s v="Newell 336"/>
    <x v="860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OFF-AP-10000828"/>
    <x v="1"/>
    <x v="9"/>
    <s v="Avanti 4.4 Cu. Ft. Refrigerator"/>
    <x v="3116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OFF-LA-10003190"/>
    <x v="1"/>
    <x v="2"/>
    <s v="Avery 474"/>
    <x v="880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OFF-PA-10002319"/>
    <x v="1"/>
    <x v="10"/>
    <s v="Xerox 1944"/>
    <x v="3117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OFF-PA-10003893"/>
    <x v="1"/>
    <x v="10"/>
    <s v="Xerox 1962"/>
    <x v="1591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OFF-PA-10002499"/>
    <x v="1"/>
    <x v="10"/>
    <s v="Xerox 1890"/>
    <x v="311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TEC-AC-10004568"/>
    <x v="2"/>
    <x v="11"/>
    <s v="Maxell LTO Ultrium - 800 GB"/>
    <x v="177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s v="United States"/>
    <s v="Atlanta"/>
    <x v="32"/>
    <n v="30318"/>
    <x v="0"/>
    <s v="OFF-AP-10001492"/>
    <x v="1"/>
    <x v="9"/>
    <s v="Acco Six-Outlet Power Strip, 4' Cord Length"/>
    <x v="3119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s v="United States"/>
    <s v="Chester"/>
    <x v="9"/>
    <n v="19013"/>
    <x v="3"/>
    <s v="FUR-CH-10004698"/>
    <x v="0"/>
    <x v="1"/>
    <s v="Padded Folding Chairs, Black, 4/Carton"/>
    <x v="3120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s v="United States"/>
    <s v="Chester"/>
    <x v="9"/>
    <n v="19013"/>
    <x v="3"/>
    <s v="TEC-PH-10004093"/>
    <x v="2"/>
    <x v="7"/>
    <s v="Panasonic Kx-TS550"/>
    <x v="312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s v="United States"/>
    <s v="Chester"/>
    <x v="9"/>
    <n v="19013"/>
    <x v="3"/>
    <s v="FUR-CH-10000454"/>
    <x v="0"/>
    <x v="1"/>
    <s v="Hon Deluxe Fabric Upholstered Stacking Chairs, Rounded Back"/>
    <x v="3122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s v="United States"/>
    <s v="San Francisco"/>
    <x v="1"/>
    <n v="94110"/>
    <x v="1"/>
    <s v="FUR-BO-10003034"/>
    <x v="0"/>
    <x v="0"/>
    <s v="O'Sullivan Elevations Bookcase, Cherry Finish"/>
    <x v="3123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s v="United States"/>
    <s v="San Francisco"/>
    <x v="1"/>
    <n v="94110"/>
    <x v="1"/>
    <s v="TEC-PH-10003215"/>
    <x v="2"/>
    <x v="7"/>
    <s v="Jackery Bar Premium Fast-charging Portable Charger"/>
    <x v="312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s v="United States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s v="United States"/>
    <s v="Bedford"/>
    <x v="5"/>
    <n v="76021"/>
    <x v="2"/>
    <s v="OFF-AR-10004582"/>
    <x v="1"/>
    <x v="6"/>
    <s v="BIC Brite Liner Grip Highlighters"/>
    <x v="1997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s v="United States"/>
    <s v="Bedford"/>
    <x v="5"/>
    <n v="76021"/>
    <x v="2"/>
    <s v="TEC-PH-10001557"/>
    <x v="2"/>
    <x v="7"/>
    <s v="Pyle PMP37LED"/>
    <x v="2081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s v="United States"/>
    <s v="Bedford"/>
    <x v="5"/>
    <n v="76021"/>
    <x v="2"/>
    <s v="OFF-BI-10004209"/>
    <x v="1"/>
    <x v="8"/>
    <s v="Fellowes Twister Kit, Gray/Clear, 3/pkg"/>
    <x v="3126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s v="United States"/>
    <s v="Lafayette"/>
    <x v="28"/>
    <n v="70506"/>
    <x v="0"/>
    <s v="TEC-MA-10003183"/>
    <x v="2"/>
    <x v="15"/>
    <s v="DYMO CardScan Personal V9 Business Card Scanner"/>
    <x v="651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s v="United States"/>
    <s v="Lafayette"/>
    <x v="28"/>
    <n v="70506"/>
    <x v="0"/>
    <s v="FUR-CH-10002439"/>
    <x v="0"/>
    <x v="1"/>
    <s v="Iceberg Nesting Folding Chair, 19w x 6d x 43h"/>
    <x v="3127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s v="United States"/>
    <s v="Covington"/>
    <x v="4"/>
    <n v="98042"/>
    <x v="1"/>
    <s v="OFF-AP-10000576"/>
    <x v="1"/>
    <x v="9"/>
    <s v="Belkin 7 Outlet SurgeMaster II"/>
    <x v="312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s v="United States"/>
    <s v="Covington"/>
    <x v="4"/>
    <n v="98042"/>
    <x v="1"/>
    <s v="OFF-PA-10004040"/>
    <x v="1"/>
    <x v="10"/>
    <s v="Universal Premium White Copier/Laser Paper (20Lb. and 87 Bright)"/>
    <x v="2744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s v="United States"/>
    <s v="Covington"/>
    <x v="4"/>
    <n v="98042"/>
    <x v="1"/>
    <s v="TEC-AC-10003063"/>
    <x v="2"/>
    <x v="11"/>
    <s v="Micro Innovations USB RF Wireless Keyboard with Mouse"/>
    <x v="1506"/>
    <n v="4"/>
    <n v="0"/>
    <n v="21"/>
    <x v="1"/>
    <x v="0"/>
  </r>
  <r>
    <n v="4035"/>
    <s v="US-2018-108777"/>
    <x v="939"/>
    <d v="2018-12-12T00:00:00"/>
    <s v="Same Day"/>
    <s v="JM-15655"/>
    <s v="Jim Mitchum"/>
    <x v="1"/>
    <s v="United States"/>
    <s v="Lorain"/>
    <x v="24"/>
    <n v="44052"/>
    <x v="3"/>
    <s v="OFF-BI-10003982"/>
    <x v="1"/>
    <x v="8"/>
    <s v="Wilson Jones Century Plastic Molded Ring Binders"/>
    <x v="3129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s v="United States"/>
    <s v="Lorain"/>
    <x v="24"/>
    <n v="44052"/>
    <x v="3"/>
    <s v="TEC-AC-10002567"/>
    <x v="2"/>
    <x v="11"/>
    <s v="Logitech G602 Wireless Gaming Mouse"/>
    <x v="3130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s v="United States"/>
    <s v="Chicago"/>
    <x v="10"/>
    <n v="60623"/>
    <x v="2"/>
    <s v="OFF-ST-10004950"/>
    <x v="1"/>
    <x v="4"/>
    <s v="Tenex Personal Filing Tote With Secure Closure Lid, Black/Frost"/>
    <x v="176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FUR-FU-10000550"/>
    <x v="0"/>
    <x v="5"/>
    <s v="Stacking Trays by OIC"/>
    <x v="1691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OFF-PA-10000528"/>
    <x v="1"/>
    <x v="10"/>
    <s v="Xerox 1981"/>
    <x v="3131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TEC-MA-10003183"/>
    <x v="2"/>
    <x v="15"/>
    <s v="DYMO CardScan Personal V9 Business Card Scanner"/>
    <x v="3132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OFF-BI-10003305"/>
    <x v="1"/>
    <x v="8"/>
    <s v="Avery Hanging File Binders"/>
    <x v="646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TEC-PH-10001425"/>
    <x v="2"/>
    <x v="7"/>
    <s v="Mophie Juice Pack Helium for iPhone"/>
    <x v="1837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OFF-LA-10001474"/>
    <x v="1"/>
    <x v="2"/>
    <s v="Avery 477"/>
    <x v="3133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s v="United States"/>
    <s v="San Francisco"/>
    <x v="1"/>
    <n v="94110"/>
    <x v="1"/>
    <s v="FUR-FU-10000672"/>
    <x v="0"/>
    <x v="5"/>
    <s v="Executive Impressions 10&quot; Spectator Wall Clock"/>
    <x v="3134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s v="United States"/>
    <s v="San Francisco"/>
    <x v="1"/>
    <n v="94110"/>
    <x v="1"/>
    <s v="FUR-FU-10001979"/>
    <x v="0"/>
    <x v="5"/>
    <s v="Dana Halogen Swing-Arm Architect Lamp"/>
    <x v="313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s v="United States"/>
    <s v="Houston"/>
    <x v="5"/>
    <n v="77070"/>
    <x v="2"/>
    <s v="OFF-BI-10003707"/>
    <x v="1"/>
    <x v="8"/>
    <s v="Aluminum Screw Posts"/>
    <x v="3136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s v="United States"/>
    <s v="Chicago"/>
    <x v="10"/>
    <n v="60653"/>
    <x v="2"/>
    <s v="OFF-AP-10002191"/>
    <x v="1"/>
    <x v="9"/>
    <s v="Belkin 8 Outlet SurgeMaster II Gold Surge Protector"/>
    <x v="3137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s v="United States"/>
    <s v="New York City"/>
    <x v="15"/>
    <n v="10035"/>
    <x v="3"/>
    <s v="OFF-PA-10000501"/>
    <x v="1"/>
    <x v="10"/>
    <s v="Petty Cash Envelope"/>
    <x v="152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s v="United States"/>
    <s v="New York City"/>
    <x v="15"/>
    <n v="10035"/>
    <x v="3"/>
    <s v="TEC-AC-10001990"/>
    <x v="2"/>
    <x v="11"/>
    <s v="Kensington Orbit Wireless Mobile Trackball for PC and Mac"/>
    <x v="3138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s v="United States"/>
    <s v="New York City"/>
    <x v="15"/>
    <n v="10011"/>
    <x v="3"/>
    <s v="FUR-FU-10003601"/>
    <x v="0"/>
    <x v="5"/>
    <s v="Deflect-o RollaMat Studded, Beveled Mat for Medium Pile Carpeting"/>
    <x v="313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s v="United States"/>
    <s v="New York City"/>
    <x v="15"/>
    <n v="10011"/>
    <x v="3"/>
    <s v="FUR-CH-10001891"/>
    <x v="0"/>
    <x v="1"/>
    <s v="Global Deluxe Office Fabric Chairs"/>
    <x v="3140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s v="United States"/>
    <s v="Philadelphia"/>
    <x v="9"/>
    <n v="19134"/>
    <x v="3"/>
    <s v="OFF-AR-10003469"/>
    <x v="1"/>
    <x v="6"/>
    <s v="Nontoxic Chalk"/>
    <x v="1728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s v="United States"/>
    <s v="Philadelphia"/>
    <x v="9"/>
    <n v="19134"/>
    <x v="3"/>
    <s v="FUR-TA-10004175"/>
    <x v="0"/>
    <x v="3"/>
    <s v="Hon 30&quot; x 60&quot; Table with Locking Drawer"/>
    <x v="3141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s v="United States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s v="United States"/>
    <s v="Philadelphia"/>
    <x v="9"/>
    <n v="19134"/>
    <x v="3"/>
    <s v="OFF-PA-10000533"/>
    <x v="1"/>
    <x v="10"/>
    <s v="Southworth Parchment Paper &amp; Envelopes"/>
    <x v="2579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s v="United States"/>
    <s v="Philadelphia"/>
    <x v="9"/>
    <n v="19134"/>
    <x v="3"/>
    <s v="OFF-ST-10004459"/>
    <x v="1"/>
    <x v="4"/>
    <s v="Tennsco Single-Tier Lockers"/>
    <x v="2122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s v="United States"/>
    <s v="Philadelphia"/>
    <x v="9"/>
    <n v="19134"/>
    <x v="3"/>
    <s v="FUR-TA-10004147"/>
    <x v="0"/>
    <x v="3"/>
    <s v="Hon 4060 Series Tables"/>
    <x v="3143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s v="United States"/>
    <s v="Chicago"/>
    <x v="10"/>
    <n v="60610"/>
    <x v="2"/>
    <s v="OFF-ST-10000046"/>
    <x v="1"/>
    <x v="4"/>
    <s v="Fellowes Super Stor/Drawer Files"/>
    <x v="3144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s v="United States"/>
    <s v="Oakland"/>
    <x v="1"/>
    <n v="94601"/>
    <x v="1"/>
    <s v="TEC-PH-10004774"/>
    <x v="2"/>
    <x v="7"/>
    <s v="Gear Head AU3700S Headset"/>
    <x v="3145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s v="United States"/>
    <s v="Oakland"/>
    <x v="1"/>
    <n v="94601"/>
    <x v="1"/>
    <s v="FUR-CH-10000595"/>
    <x v="0"/>
    <x v="1"/>
    <s v="Safco Contoured Stacking Chairs"/>
    <x v="3146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s v="United States"/>
    <s v="Chicago"/>
    <x v="10"/>
    <n v="60610"/>
    <x v="2"/>
    <s v="TEC-AC-10002473"/>
    <x v="2"/>
    <x v="11"/>
    <s v="Maxell 4.7GB DVD-R"/>
    <x v="3147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s v="United States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s v="United States"/>
    <s v="Philadelphia"/>
    <x v="9"/>
    <n v="19143"/>
    <x v="3"/>
    <s v="TEC-AC-10002800"/>
    <x v="2"/>
    <x v="11"/>
    <s v="Plantronics Audio 478 Stereo USB Headset"/>
    <x v="3149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s v="United States"/>
    <s v="Concord"/>
    <x v="3"/>
    <n v="28027"/>
    <x v="0"/>
    <s v="OFF-AR-10002766"/>
    <x v="1"/>
    <x v="6"/>
    <s v="Prang Drawing Pencil Set"/>
    <x v="3150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s v="United States"/>
    <s v="Concord"/>
    <x v="3"/>
    <n v="28027"/>
    <x v="0"/>
    <s v="OFF-SU-10002522"/>
    <x v="1"/>
    <x v="14"/>
    <s v="Acme Kleen Earth Office Shears"/>
    <x v="315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s v="United States"/>
    <s v="Charlotte"/>
    <x v="3"/>
    <n v="28205"/>
    <x v="0"/>
    <s v="OFF-FA-10003021"/>
    <x v="1"/>
    <x v="13"/>
    <s v="Staples"/>
    <x v="2024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s v="United States"/>
    <s v="Charlotte"/>
    <x v="3"/>
    <n v="28205"/>
    <x v="0"/>
    <s v="OFF-AR-10000634"/>
    <x v="1"/>
    <x v="6"/>
    <s v="Newell 320"/>
    <x v="1518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s v="United States"/>
    <s v="Charlotte"/>
    <x v="3"/>
    <n v="28205"/>
    <x v="0"/>
    <s v="OFF-LA-10001771"/>
    <x v="1"/>
    <x v="2"/>
    <s v="Avery 513"/>
    <x v="3152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s v="United States"/>
    <s v="Charlotte"/>
    <x v="3"/>
    <n v="28205"/>
    <x v="0"/>
    <s v="TEC-PH-10004434"/>
    <x v="2"/>
    <x v="7"/>
    <s v="Cisco IP Phone 7961G VoIP phone - Dark gray"/>
    <x v="3153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s v="United States"/>
    <s v="Dallas"/>
    <x v="5"/>
    <n v="75081"/>
    <x v="2"/>
    <s v="OFF-BI-10000050"/>
    <x v="1"/>
    <x v="8"/>
    <s v="Angle-D Binders with Locking Rings, Label Holders"/>
    <x v="3154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s v="United States"/>
    <s v="Dallas"/>
    <x v="5"/>
    <n v="75081"/>
    <x v="2"/>
    <s v="OFF-BI-10002414"/>
    <x v="1"/>
    <x v="8"/>
    <s v="GBC ProClick Spines for 32-Hole Punch"/>
    <x v="3155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s v="United States"/>
    <s v="Dallas"/>
    <x v="5"/>
    <n v="75081"/>
    <x v="2"/>
    <s v="FUR-BO-10003159"/>
    <x v="0"/>
    <x v="0"/>
    <s v="Sauder Camden County Collection Libraries, Planked Cherry Finish"/>
    <x v="3156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s v="United States"/>
    <s v="Indianapolis"/>
    <x v="14"/>
    <n v="46203"/>
    <x v="2"/>
    <s v="TEC-CO-10002095"/>
    <x v="2"/>
    <x v="16"/>
    <s v="Hewlett Packard 610 Color Digital Copier / Printer"/>
    <x v="3157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s v="United States"/>
    <s v="Broken Arrow"/>
    <x v="26"/>
    <n v="74012"/>
    <x v="2"/>
    <s v="TEC-PH-10004120"/>
    <x v="2"/>
    <x v="7"/>
    <s v="AT&amp;T 1080 Phone"/>
    <x v="3158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s v="United States"/>
    <s v="Miramar"/>
    <x v="2"/>
    <n v="33023"/>
    <x v="0"/>
    <s v="FUR-FU-10003553"/>
    <x v="0"/>
    <x v="5"/>
    <s v="Howard Miller 13-1/2&quot; Diameter Rosebrook Wall Clock"/>
    <x v="315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s v="United States"/>
    <s v="Miramar"/>
    <x v="2"/>
    <n v="33023"/>
    <x v="0"/>
    <s v="FUR-FU-10001488"/>
    <x v="0"/>
    <x v="5"/>
    <s v="Tenex 46&quot; x 60&quot; Computer Anti-Static Chairmat, Rectangular Shaped"/>
    <x v="3160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s v="United States"/>
    <s v="Omaha"/>
    <x v="8"/>
    <n v="68104"/>
    <x v="2"/>
    <s v="OFF-BI-10003094"/>
    <x v="1"/>
    <x v="8"/>
    <s v="Self-Adhesive Ring Binder Labels"/>
    <x v="991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s v="United States"/>
    <s v="Omaha"/>
    <x v="8"/>
    <n v="68104"/>
    <x v="2"/>
    <s v="OFF-FA-10003472"/>
    <x v="1"/>
    <x v="13"/>
    <s v="Bagged Rubber Bands"/>
    <x v="1325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s v="United States"/>
    <s v="Omaha"/>
    <x v="8"/>
    <n v="68104"/>
    <x v="2"/>
    <s v="OFF-PA-10001289"/>
    <x v="1"/>
    <x v="10"/>
    <s v="White Computer Printout Paper by Universal"/>
    <x v="224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s v="United States"/>
    <s v="Jacksonville"/>
    <x v="3"/>
    <n v="28540"/>
    <x v="0"/>
    <s v="TEC-PH-10002293"/>
    <x v="2"/>
    <x v="7"/>
    <s v="Anker 36W 4-Port USB Wall Charger Travel Power Adapter for iPhone 5s 5c 5"/>
    <x v="334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s v="United States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s v="United States"/>
    <s v="Tigard"/>
    <x v="21"/>
    <n v="97224"/>
    <x v="1"/>
    <s v="OFF-BI-10004828"/>
    <x v="1"/>
    <x v="8"/>
    <s v="GBC Poly Designer Binding Covers"/>
    <x v="316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s v="United States"/>
    <s v="Decatur"/>
    <x v="10"/>
    <n v="62521"/>
    <x v="2"/>
    <s v="OFF-BI-10004632"/>
    <x v="1"/>
    <x v="8"/>
    <s v="Ibico Hi-Tech Manual Binding System"/>
    <x v="645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s v="United States"/>
    <s v="Decatur"/>
    <x v="10"/>
    <n v="62521"/>
    <x v="2"/>
    <s v="OFF-PA-10000327"/>
    <x v="1"/>
    <x v="10"/>
    <s v="Xerox 1971"/>
    <x v="1518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s v="United States"/>
    <s v="Phoenix"/>
    <x v="16"/>
    <n v="85023"/>
    <x v="1"/>
    <s v="OFF-BI-10003291"/>
    <x v="1"/>
    <x v="8"/>
    <s v="Wilson Jones Leather-Like Binders with DublLock Round Rings"/>
    <x v="3163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s v="United States"/>
    <s v="Sacramento"/>
    <x v="1"/>
    <n v="95823"/>
    <x v="1"/>
    <s v="TEC-PH-10002275"/>
    <x v="2"/>
    <x v="7"/>
    <s v="Mitel 5320 IP Phone VoIP phone"/>
    <x v="3164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s v="United States"/>
    <s v="Sacramento"/>
    <x v="1"/>
    <n v="95823"/>
    <x v="1"/>
    <s v="OFF-BI-10003291"/>
    <x v="1"/>
    <x v="8"/>
    <s v="Wilson Jones Leather-Like Binders with DublLock Round Rings"/>
    <x v="3165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s v="United States"/>
    <s v="Sacramento"/>
    <x v="1"/>
    <n v="95823"/>
    <x v="1"/>
    <s v="OFF-BI-10000343"/>
    <x v="1"/>
    <x v="8"/>
    <s v="Pressboard Covers with Storage Hooks, 9 1/2&quot; x 11&quot;, Light Blue"/>
    <x v="696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s v="United States"/>
    <s v="Jonesboro"/>
    <x v="36"/>
    <n v="72401"/>
    <x v="0"/>
    <s v="FUR-BO-10000711"/>
    <x v="0"/>
    <x v="0"/>
    <s v="Hon Metal Bookcases, Gray"/>
    <x v="3166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s v="United States"/>
    <s v="New York City"/>
    <x v="15"/>
    <n v="10035"/>
    <x v="3"/>
    <s v="OFF-LA-10001297"/>
    <x v="1"/>
    <x v="2"/>
    <s v="Avery 473"/>
    <x v="346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s v="United States"/>
    <s v="New York City"/>
    <x v="15"/>
    <n v="10035"/>
    <x v="3"/>
    <s v="OFF-SU-10001574"/>
    <x v="1"/>
    <x v="14"/>
    <s v="Acme Value Line Scissors"/>
    <x v="1031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s v="United States"/>
    <s v="New York City"/>
    <x v="15"/>
    <n v="10035"/>
    <x v="3"/>
    <s v="OFF-BI-10003305"/>
    <x v="1"/>
    <x v="8"/>
    <s v="Avery Hanging File Binders"/>
    <x v="646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s v="United States"/>
    <s v="Akron"/>
    <x v="24"/>
    <n v="44312"/>
    <x v="3"/>
    <s v="OFF-ST-10002574"/>
    <x v="1"/>
    <x v="4"/>
    <s v="SAFCO Commercial Wire Shelving, Black"/>
    <x v="3167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s v="United States"/>
    <s v="Florence"/>
    <x v="0"/>
    <n v="41042"/>
    <x v="0"/>
    <s v="TEC-MA-10000864"/>
    <x v="2"/>
    <x v="15"/>
    <s v="Cisco 9971 IP Video Phone Charcoal"/>
    <x v="3168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s v="United States"/>
    <s v="Florence"/>
    <x v="0"/>
    <n v="41042"/>
    <x v="0"/>
    <s v="TEC-AC-10003289"/>
    <x v="2"/>
    <x v="11"/>
    <s v="Anker Ultra-Slim Mini Bluetooth 3.0 Wireless Keyboard"/>
    <x v="1105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s v="United States"/>
    <s v="Florence"/>
    <x v="0"/>
    <n v="41042"/>
    <x v="0"/>
    <s v="TEC-PH-10001619"/>
    <x v="2"/>
    <x v="7"/>
    <s v="LG G3"/>
    <x v="2173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s v="United States"/>
    <s v="Minneapolis"/>
    <x v="11"/>
    <n v="55407"/>
    <x v="2"/>
    <s v="OFF-PA-10004888"/>
    <x v="1"/>
    <x v="10"/>
    <s v="Xerox 217"/>
    <x v="5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s v="United States"/>
    <s v="Minneapolis"/>
    <x v="11"/>
    <n v="55407"/>
    <x v="2"/>
    <s v="OFF-ST-10000736"/>
    <x v="1"/>
    <x v="4"/>
    <s v="Carina Double Wide Media Storage Towers in Natural &amp; Black"/>
    <x v="3169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s v="United States"/>
    <s v="Minneapolis"/>
    <x v="11"/>
    <n v="55407"/>
    <x v="2"/>
    <s v="OFF-BI-10001120"/>
    <x v="1"/>
    <x v="8"/>
    <s v="Ibico EPK-21 Electric Binding System"/>
    <x v="3170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s v="United States"/>
    <s v="Minneapolis"/>
    <x v="11"/>
    <n v="55407"/>
    <x v="2"/>
    <s v="OFF-BI-10000301"/>
    <x v="1"/>
    <x v="8"/>
    <s v="GBC Instant Report Kit"/>
    <x v="3171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s v="United States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s v="United States"/>
    <s v="Houston"/>
    <x v="5"/>
    <n v="77095"/>
    <x v="2"/>
    <s v="OFF-AP-10002906"/>
    <x v="1"/>
    <x v="9"/>
    <s v="Hoover Replacement Belt for Commercial Guardsman Heavy-Duty Upright Vacuum"/>
    <x v="3173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s v="United States"/>
    <s v="Houston"/>
    <x v="5"/>
    <n v="77095"/>
    <x v="2"/>
    <s v="OFF-PA-10000740"/>
    <x v="1"/>
    <x v="10"/>
    <s v="Xerox 1982"/>
    <x v="3174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s v="United States"/>
    <s v="Fremont"/>
    <x v="8"/>
    <n v="68025"/>
    <x v="2"/>
    <s v="FUR-FU-10001940"/>
    <x v="0"/>
    <x v="5"/>
    <s v="Staple-based wall hangings"/>
    <x v="204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s v="United States"/>
    <s v="San Diego"/>
    <x v="1"/>
    <n v="92105"/>
    <x v="1"/>
    <s v="TEC-PH-10000439"/>
    <x v="2"/>
    <x v="7"/>
    <s v="GE DSL Phone Line Filter"/>
    <x v="3175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s v="United States"/>
    <s v="San Diego"/>
    <x v="1"/>
    <n v="92105"/>
    <x v="1"/>
    <s v="OFF-BI-10000404"/>
    <x v="1"/>
    <x v="8"/>
    <s v="Avery Printable Repositionable Plastic Tabs"/>
    <x v="1288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s v="United States"/>
    <s v="Houston"/>
    <x v="5"/>
    <n v="77041"/>
    <x v="2"/>
    <s v="OFF-BI-10003676"/>
    <x v="1"/>
    <x v="8"/>
    <s v="GBC Standard Recycled Report Covers, Clear Plastic Sheets"/>
    <x v="3176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s v="United States"/>
    <s v="New York City"/>
    <x v="15"/>
    <n v="10011"/>
    <x v="3"/>
    <s v="OFF-ST-10002486"/>
    <x v="1"/>
    <x v="4"/>
    <s v="Eldon Shelf Savers Cubes and Bins"/>
    <x v="544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s v="United States"/>
    <s v="New York City"/>
    <x v="15"/>
    <n v="10011"/>
    <x v="3"/>
    <s v="FUR-TA-10003837"/>
    <x v="0"/>
    <x v="3"/>
    <s v="Anderson Hickey Conga Table Tops &amp; Accessories"/>
    <x v="3177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s v="United States"/>
    <s v="Detroit"/>
    <x v="12"/>
    <n v="48227"/>
    <x v="2"/>
    <s v="TEC-PH-10002923"/>
    <x v="2"/>
    <x v="7"/>
    <s v="Logitech B530 USB Headset - headset - Full size, Binaural"/>
    <x v="2270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s v="United States"/>
    <s v="Detroit"/>
    <x v="12"/>
    <n v="48227"/>
    <x v="2"/>
    <s v="FUR-BO-10004360"/>
    <x v="0"/>
    <x v="0"/>
    <s v="Rush Hierlooms Collection Rich Wood Bookcases"/>
    <x v="3178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s v="United States"/>
    <s v="Detroit"/>
    <x v="12"/>
    <n v="48227"/>
    <x v="2"/>
    <s v="OFF-PA-10002160"/>
    <x v="1"/>
    <x v="10"/>
    <s v="Xerox 1978"/>
    <x v="171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s v="United States"/>
    <s v="Detroit"/>
    <x v="12"/>
    <n v="48227"/>
    <x v="2"/>
    <s v="OFF-AR-10002375"/>
    <x v="1"/>
    <x v="6"/>
    <s v="Newell 351"/>
    <x v="175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s v="United States"/>
    <s v="Houston"/>
    <x v="5"/>
    <n v="77095"/>
    <x v="2"/>
    <s v="OFF-LA-10000443"/>
    <x v="1"/>
    <x v="2"/>
    <s v="Avery 501"/>
    <x v="317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s v="United States"/>
    <s v="Houston"/>
    <x v="5"/>
    <n v="77095"/>
    <x v="2"/>
    <s v="TEC-PH-10001750"/>
    <x v="2"/>
    <x v="7"/>
    <s v="Samsung Rugby III"/>
    <x v="3180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s v="United States"/>
    <s v="Seattle"/>
    <x v="4"/>
    <n v="98105"/>
    <x v="1"/>
    <s v="OFF-BI-10004632"/>
    <x v="1"/>
    <x v="8"/>
    <s v="Ibico Hi-Tech Manual Binding System"/>
    <x v="3181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s v="United States"/>
    <s v="Los Angeles"/>
    <x v="1"/>
    <n v="90036"/>
    <x v="1"/>
    <s v="OFF-BI-10002813"/>
    <x v="1"/>
    <x v="8"/>
    <s v="Avery Reinforcements for Hole-Punch Pages"/>
    <x v="1443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s v="United States"/>
    <s v="Los Angeles"/>
    <x v="1"/>
    <n v="90036"/>
    <x v="1"/>
    <s v="OFF-PA-10002005"/>
    <x v="1"/>
    <x v="10"/>
    <s v="Xerox 225"/>
    <x v="54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s v="United States"/>
    <s v="Los Angeles"/>
    <x v="1"/>
    <n v="90036"/>
    <x v="1"/>
    <s v="OFF-ST-10000060"/>
    <x v="1"/>
    <x v="4"/>
    <s v="Fellowes Bankers Box Staxonsteel Drawer File/Stacking System"/>
    <x v="3182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s v="United States"/>
    <s v="Los Angeles"/>
    <x v="1"/>
    <n v="90036"/>
    <x v="1"/>
    <s v="OFF-BI-10002706"/>
    <x v="1"/>
    <x v="8"/>
    <s v="Avery Premier Heavy-Duty Binder with Round Locking Rings"/>
    <x v="3183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s v="United States"/>
    <s v="Philadelphia"/>
    <x v="9"/>
    <n v="19120"/>
    <x v="3"/>
    <s v="TEC-AC-10000199"/>
    <x v="2"/>
    <x v="11"/>
    <s v="Kingston Digital DataTraveler 8GB USB 2.0"/>
    <x v="3184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s v="United States"/>
    <s v="Seattle"/>
    <x v="4"/>
    <n v="98103"/>
    <x v="1"/>
    <s v="OFF-PA-10002870"/>
    <x v="1"/>
    <x v="10"/>
    <s v="Ampad Phone Message Book, Recycled, 400 Message Capacity, 5 ¾” x 11”"/>
    <x v="782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s v="United States"/>
    <s v="Seattle"/>
    <x v="4"/>
    <n v="98103"/>
    <x v="1"/>
    <s v="OFF-LA-10004545"/>
    <x v="1"/>
    <x v="2"/>
    <s v="Avery 50"/>
    <x v="3185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s v="United States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s v="United States"/>
    <s v="Watertown"/>
    <x v="15"/>
    <n v="13601"/>
    <x v="3"/>
    <s v="OFF-AP-10004249"/>
    <x v="1"/>
    <x v="9"/>
    <s v="Staple holder"/>
    <x v="385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s v="United States"/>
    <s v="Jacksonville"/>
    <x v="2"/>
    <n v="32216"/>
    <x v="0"/>
    <s v="FUR-FU-10001602"/>
    <x v="0"/>
    <x v="5"/>
    <s v="Eldon Delta Triangular Chair Mat, 52&quot; x 58&quot;, Clear"/>
    <x v="3187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s v="United States"/>
    <s v="Arlington"/>
    <x v="17"/>
    <n v="22204"/>
    <x v="0"/>
    <s v="OFF-AR-10003179"/>
    <x v="1"/>
    <x v="6"/>
    <s v="Dixon Ticonderoga Core-Lock Colored Pencils"/>
    <x v="3188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s v="United States"/>
    <s v="Charlotte"/>
    <x v="3"/>
    <n v="28205"/>
    <x v="0"/>
    <s v="OFF-ST-10003722"/>
    <x v="1"/>
    <x v="4"/>
    <s v="Project Tote Personal File"/>
    <x v="3189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s v="United States"/>
    <s v="Charlotte"/>
    <x v="3"/>
    <n v="28205"/>
    <x v="0"/>
    <s v="TEC-MA-10001127"/>
    <x v="2"/>
    <x v="15"/>
    <s v="HP Designjet T520 Inkjet Large Format Printer - 24&quot; Color"/>
    <x v="3190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s v="United States"/>
    <s v="Seattle"/>
    <x v="4"/>
    <n v="98103"/>
    <x v="1"/>
    <s v="OFF-AP-10001947"/>
    <x v="1"/>
    <x v="9"/>
    <s v="Acco 6 Outlet Guardian Premium Plus Surge Suppressor"/>
    <x v="3191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s v="United States"/>
    <s v="Chicago"/>
    <x v="10"/>
    <n v="60623"/>
    <x v="2"/>
    <s v="OFF-BI-10001107"/>
    <x v="1"/>
    <x v="8"/>
    <s v="GBC White Gloss Covers, Plain Front"/>
    <x v="3192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s v="United States"/>
    <s v="Hollywood"/>
    <x v="2"/>
    <n v="33021"/>
    <x v="0"/>
    <s v="OFF-PA-10000349"/>
    <x v="1"/>
    <x v="10"/>
    <s v="Easy-staple paper"/>
    <x v="1655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s v="United States"/>
    <s v="Hollywood"/>
    <x v="2"/>
    <n v="33021"/>
    <x v="0"/>
    <s v="OFF-PA-10003349"/>
    <x v="1"/>
    <x v="10"/>
    <s v="Xerox 1957"/>
    <x v="12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s v="United States"/>
    <s v="Chesapeake"/>
    <x v="17"/>
    <n v="23320"/>
    <x v="0"/>
    <s v="OFF-FA-10002280"/>
    <x v="1"/>
    <x v="13"/>
    <s v="Advantus Plastic Paper Clips"/>
    <x v="47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s v="United States"/>
    <s v="Chesapeake"/>
    <x v="17"/>
    <n v="23320"/>
    <x v="0"/>
    <s v="TEC-MA-10000029"/>
    <x v="2"/>
    <x v="15"/>
    <s v="Epson WorkForce WF-2530 All-in-One Printer, Copier Scanner"/>
    <x v="2779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s v="United States"/>
    <s v="Los Angeles"/>
    <x v="1"/>
    <n v="90036"/>
    <x v="1"/>
    <s v="OFF-BI-10002854"/>
    <x v="1"/>
    <x v="8"/>
    <s v="Performers Binder/Pad Holder, Black"/>
    <x v="3193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s v="United States"/>
    <s v="Los Angeles"/>
    <x v="1"/>
    <n v="90036"/>
    <x v="1"/>
    <s v="OFF-ST-10003716"/>
    <x v="1"/>
    <x v="4"/>
    <s v="Tennsco Double-Tier Lockers"/>
    <x v="319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s v="United States"/>
    <s v="Alexandria"/>
    <x v="17"/>
    <n v="22304"/>
    <x v="0"/>
    <s v="OFF-FA-10000624"/>
    <x v="1"/>
    <x v="13"/>
    <s v="OIC Binder Clips"/>
    <x v="3195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s v="United States"/>
    <s v="Deer Park"/>
    <x v="5"/>
    <n v="77536"/>
    <x v="2"/>
    <s v="OFF-BI-10004654"/>
    <x v="1"/>
    <x v="8"/>
    <s v="Avery Binding System Hidden Tab Executive Style Index Sets"/>
    <x v="3196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s v="United States"/>
    <s v="Philadelphia"/>
    <x v="9"/>
    <n v="19120"/>
    <x v="3"/>
    <s v="OFF-ST-10001228"/>
    <x v="1"/>
    <x v="4"/>
    <s v="Personal File Boxes with Fold-Down Carry Handle"/>
    <x v="3197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s v="United States"/>
    <s v="Philadelphia"/>
    <x v="9"/>
    <n v="19120"/>
    <x v="3"/>
    <s v="FUR-FU-10003798"/>
    <x v="0"/>
    <x v="5"/>
    <s v="Ultra Door Kickplate, 8&quot;H x 34&quot;W"/>
    <x v="3097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s v="United States"/>
    <s v="Wichita"/>
    <x v="41"/>
    <n v="67212"/>
    <x v="2"/>
    <s v="OFF-LA-10003148"/>
    <x v="1"/>
    <x v="2"/>
    <s v="Avery 51"/>
    <x v="1381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s v="United States"/>
    <s v="Midland"/>
    <x v="12"/>
    <n v="48640"/>
    <x v="2"/>
    <s v="OFF-BI-10001249"/>
    <x v="1"/>
    <x v="8"/>
    <s v="Avery Heavy-Duty EZD View Binder with Locking Rings"/>
    <x v="3198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s v="United States"/>
    <s v="San Francisco"/>
    <x v="1"/>
    <n v="94110"/>
    <x v="1"/>
    <s v="OFF-AR-10003759"/>
    <x v="1"/>
    <x v="6"/>
    <s v="Crayola Anti Dust Chalk, 12/Pack"/>
    <x v="3199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s v="United States"/>
    <s v="San Francisco"/>
    <x v="1"/>
    <n v="94110"/>
    <x v="1"/>
    <s v="OFF-AR-10001227"/>
    <x v="1"/>
    <x v="6"/>
    <s v="Newell 338"/>
    <x v="138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s v="United States"/>
    <s v="San Francisco"/>
    <x v="1"/>
    <n v="94110"/>
    <x v="1"/>
    <s v="FUR-CH-10000863"/>
    <x v="0"/>
    <x v="1"/>
    <s v="Novimex Swivel Fabric Task Chair"/>
    <x v="3200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s v="United States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s v="United States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s v="United States"/>
    <s v="Austin"/>
    <x v="5"/>
    <n v="78745"/>
    <x v="2"/>
    <s v="OFF-ST-10004507"/>
    <x v="1"/>
    <x v="4"/>
    <s v="Advantus Rolling Storage Box"/>
    <x v="3202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s v="United States"/>
    <s v="Austin"/>
    <x v="5"/>
    <n v="78745"/>
    <x v="2"/>
    <s v="TEC-AC-10002942"/>
    <x v="2"/>
    <x v="11"/>
    <s v="WD My Passport Ultra 1TB Portable External Hard Drive"/>
    <x v="3203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s v="United States"/>
    <s v="Austin"/>
    <x v="5"/>
    <n v="78745"/>
    <x v="2"/>
    <s v="OFF-ST-10002344"/>
    <x v="1"/>
    <x v="4"/>
    <s v="Carina 42&quot;Hx23 3/4&quot;W Media Storage Unit"/>
    <x v="1793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s v="United States"/>
    <s v="Philadelphia"/>
    <x v="9"/>
    <n v="19134"/>
    <x v="3"/>
    <s v="OFF-LA-10002475"/>
    <x v="1"/>
    <x v="2"/>
    <s v="Avery 519"/>
    <x v="320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s v="United States"/>
    <s v="Philadelphia"/>
    <x v="9"/>
    <n v="19134"/>
    <x v="3"/>
    <s v="OFF-PA-10003072"/>
    <x v="1"/>
    <x v="10"/>
    <s v="Eureka Recycled Copy Paper 8 1/2&quot; x 11&quot;, Ream"/>
    <x v="12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s v="United States"/>
    <s v="Philadelphia"/>
    <x v="9"/>
    <n v="19134"/>
    <x v="3"/>
    <s v="OFF-EN-10001509"/>
    <x v="1"/>
    <x v="12"/>
    <s v="Poly String Tie Envelopes"/>
    <x v="322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s v="United States"/>
    <s v="Bristol"/>
    <x v="18"/>
    <n v="37620"/>
    <x v="0"/>
    <s v="OFF-BI-10004781"/>
    <x v="1"/>
    <x v="8"/>
    <s v="GBC Wire Binding Strips"/>
    <x v="1824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s v="United States"/>
    <s v="Bristol"/>
    <x v="18"/>
    <n v="37620"/>
    <x v="0"/>
    <s v="OFF-BI-10000145"/>
    <x v="1"/>
    <x v="8"/>
    <s v="Zipper Ring Binder Pockets"/>
    <x v="1803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s v="United States"/>
    <s v="Philadelphia"/>
    <x v="9"/>
    <n v="19140"/>
    <x v="3"/>
    <s v="TEC-AC-10003280"/>
    <x v="2"/>
    <x v="11"/>
    <s v="Belkin F8E887 USB Wired Ergonomic Keyboard"/>
    <x v="736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s v="United States"/>
    <s v="Philadelphia"/>
    <x v="9"/>
    <n v="19140"/>
    <x v="3"/>
    <s v="OFF-BI-10001107"/>
    <x v="1"/>
    <x v="8"/>
    <s v="GBC White Gloss Covers, Plain Front"/>
    <x v="3205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s v="United States"/>
    <s v="Chicago"/>
    <x v="10"/>
    <n v="60610"/>
    <x v="2"/>
    <s v="OFF-PA-10000533"/>
    <x v="1"/>
    <x v="10"/>
    <s v="Southworth Parchment Paper &amp; Envelopes"/>
    <x v="937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s v="United States"/>
    <s v="Columbus"/>
    <x v="32"/>
    <n v="31907"/>
    <x v="0"/>
    <s v="OFF-AR-10003056"/>
    <x v="1"/>
    <x v="6"/>
    <s v="Newell 341"/>
    <x v="1387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s v="United States"/>
    <s v="New York City"/>
    <x v="15"/>
    <n v="10035"/>
    <x v="3"/>
    <s v="TEC-PH-10002834"/>
    <x v="2"/>
    <x v="7"/>
    <s v="Google Nexus 5"/>
    <x v="2503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s v="United States"/>
    <s v="New York City"/>
    <x v="15"/>
    <n v="10035"/>
    <x v="3"/>
    <s v="OFF-ST-10002214"/>
    <x v="1"/>
    <x v="4"/>
    <s v="X-Rack File for Hanging Folders"/>
    <x v="2433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s v="United States"/>
    <s v="Dover"/>
    <x v="38"/>
    <n v="3820"/>
    <x v="3"/>
    <s v="OFF-LA-10004484"/>
    <x v="1"/>
    <x v="2"/>
    <s v="Avery 476"/>
    <x v="1873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s v="United States"/>
    <s v="Dover"/>
    <x v="38"/>
    <n v="3820"/>
    <x v="3"/>
    <s v="OFF-BI-10003091"/>
    <x v="1"/>
    <x v="8"/>
    <s v="GBC DocuBind TL200 Manual Binding Machine"/>
    <x v="3206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s v="United States"/>
    <s v="Aurora"/>
    <x v="22"/>
    <n v="80013"/>
    <x v="1"/>
    <s v="TEC-AC-10003027"/>
    <x v="2"/>
    <x v="11"/>
    <s v="Imation 8GB Mini TravelDrive USB 2.0 Flash Drive"/>
    <x v="3207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s v="United States"/>
    <s v="Aurora"/>
    <x v="22"/>
    <n v="80013"/>
    <x v="1"/>
    <s v="OFF-ST-10003638"/>
    <x v="1"/>
    <x v="4"/>
    <s v="Mobile Personal File Cube"/>
    <x v="3208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s v="United States"/>
    <s v="Long Beach"/>
    <x v="15"/>
    <n v="11561"/>
    <x v="3"/>
    <s v="OFF-PA-10003848"/>
    <x v="1"/>
    <x v="10"/>
    <s v="Xerox 1997"/>
    <x v="54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s v="United States"/>
    <s v="Pasadena"/>
    <x v="1"/>
    <n v="91104"/>
    <x v="1"/>
    <s v="OFF-ST-10002352"/>
    <x v="1"/>
    <x v="4"/>
    <s v="Iris Project Case"/>
    <x v="1051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s v="United States"/>
    <s v="Pasadena"/>
    <x v="1"/>
    <n v="91104"/>
    <x v="1"/>
    <s v="FUR-CH-10000229"/>
    <x v="0"/>
    <x v="1"/>
    <s v="Global Enterprise Series Seating High-Back Swivel/Tilt Chairs"/>
    <x v="3209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s v="United States"/>
    <s v="Mesa"/>
    <x v="16"/>
    <n v="85204"/>
    <x v="1"/>
    <s v="OFF-PA-10000788"/>
    <x v="1"/>
    <x v="10"/>
    <s v="Xerox 210"/>
    <x v="277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s v="United States"/>
    <s v="Mesa"/>
    <x v="16"/>
    <n v="85204"/>
    <x v="1"/>
    <s v="OFF-PA-10002968"/>
    <x v="1"/>
    <x v="10"/>
    <s v="Xerox 1973"/>
    <x v="1572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s v="United States"/>
    <s v="Fresno"/>
    <x v="1"/>
    <n v="93727"/>
    <x v="1"/>
    <s v="OFF-ST-10002486"/>
    <x v="1"/>
    <x v="4"/>
    <s v="Eldon Shelf Savers Cubes and Bins"/>
    <x v="5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s v="United States"/>
    <s v="Columbia"/>
    <x v="20"/>
    <n v="29203"/>
    <x v="0"/>
    <s v="OFF-BI-10002215"/>
    <x v="1"/>
    <x v="8"/>
    <s v="Wilson Jones Hanging View Binder, White, 1&quot;"/>
    <x v="3210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s v="United States"/>
    <s v="Columbia"/>
    <x v="20"/>
    <n v="29203"/>
    <x v="0"/>
    <s v="OFF-PA-10000788"/>
    <x v="1"/>
    <x v="10"/>
    <s v="Xerox 210"/>
    <x v="91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s v="United States"/>
    <s v="Columbia"/>
    <x v="20"/>
    <n v="29203"/>
    <x v="0"/>
    <s v="OFF-BI-10003364"/>
    <x v="1"/>
    <x v="8"/>
    <s v="Binding Machine Supplies"/>
    <x v="2502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s v="United States"/>
    <s v="Santa Ana"/>
    <x v="1"/>
    <n v="92704"/>
    <x v="1"/>
    <s v="OFF-AR-10003582"/>
    <x v="1"/>
    <x v="6"/>
    <s v="Boston Electric Pencil Sharpener, Model 1818, Charcoal Black"/>
    <x v="2471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s v="United States"/>
    <s v="Columbia"/>
    <x v="20"/>
    <n v="29203"/>
    <x v="0"/>
    <s v="TEC-PH-10003273"/>
    <x v="2"/>
    <x v="7"/>
    <s v="AT&amp;T TR1909W"/>
    <x v="3211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s v="United States"/>
    <s v="Columbia"/>
    <x v="20"/>
    <n v="29203"/>
    <x v="0"/>
    <s v="OFF-PA-10000100"/>
    <x v="1"/>
    <x v="10"/>
    <s v="Xerox 1945"/>
    <x v="124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s v="United States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s v="United States"/>
    <s v="San Francisco"/>
    <x v="1"/>
    <n v="94109"/>
    <x v="1"/>
    <s v="OFF-BI-10004182"/>
    <x v="1"/>
    <x v="8"/>
    <s v="Economy Binders"/>
    <x v="3213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s v="United States"/>
    <s v="Houston"/>
    <x v="5"/>
    <n v="77036"/>
    <x v="2"/>
    <s v="OFF-BI-10000756"/>
    <x v="1"/>
    <x v="8"/>
    <s v="Storex DuraTech Recycled Plastic Frosted Binders"/>
    <x v="3214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s v="United States"/>
    <s v="New York City"/>
    <x v="15"/>
    <n v="10035"/>
    <x v="3"/>
    <s v="TEC-AC-10001539"/>
    <x v="2"/>
    <x v="11"/>
    <s v="Logitech G430 Surround Sound Gaming Headset with Dolby 7.1 Technology"/>
    <x v="3215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s v="United States"/>
    <s v="New York City"/>
    <x v="15"/>
    <n v="10035"/>
    <x v="3"/>
    <s v="OFF-ST-10000991"/>
    <x v="1"/>
    <x v="4"/>
    <s v="Space Solutions HD Industrial Steel Shelving."/>
    <x v="3216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s v="United States"/>
    <s v="Franklin"/>
    <x v="31"/>
    <n v="2038"/>
    <x v="3"/>
    <s v="FUR-BO-10002853"/>
    <x v="0"/>
    <x v="0"/>
    <s v="O'Sullivan 5-Shelf Heavy-Duty Bookcases"/>
    <x v="3217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s v="United States"/>
    <s v="Baltimore"/>
    <x v="39"/>
    <n v="21215"/>
    <x v="3"/>
    <s v="TEC-AC-10004510"/>
    <x v="2"/>
    <x v="11"/>
    <s v="Logitech Desktop MK120 Mouse and keyboard Combo"/>
    <x v="1548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s v="United States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s v="United States"/>
    <s v="Mcallen"/>
    <x v="5"/>
    <n v="78501"/>
    <x v="2"/>
    <s v="OFF-BI-10002571"/>
    <x v="1"/>
    <x v="8"/>
    <s v="Avery Framed View Binder, EZD Ring (Locking), Navy, 1 1/2&quot;"/>
    <x v="3219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s v="United States"/>
    <s v="Mcallen"/>
    <x v="5"/>
    <n v="78501"/>
    <x v="2"/>
    <s v="OFF-ST-10004835"/>
    <x v="1"/>
    <x v="4"/>
    <s v="Plastic Stacking Crates &amp; Casters"/>
    <x v="436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s v="United States"/>
    <s v="Iowa City"/>
    <x v="23"/>
    <n v="52240"/>
    <x v="2"/>
    <s v="OFF-PA-10004022"/>
    <x v="1"/>
    <x v="10"/>
    <s v="Hammermill Color Copier Paper (28Lb. and 96 Bright)"/>
    <x v="1044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s v="United States"/>
    <s v="Newark"/>
    <x v="13"/>
    <n v="19711"/>
    <x v="3"/>
    <s v="TEC-CO-10004722"/>
    <x v="2"/>
    <x v="16"/>
    <s v="Canon imageCLASS 2200 Advanced Copier"/>
    <x v="3220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s v="United States"/>
    <s v="Houston"/>
    <x v="5"/>
    <n v="77070"/>
    <x v="2"/>
    <s v="OFF-PA-10004248"/>
    <x v="1"/>
    <x v="10"/>
    <s v="Xerox 1990"/>
    <x v="3131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s v="United States"/>
    <s v="Boise"/>
    <x v="45"/>
    <n v="83704"/>
    <x v="1"/>
    <s v="FUR-TA-10000577"/>
    <x v="0"/>
    <x v="3"/>
    <s v="Bretford CR4500 Series Slim Rectangular Table"/>
    <x v="3221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s v="United States"/>
    <s v="Boise"/>
    <x v="45"/>
    <n v="83704"/>
    <x v="1"/>
    <s v="TEC-PH-10001254"/>
    <x v="2"/>
    <x v="7"/>
    <s v="Jabra BIZ 2300 Duo QD Duo Corded Headset"/>
    <x v="3222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s v="United States"/>
    <s v="San Diego"/>
    <x v="1"/>
    <n v="92105"/>
    <x v="1"/>
    <s v="OFF-AR-10001044"/>
    <x v="1"/>
    <x v="6"/>
    <s v="BOSTON Ranger #55 Pencil Sharpener, Black"/>
    <x v="3223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s v="United States"/>
    <s v="Los Angeles"/>
    <x v="1"/>
    <n v="90032"/>
    <x v="1"/>
    <s v="FUR-FU-10002597"/>
    <x v="0"/>
    <x v="5"/>
    <s v="C-Line Magnetic Cubicle Keepers, Clear Polypropylene"/>
    <x v="3224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s v="United States"/>
    <s v="New York City"/>
    <x v="15"/>
    <n v="10024"/>
    <x v="3"/>
    <s v="OFF-LA-10004093"/>
    <x v="1"/>
    <x v="2"/>
    <s v="Avery 486"/>
    <x v="2521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s v="United States"/>
    <s v="Philadelphia"/>
    <x v="9"/>
    <n v="19134"/>
    <x v="3"/>
    <s v="OFF-AP-10000179"/>
    <x v="1"/>
    <x v="9"/>
    <s v="Honeywell Enviracaire Portable HEPA Air Cleaner for up to 10 x 16 Room"/>
    <x v="3225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s v="United States"/>
    <s v="Philadelphia"/>
    <x v="9"/>
    <n v="19134"/>
    <x v="3"/>
    <s v="OFF-BI-10001072"/>
    <x v="1"/>
    <x v="8"/>
    <s v="GBC Clear Cover, 8-1/2 x 11, unpunched, 25 covers per pack"/>
    <x v="3226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s v="United States"/>
    <s v="New York City"/>
    <x v="15"/>
    <n v="10024"/>
    <x v="3"/>
    <s v="OFF-LA-10004093"/>
    <x v="1"/>
    <x v="2"/>
    <s v="Avery 486"/>
    <x v="206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s v="United States"/>
    <s v="New York City"/>
    <x v="15"/>
    <n v="10024"/>
    <x v="3"/>
    <s v="TEC-CO-10002095"/>
    <x v="2"/>
    <x v="16"/>
    <s v="Hewlett Packard 610 Color Digital Copier / Printer"/>
    <x v="3227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s v="United States"/>
    <s v="New York City"/>
    <x v="15"/>
    <n v="10024"/>
    <x v="3"/>
    <s v="OFF-PA-10002713"/>
    <x v="1"/>
    <x v="10"/>
    <s v="Adams Phone Message Book, 200 Message Capacity, 8 1/16” x 11”"/>
    <x v="521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s v="United States"/>
    <s v="New York City"/>
    <x v="15"/>
    <n v="10024"/>
    <x v="3"/>
    <s v="OFF-PA-10002254"/>
    <x v="1"/>
    <x v="10"/>
    <s v="Xerox 1883"/>
    <x v="2381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OFF-AR-10001683"/>
    <x v="1"/>
    <x v="6"/>
    <s v="Lumber Crayons"/>
    <x v="3228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FUR-FU-10002364"/>
    <x v="0"/>
    <x v="5"/>
    <s v="Eldon Expressions Wood Desk Accessories, Oak"/>
    <x v="181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OFF-BI-10004001"/>
    <x v="1"/>
    <x v="8"/>
    <s v="GBC Recycled VeloBinder Covers"/>
    <x v="3229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FUR-FU-10000023"/>
    <x v="0"/>
    <x v="5"/>
    <s v="Eldon Wave Desk Accessories"/>
    <x v="3230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FUR-CH-10002320"/>
    <x v="0"/>
    <x v="1"/>
    <s v="Hon Pagoda Stacking Chairs"/>
    <x v="3231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s v="United States"/>
    <s v="Cranston"/>
    <x v="34"/>
    <n v="2920"/>
    <x v="3"/>
    <s v="FUR-TA-10003238"/>
    <x v="0"/>
    <x v="3"/>
    <s v="Chromcraft Bull-Nose Wood 48&quot; x 96&quot; Rectangular Conference Tables"/>
    <x v="3232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s v="United States"/>
    <s v="Chicago"/>
    <x v="10"/>
    <n v="60623"/>
    <x v="2"/>
    <s v="OFF-PA-10004965"/>
    <x v="1"/>
    <x v="10"/>
    <s v="Xerox 1921"/>
    <x v="299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s v="United States"/>
    <s v="Richmond"/>
    <x v="0"/>
    <n v="40475"/>
    <x v="0"/>
    <s v="OFF-PA-10003016"/>
    <x v="1"/>
    <x v="10"/>
    <s v="Adams &quot;While You Were Out&quot; Message Pads"/>
    <x v="2320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s v="United States"/>
    <s v="Richmond"/>
    <x v="0"/>
    <n v="40475"/>
    <x v="0"/>
    <s v="OFF-AR-10003651"/>
    <x v="1"/>
    <x v="6"/>
    <s v="Newell 350"/>
    <x v="2637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s v="United States"/>
    <s v="Richmond"/>
    <x v="0"/>
    <n v="40475"/>
    <x v="0"/>
    <s v="OFF-PA-10001363"/>
    <x v="1"/>
    <x v="10"/>
    <s v="Xerox 1933"/>
    <x v="335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s v="United States"/>
    <s v="Mishawaka"/>
    <x v="14"/>
    <n v="46544"/>
    <x v="2"/>
    <s v="OFF-BI-10003876"/>
    <x v="1"/>
    <x v="8"/>
    <s v="Green Canvas Binder for 8-1/2&quot; x 14&quot; Sheets"/>
    <x v="3233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s v="United States"/>
    <s v="Mount Vernon"/>
    <x v="15"/>
    <n v="10550"/>
    <x v="3"/>
    <s v="OFF-EN-10004007"/>
    <x v="1"/>
    <x v="12"/>
    <s v="Park Ridge Embossed Executive Business Envelopes"/>
    <x v="3234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s v="United States"/>
    <s v="Los Angeles"/>
    <x v="1"/>
    <n v="90004"/>
    <x v="1"/>
    <s v="OFF-LA-10002271"/>
    <x v="1"/>
    <x v="2"/>
    <s v="Smead Alpha-Z Color-Coded Second Alphabetical Labels and Starter Set"/>
    <x v="357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s v="United States"/>
    <s v="San Francisco"/>
    <x v="1"/>
    <n v="94110"/>
    <x v="1"/>
    <s v="FUR-BO-10003894"/>
    <x v="0"/>
    <x v="0"/>
    <s v="Safco Value Mate Steel Bookcase, Baked Enamel Finish on Steel, Black"/>
    <x v="3235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s v="United States"/>
    <s v="San Francisco"/>
    <x v="1"/>
    <n v="94110"/>
    <x v="1"/>
    <s v="TEC-MA-10000418"/>
    <x v="2"/>
    <x v="15"/>
    <s v="Cubify CubeX 3D Printer Double Head Print"/>
    <x v="3236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s v="United States"/>
    <s v="Seattle"/>
    <x v="4"/>
    <n v="98103"/>
    <x v="1"/>
    <s v="OFF-PA-10004243"/>
    <x v="1"/>
    <x v="10"/>
    <s v="Xerox 1939"/>
    <x v="2479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s v="United States"/>
    <s v="Seattle"/>
    <x v="4"/>
    <n v="98103"/>
    <x v="1"/>
    <s v="OFF-BI-10001759"/>
    <x v="1"/>
    <x v="8"/>
    <s v="Acco Pressboard Covers with Storage Hooks, 14 7/8&quot; x 11&quot;, Dark Blue"/>
    <x v="2187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s v="United States"/>
    <s v="Seattle"/>
    <x v="4"/>
    <n v="98103"/>
    <x v="1"/>
    <s v="TEC-MA-10001570"/>
    <x v="2"/>
    <x v="15"/>
    <s v="Cisco Desktop Collaboration Experience DX650 IP Video Phone"/>
    <x v="323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s v="United States"/>
    <s v="Seattle"/>
    <x v="4"/>
    <n v="98103"/>
    <x v="1"/>
    <s v="OFF-ST-10004804"/>
    <x v="1"/>
    <x v="4"/>
    <s v="Belkin 19&quot; Vented Equipment Shelf, Black"/>
    <x v="3238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s v="United States"/>
    <s v="Seattle"/>
    <x v="4"/>
    <n v="98103"/>
    <x v="1"/>
    <s v="FUR-BO-10001519"/>
    <x v="0"/>
    <x v="0"/>
    <s v="O'Sullivan 3-Shelf Heavy-Duty Bookcases"/>
    <x v="3239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s v="United States"/>
    <s v="Quincy"/>
    <x v="10"/>
    <n v="62301"/>
    <x v="2"/>
    <s v="OFF-BI-10000343"/>
    <x v="1"/>
    <x v="8"/>
    <s v="Pressboard Covers with Storage Hooks, 9 1/2&quot; x 11&quot;, Light Blue"/>
    <x v="3240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s v="United States"/>
    <s v="Chicago"/>
    <x v="10"/>
    <n v="60623"/>
    <x v="2"/>
    <s v="FUR-FU-10003930"/>
    <x v="0"/>
    <x v="5"/>
    <s v="Howard Miller 12-3/4 Diameter Accuwave DS  Wall Clock"/>
    <x v="3241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s v="United States"/>
    <s v="Urbandale"/>
    <x v="23"/>
    <n v="50322"/>
    <x v="2"/>
    <s v="OFF-FA-10004854"/>
    <x v="1"/>
    <x v="13"/>
    <s v="Vinyl Coated Wire Paper Clips in Organizer Box, 800/Box"/>
    <x v="196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s v="United States"/>
    <s v="Seattle"/>
    <x v="4"/>
    <n v="98103"/>
    <x v="1"/>
    <s v="FUR-CH-10003396"/>
    <x v="0"/>
    <x v="1"/>
    <s v="Global Deluxe Steno Chair"/>
    <x v="3242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s v="United States"/>
    <s v="Richmond"/>
    <x v="14"/>
    <n v="47374"/>
    <x v="2"/>
    <s v="OFF-PA-10001994"/>
    <x v="1"/>
    <x v="10"/>
    <s v="Ink Jet Note and Greeting Cards, 8-1/2&quot; x 5-1/2&quot; Card Size"/>
    <x v="3243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s v="United States"/>
    <s v="Dallas"/>
    <x v="5"/>
    <n v="75220"/>
    <x v="2"/>
    <s v="FUR-FU-10003601"/>
    <x v="0"/>
    <x v="5"/>
    <s v="Deflect-o RollaMat Studded, Beveled Mat for Medium Pile Carpeting"/>
    <x v="3244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s v="United States"/>
    <s v="Dallas"/>
    <x v="5"/>
    <n v="75220"/>
    <x v="2"/>
    <s v="OFF-BI-10003429"/>
    <x v="1"/>
    <x v="8"/>
    <s v="Cardinal HOLDit! Binder Insert Strips,Extra Strips"/>
    <x v="3245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s v="United States"/>
    <s v="Dallas"/>
    <x v="5"/>
    <n v="75220"/>
    <x v="2"/>
    <s v="OFF-PA-10000232"/>
    <x v="1"/>
    <x v="10"/>
    <s v="Xerox 1975"/>
    <x v="12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s v="United States"/>
    <s v="Dallas"/>
    <x v="5"/>
    <n v="75220"/>
    <x v="2"/>
    <s v="OFF-PA-10002195"/>
    <x v="1"/>
    <x v="10"/>
    <s v="Xerox 1966"/>
    <x v="277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s v="United States"/>
    <s v="Dallas"/>
    <x v="5"/>
    <n v="75220"/>
    <x v="2"/>
    <s v="OFF-BI-10004492"/>
    <x v="1"/>
    <x v="8"/>
    <s v="Tuf-Vin Binders"/>
    <x v="3246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s v="United States"/>
    <s v="Philadelphia"/>
    <x v="9"/>
    <n v="19143"/>
    <x v="3"/>
    <s v="OFF-PA-10004000"/>
    <x v="1"/>
    <x v="10"/>
    <s v="While You Were Out Pads, 50 per Pad, 4 x 5 1/4, Green Cycle"/>
    <x v="138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s v="United States"/>
    <s v="Philadelphia"/>
    <x v="9"/>
    <n v="19143"/>
    <x v="3"/>
    <s v="OFF-LA-10004425"/>
    <x v="1"/>
    <x v="2"/>
    <s v="Staple-on labels"/>
    <x v="3247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s v="United States"/>
    <s v="Rockford"/>
    <x v="10"/>
    <n v="61107"/>
    <x v="2"/>
    <s v="OFF-BI-10000948"/>
    <x v="1"/>
    <x v="8"/>
    <s v="GBC Laser Imprintable Binding System Covers, Desert Sand"/>
    <x v="3248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s v="United States"/>
    <s v="Philadelphia"/>
    <x v="9"/>
    <n v="19134"/>
    <x v="3"/>
    <s v="OFF-AR-10001972"/>
    <x v="1"/>
    <x v="6"/>
    <s v="Newell 323"/>
    <x v="3249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s v="United States"/>
    <s v="Seattle"/>
    <x v="4"/>
    <n v="98105"/>
    <x v="1"/>
    <s v="OFF-AR-10004587"/>
    <x v="1"/>
    <x v="6"/>
    <s v="Boston 1827 Commercial Additional Cutter, Drive Gear &amp; Gear Rack for 1606"/>
    <x v="3250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s v="United States"/>
    <s v="Grand Rapids"/>
    <x v="12"/>
    <n v="49505"/>
    <x v="2"/>
    <s v="OFF-PA-10000994"/>
    <x v="1"/>
    <x v="10"/>
    <s v="Xerox 1915"/>
    <x v="1441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s v="United States"/>
    <s v="Los Angeles"/>
    <x v="1"/>
    <n v="90004"/>
    <x v="1"/>
    <s v="OFF-AP-10001366"/>
    <x v="1"/>
    <x v="9"/>
    <s v="Staple holder"/>
    <x v="2911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s v="United States"/>
    <s v="Los Angeles"/>
    <x v="1"/>
    <n v="90004"/>
    <x v="1"/>
    <s v="OFF-BI-10001636"/>
    <x v="1"/>
    <x v="8"/>
    <s v="Ibico Plastic and Wire Spiral Binding Combs"/>
    <x v="3251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s v="United States"/>
    <s v="Springfield"/>
    <x v="17"/>
    <n v="22153"/>
    <x v="0"/>
    <s v="TEC-PH-10001448"/>
    <x v="2"/>
    <x v="7"/>
    <s v="Anker Astro 15000mAh USB Portable Charger"/>
    <x v="145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s v="United States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s v="United States"/>
    <s v="Los Angeles"/>
    <x v="1"/>
    <n v="90036"/>
    <x v="1"/>
    <s v="TEC-AC-10002323"/>
    <x v="2"/>
    <x v="11"/>
    <s v="SanDisk Ultra 32 GB MicroSDHC Class 10 Memory Card"/>
    <x v="2790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s v="United States"/>
    <s v="Baltimore"/>
    <x v="39"/>
    <n v="21215"/>
    <x v="3"/>
    <s v="OFF-AR-10004582"/>
    <x v="1"/>
    <x v="6"/>
    <s v="BIC Brite Liner Grip Highlighters"/>
    <x v="3253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s v="United States"/>
    <s v="Baltimore"/>
    <x v="39"/>
    <n v="21215"/>
    <x v="3"/>
    <s v="FUR-FU-10000576"/>
    <x v="0"/>
    <x v="5"/>
    <s v="Luxo Professional Fluorescent Magnifier Lamp with Clamp-Mount Base"/>
    <x v="607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s v="United States"/>
    <s v="Baltimore"/>
    <x v="39"/>
    <n v="21215"/>
    <x v="3"/>
    <s v="FUR-FU-10004270"/>
    <x v="0"/>
    <x v="5"/>
    <s v="Eldon Image Series Desk Accessories, Burgundy"/>
    <x v="3254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s v="United States"/>
    <s v="Fairfield"/>
    <x v="29"/>
    <n v="6824"/>
    <x v="3"/>
    <s v="OFF-BI-10004236"/>
    <x v="1"/>
    <x v="8"/>
    <s v="XtraLife ClearVue Slant-D Ring Binder, White, 3&quot;"/>
    <x v="3255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s v="United States"/>
    <s v="Fairfield"/>
    <x v="29"/>
    <n v="6824"/>
    <x v="3"/>
    <s v="FUR-CH-10004997"/>
    <x v="0"/>
    <x v="1"/>
    <s v="Hon Every-Day Series Multi-Task Chairs"/>
    <x v="3256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s v="United States"/>
    <s v="New York City"/>
    <x v="15"/>
    <n v="10011"/>
    <x v="3"/>
    <s v="FUR-CH-10000988"/>
    <x v="0"/>
    <x v="1"/>
    <s v="Hon Olson Stacker Stools"/>
    <x v="3257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s v="United States"/>
    <s v="Lakeland"/>
    <x v="2"/>
    <n v="33801"/>
    <x v="0"/>
    <s v="TEC-PH-10004897"/>
    <x v="2"/>
    <x v="7"/>
    <s v="Mediabridge Sport Armband iPhone 5s"/>
    <x v="3258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s v="United States"/>
    <s v="Lakeland"/>
    <x v="2"/>
    <n v="33801"/>
    <x v="0"/>
    <s v="OFF-AR-10002656"/>
    <x v="1"/>
    <x v="6"/>
    <s v="Sanford Liquid Accent Highlighters"/>
    <x v="1432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s v="United States"/>
    <s v="Lakeland"/>
    <x v="2"/>
    <n v="33801"/>
    <x v="0"/>
    <s v="TEC-PH-10004924"/>
    <x v="2"/>
    <x v="7"/>
    <s v="SKILCRAFT Telephone Shoulder Rest, 2&quot; x 6.5&quot; x 2.5&quot;, Black"/>
    <x v="3259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s v="United States"/>
    <s v="Freeport"/>
    <x v="10"/>
    <n v="61032"/>
    <x v="2"/>
    <s v="OFF-PA-10003127"/>
    <x v="1"/>
    <x v="10"/>
    <s v="Easy-staple paper"/>
    <x v="930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s v="United States"/>
    <s v="Freeport"/>
    <x v="10"/>
    <n v="61032"/>
    <x v="2"/>
    <s v="OFF-BI-10000778"/>
    <x v="1"/>
    <x v="8"/>
    <s v="GBC VeloBinder Electric Binding Machine"/>
    <x v="3260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s v="United States"/>
    <s v="Freeport"/>
    <x v="10"/>
    <n v="61032"/>
    <x v="2"/>
    <s v="FUR-FU-10001424"/>
    <x v="0"/>
    <x v="5"/>
    <s v="Dax Clear Box Frame"/>
    <x v="326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s v="United States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s v="United States"/>
    <s v="Seattle"/>
    <x v="4"/>
    <n v="98103"/>
    <x v="1"/>
    <s v="FUR-CH-10002880"/>
    <x v="0"/>
    <x v="1"/>
    <s v="Global High-Back Leather Tilter, Burgundy"/>
    <x v="3263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s v="United States"/>
    <s v="New York City"/>
    <x v="15"/>
    <n v="10035"/>
    <x v="3"/>
    <s v="OFF-EN-10004386"/>
    <x v="1"/>
    <x v="12"/>
    <s v="Recycled Interoffice Envelopes with String and Button Closure, 10 x 13"/>
    <x v="3264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s v="United States"/>
    <s v="Fairfield"/>
    <x v="29"/>
    <n v="6824"/>
    <x v="3"/>
    <s v="OFF-LA-10001045"/>
    <x v="1"/>
    <x v="2"/>
    <s v="Permanent Self-Adhesive File Folder Labels for Typewriters by Universal"/>
    <x v="1206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s v="United States"/>
    <s v="Moorhead"/>
    <x v="11"/>
    <n v="56560"/>
    <x v="2"/>
    <s v="TEC-AC-10002006"/>
    <x v="2"/>
    <x v="11"/>
    <s v="Memorex Micro Travel Drive 16 GB"/>
    <x v="1480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s v="United States"/>
    <s v="Columbus"/>
    <x v="32"/>
    <n v="31907"/>
    <x v="0"/>
    <s v="OFF-AP-10001242"/>
    <x v="1"/>
    <x v="9"/>
    <s v="APC 7 Outlet Network SurgeArrest Surge Protector"/>
    <x v="3265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s v="United States"/>
    <s v="Philadelphia"/>
    <x v="9"/>
    <n v="19143"/>
    <x v="3"/>
    <s v="OFF-BI-10000216"/>
    <x v="1"/>
    <x v="8"/>
    <s v="Mead 1st Gear 2&quot; Zipper Binder, Asst. Colors"/>
    <x v="3266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s v="United States"/>
    <s v="Houston"/>
    <x v="5"/>
    <n v="77036"/>
    <x v="2"/>
    <s v="FUR-TA-10002774"/>
    <x v="0"/>
    <x v="3"/>
    <s v="Laminate Occasional Tables"/>
    <x v="3267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s v="United States"/>
    <s v="Houston"/>
    <x v="5"/>
    <n v="77036"/>
    <x v="2"/>
    <s v="OFF-BI-10004364"/>
    <x v="1"/>
    <x v="8"/>
    <s v="Storex Dura Pro Binders"/>
    <x v="3019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s v="United States"/>
    <s v="Houston"/>
    <x v="5"/>
    <n v="77036"/>
    <x v="2"/>
    <s v="FUR-BO-10000780"/>
    <x v="0"/>
    <x v="0"/>
    <s v="O'Sullivan Plantations 2-Door Library in Landvery Oak"/>
    <x v="2017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s v="United States"/>
    <s v="Houston"/>
    <x v="5"/>
    <n v="77036"/>
    <x v="2"/>
    <s v="OFF-BI-10001989"/>
    <x v="1"/>
    <x v="8"/>
    <s v="Premium Transparent Presentation Covers by GBC"/>
    <x v="3268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s v="United States"/>
    <s v="Houston"/>
    <x v="5"/>
    <n v="77036"/>
    <x v="2"/>
    <s v="TEC-AC-10004001"/>
    <x v="2"/>
    <x v="11"/>
    <s v="Logitech Wireless Headset H600 Over-The-Head Design"/>
    <x v="1379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s v="United States"/>
    <s v="Seattle"/>
    <x v="4"/>
    <n v="98115"/>
    <x v="1"/>
    <s v="FUR-TA-10000688"/>
    <x v="0"/>
    <x v="3"/>
    <s v="Chromcraft Bull-Nose Wood Round Conference Table Top, Wood Base"/>
    <x v="3269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s v="United States"/>
    <s v="Jackson"/>
    <x v="18"/>
    <n v="38301"/>
    <x v="0"/>
    <s v="FUR-FU-10003930"/>
    <x v="0"/>
    <x v="5"/>
    <s v="Howard Miller 12-3/4 Diameter Accuwave DS  Wall Clock"/>
    <x v="3270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s v="United States"/>
    <s v="Baltimore"/>
    <x v="39"/>
    <n v="21215"/>
    <x v="3"/>
    <s v="FUR-FU-10000965"/>
    <x v="0"/>
    <x v="5"/>
    <s v="Howard Miller 11-1/2&quot; Diameter Ridgewood Wall Clock"/>
    <x v="3271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s v="United States"/>
    <s v="Murray"/>
    <x v="7"/>
    <n v="84107"/>
    <x v="1"/>
    <s v="TEC-PH-10004071"/>
    <x v="2"/>
    <x v="7"/>
    <s v="PayAnywhere Card Reader"/>
    <x v="3272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s v="United States"/>
    <s v="Murray"/>
    <x v="7"/>
    <n v="84107"/>
    <x v="1"/>
    <s v="OFF-AR-10001044"/>
    <x v="1"/>
    <x v="6"/>
    <s v="BOSTON Ranger #55 Pencil Sharpener, Black"/>
    <x v="2467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s v="United States"/>
    <s v="Seattle"/>
    <x v="4"/>
    <n v="98105"/>
    <x v="1"/>
    <s v="OFF-BI-10004140"/>
    <x v="1"/>
    <x v="8"/>
    <s v="Avery Non-Stick Binders"/>
    <x v="3273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s v="United States"/>
    <s v="Dallas"/>
    <x v="5"/>
    <n v="75220"/>
    <x v="2"/>
    <s v="OFF-AP-10002684"/>
    <x v="1"/>
    <x v="9"/>
    <s v="Acco 7-Outlet Masterpiece Power Center, Wihtout Fax/Phone Line Protection"/>
    <x v="3274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s v="United States"/>
    <s v="Seattle"/>
    <x v="4"/>
    <n v="98105"/>
    <x v="1"/>
    <s v="OFF-ST-10000046"/>
    <x v="1"/>
    <x v="4"/>
    <s v="Fellowes Super Stor/Drawer Files"/>
    <x v="2144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s v="United States"/>
    <s v="Lakewood"/>
    <x v="30"/>
    <n v="8701"/>
    <x v="3"/>
    <s v="TEC-MA-10001047"/>
    <x v="2"/>
    <x v="15"/>
    <s v="3D Systems Cube Printer, 2nd Generation, Magenta"/>
    <x v="3275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s v="United States"/>
    <s v="Lakewood"/>
    <x v="30"/>
    <n v="8701"/>
    <x v="3"/>
    <s v="FUR-FU-10000550"/>
    <x v="0"/>
    <x v="5"/>
    <s v="Stacking Trays by OIC"/>
    <x v="745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s v="United States"/>
    <s v="Lakewood"/>
    <x v="30"/>
    <n v="8701"/>
    <x v="3"/>
    <s v="OFF-BI-10002432"/>
    <x v="1"/>
    <x v="8"/>
    <s v="Wilson Jones Standard D-Ring Binders"/>
    <x v="3276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s v="United States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s v="United States"/>
    <s v="New York City"/>
    <x v="15"/>
    <n v="10011"/>
    <x v="3"/>
    <s v="FUR-CH-10001797"/>
    <x v="0"/>
    <x v="1"/>
    <s v="Safco Chair Connectors, 6/Carton"/>
    <x v="3277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s v="United States"/>
    <s v="Indianapolis"/>
    <x v="14"/>
    <n v="46203"/>
    <x v="2"/>
    <s v="OFF-LA-10003720"/>
    <x v="1"/>
    <x v="2"/>
    <s v="Avery 487"/>
    <x v="1175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s v="United States"/>
    <s v="Indianapolis"/>
    <x v="14"/>
    <n v="46203"/>
    <x v="2"/>
    <s v="OFF-BI-10004600"/>
    <x v="1"/>
    <x v="8"/>
    <s v="Ibico Ibimaster 300 Manual Binding System"/>
    <x v="3278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s v="United States"/>
    <s v="Port Arthur"/>
    <x v="5"/>
    <n v="77642"/>
    <x v="2"/>
    <s v="FUR-BO-10003965"/>
    <x v="0"/>
    <x v="0"/>
    <s v="O'Sullivan Manor Hill 2-Door Library in Brianna Oak"/>
    <x v="3279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s v="United States"/>
    <s v="Port Arthur"/>
    <x v="5"/>
    <n v="77642"/>
    <x v="2"/>
    <s v="OFF-LA-10000240"/>
    <x v="1"/>
    <x v="2"/>
    <s v="Self-Adhesive Address Labels for Typewriters by Universal"/>
    <x v="3280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s v="United States"/>
    <s v="Port Arthur"/>
    <x v="5"/>
    <n v="77642"/>
    <x v="2"/>
    <s v="TEC-CO-10001571"/>
    <x v="2"/>
    <x v="16"/>
    <s v="Sharp 1540cs Digital Laser Copier"/>
    <x v="2913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s v="United States"/>
    <s v="Nashville"/>
    <x v="18"/>
    <n v="37211"/>
    <x v="0"/>
    <s v="OFF-ST-10000736"/>
    <x v="1"/>
    <x v="4"/>
    <s v="Carina Double Wide Media Storage Towers in Natural &amp; Black"/>
    <x v="146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s v="United States"/>
    <s v="Houston"/>
    <x v="5"/>
    <n v="77095"/>
    <x v="2"/>
    <s v="OFF-BI-10002082"/>
    <x v="1"/>
    <x v="8"/>
    <s v="GBC Twin Loop Wire Binding Elements"/>
    <x v="3281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s v="United States"/>
    <s v="Houston"/>
    <x v="5"/>
    <n v="77095"/>
    <x v="2"/>
    <s v="OFF-PA-10002250"/>
    <x v="1"/>
    <x v="10"/>
    <s v="Things To Do Today Pad"/>
    <x v="3282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s v="United States"/>
    <s v="Los Angeles"/>
    <x v="1"/>
    <n v="90004"/>
    <x v="1"/>
    <s v="OFF-AR-10000122"/>
    <x v="1"/>
    <x v="6"/>
    <s v="Newell 314"/>
    <x v="954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s v="United States"/>
    <s v="Los Angeles"/>
    <x v="1"/>
    <n v="90004"/>
    <x v="1"/>
    <s v="FUR-TA-10003748"/>
    <x v="0"/>
    <x v="3"/>
    <s v="Bevis 36 x 72 Conference Tables"/>
    <x v="3283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s v="United States"/>
    <s v="Los Angeles"/>
    <x v="1"/>
    <n v="90004"/>
    <x v="1"/>
    <s v="OFF-AP-10001394"/>
    <x v="1"/>
    <x v="9"/>
    <s v="Harmony Air Purifier"/>
    <x v="3284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s v="United States"/>
    <s v="Philadelphia"/>
    <x v="9"/>
    <n v="19140"/>
    <x v="3"/>
    <s v="TEC-PH-10004896"/>
    <x v="2"/>
    <x v="7"/>
    <s v="Nokia Lumia 521 (T-Mobile)"/>
    <x v="3285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s v="United States"/>
    <s v="Redmond"/>
    <x v="21"/>
    <n v="97756"/>
    <x v="1"/>
    <s v="FUR-TA-10002607"/>
    <x v="0"/>
    <x v="3"/>
    <s v="KI Conference Tables"/>
    <x v="237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s v="United States"/>
    <s v="Citrus Heights"/>
    <x v="1"/>
    <n v="95610"/>
    <x v="1"/>
    <s v="FUR-FU-10001215"/>
    <x v="0"/>
    <x v="5"/>
    <s v="Howard Miller 11-1/2&quot; Diameter Brentwood Wall Clock"/>
    <x v="3286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s v="United States"/>
    <s v="Los Angeles"/>
    <x v="1"/>
    <n v="90032"/>
    <x v="1"/>
    <s v="OFF-ST-10000419"/>
    <x v="1"/>
    <x v="4"/>
    <s v="Rogers Jumbo File, Granite"/>
    <x v="3287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s v="United States"/>
    <s v="Tallahassee"/>
    <x v="2"/>
    <n v="32303"/>
    <x v="0"/>
    <s v="TEC-PH-10001459"/>
    <x v="2"/>
    <x v="7"/>
    <s v="Samsung Galaxy Mega 6.3"/>
    <x v="3288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s v="United States"/>
    <s v="Tallahassee"/>
    <x v="2"/>
    <n v="32303"/>
    <x v="0"/>
    <s v="OFF-PA-10000241"/>
    <x v="1"/>
    <x v="10"/>
    <s v="IBM Multi-Purpose Copy Paper, 8 1/2 x 11&quot;, Case"/>
    <x v="2000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s v="United States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s v="United States"/>
    <s v="Tallahassee"/>
    <x v="2"/>
    <n v="32303"/>
    <x v="0"/>
    <s v="FUR-FU-10001852"/>
    <x v="0"/>
    <x v="5"/>
    <s v="Eldon Regeneration Recycled Desk Accessories, Smoke"/>
    <x v="3290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s v="United States"/>
    <s v="Tallahassee"/>
    <x v="2"/>
    <n v="32303"/>
    <x v="0"/>
    <s v="OFF-PA-10000141"/>
    <x v="1"/>
    <x v="10"/>
    <s v="Ampad Evidence Wirebond Steno Books, 6&quot; x 9&quot;"/>
    <x v="525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s v="United States"/>
    <s v="Lakewood"/>
    <x v="24"/>
    <n v="44107"/>
    <x v="3"/>
    <s v="OFF-AR-10002804"/>
    <x v="1"/>
    <x v="6"/>
    <s v="Faber Castell Col-Erase Pencils"/>
    <x v="2970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s v="United States"/>
    <s v="The Colony"/>
    <x v="5"/>
    <n v="75056"/>
    <x v="2"/>
    <s v="OFF-EN-10003862"/>
    <x v="1"/>
    <x v="12"/>
    <s v="Laser &amp; Ink Jet Business Envelopes"/>
    <x v="3291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s v="United States"/>
    <s v="Seattle"/>
    <x v="4"/>
    <n v="98105"/>
    <x v="1"/>
    <s v="FUR-FU-10000448"/>
    <x v="0"/>
    <x v="5"/>
    <s v="Tenex Chairmats For Use With Carpeted Floors"/>
    <x v="32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s v="United States"/>
    <s v="Seattle"/>
    <x v="4"/>
    <n v="98105"/>
    <x v="1"/>
    <s v="TEC-PH-10000526"/>
    <x v="2"/>
    <x v="7"/>
    <s v="Vtech CS6719"/>
    <x v="3293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s v="United States"/>
    <s v="Los Angeles"/>
    <x v="1"/>
    <n v="90032"/>
    <x v="1"/>
    <s v="OFF-BI-10002764"/>
    <x v="1"/>
    <x v="8"/>
    <s v="Recycled Pressboard Report Cover with Reinforced Top Hinge"/>
    <x v="3294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s v="United States"/>
    <s v="Los Angeles"/>
    <x v="1"/>
    <n v="90032"/>
    <x v="1"/>
    <s v="OFF-BI-10001524"/>
    <x v="1"/>
    <x v="8"/>
    <s v="GBC Premium Transparent Covers with Diagonal Lined Pattern"/>
    <x v="329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s v="United States"/>
    <s v="Los Angeles"/>
    <x v="1"/>
    <n v="90045"/>
    <x v="1"/>
    <s v="TEC-PH-10001079"/>
    <x v="2"/>
    <x v="7"/>
    <s v="Polycom SoundPoint Pro SE-225 Corded phone"/>
    <x v="3296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s v="United States"/>
    <s v="Los Angeles"/>
    <x v="1"/>
    <n v="90045"/>
    <x v="1"/>
    <s v="FUR-TA-10002041"/>
    <x v="0"/>
    <x v="3"/>
    <s v="Bevis Round Conference Table Top, X-Base"/>
    <x v="3297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s v="United States"/>
    <s v="Los Angeles"/>
    <x v="1"/>
    <n v="90045"/>
    <x v="1"/>
    <s v="OFF-BI-10001036"/>
    <x v="1"/>
    <x v="8"/>
    <s v="Cardinal EasyOpen D-Ring Binders"/>
    <x v="1462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s v="United States"/>
    <s v="Los Angeles"/>
    <x v="1"/>
    <n v="90045"/>
    <x v="1"/>
    <s v="OFF-PA-10000223"/>
    <x v="1"/>
    <x v="10"/>
    <s v="Xerox 2000"/>
    <x v="54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s v="United States"/>
    <s v="Los Angeles"/>
    <x v="1"/>
    <n v="90045"/>
    <x v="1"/>
    <s v="TEC-MA-10003246"/>
    <x v="2"/>
    <x v="15"/>
    <s v="Hewlett-Packard Deskjet D4360 Printer"/>
    <x v="3298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s v="United States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s v="United States"/>
    <s v="Los Angeles"/>
    <x v="1"/>
    <n v="90045"/>
    <x v="1"/>
    <s v="OFF-AR-10004062"/>
    <x v="1"/>
    <x v="6"/>
    <s v="Staples in misc. colors"/>
    <x v="3300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s v="United States"/>
    <s v="Los Angeles"/>
    <x v="1"/>
    <n v="90045"/>
    <x v="1"/>
    <s v="OFF-BI-10004330"/>
    <x v="1"/>
    <x v="8"/>
    <s v="GBC Velobind Prepunched Cover Sets, Regency Series"/>
    <x v="1294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s v="United States"/>
    <s v="Los Angeles"/>
    <x v="1"/>
    <n v="90045"/>
    <x v="1"/>
    <s v="OFF-ST-10001963"/>
    <x v="1"/>
    <x v="4"/>
    <s v="Tennsco Regal Shelving Units"/>
    <x v="3301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s v="United States"/>
    <s v="San Francisco"/>
    <x v="1"/>
    <n v="94110"/>
    <x v="1"/>
    <s v="OFF-EN-10002230"/>
    <x v="1"/>
    <x v="12"/>
    <s v="Airmail Envelopes"/>
    <x v="3302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s v="United States"/>
    <s v="Richmond"/>
    <x v="17"/>
    <n v="23223"/>
    <x v="0"/>
    <s v="FUR-FU-10000175"/>
    <x v="0"/>
    <x v="5"/>
    <s v="DAX Wood Document Frame."/>
    <x v="3303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s v="United States"/>
    <s v="Albuquerque"/>
    <x v="27"/>
    <n v="87105"/>
    <x v="1"/>
    <s v="TEC-PH-10004897"/>
    <x v="2"/>
    <x v="7"/>
    <s v="Mediabridge Sport Armband iPhone 5s"/>
    <x v="112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s v="United States"/>
    <s v="Albuquerque"/>
    <x v="27"/>
    <n v="87105"/>
    <x v="1"/>
    <s v="OFF-ST-10003123"/>
    <x v="1"/>
    <x v="4"/>
    <s v="Fellowes Bases and Tops For Staxonsteel/High-Stak Systems"/>
    <x v="3304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s v="United States"/>
    <s v="Akron"/>
    <x v="24"/>
    <n v="44312"/>
    <x v="3"/>
    <s v="OFF-BI-10001658"/>
    <x v="1"/>
    <x v="8"/>
    <s v="GBC Standard Therm-A-Bind Covers"/>
    <x v="478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s v="United States"/>
    <s v="Akron"/>
    <x v="24"/>
    <n v="44312"/>
    <x v="3"/>
    <s v="TEC-PH-10002834"/>
    <x v="2"/>
    <x v="7"/>
    <s v="Google Nexus 5"/>
    <x v="3305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s v="United States"/>
    <s v="Akron"/>
    <x v="24"/>
    <n v="44312"/>
    <x v="3"/>
    <s v="OFF-BI-10002160"/>
    <x v="1"/>
    <x v="8"/>
    <s v="Acco Hanging Data Binders"/>
    <x v="3306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s v="United States"/>
    <s v="Akron"/>
    <x v="24"/>
    <n v="44312"/>
    <x v="3"/>
    <s v="OFF-AR-10004999"/>
    <x v="1"/>
    <x v="6"/>
    <s v="Newell 315"/>
    <x v="646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s v="United States"/>
    <s v="Akron"/>
    <x v="24"/>
    <n v="44312"/>
    <x v="3"/>
    <s v="TEC-AC-10003280"/>
    <x v="2"/>
    <x v="11"/>
    <s v="Belkin F8E887 USB Wired Ergonomic Keyboard"/>
    <x v="981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s v="United States"/>
    <s v="Plainfield"/>
    <x v="30"/>
    <n v="7060"/>
    <x v="3"/>
    <s v="OFF-AR-10000315"/>
    <x v="1"/>
    <x v="6"/>
    <s v="Dixon Ticonderoga Maple Cedar Pencil, #2"/>
    <x v="3307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s v="United States"/>
    <s v="Plainfield"/>
    <x v="30"/>
    <n v="7060"/>
    <x v="3"/>
    <s v="OFF-PA-10000007"/>
    <x v="1"/>
    <x v="10"/>
    <s v="Telephone Message Books with Fax/Mobile Section, 4 1/4&quot; x 6&quot;"/>
    <x v="330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s v="United States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s v="United States"/>
    <s v="Hialeah"/>
    <x v="2"/>
    <n v="33012"/>
    <x v="0"/>
    <s v="OFF-PA-10000556"/>
    <x v="1"/>
    <x v="10"/>
    <s v="Xerox 208"/>
    <x v="12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s v="United States"/>
    <s v="Hialeah"/>
    <x v="2"/>
    <n v="33012"/>
    <x v="0"/>
    <s v="OFF-AP-10000804"/>
    <x v="1"/>
    <x v="9"/>
    <s v="Hoover Portapower Portable Vacuum"/>
    <x v="1429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s v="United States"/>
    <s v="Redmond"/>
    <x v="4"/>
    <n v="98052"/>
    <x v="1"/>
    <s v="TEC-AC-10001998"/>
    <x v="2"/>
    <x v="11"/>
    <s v="Logitech LS21 Speaker System - PC Multimedia - 2.1-CH - Wired"/>
    <x v="86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s v="United States"/>
    <s v="Redmond"/>
    <x v="4"/>
    <n v="98052"/>
    <x v="1"/>
    <s v="OFF-BI-10003476"/>
    <x v="1"/>
    <x v="8"/>
    <s v="Avery Metallic Poly Binders"/>
    <x v="3310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s v="United States"/>
    <s v="Daytona Beach"/>
    <x v="2"/>
    <n v="32114"/>
    <x v="0"/>
    <s v="TEC-AC-10003237"/>
    <x v="2"/>
    <x v="11"/>
    <s v="Memorex Micro Travel Drive 4 GB"/>
    <x v="3311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s v="United States"/>
    <s v="Daytona Beach"/>
    <x v="2"/>
    <n v="32114"/>
    <x v="0"/>
    <s v="OFF-EN-10003798"/>
    <x v="1"/>
    <x v="12"/>
    <s v="Recycled Interoffice Envelopes with Re-Use-A-Seal Closure, 10 x 13"/>
    <x v="3312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s v="United States"/>
    <s v="Bullhead City"/>
    <x v="16"/>
    <n v="86442"/>
    <x v="1"/>
    <s v="OFF-EN-10003068"/>
    <x v="1"/>
    <x v="12"/>
    <s v="#6 3/4 Gummed Flap White Envelopes"/>
    <x v="241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s v="United States"/>
    <s v="Bullhead City"/>
    <x v="16"/>
    <n v="86442"/>
    <x v="1"/>
    <s v="FUR-FU-10002088"/>
    <x v="0"/>
    <x v="5"/>
    <s v="Nu-Dell Float Frame 11 x 14 1/2"/>
    <x v="325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s v="United States"/>
    <s v="Los Angeles"/>
    <x v="1"/>
    <n v="90049"/>
    <x v="1"/>
    <s v="TEC-AC-10000158"/>
    <x v="2"/>
    <x v="11"/>
    <s v="Sony 64GB Class 10 Micro SDHC R40 Memory Card"/>
    <x v="3313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s v="United States"/>
    <s v="Los Angeles"/>
    <x v="1"/>
    <n v="90049"/>
    <x v="1"/>
    <s v="OFF-PA-10000482"/>
    <x v="1"/>
    <x v="10"/>
    <s v="Snap-A-Way Black Print Carbonless Ruled Speed Letter, Triplicate"/>
    <x v="3314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s v="United States"/>
    <s v="Franklin"/>
    <x v="18"/>
    <n v="37064"/>
    <x v="0"/>
    <s v="OFF-PA-10004888"/>
    <x v="1"/>
    <x v="10"/>
    <s v="Xerox 217"/>
    <x v="1182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s v="United States"/>
    <s v="Portage"/>
    <x v="14"/>
    <n v="46368"/>
    <x v="2"/>
    <s v="OFF-AR-10003478"/>
    <x v="1"/>
    <x v="6"/>
    <s v="Avery Hi-Liter EverBold Pen Style Fluorescent Highlighters, 4/Pack"/>
    <x v="1363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s v="United States"/>
    <s v="Arlington"/>
    <x v="17"/>
    <n v="22204"/>
    <x v="0"/>
    <s v="OFF-ST-10003208"/>
    <x v="1"/>
    <x v="4"/>
    <s v="Adjustable Depth Letter/Legal Cart"/>
    <x v="2577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s v="United States"/>
    <s v="San Francisco"/>
    <x v="1"/>
    <n v="94110"/>
    <x v="1"/>
    <s v="OFF-BI-10004970"/>
    <x v="1"/>
    <x v="8"/>
    <s v="ACCOHIDE 3-Ring Binder, Blue, 1&quot;"/>
    <x v="2990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s v="United States"/>
    <s v="San Francisco"/>
    <x v="1"/>
    <n v="94110"/>
    <x v="1"/>
    <s v="TEC-PH-10000038"/>
    <x v="2"/>
    <x v="7"/>
    <s v="Jawbone MINI JAMBOX Wireless Bluetooth Speaker"/>
    <x v="3315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s v="United States"/>
    <s v="San Francisco"/>
    <x v="1"/>
    <n v="94110"/>
    <x v="1"/>
    <s v="TEC-AC-10001552"/>
    <x v="2"/>
    <x v="11"/>
    <s v="Logitech K350 2.4Ghz Wireless Keyboard"/>
    <x v="3316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s v="United States"/>
    <s v="San Francisco"/>
    <x v="1"/>
    <n v="94110"/>
    <x v="1"/>
    <s v="TEC-AC-10002926"/>
    <x v="2"/>
    <x v="11"/>
    <s v="Logitech Wireless Marathon Mouse M705"/>
    <x v="1772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s v="United States"/>
    <s v="New Rochelle"/>
    <x v="15"/>
    <n v="10801"/>
    <x v="3"/>
    <s v="FUR-CH-10001394"/>
    <x v="0"/>
    <x v="1"/>
    <s v="Global Leather Executive Chair"/>
    <x v="3317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s v="United States"/>
    <s v="New Rochelle"/>
    <x v="15"/>
    <n v="10801"/>
    <x v="3"/>
    <s v="FUR-FU-10004053"/>
    <x v="0"/>
    <x v="5"/>
    <s v="DAX Two-Tone Silver Metal Document Frame"/>
    <x v="3318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s v="United States"/>
    <s v="Mesa"/>
    <x v="16"/>
    <n v="85204"/>
    <x v="1"/>
    <s v="OFF-BI-10004230"/>
    <x v="1"/>
    <x v="8"/>
    <s v="GBC Recycled Grain Textured Covers"/>
    <x v="321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s v="United States"/>
    <s v="Mesa"/>
    <x v="16"/>
    <n v="85204"/>
    <x v="1"/>
    <s v="OFF-ST-10000060"/>
    <x v="1"/>
    <x v="4"/>
    <s v="Fellowes Bankers Box Staxonsteel Drawer File/Stacking System"/>
    <x v="3319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s v="United States"/>
    <s v="Lancaster"/>
    <x v="24"/>
    <n v="43130"/>
    <x v="3"/>
    <s v="OFF-ST-10001325"/>
    <x v="1"/>
    <x v="4"/>
    <s v="Sterilite Officeware Hinged File Box"/>
    <x v="510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s v="United States"/>
    <s v="Lancaster"/>
    <x v="24"/>
    <n v="43130"/>
    <x v="3"/>
    <s v="TEC-AC-10003441"/>
    <x v="2"/>
    <x v="11"/>
    <s v="Kingston Digital DataTraveler 32GB USB 2.0"/>
    <x v="3320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s v="United States"/>
    <s v="Stockton"/>
    <x v="1"/>
    <n v="95207"/>
    <x v="1"/>
    <s v="TEC-PH-10003215"/>
    <x v="2"/>
    <x v="7"/>
    <s v="Jackery Bar Premium Fast-charging Portable Charger"/>
    <x v="312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s v="United States"/>
    <s v="Stockton"/>
    <x v="1"/>
    <n v="95207"/>
    <x v="1"/>
    <s v="OFF-PA-10002005"/>
    <x v="1"/>
    <x v="10"/>
    <s v="Xerox 225"/>
    <x v="91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s v="United States"/>
    <s v="Asheville"/>
    <x v="3"/>
    <n v="28806"/>
    <x v="0"/>
    <s v="OFF-BI-10004465"/>
    <x v="1"/>
    <x v="8"/>
    <s v="Avery Durable Slant Ring Binders"/>
    <x v="3006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s v="United States"/>
    <s v="Clarksville"/>
    <x v="18"/>
    <n v="37042"/>
    <x v="0"/>
    <s v="OFF-BI-10000545"/>
    <x v="1"/>
    <x v="8"/>
    <s v="GBC Ibimaster 500 Manual ProClick Binding System"/>
    <x v="3321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s v="United States"/>
    <s v="Clarksville"/>
    <x v="18"/>
    <n v="37042"/>
    <x v="0"/>
    <s v="OFF-AR-10003752"/>
    <x v="1"/>
    <x v="6"/>
    <s v="Deluxe Chalkboard Eraser Cleaner"/>
    <x v="3322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s v="United States"/>
    <s v="Aurora"/>
    <x v="10"/>
    <n v="60505"/>
    <x v="2"/>
    <s v="OFF-PA-10001937"/>
    <x v="1"/>
    <x v="10"/>
    <s v="Xerox 21"/>
    <x v="563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s v="United States"/>
    <s v="Aurora"/>
    <x v="10"/>
    <n v="60505"/>
    <x v="2"/>
    <s v="FUR-FU-10004306"/>
    <x v="0"/>
    <x v="5"/>
    <s v="Electrix Halogen Magnifier Lamp"/>
    <x v="332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s v="United States"/>
    <s v="Aurora"/>
    <x v="10"/>
    <n v="60505"/>
    <x v="2"/>
    <s v="FUR-CH-10003973"/>
    <x v="0"/>
    <x v="1"/>
    <s v="GuestStacker Chair with Chrome Finish Legs"/>
    <x v="332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s v="United States"/>
    <s v="Warwick"/>
    <x v="34"/>
    <n v="2886"/>
    <x v="3"/>
    <s v="OFF-PA-10000565"/>
    <x v="1"/>
    <x v="10"/>
    <s v="Easy-staple paper"/>
    <x v="1375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s v="United States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s v="United States"/>
    <s v="Fargo"/>
    <x v="46"/>
    <n v="58103"/>
    <x v="2"/>
    <s v="OFF-AR-10001953"/>
    <x v="1"/>
    <x v="6"/>
    <s v="Boston 1645 Deluxe Heavier-Duty Electric Pencil Sharpener"/>
    <x v="3326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s v="United States"/>
    <s v="Fargo"/>
    <x v="46"/>
    <n v="58103"/>
    <x v="2"/>
    <s v="OFF-AR-10001374"/>
    <x v="1"/>
    <x v="6"/>
    <s v="BIC Brite Liner Highlighters, Chisel Tip"/>
    <x v="243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s v="United States"/>
    <s v="Fargo"/>
    <x v="46"/>
    <n v="58103"/>
    <x v="2"/>
    <s v="OFF-ST-10003816"/>
    <x v="1"/>
    <x v="4"/>
    <s v="Fellowes High-Stak Drawer Files"/>
    <x v="3327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s v="United States"/>
    <s v="Fargo"/>
    <x v="46"/>
    <n v="58103"/>
    <x v="2"/>
    <s v="OFF-FA-10001843"/>
    <x v="1"/>
    <x v="13"/>
    <s v="Staples"/>
    <x v="3328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s v="United States"/>
    <s v="Fargo"/>
    <x v="46"/>
    <n v="58103"/>
    <x v="2"/>
    <s v="OFF-AR-10000657"/>
    <x v="1"/>
    <x v="6"/>
    <s v="Binney &amp; Smith inkTank Desk Highlighter, Chisel Tip, Yellow, 12/Box"/>
    <x v="3329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s v="United States"/>
    <s v="Chicago"/>
    <x v="10"/>
    <n v="60623"/>
    <x v="2"/>
    <s v="OFF-FA-10000936"/>
    <x v="1"/>
    <x v="13"/>
    <s v="Acco Hot Clips Clips to Go"/>
    <x v="3330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s v="United States"/>
    <s v="Chicago"/>
    <x v="10"/>
    <n v="60623"/>
    <x v="2"/>
    <s v="OFF-PA-10003657"/>
    <x v="1"/>
    <x v="10"/>
    <s v="Xerox 1927"/>
    <x v="3331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s v="United States"/>
    <s v="Lawrence"/>
    <x v="14"/>
    <n v="46226"/>
    <x v="2"/>
    <s v="OFF-BI-10001989"/>
    <x v="1"/>
    <x v="8"/>
    <s v="Premium Transparent Presentation Covers by GBC"/>
    <x v="1744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s v="United States"/>
    <s v="Lawrence"/>
    <x v="14"/>
    <n v="46226"/>
    <x v="2"/>
    <s v="OFF-AR-10002987"/>
    <x v="1"/>
    <x v="6"/>
    <s v="Prismacolor Color Pencil Set"/>
    <x v="2010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s v="United States"/>
    <s v="Lawrence"/>
    <x v="14"/>
    <n v="46226"/>
    <x v="2"/>
    <s v="OFF-LA-10000414"/>
    <x v="1"/>
    <x v="2"/>
    <s v="Avery 503"/>
    <x v="2678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s v="United States"/>
    <s v="Elkhart"/>
    <x v="14"/>
    <n v="46514"/>
    <x v="2"/>
    <s v="OFF-AR-10003602"/>
    <x v="1"/>
    <x v="6"/>
    <s v="Quartet Omega Colored Chalk, 12/Pack"/>
    <x v="2643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s v="United States"/>
    <s v="Elkhart"/>
    <x v="14"/>
    <n v="46514"/>
    <x v="2"/>
    <s v="TEC-AC-10002550"/>
    <x v="2"/>
    <x v="11"/>
    <s v="Memorex 25GB 6X Branded Blu-Ray Recordable Disc, 30/Pack"/>
    <x v="3332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s v="United States"/>
    <s v="Kent"/>
    <x v="24"/>
    <n v="44240"/>
    <x v="3"/>
    <s v="OFF-AP-10002998"/>
    <x v="1"/>
    <x v="9"/>
    <s v="Holmes 99% HEPA Air Purifier"/>
    <x v="3333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s v="United States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s v="United States"/>
    <s v="San Gabriel"/>
    <x v="1"/>
    <n v="91776"/>
    <x v="1"/>
    <s v="OFF-AP-10001391"/>
    <x v="1"/>
    <x v="9"/>
    <s v="Kensington 6 Outlet MasterPiece HOMEOFFICE Power Control Center"/>
    <x v="3335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s v="United States"/>
    <s v="San Gabriel"/>
    <x v="1"/>
    <n v="91776"/>
    <x v="1"/>
    <s v="FUR-CH-10003973"/>
    <x v="0"/>
    <x v="1"/>
    <s v="GuestStacker Chair with Chrome Finish Legs"/>
    <x v="3336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s v="United States"/>
    <s v="Henderson"/>
    <x v="0"/>
    <n v="42420"/>
    <x v="0"/>
    <s v="OFF-EN-10000461"/>
    <x v="1"/>
    <x v="12"/>
    <s v="#10- 4 1/8&quot; x 9 1/2&quot; Recycled Envelopes"/>
    <x v="2053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s v="United States"/>
    <s v="Henderson"/>
    <x v="0"/>
    <n v="42420"/>
    <x v="0"/>
    <s v="OFF-EN-10002831"/>
    <x v="1"/>
    <x v="12"/>
    <s v="Tyvek  Top-Opening Peel &amp; Seel  Envelopes, Gray"/>
    <x v="3337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s v="United States"/>
    <s v="San Francisco"/>
    <x v="1"/>
    <n v="94110"/>
    <x v="1"/>
    <s v="OFF-AR-10004648"/>
    <x v="1"/>
    <x v="6"/>
    <s v="Boston 19500 Mighty Mite Electric Pencil Sharpener"/>
    <x v="780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s v="United States"/>
    <s v="San Francisco"/>
    <x v="1"/>
    <n v="94110"/>
    <x v="1"/>
    <s v="FUR-TA-10001857"/>
    <x v="0"/>
    <x v="3"/>
    <s v="Balt Solid Wood Rectangular Table"/>
    <x v="3338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s v="United States"/>
    <s v="Highland Park"/>
    <x v="10"/>
    <n v="60035"/>
    <x v="2"/>
    <s v="OFF-BI-10000546"/>
    <x v="1"/>
    <x v="8"/>
    <s v="Avery Durable Binders"/>
    <x v="333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s v="United States"/>
    <s v="Highland Park"/>
    <x v="10"/>
    <n v="60035"/>
    <x v="2"/>
    <s v="FUR-BO-10004690"/>
    <x v="0"/>
    <x v="0"/>
    <s v="O'Sullivan Cherrywood Estates Traditional Barrister Bookcase"/>
    <x v="3340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s v="United States"/>
    <s v="Highland Park"/>
    <x v="10"/>
    <n v="60035"/>
    <x v="2"/>
    <s v="TEC-PH-10001557"/>
    <x v="2"/>
    <x v="7"/>
    <s v="Pyle PMP37LED"/>
    <x v="2081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s v="United States"/>
    <s v="Highland Park"/>
    <x v="10"/>
    <n v="60035"/>
    <x v="2"/>
    <s v="FUR-BO-10002545"/>
    <x v="0"/>
    <x v="0"/>
    <s v="Atlantic Metals Mobile 3-Shelf Bookcases, Custom Colors"/>
    <x v="3341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s v="United States"/>
    <s v="San Francisco"/>
    <x v="1"/>
    <n v="94122"/>
    <x v="1"/>
    <s v="OFF-AP-10001366"/>
    <x v="1"/>
    <x v="9"/>
    <s v="Staple holder"/>
    <x v="2911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s v="United States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s v="United States"/>
    <s v="New York City"/>
    <x v="15"/>
    <n v="10035"/>
    <x v="3"/>
    <s v="OFF-PA-10003651"/>
    <x v="1"/>
    <x v="10"/>
    <s v="Xerox 1968"/>
    <x v="1172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s v="United States"/>
    <s v="New York City"/>
    <x v="15"/>
    <n v="10035"/>
    <x v="3"/>
    <s v="FUR-BO-10003159"/>
    <x v="0"/>
    <x v="0"/>
    <s v="Sauder Camden County Collection Libraries, Planked Cherry Finish"/>
    <x v="334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s v="United States"/>
    <s v="New York City"/>
    <x v="15"/>
    <n v="10035"/>
    <x v="3"/>
    <s v="TEC-PH-10001459"/>
    <x v="2"/>
    <x v="7"/>
    <s v="Samsung Galaxy Mega 6.3"/>
    <x v="3343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s v="United States"/>
    <s v="New York City"/>
    <x v="15"/>
    <n v="10035"/>
    <x v="3"/>
    <s v="OFF-AR-10004602"/>
    <x v="1"/>
    <x v="6"/>
    <s v="Boston KS Multi-Size Manual Pencil Sharpener"/>
    <x v="3344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s v="United States"/>
    <s v="Dallas"/>
    <x v="5"/>
    <n v="75081"/>
    <x v="2"/>
    <s v="OFF-AR-10001953"/>
    <x v="1"/>
    <x v="6"/>
    <s v="Boston 1645 Deluxe Heavier-Duty Electric Pencil Sharpener"/>
    <x v="467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s v="United States"/>
    <s v="Dallas"/>
    <x v="5"/>
    <n v="75081"/>
    <x v="2"/>
    <s v="TEC-PH-10000923"/>
    <x v="2"/>
    <x v="7"/>
    <s v="Belkin SportFit Armband For iPhone 5s/5c, Fuchsia"/>
    <x v="3345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s v="United States"/>
    <s v="Springfield"/>
    <x v="24"/>
    <n v="45503"/>
    <x v="3"/>
    <s v="OFF-ST-10002583"/>
    <x v="1"/>
    <x v="4"/>
    <s v="Fellowes Neat Ideas Storage Cubes"/>
    <x v="3346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s v="United States"/>
    <s v="Springfield"/>
    <x v="24"/>
    <n v="45503"/>
    <x v="3"/>
    <s v="OFF-BI-10000977"/>
    <x v="1"/>
    <x v="8"/>
    <s v="Ibico Plastic Spiral Binding Combs"/>
    <x v="3347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s v="United States"/>
    <s v="San Diego"/>
    <x v="1"/>
    <n v="92024"/>
    <x v="1"/>
    <s v="TEC-PH-10002549"/>
    <x v="2"/>
    <x v="7"/>
    <s v="Polycom SoundPoint IP 450 VoIP phone"/>
    <x v="3348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s v="United States"/>
    <s v="Philadelphia"/>
    <x v="9"/>
    <n v="19120"/>
    <x v="3"/>
    <s v="FUR-CH-10002880"/>
    <x v="0"/>
    <x v="1"/>
    <s v="Global High-Back Leather Tilter, Burgundy"/>
    <x v="3349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s v="United States"/>
    <s v="Philadelphia"/>
    <x v="9"/>
    <n v="19120"/>
    <x v="3"/>
    <s v="FUR-FU-10003039"/>
    <x v="0"/>
    <x v="5"/>
    <s v="Howard Miller 11-1/2&quot; Diameter Grantwood Wall Clock"/>
    <x v="3350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s v="United States"/>
    <s v="Columbia"/>
    <x v="39"/>
    <n v="21044"/>
    <x v="3"/>
    <s v="OFF-EN-10003055"/>
    <x v="1"/>
    <x v="12"/>
    <s v="Blue String-Tie &amp; Button Interoffice Envelopes, 10 x 13"/>
    <x v="3351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s v="United States"/>
    <s v="Columbia"/>
    <x v="39"/>
    <n v="21044"/>
    <x v="3"/>
    <s v="OFF-AP-10002945"/>
    <x v="1"/>
    <x v="9"/>
    <s v="Honeywell Enviracaire Portable HEPA Air Cleaner for 17' x 22' Room"/>
    <x v="3352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s v="United States"/>
    <s v="Columbia"/>
    <x v="39"/>
    <n v="21044"/>
    <x v="3"/>
    <s v="FUR-FU-10004306"/>
    <x v="0"/>
    <x v="5"/>
    <s v="Electrix Halogen Magnifier Lamp"/>
    <x v="3353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s v="United States"/>
    <s v="Colorado Springs"/>
    <x v="22"/>
    <n v="80906"/>
    <x v="1"/>
    <s v="OFF-AR-10002445"/>
    <x v="1"/>
    <x v="6"/>
    <s v="SANFORD Major Accent Highlighters"/>
    <x v="3354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s v="United States"/>
    <s v="New York City"/>
    <x v="15"/>
    <n v="10009"/>
    <x v="3"/>
    <s v="OFF-AR-10002445"/>
    <x v="1"/>
    <x v="6"/>
    <s v="SANFORD Major Accent Highlighters"/>
    <x v="3355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s v="United States"/>
    <s v="Philadelphia"/>
    <x v="9"/>
    <n v="19140"/>
    <x v="3"/>
    <s v="TEC-AC-10002345"/>
    <x v="2"/>
    <x v="11"/>
    <s v="HP Standard 104 key PS/2 Keyboard"/>
    <x v="3356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s v="United States"/>
    <s v="Philadelphia"/>
    <x v="9"/>
    <n v="19140"/>
    <x v="3"/>
    <s v="OFF-ST-10001558"/>
    <x v="1"/>
    <x v="4"/>
    <s v="Acco Perma 4000 Stacking Storage Drawers"/>
    <x v="2360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s v="United States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s v="United States"/>
    <s v="Columbus"/>
    <x v="14"/>
    <n v="47201"/>
    <x v="2"/>
    <s v="OFF-PA-10000418"/>
    <x v="1"/>
    <x v="10"/>
    <s v="Xerox 189"/>
    <x v="1836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s v="United States"/>
    <s v="Columbus"/>
    <x v="14"/>
    <n v="47201"/>
    <x v="2"/>
    <s v="OFF-BI-10000343"/>
    <x v="1"/>
    <x v="8"/>
    <s v="Pressboard Covers with Storage Hooks, 9 1/2&quot; x 11&quot;, Light Blue"/>
    <x v="3358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s v="United States"/>
    <s v="Los Angeles"/>
    <x v="1"/>
    <n v="90004"/>
    <x v="1"/>
    <s v="OFF-LA-10004425"/>
    <x v="1"/>
    <x v="2"/>
    <s v="Staple-on labels"/>
    <x v="399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s v="United States"/>
    <s v="Los Angeles"/>
    <x v="1"/>
    <n v="90004"/>
    <x v="1"/>
    <s v="OFF-AR-10001897"/>
    <x v="1"/>
    <x v="6"/>
    <s v="Model L Table or Wall-Mount Pencil Sharpener"/>
    <x v="1557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s v="United States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s v="United States"/>
    <s v="New York City"/>
    <x v="15"/>
    <n v="10024"/>
    <x v="3"/>
    <s v="TEC-PH-10003963"/>
    <x v="2"/>
    <x v="7"/>
    <s v="GE 2-Jack Phone Line Splitter"/>
    <x v="903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s v="United States"/>
    <s v="Lawrence"/>
    <x v="31"/>
    <n v="1841"/>
    <x v="3"/>
    <s v="OFF-BI-10003925"/>
    <x v="1"/>
    <x v="8"/>
    <s v="Fellowes PB300 Plastic Comb Binding Machine"/>
    <x v="3360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s v="United States"/>
    <s v="San Francisco"/>
    <x v="1"/>
    <n v="94122"/>
    <x v="1"/>
    <s v="TEC-PH-10004586"/>
    <x v="2"/>
    <x v="7"/>
    <s v="Wilson SignalBoost 841262 DB PRO Amplifier Kit"/>
    <x v="1181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s v="United States"/>
    <s v="San Francisco"/>
    <x v="1"/>
    <n v="94122"/>
    <x v="1"/>
    <s v="OFF-FA-10003495"/>
    <x v="1"/>
    <x v="13"/>
    <s v="Staples"/>
    <x v="3361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s v="United States"/>
    <s v="Detroit"/>
    <x v="12"/>
    <n v="48205"/>
    <x v="2"/>
    <s v="OFF-BI-10002867"/>
    <x v="1"/>
    <x v="8"/>
    <s v="GBC Recycled Regency Composition Covers"/>
    <x v="3362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s v="United States"/>
    <s v="Hamilton"/>
    <x v="24"/>
    <n v="45011"/>
    <x v="3"/>
    <s v="FUR-FU-10003773"/>
    <x v="0"/>
    <x v="5"/>
    <s v="Eldon Cleatmat Plus Chair Mats for High Pile Carpets"/>
    <x v="3363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s v="United States"/>
    <s v="Columbus"/>
    <x v="24"/>
    <n v="43229"/>
    <x v="3"/>
    <s v="OFF-BI-10002954"/>
    <x v="1"/>
    <x v="8"/>
    <s v="Newell 3-Hole Punched Plastic Slotted Magazine Holders for Binders"/>
    <x v="3364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s v="United States"/>
    <s v="Chicago"/>
    <x v="10"/>
    <n v="60610"/>
    <x v="2"/>
    <s v="OFF-SU-10002537"/>
    <x v="1"/>
    <x v="14"/>
    <s v="Acme Box Cutter Scissors"/>
    <x v="3365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s v="United States"/>
    <s v="Margate"/>
    <x v="2"/>
    <n v="33063"/>
    <x v="0"/>
    <s v="OFF-AR-10001374"/>
    <x v="1"/>
    <x v="6"/>
    <s v="BIC Brite Liner Highlighters, Chisel Tip"/>
    <x v="12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s v="United States"/>
    <s v="Sandy Springs"/>
    <x v="32"/>
    <n v="30328"/>
    <x v="0"/>
    <s v="OFF-AP-10001492"/>
    <x v="1"/>
    <x v="9"/>
    <s v="Acco Six-Outlet Power Strip, 4' Cord Length"/>
    <x v="3366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s v="United States"/>
    <s v="Sandy Springs"/>
    <x v="32"/>
    <n v="30328"/>
    <x v="0"/>
    <s v="FUR-BO-10003546"/>
    <x v="0"/>
    <x v="0"/>
    <s v="Hon 4-Shelf Metal Bookcases"/>
    <x v="3367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s v="United States"/>
    <s v="Sandy Springs"/>
    <x v="32"/>
    <n v="30328"/>
    <x v="0"/>
    <s v="TEC-PH-10002185"/>
    <x v="2"/>
    <x v="7"/>
    <s v="QVS USB Car Charger 2-Port 2.1Amp for iPod/iPhone/iPad/iPad 2/iPad 3"/>
    <x v="3368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s v="United States"/>
    <s v="Sandy Springs"/>
    <x v="32"/>
    <n v="30328"/>
    <x v="0"/>
    <s v="OFF-BI-10000315"/>
    <x v="1"/>
    <x v="8"/>
    <s v="Poly Designer Cover &amp; Back"/>
    <x v="3369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s v="United States"/>
    <s v="Sandy Springs"/>
    <x v="32"/>
    <n v="30328"/>
    <x v="0"/>
    <s v="TEC-PH-10002350"/>
    <x v="2"/>
    <x v="7"/>
    <s v="Apple EarPods with Remote and Mic"/>
    <x v="392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s v="United States"/>
    <s v="Albuquerque"/>
    <x v="27"/>
    <n v="87105"/>
    <x v="1"/>
    <s v="OFF-PA-10002666"/>
    <x v="1"/>
    <x v="10"/>
    <s v="Southworth 25% Cotton Linen-Finish Paper &amp; Envelopes"/>
    <x v="3370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s v="United States"/>
    <s v="Tulsa"/>
    <x v="26"/>
    <n v="74133"/>
    <x v="2"/>
    <s v="FUR-CH-10004495"/>
    <x v="0"/>
    <x v="1"/>
    <s v="Global Leather and Oak Executive Chair, Black"/>
    <x v="3371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s v="United States"/>
    <s v="Orange"/>
    <x v="30"/>
    <n v="7050"/>
    <x v="3"/>
    <s v="OFF-AR-10001725"/>
    <x v="1"/>
    <x v="6"/>
    <s v="Boston Home &amp; Office Model 2000 Electric Pencil Sharpeners"/>
    <x v="421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s v="United States"/>
    <s v="Henderson"/>
    <x v="0"/>
    <n v="42420"/>
    <x v="0"/>
    <s v="OFF-FA-10002280"/>
    <x v="1"/>
    <x v="13"/>
    <s v="Advantus Plastic Paper Clips"/>
    <x v="3372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s v="United States"/>
    <s v="Henderson"/>
    <x v="0"/>
    <n v="42420"/>
    <x v="0"/>
    <s v="OFF-AR-10001770"/>
    <x v="1"/>
    <x v="6"/>
    <s v="Economy #2 Pencils"/>
    <x v="3373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s v="United States"/>
    <s v="Henderson"/>
    <x v="0"/>
    <n v="42420"/>
    <x v="0"/>
    <s v="FUR-FU-10002885"/>
    <x v="0"/>
    <x v="5"/>
    <s v="Magna Visual Magnetic Picture Hangers"/>
    <x v="906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s v="United States"/>
    <s v="Henderson"/>
    <x v="0"/>
    <n v="42420"/>
    <x v="0"/>
    <s v="OFF-AR-10003772"/>
    <x v="1"/>
    <x v="6"/>
    <s v="Boston 16750 Black Compact Battery Pencil Sharpener"/>
    <x v="3374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s v="United States"/>
    <s v="Henderson"/>
    <x v="0"/>
    <n v="42420"/>
    <x v="0"/>
    <s v="FUR-TA-10003392"/>
    <x v="0"/>
    <x v="3"/>
    <s v="Global Adaptabilities Conference Tables"/>
    <x v="3375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s v="United States"/>
    <s v="Chicago"/>
    <x v="10"/>
    <n v="60653"/>
    <x v="2"/>
    <s v="OFF-BI-10000014"/>
    <x v="1"/>
    <x v="8"/>
    <s v="Heavy-Duty E-Z-D Binders"/>
    <x v="3376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s v="United States"/>
    <s v="Chicago"/>
    <x v="10"/>
    <n v="60653"/>
    <x v="2"/>
    <s v="OFF-AR-10003217"/>
    <x v="1"/>
    <x v="6"/>
    <s v="Newell 316"/>
    <x v="3377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s v="United States"/>
    <s v="Chicago"/>
    <x v="10"/>
    <n v="60653"/>
    <x v="2"/>
    <s v="OFF-AP-10002403"/>
    <x v="1"/>
    <x v="9"/>
    <s v="Acco Smartsocket Color-Coded Six-Outlet AC Adapter Model Surge Protectors"/>
    <x v="3378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s v="United States"/>
    <s v="Port Arthur"/>
    <x v="5"/>
    <n v="77642"/>
    <x v="2"/>
    <s v="OFF-PA-10001972"/>
    <x v="1"/>
    <x v="10"/>
    <s v="Xerox 214"/>
    <x v="563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s v="United States"/>
    <s v="Port Arthur"/>
    <x v="5"/>
    <n v="77642"/>
    <x v="2"/>
    <s v="OFF-PA-10004041"/>
    <x v="1"/>
    <x v="10"/>
    <s v="It's Hot Message Books with Stickers, 2 3/4&quot; x 5&quot;"/>
    <x v="208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s v="United States"/>
    <s v="Westland"/>
    <x v="12"/>
    <n v="48185"/>
    <x v="2"/>
    <s v="TEC-AC-10004975"/>
    <x v="2"/>
    <x v="11"/>
    <s v="Plantronics Audio 995 Wireless Stereo Headset"/>
    <x v="3379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s v="United States"/>
    <s v="Westland"/>
    <x v="12"/>
    <n v="48185"/>
    <x v="2"/>
    <s v="OFF-ST-10001932"/>
    <x v="1"/>
    <x v="4"/>
    <s v="Fellowes Staxonsteel Drawer Files"/>
    <x v="3380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s v="United States"/>
    <s v="Westland"/>
    <x v="12"/>
    <n v="48185"/>
    <x v="2"/>
    <s v="OFF-AR-10001761"/>
    <x v="1"/>
    <x v="6"/>
    <s v="Avery Hi-Liter Smear-Safe Highlighters"/>
    <x v="2640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s v="United States"/>
    <s v="Westland"/>
    <x v="12"/>
    <n v="48185"/>
    <x v="2"/>
    <s v="OFF-PA-10002262"/>
    <x v="1"/>
    <x v="10"/>
    <s v="Xerox 192"/>
    <x v="5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s v="United States"/>
    <s v="Bloomington"/>
    <x v="14"/>
    <n v="47401"/>
    <x v="2"/>
    <s v="OFF-EN-10004483"/>
    <x v="1"/>
    <x v="12"/>
    <s v="#10 White Business Envelopes,4 1/8 x 9 1/2"/>
    <x v="2561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s v="United States"/>
    <s v="Bloomington"/>
    <x v="14"/>
    <n v="47401"/>
    <x v="2"/>
    <s v="OFF-PA-10003270"/>
    <x v="1"/>
    <x v="10"/>
    <s v="Xerox 1954"/>
    <x v="3381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s v="United States"/>
    <s v="Bloomington"/>
    <x v="14"/>
    <n v="47401"/>
    <x v="2"/>
    <s v="OFF-BI-10001634"/>
    <x v="1"/>
    <x v="8"/>
    <s v="Wilson Jones Active Use Binders"/>
    <x v="2769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s v="United States"/>
    <s v="Bloomington"/>
    <x v="14"/>
    <n v="47401"/>
    <x v="2"/>
    <s v="OFF-ST-10000675"/>
    <x v="1"/>
    <x v="4"/>
    <s v="File Shuttle II and Handi-File, Black"/>
    <x v="3382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s v="United States"/>
    <s v="Los Angeles"/>
    <x v="1"/>
    <n v="90032"/>
    <x v="1"/>
    <s v="FUR-FU-10000732"/>
    <x v="0"/>
    <x v="5"/>
    <s v="Eldon 200 Class Desk Accessories"/>
    <x v="2391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s v="United States"/>
    <s v="Los Angeles"/>
    <x v="1"/>
    <n v="90032"/>
    <x v="1"/>
    <s v="OFF-PA-10004355"/>
    <x v="1"/>
    <x v="10"/>
    <s v="Xerox 231"/>
    <x v="90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s v="United States"/>
    <s v="Los Angeles"/>
    <x v="1"/>
    <n v="90032"/>
    <x v="1"/>
    <s v="OFF-EN-10000056"/>
    <x v="1"/>
    <x v="12"/>
    <s v="Cameo Buff Policy Envelopes"/>
    <x v="737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s v="United States"/>
    <s v="San Francisco"/>
    <x v="1"/>
    <n v="94109"/>
    <x v="1"/>
    <s v="FUR-FU-10000221"/>
    <x v="0"/>
    <x v="5"/>
    <s v="Master Caster Door Stop, Brown"/>
    <x v="3383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s v="United States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s v="United States"/>
    <s v="San Francisco"/>
    <x v="1"/>
    <n v="94109"/>
    <x v="1"/>
    <s v="FUR-BO-10001811"/>
    <x v="0"/>
    <x v="0"/>
    <s v="Atlantic Metals Mobile 5-Shelf Bookcases, Custom Colors"/>
    <x v="338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s v="United States"/>
    <s v="San Francisco"/>
    <x v="1"/>
    <n v="94109"/>
    <x v="1"/>
    <s v="OFF-ST-10002486"/>
    <x v="1"/>
    <x v="4"/>
    <s v="Eldon Shelf Savers Cubes and Bins"/>
    <x v="3386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s v="United States"/>
    <s v="San Francisco"/>
    <x v="1"/>
    <n v="94110"/>
    <x v="1"/>
    <s v="FUR-CH-10002372"/>
    <x v="0"/>
    <x v="1"/>
    <s v="Office Star - Ergonomically Designed Knee Chair"/>
    <x v="434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s v="United States"/>
    <s v="San Francisco"/>
    <x v="1"/>
    <n v="94110"/>
    <x v="1"/>
    <s v="OFF-BI-10003274"/>
    <x v="1"/>
    <x v="8"/>
    <s v="Avery Durable Slant Ring Binders, No Labels"/>
    <x v="2925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s v="United States"/>
    <s v="San Jose"/>
    <x v="1"/>
    <n v="95123"/>
    <x v="1"/>
    <s v="OFF-PA-10001878"/>
    <x v="1"/>
    <x v="10"/>
    <s v="Xerox 1891"/>
    <x v="1672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s v="United States"/>
    <s v="Denver"/>
    <x v="22"/>
    <n v="80219"/>
    <x v="1"/>
    <s v="OFF-SU-10002881"/>
    <x v="1"/>
    <x v="14"/>
    <s v="Martin Yale Chadless Opener Electric Letter Opener"/>
    <x v="3387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s v="United States"/>
    <s v="Aurora"/>
    <x v="22"/>
    <n v="80013"/>
    <x v="1"/>
    <s v="FUR-FU-10001979"/>
    <x v="0"/>
    <x v="5"/>
    <s v="Dana Halogen Swing-Arm Architect Lamp"/>
    <x v="3388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s v="United States"/>
    <s v="Aurora"/>
    <x v="22"/>
    <n v="80013"/>
    <x v="1"/>
    <s v="OFF-ST-10001522"/>
    <x v="1"/>
    <x v="4"/>
    <s v="Gould Plastics 18-Pocket Panel Bin, 34w x 5-1/4d x 20-1/2h"/>
    <x v="2772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s v="United States"/>
    <s v="Aurora"/>
    <x v="22"/>
    <n v="80013"/>
    <x v="1"/>
    <s v="TEC-AC-10003657"/>
    <x v="2"/>
    <x v="11"/>
    <s v="Lenovo 17-Key USB Numeric Keypad"/>
    <x v="15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s v="United States"/>
    <s v="Aurora"/>
    <x v="22"/>
    <n v="80013"/>
    <x v="1"/>
    <s v="OFF-BI-10001718"/>
    <x v="1"/>
    <x v="8"/>
    <s v="GBC DocuBind P50 Personal Binding Machine"/>
    <x v="1996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s v="United States"/>
    <s v="Aurora"/>
    <x v="22"/>
    <n v="80013"/>
    <x v="1"/>
    <s v="OFF-PA-10003022"/>
    <x v="1"/>
    <x v="10"/>
    <s v="Xerox 1992"/>
    <x v="646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s v="United States"/>
    <s v="Aurora"/>
    <x v="22"/>
    <n v="80013"/>
    <x v="1"/>
    <s v="OFF-AP-10000891"/>
    <x v="1"/>
    <x v="9"/>
    <s v="Kensington 7 Outlet MasterPiece HOMEOFFICE Power Control Center"/>
    <x v="3389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s v="United States"/>
    <s v="Boise"/>
    <x v="45"/>
    <n v="83704"/>
    <x v="1"/>
    <s v="OFF-BI-10004970"/>
    <x v="1"/>
    <x v="8"/>
    <s v="ACCOHIDE 3-Ring Binder, Blue, 1&quot;"/>
    <x v="106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s v="United States"/>
    <s v="New York City"/>
    <x v="15"/>
    <n v="10035"/>
    <x v="3"/>
    <s v="OFF-AR-10003759"/>
    <x v="1"/>
    <x v="6"/>
    <s v="Crayola Anti Dust Chalk, 12/Pack"/>
    <x v="3390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s v="United States"/>
    <s v="New York City"/>
    <x v="15"/>
    <n v="10035"/>
    <x v="3"/>
    <s v="OFF-EN-10003001"/>
    <x v="1"/>
    <x v="12"/>
    <s v="Ames Color-File Green Diamond Border X-ray Mailers"/>
    <x v="1244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s v="United States"/>
    <s v="New York City"/>
    <x v="15"/>
    <n v="10035"/>
    <x v="3"/>
    <s v="FUR-BO-10000780"/>
    <x v="0"/>
    <x v="0"/>
    <s v="O'Sullivan Plantations 2-Door Library in Landvery Oak"/>
    <x v="244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s v="United States"/>
    <s v="New York City"/>
    <x v="15"/>
    <n v="10035"/>
    <x v="3"/>
    <s v="OFF-PA-10001972"/>
    <x v="1"/>
    <x v="10"/>
    <s v="Xerox 214"/>
    <x v="91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s v="United States"/>
    <s v="Philadelphia"/>
    <x v="9"/>
    <n v="19140"/>
    <x v="3"/>
    <s v="FUR-CH-10003535"/>
    <x v="0"/>
    <x v="1"/>
    <s v="Global Armless Task Chair, Royal Blue"/>
    <x v="3391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s v="United States"/>
    <s v="Mentor"/>
    <x v="24"/>
    <n v="44060"/>
    <x v="3"/>
    <s v="FUR-CH-10003774"/>
    <x v="0"/>
    <x v="1"/>
    <s v="Global Wood Trimmed Manager's Task Chair, Khaki"/>
    <x v="134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s v="United States"/>
    <s v="Mentor"/>
    <x v="24"/>
    <n v="44060"/>
    <x v="3"/>
    <s v="TEC-AC-10004571"/>
    <x v="2"/>
    <x v="11"/>
    <s v="Logitech G700s Rechargeable Gaming Mouse"/>
    <x v="1977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s v="United States"/>
    <s v="Mentor"/>
    <x v="24"/>
    <n v="44060"/>
    <x v="3"/>
    <s v="FUR-TA-10004442"/>
    <x v="0"/>
    <x v="3"/>
    <s v="Riverside Furniture Stanwyck Manor Table Series"/>
    <x v="2458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s v="United States"/>
    <s v="Mentor"/>
    <x v="24"/>
    <n v="44060"/>
    <x v="3"/>
    <s v="OFF-PA-10002787"/>
    <x v="1"/>
    <x v="10"/>
    <s v="Xerox 227"/>
    <x v="12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s v="United States"/>
    <s v="Mentor"/>
    <x v="24"/>
    <n v="44060"/>
    <x v="3"/>
    <s v="FUR-FU-10004586"/>
    <x v="0"/>
    <x v="5"/>
    <s v="G.E. Longer-Life Indoor Recessed Floodlight Bulbs"/>
    <x v="3392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s v="United States"/>
    <s v="Mentor"/>
    <x v="24"/>
    <n v="44060"/>
    <x v="3"/>
    <s v="OFF-PA-10002606"/>
    <x v="1"/>
    <x v="10"/>
    <s v="Xerox 1928"/>
    <x v="582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s v="United States"/>
    <s v="Lawton"/>
    <x v="26"/>
    <n v="73505"/>
    <x v="2"/>
    <s v="OFF-ST-10000129"/>
    <x v="1"/>
    <x v="4"/>
    <s v="Fellowes Recycled Storage Drawers"/>
    <x v="339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s v="United States"/>
    <s v="Lawton"/>
    <x v="26"/>
    <n v="73505"/>
    <x v="2"/>
    <s v="FUR-TA-10003748"/>
    <x v="0"/>
    <x v="3"/>
    <s v="Bevis 36 x 72 Conference Tables"/>
    <x v="3394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s v="United States"/>
    <s v="New York City"/>
    <x v="15"/>
    <n v="10024"/>
    <x v="3"/>
    <s v="OFF-PA-10004948"/>
    <x v="1"/>
    <x v="10"/>
    <s v="Xerox 190"/>
    <x v="1691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FA-10001561"/>
    <x v="1"/>
    <x v="13"/>
    <s v="Stockwell Push Pins"/>
    <x v="53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AP-10002998"/>
    <x v="1"/>
    <x v="9"/>
    <s v="Holmes 99% HEPA Air Purifier"/>
    <x v="3395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BI-10003981"/>
    <x v="1"/>
    <x v="8"/>
    <s v="Avery Durable Plastic 1&quot; Binders"/>
    <x v="2226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PA-10001725"/>
    <x v="1"/>
    <x v="10"/>
    <s v="Xerox 1892"/>
    <x v="224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BI-10002071"/>
    <x v="1"/>
    <x v="8"/>
    <s v="Fellowes Black Plastic Comb Bindings"/>
    <x v="3396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PA-10000477"/>
    <x v="1"/>
    <x v="10"/>
    <s v="Xerox 22"/>
    <x v="54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s v="United States"/>
    <s v="Los Angeles"/>
    <x v="1"/>
    <n v="90049"/>
    <x v="1"/>
    <s v="OFF-PA-10004359"/>
    <x v="1"/>
    <x v="10"/>
    <s v="Multicolor Computer Printout Paper"/>
    <x v="1836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s v="United States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s v="United States"/>
    <s v="Houston"/>
    <x v="5"/>
    <n v="77036"/>
    <x v="2"/>
    <s v="OFF-SU-10003567"/>
    <x v="1"/>
    <x v="14"/>
    <s v="Stiletto Hand Letter Openers"/>
    <x v="3398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s v="United States"/>
    <s v="Houston"/>
    <x v="5"/>
    <n v="77036"/>
    <x v="2"/>
    <s v="OFF-BI-10003708"/>
    <x v="1"/>
    <x v="8"/>
    <s v="Acco Four Pocket Poly Ring Binder with Label Holder, Smoke, 1&quot;"/>
    <x v="339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s v="United States"/>
    <s v="Los Angeles"/>
    <x v="1"/>
    <n v="90032"/>
    <x v="1"/>
    <s v="FUR-TA-10001095"/>
    <x v="0"/>
    <x v="3"/>
    <s v="Chromcraft Round Conference Tables"/>
    <x v="3400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s v="United States"/>
    <s v="Columbus"/>
    <x v="24"/>
    <n v="43229"/>
    <x v="3"/>
    <s v="TEC-CO-10001571"/>
    <x v="2"/>
    <x v="16"/>
    <s v="Sharp 1540cs Digital Laser Copier"/>
    <x v="3401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s v="United States"/>
    <s v="Columbus"/>
    <x v="24"/>
    <n v="43229"/>
    <x v="3"/>
    <s v="FUR-FU-10000221"/>
    <x v="0"/>
    <x v="5"/>
    <s v="Master Caster Door Stop, Brown"/>
    <x v="3402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s v="United States"/>
    <s v="Columbus"/>
    <x v="24"/>
    <n v="43229"/>
    <x v="3"/>
    <s v="OFF-PA-10001972"/>
    <x v="1"/>
    <x v="10"/>
    <s v="Xerox 214"/>
    <x v="1590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s v="United States"/>
    <s v="Columbus"/>
    <x v="24"/>
    <n v="43229"/>
    <x v="3"/>
    <s v="FUR-CH-10000015"/>
    <x v="0"/>
    <x v="1"/>
    <s v="Hon Multipurpose Stacking Arm Chairs"/>
    <x v="3403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s v="United States"/>
    <s v="Los Angeles"/>
    <x v="1"/>
    <n v="90032"/>
    <x v="1"/>
    <s v="FUR-BO-10004015"/>
    <x v="0"/>
    <x v="0"/>
    <s v="Bush Andora Bookcase, Maple/Graphite Gray Finish"/>
    <x v="3404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s v="United States"/>
    <s v="Los Angeles"/>
    <x v="1"/>
    <n v="90032"/>
    <x v="1"/>
    <s v="OFF-PA-10002036"/>
    <x v="1"/>
    <x v="10"/>
    <s v="Xerox 1930"/>
    <x v="789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s v="United States"/>
    <s v="Philadelphia"/>
    <x v="9"/>
    <n v="19140"/>
    <x v="3"/>
    <s v="OFF-BI-10003650"/>
    <x v="1"/>
    <x v="8"/>
    <s v="GBC DocuBind 300 Electric Binding Machine"/>
    <x v="3405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s v="United States"/>
    <s v="San Francisco"/>
    <x v="1"/>
    <n v="94110"/>
    <x v="1"/>
    <s v="OFF-PA-10003309"/>
    <x v="1"/>
    <x v="10"/>
    <s v="Xerox 211"/>
    <x v="91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s v="United States"/>
    <s v="Bakersfield"/>
    <x v="1"/>
    <n v="93309"/>
    <x v="1"/>
    <s v="OFF-PA-10002787"/>
    <x v="1"/>
    <x v="10"/>
    <s v="Xerox 227"/>
    <x v="91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s v="United States"/>
    <s v="Bakersfield"/>
    <x v="1"/>
    <n v="93309"/>
    <x v="1"/>
    <s v="OFF-BI-10000174"/>
    <x v="1"/>
    <x v="8"/>
    <s v="Wilson Jones Clip &amp; Carry Folder Binder Tool for Ring Binders, Clear"/>
    <x v="350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s v="United States"/>
    <s v="Houston"/>
    <x v="5"/>
    <n v="77095"/>
    <x v="2"/>
    <s v="OFF-PA-10002005"/>
    <x v="1"/>
    <x v="10"/>
    <s v="Xerox 225"/>
    <x v="233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s v="United States"/>
    <s v="Houston"/>
    <x v="5"/>
    <n v="77095"/>
    <x v="2"/>
    <s v="OFF-FA-10002815"/>
    <x v="1"/>
    <x v="13"/>
    <s v="Staples"/>
    <x v="3406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s v="United States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s v="United States"/>
    <s v="Los Angeles"/>
    <x v="1"/>
    <n v="90045"/>
    <x v="1"/>
    <s v="OFF-AP-10000828"/>
    <x v="1"/>
    <x v="9"/>
    <s v="Avanti 4.4 Cu. Ft. Refrigerator"/>
    <x v="2759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s v="United States"/>
    <s v="Los Angeles"/>
    <x v="1"/>
    <n v="90045"/>
    <x v="1"/>
    <s v="TEC-AC-10004708"/>
    <x v="2"/>
    <x v="11"/>
    <s v="Sony 32GB Class 10 Micro SDHC R40 Memory Card"/>
    <x v="3408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s v="United States"/>
    <s v="Los Angeles"/>
    <x v="1"/>
    <n v="90045"/>
    <x v="1"/>
    <s v="TEC-PH-10001530"/>
    <x v="2"/>
    <x v="7"/>
    <s v="Cisco Unified IP Phone 7945G VoIP phone"/>
    <x v="34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s v="United States"/>
    <s v="Los Angeles"/>
    <x v="1"/>
    <n v="90045"/>
    <x v="1"/>
    <s v="OFF-ST-10002301"/>
    <x v="1"/>
    <x v="4"/>
    <s v="Tennsco Commercial Shelving"/>
    <x v="2422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s v="United States"/>
    <s v="Los Angeles"/>
    <x v="1"/>
    <n v="90045"/>
    <x v="1"/>
    <s v="FUR-FU-10002554"/>
    <x v="0"/>
    <x v="5"/>
    <s v="Westinghouse Floor Lamp with Metal Mesh Shade, Black"/>
    <x v="116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s v="United States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s v="United States"/>
    <s v="Springfield"/>
    <x v="25"/>
    <n v="65807"/>
    <x v="2"/>
    <s v="FUR-FU-10001085"/>
    <x v="0"/>
    <x v="5"/>
    <s v="3M Polarizing Light Filter Sleeves"/>
    <x v="3410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s v="United States"/>
    <s v="Springfield"/>
    <x v="25"/>
    <n v="65807"/>
    <x v="2"/>
    <s v="OFF-BI-10001597"/>
    <x v="1"/>
    <x v="8"/>
    <s v="Wilson Jones Ledger-Size, Piano-Hinge Binder, 2&quot;, Blue"/>
    <x v="3411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s v="United States"/>
    <s v="Phoenix"/>
    <x v="16"/>
    <n v="85023"/>
    <x v="1"/>
    <s v="OFF-BI-10002429"/>
    <x v="1"/>
    <x v="8"/>
    <s v="Premier Elliptical Ring Binder, Black"/>
    <x v="3412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s v="United States"/>
    <s v="Houston"/>
    <x v="5"/>
    <n v="77070"/>
    <x v="2"/>
    <s v="OFF-ST-10001590"/>
    <x v="1"/>
    <x v="4"/>
    <s v="Tenex Personal Project File with Scoop Front Design, Black"/>
    <x v="3413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s v="United States"/>
    <s v="Hampton"/>
    <x v="17"/>
    <n v="23666"/>
    <x v="0"/>
    <s v="FUR-CH-10000847"/>
    <x v="0"/>
    <x v="1"/>
    <s v="Global Executive Mid-Back Manager's Chair"/>
    <x v="3414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s v="United States"/>
    <s v="Tulsa"/>
    <x v="26"/>
    <n v="74133"/>
    <x v="2"/>
    <s v="OFF-AR-10003179"/>
    <x v="1"/>
    <x v="6"/>
    <s v="Dixon Ticonderoga Core-Lock Colored Pencils"/>
    <x v="2978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s v="United States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s v="United States"/>
    <s v="Seattle"/>
    <x v="4"/>
    <n v="98105"/>
    <x v="1"/>
    <s v="OFF-BI-10002103"/>
    <x v="1"/>
    <x v="8"/>
    <s v="Cardinal Slant-D Ring Binder, Heavy Gauge Vinyl"/>
    <x v="3415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s v="United States"/>
    <s v="San Francisco"/>
    <x v="1"/>
    <n v="94109"/>
    <x v="1"/>
    <s v="OFF-AR-10004441"/>
    <x v="1"/>
    <x v="6"/>
    <s v="BIC Brite Liner Highlighters"/>
    <x v="3416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s v="United States"/>
    <s v="Jacksonville"/>
    <x v="2"/>
    <n v="32216"/>
    <x v="0"/>
    <s v="OFF-ST-10003805"/>
    <x v="1"/>
    <x v="4"/>
    <s v="24 Capacity Maxi Data Binder Racks, Pearl"/>
    <x v="3417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s v="United States"/>
    <s v="Richmond"/>
    <x v="14"/>
    <n v="47374"/>
    <x v="2"/>
    <s v="TEC-AC-10001284"/>
    <x v="2"/>
    <x v="11"/>
    <s v="Enermax Briskie RF Wireless Keyboard and Mouse Combo"/>
    <x v="1038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s v="United States"/>
    <s v="Richmond"/>
    <x v="14"/>
    <n v="47374"/>
    <x v="2"/>
    <s v="FUR-FU-10000221"/>
    <x v="0"/>
    <x v="5"/>
    <s v="Master Caster Door Stop, Brown"/>
    <x v="235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s v="United States"/>
    <s v="Louisville"/>
    <x v="22"/>
    <n v="80027"/>
    <x v="1"/>
    <s v="OFF-FA-10001229"/>
    <x v="1"/>
    <x v="13"/>
    <s v="Staples"/>
    <x v="3418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s v="United States"/>
    <s v="New York City"/>
    <x v="15"/>
    <n v="10024"/>
    <x v="3"/>
    <s v="OFF-LA-10001569"/>
    <x v="1"/>
    <x v="2"/>
    <s v="Avery 499"/>
    <x v="1981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s v="United States"/>
    <s v="New York City"/>
    <x v="15"/>
    <n v="10024"/>
    <x v="3"/>
    <s v="FUR-FU-10004018"/>
    <x v="0"/>
    <x v="5"/>
    <s v="Tensor Computer Mounted Lamp"/>
    <x v="3419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s v="United States"/>
    <s v="Rome"/>
    <x v="15"/>
    <n v="13440"/>
    <x v="3"/>
    <s v="TEC-PH-10004536"/>
    <x v="2"/>
    <x v="7"/>
    <s v="Avaya 5420 Digital phone"/>
    <x v="3420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s v="United States"/>
    <s v="Rome"/>
    <x v="15"/>
    <n v="13440"/>
    <x v="3"/>
    <s v="OFF-PA-10004353"/>
    <x v="1"/>
    <x v="10"/>
    <s v="Southworth 25% Cotton Premium Laser Paper and Envelopes"/>
    <x v="3421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s v="United States"/>
    <s v="Rome"/>
    <x v="15"/>
    <n v="13440"/>
    <x v="3"/>
    <s v="FUR-FU-10004848"/>
    <x v="0"/>
    <x v="5"/>
    <s v="DAX Solid Wood Frames"/>
    <x v="3422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s v="United States"/>
    <s v="Marion"/>
    <x v="24"/>
    <n v="43302"/>
    <x v="3"/>
    <s v="TEC-AC-10004864"/>
    <x v="2"/>
    <x v="11"/>
    <s v="Memorex Micro Travel Drive 32 GB"/>
    <x v="3423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s v="United States"/>
    <s v="Houston"/>
    <x v="5"/>
    <n v="77041"/>
    <x v="2"/>
    <s v="OFF-BI-10002393"/>
    <x v="1"/>
    <x v="8"/>
    <s v="Binder Posts"/>
    <x v="342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s v="United States"/>
    <s v="New York City"/>
    <x v="15"/>
    <n v="10009"/>
    <x v="3"/>
    <s v="FUR-CH-10002335"/>
    <x v="0"/>
    <x v="1"/>
    <s v="Hon GuestStacker Chair"/>
    <x v="1262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s v="United States"/>
    <s v="New York City"/>
    <x v="15"/>
    <n v="10009"/>
    <x v="3"/>
    <s v="OFF-ST-10001590"/>
    <x v="1"/>
    <x v="4"/>
    <s v="Tenex Personal Project File with Scoop Front Design, Black"/>
    <x v="3425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s v="United States"/>
    <s v="Manteca"/>
    <x v="1"/>
    <n v="95336"/>
    <x v="1"/>
    <s v="FUR-CH-10002774"/>
    <x v="0"/>
    <x v="1"/>
    <s v="Global Deluxe Stacking Chair, Gray"/>
    <x v="1919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s v="United States"/>
    <s v="Manteca"/>
    <x v="1"/>
    <n v="95336"/>
    <x v="1"/>
    <s v="OFF-EN-10001219"/>
    <x v="1"/>
    <x v="12"/>
    <s v="#10- 4 1/8&quot; x 9 1/2&quot; Security-Tint Envelopes"/>
    <x v="770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s v="United States"/>
    <s v="Los Angeles"/>
    <x v="1"/>
    <n v="90004"/>
    <x v="1"/>
    <s v="OFF-PA-10001947"/>
    <x v="1"/>
    <x v="10"/>
    <s v="Xerox 1974"/>
    <x v="493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s v="United States"/>
    <s v="Seattle"/>
    <x v="4"/>
    <n v="98115"/>
    <x v="1"/>
    <s v="FUR-FU-10003142"/>
    <x v="0"/>
    <x v="5"/>
    <s v="Master Big Foot Doorstop, Beige"/>
    <x v="3426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s v="United States"/>
    <s v="Seattle"/>
    <x v="4"/>
    <n v="98115"/>
    <x v="1"/>
    <s v="OFF-BI-10001543"/>
    <x v="1"/>
    <x v="8"/>
    <s v="GBC VeloBinder Manual Binding System"/>
    <x v="1808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s v="United States"/>
    <s v="Seattle"/>
    <x v="4"/>
    <n v="98115"/>
    <x v="1"/>
    <s v="OFF-AR-10003560"/>
    <x v="1"/>
    <x v="6"/>
    <s v="Zebra Zazzle Fluorescent Highlighters"/>
    <x v="2614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s v="United States"/>
    <s v="Seattle"/>
    <x v="4"/>
    <n v="98115"/>
    <x v="1"/>
    <s v="OFF-AR-10004757"/>
    <x v="1"/>
    <x v="6"/>
    <s v="Crayola Colored Pencils"/>
    <x v="2805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s v="United States"/>
    <s v="Providence"/>
    <x v="34"/>
    <n v="2908"/>
    <x v="3"/>
    <s v="TEC-PH-10003800"/>
    <x v="2"/>
    <x v="7"/>
    <s v="i.Sound Portable Power - 8000 mAh"/>
    <x v="2815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s v="United States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s v="United States"/>
    <s v="Chicago"/>
    <x v="10"/>
    <n v="60653"/>
    <x v="2"/>
    <s v="OFF-BI-10000756"/>
    <x v="1"/>
    <x v="8"/>
    <s v="Storex DuraTech Recycled Plastic Frosted Binders"/>
    <x v="3428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s v="United States"/>
    <s v="Oklahoma City"/>
    <x v="26"/>
    <n v="73120"/>
    <x v="2"/>
    <s v="OFF-EN-10004206"/>
    <x v="1"/>
    <x v="12"/>
    <s v="Multimedia Mailers"/>
    <x v="3429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s v="United States"/>
    <s v="Chicago"/>
    <x v="10"/>
    <n v="60610"/>
    <x v="2"/>
    <s v="FUR-CH-10004477"/>
    <x v="0"/>
    <x v="1"/>
    <s v="Global Push Button Manager's Chair, Indigo"/>
    <x v="3430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s v="United States"/>
    <s v="Chicago"/>
    <x v="10"/>
    <n v="60610"/>
    <x v="2"/>
    <s v="TEC-PH-10003505"/>
    <x v="2"/>
    <x v="7"/>
    <s v="Geemarc AmpliPOWER60"/>
    <x v="1490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s v="United States"/>
    <s v="Chicago"/>
    <x v="10"/>
    <n v="60610"/>
    <x v="2"/>
    <s v="TEC-PH-10000526"/>
    <x v="2"/>
    <x v="7"/>
    <s v="Vtech CS6719"/>
    <x v="3431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s v="United States"/>
    <s v="Chicago"/>
    <x v="10"/>
    <n v="60610"/>
    <x v="2"/>
    <s v="OFF-BI-10003314"/>
    <x v="1"/>
    <x v="8"/>
    <s v="Tuff Stuff Recycled Round Ring Binders"/>
    <x v="3432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s v="United States"/>
    <s v="Chicago"/>
    <x v="10"/>
    <n v="60610"/>
    <x v="2"/>
    <s v="OFF-AR-10003190"/>
    <x v="1"/>
    <x v="6"/>
    <s v="Newell 32"/>
    <x v="278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s v="United States"/>
    <s v="Chicago"/>
    <x v="10"/>
    <n v="60610"/>
    <x v="2"/>
    <s v="FUR-FU-10001861"/>
    <x v="0"/>
    <x v="5"/>
    <s v="Floodlight Indoor Halogen Bulbs, 1 Bulb per Pack, 60 Watts"/>
    <x v="3433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s v="United States"/>
    <s v="Chicago"/>
    <x v="10"/>
    <n v="60610"/>
    <x v="2"/>
    <s v="TEC-PH-10003963"/>
    <x v="2"/>
    <x v="7"/>
    <s v="GE 2-Jack Phone Line Splitter"/>
    <x v="3434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s v="United States"/>
    <s v="Manchester"/>
    <x v="29"/>
    <n v="6040"/>
    <x v="3"/>
    <s v="OFF-LA-10003388"/>
    <x v="1"/>
    <x v="2"/>
    <s v="Avery 5"/>
    <x v="1784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s v="United States"/>
    <s v="Los Angeles"/>
    <x v="1"/>
    <n v="90049"/>
    <x v="1"/>
    <s v="FUR-TA-10002855"/>
    <x v="0"/>
    <x v="3"/>
    <s v="Bevis Round Conference Table Top &amp; Single Column Base"/>
    <x v="3435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s v="United States"/>
    <s v="San Francisco"/>
    <x v="1"/>
    <n v="94122"/>
    <x v="1"/>
    <s v="FUR-CH-10004886"/>
    <x v="0"/>
    <x v="1"/>
    <s v="Bevis Steel Folding Chairs"/>
    <x v="2186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s v="United States"/>
    <s v="San Francisco"/>
    <x v="1"/>
    <n v="94122"/>
    <x v="1"/>
    <s v="OFF-PA-10003657"/>
    <x v="1"/>
    <x v="10"/>
    <s v="Xerox 1927"/>
    <x v="1387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s v="United States"/>
    <s v="La Crosse"/>
    <x v="6"/>
    <n v="54601"/>
    <x v="2"/>
    <s v="OFF-BI-10004738"/>
    <x v="1"/>
    <x v="8"/>
    <s v="Flexible Leather- Look Classic Collection Ring Binder"/>
    <x v="3436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s v="United States"/>
    <s v="Florence"/>
    <x v="20"/>
    <n v="29501"/>
    <x v="0"/>
    <s v="OFF-FA-10003112"/>
    <x v="1"/>
    <x v="13"/>
    <s v="Staples"/>
    <x v="1629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s v="United States"/>
    <s v="Florence"/>
    <x v="20"/>
    <n v="29501"/>
    <x v="0"/>
    <s v="OFF-ST-10002486"/>
    <x v="1"/>
    <x v="4"/>
    <s v="Eldon Shelf Savers Cubes and Bins"/>
    <x v="3386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s v="United States"/>
    <s v="Glendale"/>
    <x v="16"/>
    <n v="85301"/>
    <x v="1"/>
    <s v="OFF-BI-10003984"/>
    <x v="1"/>
    <x v="8"/>
    <s v="Lock-Up Easel 'Spel-Binder'"/>
    <x v="3437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s v="United States"/>
    <s v="El Paso"/>
    <x v="5"/>
    <n v="79907"/>
    <x v="2"/>
    <s v="OFF-EN-10004773"/>
    <x v="1"/>
    <x v="12"/>
    <s v="Staple envelope"/>
    <x v="2000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s v="United States"/>
    <s v="San Antonio"/>
    <x v="5"/>
    <n v="78207"/>
    <x v="2"/>
    <s v="FUR-CH-10001146"/>
    <x v="0"/>
    <x v="1"/>
    <s v="Global Value Mid-Back Manager's Chair, Gray"/>
    <x v="3438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s v="United States"/>
    <s v="Los Angeles"/>
    <x v="1"/>
    <n v="90049"/>
    <x v="1"/>
    <s v="OFF-EN-10003296"/>
    <x v="1"/>
    <x v="12"/>
    <s v="Tyvek Side-Opening Peel &amp; Seel Expanding Envelopes"/>
    <x v="3439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s v="United States"/>
    <s v="Los Angeles"/>
    <x v="1"/>
    <n v="90049"/>
    <x v="1"/>
    <s v="TEC-PH-10000193"/>
    <x v="2"/>
    <x v="7"/>
    <s v="Jensen SMPS-640 - speaker phone"/>
    <x v="3440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s v="United States"/>
    <s v="Los Angeles"/>
    <x v="1"/>
    <n v="90049"/>
    <x v="1"/>
    <s v="FUR-FU-10002111"/>
    <x v="0"/>
    <x v="5"/>
    <s v="Master Caster Door Stop, Large Brown"/>
    <x v="3441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s v="United States"/>
    <s v="Miramar"/>
    <x v="2"/>
    <n v="33023"/>
    <x v="0"/>
    <s v="FUR-CH-10003298"/>
    <x v="0"/>
    <x v="1"/>
    <s v="Office Star - Contemporary Task Swivel chair with Loop Arms, Charcoal"/>
    <x v="3442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s v="United States"/>
    <s v="Mesa"/>
    <x v="16"/>
    <n v="85204"/>
    <x v="1"/>
    <s v="OFF-ST-10004950"/>
    <x v="1"/>
    <x v="4"/>
    <s v="Acco Perma 3000 Stacking Storage Drawers"/>
    <x v="997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s v="United States"/>
    <s v="Fayetteville"/>
    <x v="3"/>
    <n v="28314"/>
    <x v="0"/>
    <s v="OFF-AP-10002350"/>
    <x v="1"/>
    <x v="9"/>
    <s v="Belkin F9H710-06 7 Outlet SurgeMaster Surge Protector"/>
    <x v="962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s v="United States"/>
    <s v="Fayetteville"/>
    <x v="3"/>
    <n v="28314"/>
    <x v="0"/>
    <s v="OFF-BI-10004233"/>
    <x v="1"/>
    <x v="8"/>
    <s v="GBC Pre-Punched Binding Paper, Plastic, White, 8-1/2&quot; x 11&quot;"/>
    <x v="3443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s v="United States"/>
    <s v="Fayetteville"/>
    <x v="3"/>
    <n v="28314"/>
    <x v="0"/>
    <s v="OFF-PA-10001892"/>
    <x v="1"/>
    <x v="10"/>
    <s v="Rediform Wirebound &quot;Phone Memo&quot; Message Book, 11 x 5-3/4"/>
    <x v="671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s v="United States"/>
    <s v="Houston"/>
    <x v="5"/>
    <n v="77095"/>
    <x v="2"/>
    <s v="OFF-BI-10003291"/>
    <x v="1"/>
    <x v="8"/>
    <s v="Wilson Jones Leather-Like Binders with DublLock Round Rings"/>
    <x v="3444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s v="United States"/>
    <s v="San Jose"/>
    <x v="1"/>
    <n v="95123"/>
    <x v="1"/>
    <s v="FUR-FU-10004017"/>
    <x v="0"/>
    <x v="5"/>
    <s v="Executive Impressions 13&quot; Chairman Wall Clock"/>
    <x v="3001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s v="United States"/>
    <s v="Wichita"/>
    <x v="41"/>
    <n v="67212"/>
    <x v="2"/>
    <s v="OFF-AR-10002445"/>
    <x v="1"/>
    <x v="6"/>
    <s v="SANFORD Major Accent Highlighters"/>
    <x v="3355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s v="United States"/>
    <s v="Wichita"/>
    <x v="41"/>
    <n v="67212"/>
    <x v="2"/>
    <s v="OFF-BI-10001718"/>
    <x v="1"/>
    <x v="8"/>
    <s v="GBC DocuBind P50 Personal Binding Machine"/>
    <x v="3445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s v="United States"/>
    <s v="Los Angeles"/>
    <x v="1"/>
    <n v="90036"/>
    <x v="1"/>
    <s v="TEC-CO-10004202"/>
    <x v="2"/>
    <x v="16"/>
    <s v="Brother DCP1000 Digital 3 in 1 Multifunction Machine"/>
    <x v="2006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s v="United States"/>
    <s v="Jackson"/>
    <x v="12"/>
    <n v="49201"/>
    <x v="2"/>
    <s v="TEC-PH-10002103"/>
    <x v="2"/>
    <x v="7"/>
    <s v="Jabra SPEAK 410"/>
    <x v="2854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s v="United States"/>
    <s v="Jackson"/>
    <x v="12"/>
    <n v="49201"/>
    <x v="2"/>
    <s v="FUR-FU-10003724"/>
    <x v="0"/>
    <x v="5"/>
    <s v="Westinghouse Clip-On Gooseneck Lamps"/>
    <x v="3446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s v="United States"/>
    <s v="Jackson"/>
    <x v="12"/>
    <n v="49201"/>
    <x v="2"/>
    <s v="OFF-AR-10003732"/>
    <x v="1"/>
    <x v="6"/>
    <s v="Newell 333"/>
    <x v="2255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s v="United States"/>
    <s v="Jackson"/>
    <x v="12"/>
    <n v="49201"/>
    <x v="2"/>
    <s v="OFF-ST-10000885"/>
    <x v="1"/>
    <x v="4"/>
    <s v="Fellowes Desktop Hanging File Manager"/>
    <x v="3447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s v="United States"/>
    <s v="Lewiston"/>
    <x v="45"/>
    <n v="83501"/>
    <x v="1"/>
    <s v="OFF-BI-10004817"/>
    <x v="1"/>
    <x v="8"/>
    <s v="GBC Personal VeloBind Strips"/>
    <x v="209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s v="United States"/>
    <s v="Hampton"/>
    <x v="17"/>
    <n v="23666"/>
    <x v="0"/>
    <s v="OFF-BI-10001670"/>
    <x v="1"/>
    <x v="8"/>
    <s v="Vinyl Sectional Post Binders"/>
    <x v="3448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s v="United States"/>
    <s v="New York City"/>
    <x v="15"/>
    <n v="10035"/>
    <x v="3"/>
    <s v="OFF-PA-10002709"/>
    <x v="1"/>
    <x v="10"/>
    <s v="Xerox 1956"/>
    <x v="3449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s v="United States"/>
    <s v="Hattiesburg"/>
    <x v="35"/>
    <n v="39401"/>
    <x v="0"/>
    <s v="TEC-AC-10004469"/>
    <x v="2"/>
    <x v="11"/>
    <s v="Microsoft Sculpt Comfort Mouse"/>
    <x v="3450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s v="United States"/>
    <s v="Philadelphia"/>
    <x v="9"/>
    <n v="19140"/>
    <x v="3"/>
    <s v="FUR-FU-10003424"/>
    <x v="0"/>
    <x v="5"/>
    <s v="Nu-Dell Oak Frame"/>
    <x v="345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s v="United States"/>
    <s v="Philadelphia"/>
    <x v="9"/>
    <n v="19140"/>
    <x v="3"/>
    <s v="OFF-LA-10003720"/>
    <x v="1"/>
    <x v="2"/>
    <s v="Avery 487"/>
    <x v="3452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s v="United States"/>
    <s v="Los Angeles"/>
    <x v="1"/>
    <n v="90045"/>
    <x v="1"/>
    <s v="OFF-AR-10000390"/>
    <x v="1"/>
    <x v="6"/>
    <s v="Newell Chalk Holder"/>
    <x v="341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s v="United States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s v="United States"/>
    <s v="Danville"/>
    <x v="1"/>
    <n v="94526"/>
    <x v="1"/>
    <s v="OFF-AR-10003469"/>
    <x v="1"/>
    <x v="6"/>
    <s v="Nontoxic Chalk"/>
    <x v="3454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s v="United States"/>
    <s v="Danville"/>
    <x v="1"/>
    <n v="94526"/>
    <x v="1"/>
    <s v="OFF-BI-10003718"/>
    <x v="1"/>
    <x v="8"/>
    <s v="GBC Therma-A-Bind 250T Electric Binding System"/>
    <x v="3455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s v="United States"/>
    <s v="Danville"/>
    <x v="1"/>
    <n v="94526"/>
    <x v="1"/>
    <s v="OFF-FA-10004838"/>
    <x v="1"/>
    <x v="13"/>
    <s v="Super Bands, 12/Pack"/>
    <x v="2271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s v="United States"/>
    <s v="Danville"/>
    <x v="1"/>
    <n v="94526"/>
    <x v="1"/>
    <s v="FUR-FU-10002508"/>
    <x v="0"/>
    <x v="5"/>
    <s v="Document Clip Frames"/>
    <x v="3456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s v="United States"/>
    <s v="Danville"/>
    <x v="1"/>
    <n v="94526"/>
    <x v="1"/>
    <s v="OFF-ST-10001511"/>
    <x v="1"/>
    <x v="4"/>
    <s v="Space Solutions Commercial Steel Shelving"/>
    <x v="345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s v="United States"/>
    <s v="Los Angeles"/>
    <x v="1"/>
    <n v="90004"/>
    <x v="1"/>
    <s v="OFF-SU-10000952"/>
    <x v="1"/>
    <x v="14"/>
    <s v="Fiskars Home &amp; Office Scissors"/>
    <x v="2788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s v="United States"/>
    <s v="Los Angeles"/>
    <x v="1"/>
    <n v="90004"/>
    <x v="1"/>
    <s v="TEC-PH-10002275"/>
    <x v="2"/>
    <x v="7"/>
    <s v="Mitel 5320 IP Phone VoIP phone"/>
    <x v="3164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s v="United States"/>
    <s v="Los Angeles"/>
    <x v="1"/>
    <n v="90004"/>
    <x v="1"/>
    <s v="FUR-CH-10003535"/>
    <x v="0"/>
    <x v="1"/>
    <s v="Global Armless Task Chair, Royal Blue"/>
    <x v="1770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s v="United States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s v="United States"/>
    <s v="Los Angeles"/>
    <x v="1"/>
    <n v="90004"/>
    <x v="1"/>
    <s v="FUR-TA-10003473"/>
    <x v="0"/>
    <x v="3"/>
    <s v="Bretford Rectangular Conference Table Tops"/>
    <x v="3458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s v="United States"/>
    <s v="Los Angeles"/>
    <x v="1"/>
    <n v="90004"/>
    <x v="1"/>
    <s v="OFF-AR-10001897"/>
    <x v="1"/>
    <x v="6"/>
    <s v="Model L Table or Wall-Mount Pencil Sharpener"/>
    <x v="3459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s v="United States"/>
    <s v="Washington"/>
    <x v="40"/>
    <n v="20016"/>
    <x v="3"/>
    <s v="OFF-AR-10000034"/>
    <x v="1"/>
    <x v="6"/>
    <s v="BIC Brite Liner Grip Highlighters, Assorted, 5/Pack"/>
    <x v="3460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s v="United States"/>
    <s v="Milwaukee"/>
    <x v="6"/>
    <n v="53209"/>
    <x v="2"/>
    <s v="OFF-SU-10004115"/>
    <x v="1"/>
    <x v="14"/>
    <s v="Acme Stainless Steel Office Snips"/>
    <x v="346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s v="United States"/>
    <s v="Milwaukee"/>
    <x v="6"/>
    <n v="53209"/>
    <x v="2"/>
    <s v="OFF-AP-10001947"/>
    <x v="1"/>
    <x v="9"/>
    <s v="Acco 6 Outlet Guardian Premium Plus Surge Suppressor"/>
    <x v="3462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s v="United States"/>
    <s v="Baltimore"/>
    <x v="39"/>
    <n v="21215"/>
    <x v="3"/>
    <s v="FUR-CH-10004853"/>
    <x v="0"/>
    <x v="1"/>
    <s v="Global Manager's Adjustable Task Chair, Storm"/>
    <x v="3463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s v="United States"/>
    <s v="Baltimore"/>
    <x v="39"/>
    <n v="21215"/>
    <x v="3"/>
    <s v="OFF-EN-10000483"/>
    <x v="1"/>
    <x v="12"/>
    <s v="White Envelopes, White Envelopes with Clear Poly Window"/>
    <x v="3464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s v="United States"/>
    <s v="Baltimore"/>
    <x v="39"/>
    <n v="21215"/>
    <x v="3"/>
    <s v="OFF-FA-10001332"/>
    <x v="1"/>
    <x v="13"/>
    <s v="Acco Banker's Clasps, 5 3/4&quot;-Long"/>
    <x v="13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s v="United States"/>
    <s v="Jacksonville"/>
    <x v="3"/>
    <n v="28540"/>
    <x v="0"/>
    <s v="OFF-PA-10003790"/>
    <x v="1"/>
    <x v="10"/>
    <s v="Xerox 1991"/>
    <x v="3465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s v="United States"/>
    <s v="Jacksonville"/>
    <x v="3"/>
    <n v="28540"/>
    <x v="0"/>
    <s v="OFF-PA-10003134"/>
    <x v="1"/>
    <x v="10"/>
    <s v="Xerox 1937"/>
    <x v="3466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s v="United States"/>
    <s v="Jacksonville"/>
    <x v="3"/>
    <n v="28540"/>
    <x v="0"/>
    <s v="OFF-EN-10004459"/>
    <x v="1"/>
    <x v="12"/>
    <s v="Security-Tint Envelopes"/>
    <x v="2096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s v="United States"/>
    <s v="Jacksonville"/>
    <x v="3"/>
    <n v="28540"/>
    <x v="0"/>
    <s v="TEC-AC-10003628"/>
    <x v="2"/>
    <x v="11"/>
    <s v="Logitech 910-002974 M325 Wireless Mouse for Web Scrolling"/>
    <x v="3467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s v="United States"/>
    <s v="Rochester"/>
    <x v="15"/>
    <n v="14609"/>
    <x v="3"/>
    <s v="TEC-PH-10004093"/>
    <x v="2"/>
    <x v="7"/>
    <s v="Panasonic Kx-TS550"/>
    <x v="3468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s v="United States"/>
    <s v="Rochester"/>
    <x v="15"/>
    <n v="14609"/>
    <x v="3"/>
    <s v="OFF-ST-10001490"/>
    <x v="1"/>
    <x v="4"/>
    <s v="Hot File 7-Pocket, Floor Stand"/>
    <x v="3469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s v="United States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s v="United States"/>
    <s v="Rochester"/>
    <x v="15"/>
    <n v="14609"/>
    <x v="3"/>
    <s v="OFF-PA-10004255"/>
    <x v="1"/>
    <x v="10"/>
    <s v="Xerox 219"/>
    <x v="1568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s v="United States"/>
    <s v="Oceanside"/>
    <x v="1"/>
    <n v="92054"/>
    <x v="1"/>
    <s v="FUR-FU-10000023"/>
    <x v="0"/>
    <x v="5"/>
    <s v="Eldon Wave Desk Accessories"/>
    <x v="349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s v="United States"/>
    <s v="Gulfport"/>
    <x v="35"/>
    <n v="39503"/>
    <x v="0"/>
    <s v="OFF-BI-10000285"/>
    <x v="1"/>
    <x v="8"/>
    <s v="XtraLife ClearVue Slant-D Ring Binders by Cardinal"/>
    <x v="3470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s v="United States"/>
    <s v="Jacksonville"/>
    <x v="2"/>
    <n v="32216"/>
    <x v="0"/>
    <s v="OFF-AR-10000588"/>
    <x v="1"/>
    <x v="6"/>
    <s v="Newell 345"/>
    <x v="1662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s v="United States"/>
    <s v="Jacksonville"/>
    <x v="2"/>
    <n v="32216"/>
    <x v="0"/>
    <s v="OFF-PA-10002250"/>
    <x v="1"/>
    <x v="10"/>
    <s v="Things To Do Today Pad"/>
    <x v="3471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s v="United States"/>
    <s v="Houston"/>
    <x v="5"/>
    <n v="77070"/>
    <x v="2"/>
    <s v="OFF-AP-10002457"/>
    <x v="1"/>
    <x v="9"/>
    <s v="Eureka The Boss Plus 12-Amp Hard Box Upright Vacuum, Red"/>
    <x v="347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s v="United States"/>
    <s v="Houston"/>
    <x v="5"/>
    <n v="77070"/>
    <x v="2"/>
    <s v="OFF-FA-10002763"/>
    <x v="1"/>
    <x v="13"/>
    <s v="Advantus Map Pennant Flags and Round Head Tacks"/>
    <x v="2696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s v="United States"/>
    <s v="Houston"/>
    <x v="5"/>
    <n v="77095"/>
    <x v="2"/>
    <s v="TEC-AC-10000109"/>
    <x v="2"/>
    <x v="11"/>
    <s v="Sony Micro Vault Click 16 GB USB 2.0 Flash Drive"/>
    <x v="3473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s v="United States"/>
    <s v="Everett"/>
    <x v="31"/>
    <n v="2149"/>
    <x v="3"/>
    <s v="TEC-PH-10002415"/>
    <x v="2"/>
    <x v="7"/>
    <s v="Polycom VoiceStation 500 Conference phone"/>
    <x v="3474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s v="United States"/>
    <s v="Everett"/>
    <x v="31"/>
    <n v="2149"/>
    <x v="3"/>
    <s v="FUR-CH-10000785"/>
    <x v="0"/>
    <x v="1"/>
    <s v="Global Ergonomic Managers Chair"/>
    <x v="3116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s v="United States"/>
    <s v="Los Angeles"/>
    <x v="1"/>
    <n v="90049"/>
    <x v="1"/>
    <s v="TEC-CO-10001449"/>
    <x v="2"/>
    <x v="16"/>
    <s v="Hewlett Packard LaserJet 3310 Copier"/>
    <x v="3475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s v="United States"/>
    <s v="Los Angeles"/>
    <x v="1"/>
    <n v="90049"/>
    <x v="1"/>
    <s v="OFF-BI-10001670"/>
    <x v="1"/>
    <x v="8"/>
    <s v="Vinyl Sectional Post Binders"/>
    <x v="3476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s v="United States"/>
    <s v="Wilmington"/>
    <x v="13"/>
    <n v="19805"/>
    <x v="3"/>
    <s v="OFF-ST-10001328"/>
    <x v="1"/>
    <x v="4"/>
    <s v="Personal Filing Tote with Lid, Black/Gray"/>
    <x v="3477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s v="United States"/>
    <s v="Columbia"/>
    <x v="18"/>
    <n v="38401"/>
    <x v="0"/>
    <s v="OFF-SU-10001225"/>
    <x v="1"/>
    <x v="14"/>
    <s v="Staple remover"/>
    <x v="3478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s v="United States"/>
    <s v="Columbia"/>
    <x v="18"/>
    <n v="38401"/>
    <x v="0"/>
    <s v="OFF-PA-10000357"/>
    <x v="1"/>
    <x v="10"/>
    <s v="Xerox 1888"/>
    <x v="3479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s v="United States"/>
    <s v="Columbia"/>
    <x v="18"/>
    <n v="38401"/>
    <x v="0"/>
    <s v="OFF-ST-10000046"/>
    <x v="1"/>
    <x v="4"/>
    <s v="Fellowes Super Stor/Drawer Files"/>
    <x v="3480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s v="United States"/>
    <s v="Columbia"/>
    <x v="18"/>
    <n v="38401"/>
    <x v="0"/>
    <s v="FUR-FU-10000023"/>
    <x v="0"/>
    <x v="5"/>
    <s v="Eldon Wave Desk Accessories"/>
    <x v="3481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s v="United States"/>
    <s v="New York City"/>
    <x v="15"/>
    <n v="10011"/>
    <x v="3"/>
    <s v="OFF-ST-10003455"/>
    <x v="1"/>
    <x v="4"/>
    <s v="Tenex File Box, Personal Filing Tote with Lid, Black"/>
    <x v="3477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s v="United States"/>
    <s v="New York City"/>
    <x v="15"/>
    <n v="10011"/>
    <x v="3"/>
    <s v="OFF-ST-10000876"/>
    <x v="1"/>
    <x v="4"/>
    <s v="Eldon Simplefile Box Office"/>
    <x v="3482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s v="United States"/>
    <s v="New York City"/>
    <x v="15"/>
    <n v="10011"/>
    <x v="3"/>
    <s v="OFF-AR-10003582"/>
    <x v="1"/>
    <x v="6"/>
    <s v="Boston Electric Pencil Sharpener, Model 1818, Charcoal Black"/>
    <x v="3483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s v="United States"/>
    <s v="New York City"/>
    <x v="15"/>
    <n v="10011"/>
    <x v="3"/>
    <s v="OFF-ST-10004258"/>
    <x v="1"/>
    <x v="4"/>
    <s v="Portable Personal File Box"/>
    <x v="905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s v="United States"/>
    <s v="Mount Pleasant"/>
    <x v="12"/>
    <n v="48858"/>
    <x v="2"/>
    <s v="FUR-FU-10000719"/>
    <x v="0"/>
    <x v="5"/>
    <s v="DAX Cubicle Frames, 8-1/2 x 11"/>
    <x v="1819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s v="United States"/>
    <s v="San Francisco"/>
    <x v="1"/>
    <n v="94122"/>
    <x v="1"/>
    <s v="OFF-LA-10001297"/>
    <x v="1"/>
    <x v="2"/>
    <s v="Avery 473"/>
    <x v="2678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s v="United States"/>
    <s v="San Francisco"/>
    <x v="1"/>
    <n v="94122"/>
    <x v="1"/>
    <s v="FUR-FU-10000723"/>
    <x v="0"/>
    <x v="5"/>
    <s v="Deflect-o EconoMat Studded, No Bevel Mat for Low Pile Carpeting"/>
    <x v="3484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s v="United States"/>
    <s v="San Francisco"/>
    <x v="1"/>
    <n v="94122"/>
    <x v="1"/>
    <s v="FUR-BO-10003893"/>
    <x v="0"/>
    <x v="0"/>
    <s v="Sauder Camden County Collection Library"/>
    <x v="3485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s v="United States"/>
    <s v="San Francisco"/>
    <x v="1"/>
    <n v="94122"/>
    <x v="1"/>
    <s v="OFF-ST-10000736"/>
    <x v="1"/>
    <x v="4"/>
    <s v="Carina Double Wide Media Storage Towers in Natural &amp; Black"/>
    <x v="1240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s v="United States"/>
    <s v="San Francisco"/>
    <x v="1"/>
    <n v="94122"/>
    <x v="1"/>
    <s v="OFF-ST-10000736"/>
    <x v="1"/>
    <x v="4"/>
    <s v="Carina Double Wide Media Storage Towers in Natural &amp; Black"/>
    <x v="423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s v="United States"/>
    <s v="Los Angeles"/>
    <x v="1"/>
    <n v="90045"/>
    <x v="1"/>
    <s v="OFF-AR-10003373"/>
    <x v="1"/>
    <x v="6"/>
    <s v="Boston School Pro Electric Pencil Sharpener, 1670"/>
    <x v="186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s v="United States"/>
    <s v="Los Angeles"/>
    <x v="1"/>
    <n v="90045"/>
    <x v="1"/>
    <s v="OFF-AR-10000390"/>
    <x v="1"/>
    <x v="6"/>
    <s v="Newell Chalk Holder"/>
    <x v="714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s v="United States"/>
    <s v="Los Angeles"/>
    <x v="1"/>
    <n v="90045"/>
    <x v="1"/>
    <s v="OFF-AR-10001725"/>
    <x v="1"/>
    <x v="6"/>
    <s v="Boston Home &amp; Office Model 2000 Electric Pencil Sharpeners"/>
    <x v="2885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s v="United States"/>
    <s v="Newport News"/>
    <x v="17"/>
    <n v="23602"/>
    <x v="0"/>
    <s v="TEC-CO-10001943"/>
    <x v="2"/>
    <x v="16"/>
    <s v="Canon PC-428 Personal Copier"/>
    <x v="3486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s v="United States"/>
    <s v="Newport News"/>
    <x v="17"/>
    <n v="23602"/>
    <x v="0"/>
    <s v="OFF-EN-10002312"/>
    <x v="1"/>
    <x v="12"/>
    <s v="#10 Self-Seal White Envelopes"/>
    <x v="3487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s v="United States"/>
    <s v="Fort Collins"/>
    <x v="22"/>
    <n v="80525"/>
    <x v="1"/>
    <s v="OFF-BI-10000831"/>
    <x v="1"/>
    <x v="8"/>
    <s v="Storex Flexible Poly Binders with Double Pockets"/>
    <x v="3488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s v="United States"/>
    <s v="Fort Collins"/>
    <x v="22"/>
    <n v="80525"/>
    <x v="1"/>
    <s v="FUR-CH-10000749"/>
    <x v="0"/>
    <x v="1"/>
    <s v="Office Star - Ergonomic Mid Back Chair with 2-Way Adjustable Arms"/>
    <x v="108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s v="United States"/>
    <s v="Seattle"/>
    <x v="4"/>
    <n v="98105"/>
    <x v="1"/>
    <s v="OFF-BI-10002003"/>
    <x v="1"/>
    <x v="8"/>
    <s v="Ibico Presentation Index for Binding Systems"/>
    <x v="2925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s v="United States"/>
    <s v="Seattle"/>
    <x v="4"/>
    <n v="98105"/>
    <x v="1"/>
    <s v="TEC-MA-10001972"/>
    <x v="2"/>
    <x v="15"/>
    <s v="Okidata C331dn Printer"/>
    <x v="2729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s v="United States"/>
    <s v="New York City"/>
    <x v="15"/>
    <n v="10011"/>
    <x v="3"/>
    <s v="FUR-CH-10000225"/>
    <x v="0"/>
    <x v="1"/>
    <s v="Global Geo Office Task Chair, Gray"/>
    <x v="3489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s v="United States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s v="United States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s v="United States"/>
    <s v="Seattle"/>
    <x v="4"/>
    <n v="98103"/>
    <x v="1"/>
    <s v="OFF-PA-10003228"/>
    <x v="1"/>
    <x v="10"/>
    <s v="Xerox 1917"/>
    <x v="3492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s v="United States"/>
    <s v="Seattle"/>
    <x v="4"/>
    <n v="98103"/>
    <x v="1"/>
    <s v="OFF-SU-10004498"/>
    <x v="1"/>
    <x v="14"/>
    <s v="Martin-Yale Premier Letter Opener"/>
    <x v="3493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s v="United States"/>
    <s v="San Francisco"/>
    <x v="1"/>
    <n v="94110"/>
    <x v="1"/>
    <s v="OFF-PA-10001878"/>
    <x v="1"/>
    <x v="10"/>
    <s v="Xerox 1891"/>
    <x v="1672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s v="United States"/>
    <s v="San Francisco"/>
    <x v="1"/>
    <n v="94110"/>
    <x v="1"/>
    <s v="OFF-PA-10002923"/>
    <x v="1"/>
    <x v="10"/>
    <s v="Xerox 1942"/>
    <x v="3494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s v="United States"/>
    <s v="Perth Amboy"/>
    <x v="30"/>
    <n v="8861"/>
    <x v="3"/>
    <s v="OFF-ST-10003123"/>
    <x v="1"/>
    <x v="4"/>
    <s v="Fellowes Bases and Tops For Staxonsteel/High-Stak Systems"/>
    <x v="349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s v="United States"/>
    <s v="San Francisco"/>
    <x v="1"/>
    <n v="94110"/>
    <x v="1"/>
    <s v="OFF-FA-10001332"/>
    <x v="1"/>
    <x v="13"/>
    <s v="Acco Banker's Clasps, 5 3/4&quot;-Long"/>
    <x v="709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s v="United States"/>
    <s v="Freeport"/>
    <x v="10"/>
    <n v="61032"/>
    <x v="2"/>
    <s v="OFF-ST-10003442"/>
    <x v="1"/>
    <x v="4"/>
    <s v="Eldon Portable Mobile Manager"/>
    <x v="3496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OFF-AR-10001468"/>
    <x v="1"/>
    <x v="6"/>
    <s v="Sanford Prismacolor Professional Thick Lead Art Pencils, 36-Color Set"/>
    <x v="3497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OFF-AP-10003266"/>
    <x v="1"/>
    <x v="9"/>
    <s v="Holmes Replacement Filter for HEPA Air Cleaner, Large Room"/>
    <x v="775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OFF-PA-10002230"/>
    <x v="1"/>
    <x v="10"/>
    <s v="Xerox 1897"/>
    <x v="892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TEC-AC-10001542"/>
    <x v="2"/>
    <x v="11"/>
    <s v="SanDisk Cruzer 16 GB USB Flash Drive"/>
    <x v="289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s v="United States"/>
    <s v="Philadelphia"/>
    <x v="9"/>
    <n v="19140"/>
    <x v="3"/>
    <s v="OFF-ST-10000563"/>
    <x v="1"/>
    <x v="4"/>
    <s v="Fellowes Bankers Box Stor/Drawer Steel Plus"/>
    <x v="3499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s v="United States"/>
    <s v="Jacksonville"/>
    <x v="2"/>
    <n v="32216"/>
    <x v="0"/>
    <s v="OFF-LA-10002787"/>
    <x v="1"/>
    <x v="2"/>
    <s v="Avery 480"/>
    <x v="3500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s v="United States"/>
    <s v="Pembroke Pines"/>
    <x v="2"/>
    <n v="33024"/>
    <x v="0"/>
    <s v="OFF-BI-10004022"/>
    <x v="1"/>
    <x v="8"/>
    <s v="Acco Suede Grain Vinyl Round Ring Binder"/>
    <x v="3501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s v="United States"/>
    <s v="Pembroke Pines"/>
    <x v="2"/>
    <n v="33024"/>
    <x v="0"/>
    <s v="OFF-LA-10001158"/>
    <x v="1"/>
    <x v="2"/>
    <s v="Avery Address/Shipping Labels for Typewriters, 4&quot; x 2&quot;"/>
    <x v="3416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s v="United States"/>
    <s v="Seattle"/>
    <x v="4"/>
    <n v="98115"/>
    <x v="1"/>
    <s v="FUR-FU-10000076"/>
    <x v="0"/>
    <x v="5"/>
    <s v="24-Hour Round Wall Clock"/>
    <x v="710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s v="United States"/>
    <s v="Seattle"/>
    <x v="4"/>
    <n v="98115"/>
    <x v="1"/>
    <s v="TEC-AC-10002335"/>
    <x v="2"/>
    <x v="11"/>
    <s v="Logitech Media Keyboard K200"/>
    <x v="3502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s v="United States"/>
    <s v="Fort Worth"/>
    <x v="5"/>
    <n v="76106"/>
    <x v="2"/>
    <s v="OFF-BI-10002827"/>
    <x v="1"/>
    <x v="8"/>
    <s v="Avery Durable Poly Binders"/>
    <x v="3503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s v="United States"/>
    <s v="Fort Worth"/>
    <x v="5"/>
    <n v="76106"/>
    <x v="2"/>
    <s v="FUR-BO-10001601"/>
    <x v="0"/>
    <x v="0"/>
    <s v="Sauder Mission Library with Doors, Fruitwood Finish"/>
    <x v="3504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s v="United States"/>
    <s v="Fort Worth"/>
    <x v="5"/>
    <n v="76106"/>
    <x v="2"/>
    <s v="OFF-ST-10001932"/>
    <x v="1"/>
    <x v="4"/>
    <s v="Fellowes Staxonsteel Drawer Files"/>
    <x v="3505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s v="United States"/>
    <s v="Detroit"/>
    <x v="12"/>
    <n v="48205"/>
    <x v="2"/>
    <s v="OFF-AP-10001005"/>
    <x v="1"/>
    <x v="9"/>
    <s v="Honeywell Quietcare HEPA Air Cleaner"/>
    <x v="3506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s v="United States"/>
    <s v="Detroit"/>
    <x v="12"/>
    <n v="48205"/>
    <x v="2"/>
    <s v="TEC-PH-10004042"/>
    <x v="2"/>
    <x v="7"/>
    <s v="ClearOne Communications CHAT 70 OC Speaker Phone"/>
    <x v="3507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s v="United States"/>
    <s v="Detroit"/>
    <x v="12"/>
    <n v="48205"/>
    <x v="2"/>
    <s v="TEC-PH-10001079"/>
    <x v="2"/>
    <x v="7"/>
    <s v="Polycom SoundPoint Pro SE-225 Corded phone"/>
    <x v="3508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s v="United States"/>
    <s v="Detroit"/>
    <x v="12"/>
    <n v="48205"/>
    <x v="2"/>
    <s v="FUR-FU-10002918"/>
    <x v="0"/>
    <x v="5"/>
    <s v="Eldon ClusterMat Chair Mat with Cordless Antistatic Protection"/>
    <x v="1050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s v="United States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s v="United States"/>
    <s v="Logan"/>
    <x v="7"/>
    <n v="84321"/>
    <x v="1"/>
    <s v="OFF-BI-10001617"/>
    <x v="1"/>
    <x v="8"/>
    <s v="GBC Wire Binding Combs"/>
    <x v="3509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s v="United States"/>
    <s v="Logan"/>
    <x v="7"/>
    <n v="84321"/>
    <x v="1"/>
    <s v="OFF-ST-10000736"/>
    <x v="1"/>
    <x v="4"/>
    <s v="Carina Double Wide Media Storage Towers in Natural &amp; Black"/>
    <x v="1240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s v="United States"/>
    <s v="Logan"/>
    <x v="7"/>
    <n v="84321"/>
    <x v="1"/>
    <s v="TEC-AC-10004877"/>
    <x v="2"/>
    <x v="11"/>
    <s v="Imation 30456 USB Flash Drive 8GB"/>
    <x v="137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s v="United States"/>
    <s v="Logan"/>
    <x v="7"/>
    <n v="84321"/>
    <x v="1"/>
    <s v="OFF-ST-10003221"/>
    <x v="1"/>
    <x v="4"/>
    <s v="Staple magnet"/>
    <x v="794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s v="United States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s v="United States"/>
    <s v="Auburn"/>
    <x v="15"/>
    <n v="13021"/>
    <x v="3"/>
    <s v="OFF-FA-10000936"/>
    <x v="1"/>
    <x v="13"/>
    <s v="Acco Hot Clips Clips to Go"/>
    <x v="351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s v="United States"/>
    <s v="Raleigh"/>
    <x v="3"/>
    <n v="27604"/>
    <x v="0"/>
    <s v="TEC-PH-10003811"/>
    <x v="2"/>
    <x v="7"/>
    <s v="Jabra Supreme Plus Driver Edition Headset"/>
    <x v="3512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s v="United States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s v="United States"/>
    <s v="Philadelphia"/>
    <x v="9"/>
    <n v="19120"/>
    <x v="3"/>
    <s v="FUR-BO-10002853"/>
    <x v="0"/>
    <x v="0"/>
    <s v="O'Sullivan 5-Shelf Heavy-Duty Bookcases"/>
    <x v="3514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s v="United States"/>
    <s v="Philadelphia"/>
    <x v="9"/>
    <n v="19120"/>
    <x v="3"/>
    <s v="OFF-BI-10002071"/>
    <x v="1"/>
    <x v="8"/>
    <s v="Fellowes Black Plastic Comb Bindings"/>
    <x v="3515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s v="United States"/>
    <s v="Philadelphia"/>
    <x v="9"/>
    <n v="19120"/>
    <x v="3"/>
    <s v="OFF-FA-10000053"/>
    <x v="1"/>
    <x v="13"/>
    <s v="Revere Boxed Rubber Bands by Revere"/>
    <x v="181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s v="United States"/>
    <s v="Richmond"/>
    <x v="14"/>
    <n v="47374"/>
    <x v="2"/>
    <s v="TEC-PH-10001305"/>
    <x v="2"/>
    <x v="7"/>
    <s v="Panasonic KX TS208W Corded phone"/>
    <x v="3516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s v="United States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s v="United States"/>
    <s v="Tucson"/>
    <x v="16"/>
    <n v="85705"/>
    <x v="1"/>
    <s v="FUR-FU-10001876"/>
    <x v="0"/>
    <x v="5"/>
    <s v="Computer Room Manger, 14&quot;"/>
    <x v="3518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s v="United States"/>
    <s v="Tucson"/>
    <x v="16"/>
    <n v="85705"/>
    <x v="1"/>
    <s v="TEC-AC-10003628"/>
    <x v="2"/>
    <x v="11"/>
    <s v="Logitech 910-002974 M325 Wireless Mouse for Web Scrolling"/>
    <x v="981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s v="United States"/>
    <s v="Tucson"/>
    <x v="16"/>
    <n v="85705"/>
    <x v="1"/>
    <s v="FUR-CH-10004860"/>
    <x v="0"/>
    <x v="1"/>
    <s v="Global Low Back Tilter Chair"/>
    <x v="2516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s v="United States"/>
    <s v="Tucson"/>
    <x v="16"/>
    <n v="85705"/>
    <x v="1"/>
    <s v="OFF-PA-10000357"/>
    <x v="1"/>
    <x v="10"/>
    <s v="Xerox 1888"/>
    <x v="3519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s v="United States"/>
    <s v="Tucson"/>
    <x v="16"/>
    <n v="85705"/>
    <x v="1"/>
    <s v="OFF-PA-10003270"/>
    <x v="1"/>
    <x v="10"/>
    <s v="Xerox 1954"/>
    <x v="582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s v="United States"/>
    <s v="Detroit"/>
    <x v="12"/>
    <n v="48205"/>
    <x v="2"/>
    <s v="OFF-BI-10000320"/>
    <x v="1"/>
    <x v="8"/>
    <s v="GBC Plastic Binding Combs"/>
    <x v="3520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s v="United States"/>
    <s v="Detroit"/>
    <x v="12"/>
    <n v="48205"/>
    <x v="2"/>
    <s v="FUR-CH-10003846"/>
    <x v="0"/>
    <x v="1"/>
    <s v="Hon Valutask Swivel Chairs"/>
    <x v="3367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s v="United States"/>
    <s v="Detroit"/>
    <x v="12"/>
    <n v="48205"/>
    <x v="2"/>
    <s v="FUR-CH-10004875"/>
    <x v="0"/>
    <x v="1"/>
    <s v="Harbour Creations 67200 Series Stacking Chairs"/>
    <x v="352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s v="United States"/>
    <s v="Detroit"/>
    <x v="12"/>
    <n v="48205"/>
    <x v="2"/>
    <s v="FUR-CH-10003817"/>
    <x v="0"/>
    <x v="1"/>
    <s v="Global Value Steno Chair, Gray"/>
    <x v="3522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s v="United States"/>
    <s v="Detroit"/>
    <x v="12"/>
    <n v="48205"/>
    <x v="2"/>
    <s v="FUR-FU-10002116"/>
    <x v="0"/>
    <x v="5"/>
    <s v="Tenex Carpeted, Granite-Look or Clear Contemporary Contour Shape Chair Mats"/>
    <x v="352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s v="United States"/>
    <s v="Austin"/>
    <x v="5"/>
    <n v="78745"/>
    <x v="2"/>
    <s v="OFF-AR-10003481"/>
    <x v="1"/>
    <x v="6"/>
    <s v="Newell 348"/>
    <x v="797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s v="United States"/>
    <s v="Austin"/>
    <x v="5"/>
    <n v="78745"/>
    <x v="2"/>
    <s v="OFF-ST-10004180"/>
    <x v="1"/>
    <x v="4"/>
    <s v="Safco Commercial Shelving"/>
    <x v="3524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s v="United States"/>
    <s v="Austin"/>
    <x v="5"/>
    <n v="78745"/>
    <x v="2"/>
    <s v="OFF-PA-10003657"/>
    <x v="1"/>
    <x v="10"/>
    <s v="Xerox 1927"/>
    <x v="1312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s v="United States"/>
    <s v="Austin"/>
    <x v="5"/>
    <n v="78745"/>
    <x v="2"/>
    <s v="FUR-FU-10001967"/>
    <x v="0"/>
    <x v="5"/>
    <s v="Telescoping Adjustable Floor Lamp"/>
    <x v="3525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s v="United States"/>
    <s v="Houston"/>
    <x v="5"/>
    <n v="77095"/>
    <x v="2"/>
    <s v="OFF-AP-10002082"/>
    <x v="1"/>
    <x v="9"/>
    <s v="Holmes HEPA Air Purifier"/>
    <x v="3526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s v="United States"/>
    <s v="Waterbury"/>
    <x v="29"/>
    <n v="6708"/>
    <x v="3"/>
    <s v="OFF-SU-10000381"/>
    <x v="1"/>
    <x v="14"/>
    <s v="Acme Forged Steel Scissors with Black Enamel Handles"/>
    <x v="352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s v="United States"/>
    <s v="Waterbury"/>
    <x v="29"/>
    <n v="6708"/>
    <x v="3"/>
    <s v="OFF-LA-10002475"/>
    <x v="1"/>
    <x v="2"/>
    <s v="Avery 519"/>
    <x v="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s v="United States"/>
    <s v="Waterbury"/>
    <x v="29"/>
    <n v="6708"/>
    <x v="3"/>
    <s v="FUR-FU-10003975"/>
    <x v="0"/>
    <x v="5"/>
    <s v="Eldon Advantage Chair Mats for Low to Medium Pile Carpets"/>
    <x v="3528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s v="United States"/>
    <s v="Los Angeles"/>
    <x v="1"/>
    <n v="90049"/>
    <x v="1"/>
    <s v="OFF-BI-10003091"/>
    <x v="1"/>
    <x v="8"/>
    <s v="GBC DocuBind TL200 Manual Binding Machine"/>
    <x v="1658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s v="United States"/>
    <s v="Los Angeles"/>
    <x v="1"/>
    <n v="90049"/>
    <x v="1"/>
    <s v="OFF-ST-10002974"/>
    <x v="1"/>
    <x v="4"/>
    <s v="Trav-L-File Heavy-Duty Shuttle II, Black"/>
    <x v="3529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s v="United States"/>
    <s v="Los Angeles"/>
    <x v="1"/>
    <n v="90049"/>
    <x v="1"/>
    <s v="OFF-AR-10000255"/>
    <x v="1"/>
    <x v="6"/>
    <s v="Newell 328"/>
    <x v="2643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s v="United States"/>
    <s v="Los Angeles"/>
    <x v="1"/>
    <n v="90049"/>
    <x v="1"/>
    <s v="TEC-AC-10001284"/>
    <x v="2"/>
    <x v="11"/>
    <s v="Enermax Briskie RF Wireless Keyboard and Mouse Combo"/>
    <x v="1038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s v="United States"/>
    <s v="Philadelphia"/>
    <x v="9"/>
    <n v="19120"/>
    <x v="3"/>
    <s v="OFF-BI-10003529"/>
    <x v="1"/>
    <x v="8"/>
    <s v="Avery Round Ring Poly Binders"/>
    <x v="3530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s v="United States"/>
    <s v="Huntsville"/>
    <x v="5"/>
    <n v="77340"/>
    <x v="2"/>
    <s v="OFF-PA-10000029"/>
    <x v="1"/>
    <x v="10"/>
    <s v="Xerox 224"/>
    <x v="1590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s v="United States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s v="United States"/>
    <s v="Portland"/>
    <x v="21"/>
    <n v="97206"/>
    <x v="1"/>
    <s v="TEC-PH-10002200"/>
    <x v="2"/>
    <x v="7"/>
    <s v="Aastra 6757i CT Wireless VoIP phone"/>
    <x v="3532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s v="United States"/>
    <s v="Louisville"/>
    <x v="22"/>
    <n v="80027"/>
    <x v="1"/>
    <s v="TEC-PH-10000441"/>
    <x v="2"/>
    <x v="7"/>
    <s v="VTech DS6151"/>
    <x v="1227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s v="United States"/>
    <s v="Seattle"/>
    <x v="4"/>
    <n v="98115"/>
    <x v="1"/>
    <s v="FUR-TA-10002958"/>
    <x v="0"/>
    <x v="3"/>
    <s v="Bevis Oval Conference Table, Walnut"/>
    <x v="3533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s v="United States"/>
    <s v="Baltimore"/>
    <x v="39"/>
    <n v="21215"/>
    <x v="3"/>
    <s v="OFF-AR-10001662"/>
    <x v="1"/>
    <x v="6"/>
    <s v="Rogers Handheld Barrel Pencil Sharpener"/>
    <x v="3534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s v="United States"/>
    <s v="San Francisco"/>
    <x v="1"/>
    <n v="94109"/>
    <x v="1"/>
    <s v="OFF-PA-10004101"/>
    <x v="1"/>
    <x v="10"/>
    <s v="Xerox 1894"/>
    <x v="1568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s v="United States"/>
    <s v="Los Angeles"/>
    <x v="1"/>
    <n v="90004"/>
    <x v="1"/>
    <s v="OFF-ST-10002756"/>
    <x v="1"/>
    <x v="4"/>
    <s v="Tennsco Stur-D-Stor Boltless Shelving, 5 Shelves, 24&quot; Deep, Sand"/>
    <x v="3535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s v="United States"/>
    <s v="Los Angeles"/>
    <x v="1"/>
    <n v="90004"/>
    <x v="1"/>
    <s v="OFF-PA-10000483"/>
    <x v="1"/>
    <x v="10"/>
    <s v="Xerox 19"/>
    <x v="1168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s v="United States"/>
    <s v="Aurora"/>
    <x v="10"/>
    <n v="60505"/>
    <x v="2"/>
    <s v="FUR-TA-10002041"/>
    <x v="0"/>
    <x v="3"/>
    <s v="Bevis Round Conference Table Top, X-Base"/>
    <x v="3536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s v="United States"/>
    <s v="Seattle"/>
    <x v="4"/>
    <n v="98103"/>
    <x v="1"/>
    <s v="OFF-AR-10001166"/>
    <x v="1"/>
    <x v="6"/>
    <s v="Staples in misc. colors"/>
    <x v="3537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s v="United States"/>
    <s v="Athens"/>
    <x v="32"/>
    <n v="30605"/>
    <x v="0"/>
    <s v="OFF-LA-10004345"/>
    <x v="1"/>
    <x v="2"/>
    <s v="Avery 493"/>
    <x v="1674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s v="United States"/>
    <s v="Apopka"/>
    <x v="2"/>
    <n v="32712"/>
    <x v="0"/>
    <s v="OFF-BI-10002852"/>
    <x v="1"/>
    <x v="8"/>
    <s v="Ibico Standard Transparent Covers"/>
    <x v="3538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s v="United States"/>
    <s v="Apopka"/>
    <x v="2"/>
    <n v="32712"/>
    <x v="0"/>
    <s v="OFF-AP-10001058"/>
    <x v="1"/>
    <x v="9"/>
    <s v="Sanyo 2.5 Cubic Foot Mid-Size Office Refrigerators"/>
    <x v="3539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s v="United States"/>
    <s v="New York City"/>
    <x v="15"/>
    <n v="10009"/>
    <x v="3"/>
    <s v="OFF-ST-10003470"/>
    <x v="1"/>
    <x v="4"/>
    <s v="Tennsco Snap-Together Open Shelving Units, Starter Sets and Add-On Units"/>
    <x v="2105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s v="United States"/>
    <s v="New York City"/>
    <x v="15"/>
    <n v="10009"/>
    <x v="3"/>
    <s v="FUR-BO-10003159"/>
    <x v="0"/>
    <x v="0"/>
    <s v="Sauder Camden County Collection Libraries, Planked Cherry Finish"/>
    <x v="3540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s v="United States"/>
    <s v="San Francisco"/>
    <x v="1"/>
    <n v="94110"/>
    <x v="1"/>
    <s v="OFF-BI-10003684"/>
    <x v="1"/>
    <x v="8"/>
    <s v="Wilson Jones Legal Size Ring Binders"/>
    <x v="3541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s v="United States"/>
    <s v="Dallas"/>
    <x v="5"/>
    <n v="75217"/>
    <x v="2"/>
    <s v="TEC-AC-10000487"/>
    <x v="2"/>
    <x v="11"/>
    <s v="SanDisk Cruzer 4 GB USB Flash Drive"/>
    <x v="3542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s v="United States"/>
    <s v="San Diego"/>
    <x v="1"/>
    <n v="92105"/>
    <x v="1"/>
    <s v="OFF-PA-10001736"/>
    <x v="1"/>
    <x v="10"/>
    <s v="Xerox 1880"/>
    <x v="3543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s v="United States"/>
    <s v="San Diego"/>
    <x v="1"/>
    <n v="92105"/>
    <x v="1"/>
    <s v="OFF-PA-10001609"/>
    <x v="1"/>
    <x v="10"/>
    <s v="Tops Wirebound Message Log Books"/>
    <x v="3544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s v="United States"/>
    <s v="San Diego"/>
    <x v="1"/>
    <n v="92105"/>
    <x v="1"/>
    <s v="TEC-AC-10003116"/>
    <x v="2"/>
    <x v="11"/>
    <s v="Memorex Froggy Flash Drive 8 GB"/>
    <x v="354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s v="United States"/>
    <s v="San Diego"/>
    <x v="1"/>
    <n v="92105"/>
    <x v="1"/>
    <s v="FUR-FU-10004586"/>
    <x v="0"/>
    <x v="5"/>
    <s v="G.E. Longer-Life Indoor Recessed Floodlight Bulbs"/>
    <x v="3546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s v="United States"/>
    <s v="New York City"/>
    <x v="15"/>
    <n v="10035"/>
    <x v="3"/>
    <s v="FUR-CH-10000454"/>
    <x v="0"/>
    <x v="1"/>
    <s v="Hon Deluxe Fabric Upholstered Stacking Chairs, Rounded Back"/>
    <x v="3547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s v="United States"/>
    <s v="Lewiston"/>
    <x v="43"/>
    <n v="4240"/>
    <x v="3"/>
    <s v="OFF-BI-10004970"/>
    <x v="1"/>
    <x v="8"/>
    <s v="ACCOHIDE 3-Ring Binder, Blue, 1&quot;"/>
    <x v="341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s v="United States"/>
    <s v="Lewiston"/>
    <x v="43"/>
    <n v="4240"/>
    <x v="3"/>
    <s v="OFF-BI-10002824"/>
    <x v="1"/>
    <x v="8"/>
    <s v="Recycled Easel Ring Binders"/>
    <x v="3548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s v="United States"/>
    <s v="Lewiston"/>
    <x v="43"/>
    <n v="4240"/>
    <x v="3"/>
    <s v="TEC-AC-10003657"/>
    <x v="2"/>
    <x v="11"/>
    <s v="Lenovo 17-Key USB Numeric Keypad"/>
    <x v="3549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s v="United States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s v="United States"/>
    <s v="Long Beach"/>
    <x v="1"/>
    <n v="90805"/>
    <x v="1"/>
    <s v="FUR-TA-10001676"/>
    <x v="0"/>
    <x v="3"/>
    <s v="Hon 61000 Series Interactive Training Tables"/>
    <x v="3551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s v="United States"/>
    <s v="Seattle"/>
    <x v="4"/>
    <n v="98115"/>
    <x v="1"/>
    <s v="OFF-LA-10004853"/>
    <x v="1"/>
    <x v="2"/>
    <s v="Avery 483"/>
    <x v="745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s v="United States"/>
    <s v="Seattle"/>
    <x v="4"/>
    <n v="98115"/>
    <x v="1"/>
    <s v="OFF-AR-10000315"/>
    <x v="1"/>
    <x v="6"/>
    <s v="Dixon Ticonderoga Maple Cedar Pencil, #2"/>
    <x v="3307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s v="United States"/>
    <s v="Seattle"/>
    <x v="4"/>
    <n v="98115"/>
    <x v="1"/>
    <s v="OFF-SU-10000381"/>
    <x v="1"/>
    <x v="14"/>
    <s v="Acme Forged Steel Scissors with Black Enamel Handles"/>
    <x v="1056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s v="United States"/>
    <s v="Rochester"/>
    <x v="11"/>
    <n v="55901"/>
    <x v="2"/>
    <s v="OFF-FA-10002763"/>
    <x v="1"/>
    <x v="13"/>
    <s v="Advantus Map Pennant Flags and Round Head Tacks"/>
    <x v="2307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s v="United States"/>
    <s v="Rochester"/>
    <x v="11"/>
    <n v="55901"/>
    <x v="2"/>
    <s v="OFF-ST-10000877"/>
    <x v="1"/>
    <x v="4"/>
    <s v="Recycled Steel Personal File for Standard File Folders"/>
    <x v="3552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s v="United States"/>
    <s v="Rochester"/>
    <x v="11"/>
    <n v="55901"/>
    <x v="2"/>
    <s v="OFF-BI-10001071"/>
    <x v="1"/>
    <x v="8"/>
    <s v="GBC ProClick Punch Binding System"/>
    <x v="3445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s v="United States"/>
    <s v="Rochester"/>
    <x v="11"/>
    <n v="55901"/>
    <x v="2"/>
    <s v="OFF-BI-10001097"/>
    <x v="1"/>
    <x v="8"/>
    <s v="Avery Hole Reinforcements"/>
    <x v="3553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s v="United States"/>
    <s v="San Francisco"/>
    <x v="1"/>
    <n v="94110"/>
    <x v="1"/>
    <s v="OFF-SU-10004782"/>
    <x v="1"/>
    <x v="14"/>
    <s v="Elite 5&quot; Scissors"/>
    <x v="3554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s v="United States"/>
    <s v="San Francisco"/>
    <x v="1"/>
    <n v="94110"/>
    <x v="1"/>
    <s v="FUR-FU-10000672"/>
    <x v="0"/>
    <x v="5"/>
    <s v="Executive Impressions 10&quot; Spectator Wall Clock"/>
    <x v="2691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s v="United States"/>
    <s v="Seattle"/>
    <x v="4"/>
    <n v="98103"/>
    <x v="1"/>
    <s v="OFF-PA-10002986"/>
    <x v="1"/>
    <x v="10"/>
    <s v="Xerox 1898"/>
    <x v="657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s v="United States"/>
    <s v="Spokane"/>
    <x v="4"/>
    <n v="99207"/>
    <x v="1"/>
    <s v="TEC-MA-10001972"/>
    <x v="2"/>
    <x v="15"/>
    <s v="Okidata C331dn Printer"/>
    <x v="2524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s v="United States"/>
    <s v="Franklin"/>
    <x v="18"/>
    <n v="37064"/>
    <x v="0"/>
    <s v="TEC-PH-10000169"/>
    <x v="2"/>
    <x v="7"/>
    <s v="ARKON Windshield Dashboard Air Vent Car Mount Holder"/>
    <x v="1390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s v="United States"/>
    <s v="Jackson"/>
    <x v="18"/>
    <n v="38301"/>
    <x v="0"/>
    <s v="FUR-CH-10001482"/>
    <x v="0"/>
    <x v="1"/>
    <s v="Office Star - Mesh Screen back chair with Vinyl seat"/>
    <x v="3555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s v="United States"/>
    <s v="Austin"/>
    <x v="5"/>
    <n v="78745"/>
    <x v="2"/>
    <s v="TEC-AC-10002018"/>
    <x v="2"/>
    <x v="11"/>
    <s v="AmazonBasics 3-Button USB Wired Mouse"/>
    <x v="4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s v="United States"/>
    <s v="Pembroke Pines"/>
    <x v="2"/>
    <n v="33024"/>
    <x v="0"/>
    <s v="OFF-BI-10000301"/>
    <x v="1"/>
    <x v="8"/>
    <s v="GBC Instant Report Kit"/>
    <x v="355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s v="United States"/>
    <s v="Pembroke Pines"/>
    <x v="2"/>
    <n v="33024"/>
    <x v="0"/>
    <s v="OFF-PA-10004381"/>
    <x v="1"/>
    <x v="10"/>
    <s v="14-7/8 x 11 Blue Bar Computer Printout Paper"/>
    <x v="912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s v="United States"/>
    <s v="Philadelphia"/>
    <x v="9"/>
    <n v="19143"/>
    <x v="3"/>
    <s v="OFF-BI-10004141"/>
    <x v="1"/>
    <x v="8"/>
    <s v="Insertable Tab Indexes For Data Binders"/>
    <x v="3557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s v="United States"/>
    <s v="Danville"/>
    <x v="10"/>
    <n v="61832"/>
    <x v="2"/>
    <s v="OFF-BI-10001575"/>
    <x v="1"/>
    <x v="8"/>
    <s v="GBC Linen Binding Covers"/>
    <x v="3558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s v="United States"/>
    <s v="New York City"/>
    <x v="15"/>
    <n v="10009"/>
    <x v="3"/>
    <s v="TEC-PH-10000984"/>
    <x v="2"/>
    <x v="7"/>
    <s v="Panasonic KX-TG9471B"/>
    <x v="3559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s v="United States"/>
    <s v="New York City"/>
    <x v="15"/>
    <n v="10009"/>
    <x v="3"/>
    <s v="OFF-BI-10000666"/>
    <x v="1"/>
    <x v="8"/>
    <s v="Surelock Post Binders"/>
    <x v="786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s v="United States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s v="United States"/>
    <s v="Columbus"/>
    <x v="24"/>
    <n v="43229"/>
    <x v="3"/>
    <s v="OFF-LA-10003720"/>
    <x v="1"/>
    <x v="2"/>
    <s v="Avery 487"/>
    <x v="2184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s v="United States"/>
    <s v="Columbus"/>
    <x v="24"/>
    <n v="43229"/>
    <x v="3"/>
    <s v="OFF-SU-10001664"/>
    <x v="1"/>
    <x v="14"/>
    <s v="Acme Office Executive Series Stainless Steel Trimmers"/>
    <x v="3561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s v="United States"/>
    <s v="Chula Vista"/>
    <x v="1"/>
    <n v="91911"/>
    <x v="1"/>
    <s v="OFF-EN-10001453"/>
    <x v="1"/>
    <x v="12"/>
    <s v="Tyvek Interoffice Envelopes, 9 1/2&quot; x 12 1/2&quot;, 100/Box"/>
    <x v="1101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s v="United States"/>
    <s v="San Francisco"/>
    <x v="1"/>
    <n v="94110"/>
    <x v="1"/>
    <s v="OFF-AR-10001860"/>
    <x v="1"/>
    <x v="6"/>
    <s v="BIC Liqua Brite Liner"/>
    <x v="3562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s v="United States"/>
    <s v="New York City"/>
    <x v="15"/>
    <n v="10009"/>
    <x v="3"/>
    <s v="OFF-AR-10001044"/>
    <x v="1"/>
    <x v="6"/>
    <s v="BOSTON Ranger #55 Pencil Sharpener, Black"/>
    <x v="2467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s v="United States"/>
    <s v="San Antonio"/>
    <x v="5"/>
    <n v="78207"/>
    <x v="2"/>
    <s v="TEC-AC-10002473"/>
    <x v="2"/>
    <x v="11"/>
    <s v="Maxell 4.7GB DVD-R"/>
    <x v="3563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s v="United States"/>
    <s v="San Antonio"/>
    <x v="5"/>
    <n v="78207"/>
    <x v="2"/>
    <s v="TEC-PH-10001809"/>
    <x v="2"/>
    <x v="7"/>
    <s v="Panasonic KX T7736-B Digital phone"/>
    <x v="3564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s v="United States"/>
    <s v="Jacksonville"/>
    <x v="3"/>
    <n v="28540"/>
    <x v="0"/>
    <s v="OFF-PA-10004733"/>
    <x v="1"/>
    <x v="10"/>
    <s v="Things To Do Today Spiral Book"/>
    <x v="869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s v="United States"/>
    <s v="San Francisco"/>
    <x v="1"/>
    <n v="94109"/>
    <x v="1"/>
    <s v="OFF-BI-10003355"/>
    <x v="1"/>
    <x v="8"/>
    <s v="Cardinal Holdit Business Card Pockets"/>
    <x v="1655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s v="United States"/>
    <s v="San Francisco"/>
    <x v="1"/>
    <n v="94109"/>
    <x v="1"/>
    <s v="OFF-SU-10001212"/>
    <x v="1"/>
    <x v="14"/>
    <s v="Kleencut Forged Office Shears by Acme United Corporation"/>
    <x v="875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s v="United States"/>
    <s v="Avondale"/>
    <x v="16"/>
    <n v="85323"/>
    <x v="1"/>
    <s v="TEC-PH-10000486"/>
    <x v="2"/>
    <x v="7"/>
    <s v="Plantronics HL10 Handset Lifter"/>
    <x v="3565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s v="United States"/>
    <s v="Chicago"/>
    <x v="10"/>
    <n v="60610"/>
    <x v="2"/>
    <s v="FUR-FU-10004909"/>
    <x v="0"/>
    <x v="5"/>
    <s v="Contemporary Wood/Metal Frame"/>
    <x v="3566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s v="United States"/>
    <s v="Chicago"/>
    <x v="10"/>
    <n v="60610"/>
    <x v="2"/>
    <s v="OFF-LA-10001613"/>
    <x v="1"/>
    <x v="2"/>
    <s v="Avery File Folder Labels"/>
    <x v="13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s v="United States"/>
    <s v="Chicago"/>
    <x v="10"/>
    <n v="60610"/>
    <x v="2"/>
    <s v="TEC-PH-10004447"/>
    <x v="2"/>
    <x v="7"/>
    <s v="Toshiba IPT2010-SD IP Telephone"/>
    <x v="2705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s v="United States"/>
    <s v="Escondido"/>
    <x v="1"/>
    <n v="92025"/>
    <x v="1"/>
    <s v="OFF-AR-10000255"/>
    <x v="1"/>
    <x v="6"/>
    <s v="Newell 328"/>
    <x v="371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s v="United States"/>
    <s v="Long Beach"/>
    <x v="15"/>
    <n v="11561"/>
    <x v="3"/>
    <s v="OFF-LA-10004425"/>
    <x v="1"/>
    <x v="2"/>
    <s v="Staple-on labels"/>
    <x v="1313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s v="United States"/>
    <s v="Long Beach"/>
    <x v="15"/>
    <n v="11561"/>
    <x v="3"/>
    <s v="OFF-SU-10001664"/>
    <x v="1"/>
    <x v="14"/>
    <s v="Acme Office Executive Series Stainless Steel Trimmers"/>
    <x v="3567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s v="United States"/>
    <s v="Newark"/>
    <x v="13"/>
    <n v="19711"/>
    <x v="3"/>
    <s v="OFF-AP-10000696"/>
    <x v="1"/>
    <x v="9"/>
    <s v="Holmes Odor Grabber"/>
    <x v="3568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s v="United States"/>
    <s v="Buffalo"/>
    <x v="15"/>
    <n v="14215"/>
    <x v="3"/>
    <s v="FUR-CH-10002647"/>
    <x v="0"/>
    <x v="1"/>
    <s v="Situations Contoured Folding Chairs, 4/Set"/>
    <x v="3569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s v="United States"/>
    <s v="Houston"/>
    <x v="5"/>
    <n v="77070"/>
    <x v="2"/>
    <s v="FUR-CH-10002758"/>
    <x v="0"/>
    <x v="1"/>
    <s v="Hon Deluxe Fabric Upholstered Stacking Chairs, Squared Back"/>
    <x v="3570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s v="United States"/>
    <s v="Houston"/>
    <x v="5"/>
    <n v="77070"/>
    <x v="2"/>
    <s v="OFF-BI-10000201"/>
    <x v="1"/>
    <x v="8"/>
    <s v="Avery Triangle Shaped Sheet Lifters, Black, 2/Pack"/>
    <x v="3571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s v="United States"/>
    <s v="Houston"/>
    <x v="5"/>
    <n v="77070"/>
    <x v="2"/>
    <s v="OFF-SU-10004115"/>
    <x v="1"/>
    <x v="14"/>
    <s v="Acme Stainless Steel Office Snips"/>
    <x v="3572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s v="United States"/>
    <s v="Wichita"/>
    <x v="41"/>
    <n v="67212"/>
    <x v="2"/>
    <s v="OFF-PA-10000806"/>
    <x v="1"/>
    <x v="10"/>
    <s v="Xerox 1934"/>
    <x v="1007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OFF-AR-10001473"/>
    <x v="1"/>
    <x v="6"/>
    <s v="Newell 313"/>
    <x v="1332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FUR-BO-10003450"/>
    <x v="0"/>
    <x v="0"/>
    <s v="Bush Westfield Collection Bookcases, Dark Cherry Finish"/>
    <x v="3573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OFF-AR-10001545"/>
    <x v="1"/>
    <x v="6"/>
    <s v="Newell 326"/>
    <x v="1728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TEC-AC-10004396"/>
    <x v="2"/>
    <x v="11"/>
    <s v="Logitech Keyboard K120"/>
    <x v="3574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FUR-FU-10002456"/>
    <x v="0"/>
    <x v="5"/>
    <s v="Master Caster Door Stop, Large Neon Orange"/>
    <x v="3575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FUR-FU-10001473"/>
    <x v="0"/>
    <x v="5"/>
    <s v="DAX Wood Document Frame"/>
    <x v="3576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FUR-TA-10000849"/>
    <x v="0"/>
    <x v="3"/>
    <s v="Bevis Rectangular Conference Tables"/>
    <x v="3577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OFF-PA-10001166"/>
    <x v="1"/>
    <x v="10"/>
    <s v="Xerox 1932"/>
    <x v="633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s v="United States"/>
    <s v="Colorado Springs"/>
    <x v="22"/>
    <n v="80906"/>
    <x v="1"/>
    <s v="OFF-PA-10003256"/>
    <x v="1"/>
    <x v="10"/>
    <s v="Avery Personal Creations Heavyweight Cards"/>
    <x v="357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s v="United States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s v="United States"/>
    <s v="Los Angeles"/>
    <x v="1"/>
    <n v="90036"/>
    <x v="1"/>
    <s v="FUR-FU-10001215"/>
    <x v="0"/>
    <x v="5"/>
    <s v="Howard Miller 11-1/2&quot; Diameter Brentwood Wall Clock"/>
    <x v="3579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s v="United States"/>
    <s v="Marietta"/>
    <x v="32"/>
    <n v="30062"/>
    <x v="0"/>
    <s v="OFF-BI-10004187"/>
    <x v="1"/>
    <x v="8"/>
    <s v="3-ring staple pack"/>
    <x v="719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OFF-BI-10001718"/>
    <x v="1"/>
    <x v="8"/>
    <s v="GBC DocuBind P50 Personal Binding Machine"/>
    <x v="3580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OFF-PA-10004983"/>
    <x v="1"/>
    <x v="10"/>
    <s v="Xerox 23"/>
    <x v="277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FUR-FU-10002396"/>
    <x v="0"/>
    <x v="5"/>
    <s v="DAX Copper Panel Document Frame, 5 x 7 Size"/>
    <x v="3581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OFF-AR-10002467"/>
    <x v="1"/>
    <x v="6"/>
    <s v="Dixon Ticonderoga Pencils"/>
    <x v="411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OFF-BI-10004002"/>
    <x v="1"/>
    <x v="8"/>
    <s v="Wilson Jones International Size A4 Ring Binders"/>
    <x v="358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s v="United States"/>
    <s v="Jacksonville"/>
    <x v="2"/>
    <n v="32216"/>
    <x v="0"/>
    <s v="OFF-BI-10002309"/>
    <x v="1"/>
    <x v="8"/>
    <s v="Avery Heavy-Duty EZD  Binder With Locking Rings"/>
    <x v="3584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s v="United States"/>
    <s v="Philadelphia"/>
    <x v="9"/>
    <n v="19140"/>
    <x v="3"/>
    <s v="TEC-PH-10003885"/>
    <x v="2"/>
    <x v="7"/>
    <s v="Cisco SPA508G"/>
    <x v="3585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s v="United States"/>
    <s v="Philadelphia"/>
    <x v="9"/>
    <n v="19140"/>
    <x v="3"/>
    <s v="FUR-FU-10002501"/>
    <x v="0"/>
    <x v="5"/>
    <s v="Nu-Dell Executive Frame"/>
    <x v="3586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s v="United States"/>
    <s v="Los Angeles"/>
    <x v="1"/>
    <n v="90008"/>
    <x v="1"/>
    <s v="OFF-PA-10000176"/>
    <x v="1"/>
    <x v="10"/>
    <s v="Xerox 1887"/>
    <x v="2479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s v="United States"/>
    <s v="Los Angeles"/>
    <x v="1"/>
    <n v="90008"/>
    <x v="1"/>
    <s v="OFF-PA-10000327"/>
    <x v="1"/>
    <x v="10"/>
    <s v="Xerox 1971"/>
    <x v="3587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s v="United States"/>
    <s v="Los Angeles"/>
    <x v="1"/>
    <n v="90008"/>
    <x v="1"/>
    <s v="OFF-ST-10004634"/>
    <x v="1"/>
    <x v="4"/>
    <s v="Personal Folder Holder, Ebony"/>
    <x v="687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s v="United States"/>
    <s v="Philadelphia"/>
    <x v="9"/>
    <n v="19134"/>
    <x v="3"/>
    <s v="OFF-EN-10003040"/>
    <x v="1"/>
    <x v="12"/>
    <s v="Quality Park Security Envelopes"/>
    <x v="3588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s v="United States"/>
    <s v="Eau Claire"/>
    <x v="6"/>
    <n v="54703"/>
    <x v="2"/>
    <s v="OFF-PA-10003228"/>
    <x v="1"/>
    <x v="10"/>
    <s v="Xerox 1917"/>
    <x v="3589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s v="United States"/>
    <s v="Eau Claire"/>
    <x v="6"/>
    <n v="54703"/>
    <x v="2"/>
    <s v="TEC-PH-10004345"/>
    <x v="2"/>
    <x v="7"/>
    <s v="Cisco SPA 502G IP Phone"/>
    <x v="3590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s v="United States"/>
    <s v="Philadelphia"/>
    <x v="9"/>
    <n v="19134"/>
    <x v="3"/>
    <s v="FUR-CH-10000785"/>
    <x v="0"/>
    <x v="1"/>
    <s v="Global Ergonomic Managers Chair"/>
    <x v="3591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s v="United States"/>
    <s v="Philadelphia"/>
    <x v="9"/>
    <n v="19134"/>
    <x v="3"/>
    <s v="TEC-CO-10004115"/>
    <x v="2"/>
    <x v="16"/>
    <s v="Sharp AL-1530CS Digital Copier"/>
    <x v="3592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s v="United States"/>
    <s v="Philadelphia"/>
    <x v="9"/>
    <n v="19134"/>
    <x v="3"/>
    <s v="FUR-FU-10002813"/>
    <x v="0"/>
    <x v="5"/>
    <s v="DAX Contemporary Wood Frame with Silver Metal Mat, Desktop, 11 x 14 Size"/>
    <x v="3593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s v="United States"/>
    <s v="Los Angeles"/>
    <x v="1"/>
    <n v="90004"/>
    <x v="1"/>
    <s v="OFF-PA-10002751"/>
    <x v="1"/>
    <x v="10"/>
    <s v="Xerox 1920"/>
    <x v="1465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s v="United States"/>
    <s v="Philadelphia"/>
    <x v="9"/>
    <n v="19134"/>
    <x v="3"/>
    <s v="OFF-PA-10004569"/>
    <x v="1"/>
    <x v="10"/>
    <s v="Wirebound Message Books, Two 4 1/4&quot; x 5&quot; Forms per Page"/>
    <x v="3594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s v="United States"/>
    <s v="Philadelphia"/>
    <x v="9"/>
    <n v="19134"/>
    <x v="3"/>
    <s v="OFF-AP-10002998"/>
    <x v="1"/>
    <x v="9"/>
    <s v="Holmes 99% HEPA Air Purifier"/>
    <x v="3595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s v="United States"/>
    <s v="Philadelphia"/>
    <x v="9"/>
    <n v="19134"/>
    <x v="3"/>
    <s v="OFF-AP-10003287"/>
    <x v="1"/>
    <x v="9"/>
    <s v="Tripp Lite TLP810NET Broadband Surge for Modem/Fax"/>
    <x v="3596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s v="United States"/>
    <s v="Philadelphia"/>
    <x v="9"/>
    <n v="19134"/>
    <x v="3"/>
    <s v="OFF-ST-10001370"/>
    <x v="1"/>
    <x v="4"/>
    <s v="Sensible Storage WireTech Storage Systems"/>
    <x v="3597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s v="United States"/>
    <s v="Norwich"/>
    <x v="29"/>
    <n v="6360"/>
    <x v="3"/>
    <s v="OFF-BI-10004040"/>
    <x v="1"/>
    <x v="8"/>
    <s v="Wilson Jones Impact Binders"/>
    <x v="3598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s v="United States"/>
    <s v="San Antonio"/>
    <x v="5"/>
    <n v="78207"/>
    <x v="2"/>
    <s v="OFF-AP-10002651"/>
    <x v="1"/>
    <x v="9"/>
    <s v="Hoover Upright Vacuum With Dirt Cup"/>
    <x v="3599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s v="United States"/>
    <s v="San Antonio"/>
    <x v="5"/>
    <n v="78207"/>
    <x v="2"/>
    <s v="TEC-AC-10002402"/>
    <x v="2"/>
    <x v="11"/>
    <s v="Razer Kraken PRO Over Ear PC and Music Headset"/>
    <x v="3130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s v="United States"/>
    <s v="Yuma"/>
    <x v="16"/>
    <n v="85364"/>
    <x v="1"/>
    <s v="OFF-BI-10001658"/>
    <x v="1"/>
    <x v="8"/>
    <s v="GBC Standard Therm-A-Bind Covers"/>
    <x v="3600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s v="United States"/>
    <s v="Columbus"/>
    <x v="24"/>
    <n v="43229"/>
    <x v="3"/>
    <s v="TEC-MA-10000752"/>
    <x v="2"/>
    <x v="15"/>
    <s v="Texas Instrument TI-15 Fraction Calculator"/>
    <x v="3601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s v="United States"/>
    <s v="Columbus"/>
    <x v="24"/>
    <n v="43229"/>
    <x v="3"/>
    <s v="FUR-CH-10003817"/>
    <x v="0"/>
    <x v="1"/>
    <s v="Global Value Steno Chair, Gray"/>
    <x v="3602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s v="United States"/>
    <s v="Columbus"/>
    <x v="24"/>
    <n v="43229"/>
    <x v="3"/>
    <s v="FUR-FU-10001876"/>
    <x v="0"/>
    <x v="5"/>
    <s v="Computer Room Manger, 14&quot;"/>
    <x v="2540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s v="United States"/>
    <s v="Los Angeles"/>
    <x v="1"/>
    <n v="90036"/>
    <x v="1"/>
    <s v="OFF-BI-10003460"/>
    <x v="1"/>
    <x v="8"/>
    <s v="Acco 3-Hole Punch"/>
    <x v="3603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s v="United States"/>
    <s v="Richmond"/>
    <x v="0"/>
    <n v="40475"/>
    <x v="0"/>
    <s v="OFF-ST-10000464"/>
    <x v="1"/>
    <x v="4"/>
    <s v="Multi-Use Personal File Cart and Caster Set, Three Stacking Bins"/>
    <x v="2876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s v="United States"/>
    <s v="Richmond"/>
    <x v="0"/>
    <n v="40475"/>
    <x v="0"/>
    <s v="OFF-AR-10001919"/>
    <x v="1"/>
    <x v="6"/>
    <s v="OIC #2 Pencils, Medium Soft"/>
    <x v="719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s v="United States"/>
    <s v="New York City"/>
    <x v="15"/>
    <n v="10035"/>
    <x v="3"/>
    <s v="OFF-BI-10002393"/>
    <x v="1"/>
    <x v="8"/>
    <s v="Binder Posts"/>
    <x v="3604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s v="United States"/>
    <s v="Wausau"/>
    <x v="6"/>
    <n v="54401"/>
    <x v="2"/>
    <s v="OFF-AP-10001293"/>
    <x v="1"/>
    <x v="9"/>
    <s v="Belkin 8 Outlet Surge Protector"/>
    <x v="3605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s v="United States"/>
    <s v="Wausau"/>
    <x v="6"/>
    <n v="54401"/>
    <x v="2"/>
    <s v="OFF-ST-10004258"/>
    <x v="1"/>
    <x v="4"/>
    <s v="Portable Personal File Box"/>
    <x v="905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s v="United States"/>
    <s v="Wausau"/>
    <x v="6"/>
    <n v="54401"/>
    <x v="2"/>
    <s v="OFF-ST-10002214"/>
    <x v="1"/>
    <x v="4"/>
    <s v="X-Rack File for Hanging Folders"/>
    <x v="2433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s v="United States"/>
    <s v="Wausau"/>
    <x v="6"/>
    <n v="54401"/>
    <x v="2"/>
    <s v="OFF-BI-10004970"/>
    <x v="1"/>
    <x v="8"/>
    <s v="ACCOHIDE 3-Ring Binder, Blue, 1&quot;"/>
    <x v="714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s v="United States"/>
    <s v="San Francisco"/>
    <x v="1"/>
    <n v="94110"/>
    <x v="1"/>
    <s v="OFF-BI-10002571"/>
    <x v="1"/>
    <x v="8"/>
    <s v="Avery Framed View Binder, EZD Ring (Locking), Navy, 1 1/2&quot;"/>
    <x v="3089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s v="United States"/>
    <s v="San Francisco"/>
    <x v="1"/>
    <n v="94110"/>
    <x v="1"/>
    <s v="OFF-PA-10002581"/>
    <x v="1"/>
    <x v="10"/>
    <s v="Xerox 1951"/>
    <x v="1168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s v="United States"/>
    <s v="San Francisco"/>
    <x v="1"/>
    <n v="94110"/>
    <x v="1"/>
    <s v="OFF-BI-10001097"/>
    <x v="1"/>
    <x v="8"/>
    <s v="Avery Hole Reinforcements"/>
    <x v="958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s v="United States"/>
    <s v="Dublin"/>
    <x v="24"/>
    <n v="43017"/>
    <x v="3"/>
    <s v="OFF-BI-10003429"/>
    <x v="1"/>
    <x v="8"/>
    <s v="Cardinal HOLDit! Binder Insert Strips,Extra Strips"/>
    <x v="3606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s v="United States"/>
    <s v="Dublin"/>
    <x v="24"/>
    <n v="43017"/>
    <x v="3"/>
    <s v="OFF-PA-10000682"/>
    <x v="1"/>
    <x v="10"/>
    <s v="Xerox 1924"/>
    <x v="3607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s v="United States"/>
    <s v="Dublin"/>
    <x v="24"/>
    <n v="43017"/>
    <x v="3"/>
    <s v="TEC-PH-10001700"/>
    <x v="2"/>
    <x v="7"/>
    <s v="Panasonic KX-TG6844B Expandable Digital Cordless Telephone"/>
    <x v="360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s v="United States"/>
    <s v="Henderson"/>
    <x v="0"/>
    <n v="42420"/>
    <x v="0"/>
    <s v="FUR-FU-10000629"/>
    <x v="0"/>
    <x v="5"/>
    <s v="9-3/4 Diameter Round Wall Clock"/>
    <x v="3609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s v="United States"/>
    <s v="Bowling Green"/>
    <x v="24"/>
    <n v="43402"/>
    <x v="3"/>
    <s v="OFF-BI-10001267"/>
    <x v="1"/>
    <x v="8"/>
    <s v="Universal Recycled Hanging Pressboard Report Binders, Letter Size"/>
    <x v="3610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s v="United States"/>
    <s v="Memphis"/>
    <x v="18"/>
    <n v="38109"/>
    <x v="0"/>
    <s v="OFF-ST-10001418"/>
    <x v="1"/>
    <x v="4"/>
    <s v="Carina Media Storage Towers in Natural &amp; Black"/>
    <x v="3611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s v="United States"/>
    <s v="Lakewood"/>
    <x v="30"/>
    <n v="8701"/>
    <x v="3"/>
    <s v="OFF-FA-10004968"/>
    <x v="1"/>
    <x v="13"/>
    <s v="Rubber Band Ball"/>
    <x v="3612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s v="United States"/>
    <s v="Los Angeles"/>
    <x v="1"/>
    <n v="90008"/>
    <x v="1"/>
    <s v="OFF-BI-10004140"/>
    <x v="1"/>
    <x v="8"/>
    <s v="Avery Non-Stick Binders"/>
    <x v="1600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s v="United States"/>
    <s v="Rochester"/>
    <x v="15"/>
    <n v="14609"/>
    <x v="3"/>
    <s v="OFF-BI-10003460"/>
    <x v="1"/>
    <x v="8"/>
    <s v="Acco 3-Hole Punch"/>
    <x v="3613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s v="United States"/>
    <s v="Salem"/>
    <x v="21"/>
    <n v="97301"/>
    <x v="1"/>
    <s v="TEC-PH-10002115"/>
    <x v="2"/>
    <x v="7"/>
    <s v="Plantronics 81402"/>
    <x v="127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s v="United States"/>
    <s v="Salem"/>
    <x v="21"/>
    <n v="97301"/>
    <x v="1"/>
    <s v="OFF-AR-10003478"/>
    <x v="1"/>
    <x v="6"/>
    <s v="Avery Hi-Liter EverBold Pen Style Fluorescent Highlighters, 4/Pack"/>
    <x v="3614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s v="United States"/>
    <s v="Salem"/>
    <x v="21"/>
    <n v="97301"/>
    <x v="1"/>
    <s v="OFF-AR-10000475"/>
    <x v="1"/>
    <x v="6"/>
    <s v="Hunt BOSTON Vista Battery-Operated Pencil Sharpener, Black"/>
    <x v="1747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s v="United States"/>
    <s v="Pasco"/>
    <x v="4"/>
    <n v="99301"/>
    <x v="1"/>
    <s v="OFF-AR-10003045"/>
    <x v="1"/>
    <x v="6"/>
    <s v="Prang Colored Pencils"/>
    <x v="490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s v="United States"/>
    <s v="Pasco"/>
    <x v="4"/>
    <n v="99301"/>
    <x v="1"/>
    <s v="FUR-CH-10000454"/>
    <x v="0"/>
    <x v="1"/>
    <s v="Hon Deluxe Fabric Upholstered Stacking Chairs, Rounded Back"/>
    <x v="3615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s v="United States"/>
    <s v="Pasco"/>
    <x v="4"/>
    <n v="99301"/>
    <x v="1"/>
    <s v="OFF-AR-10000380"/>
    <x v="1"/>
    <x v="6"/>
    <s v="Hunt PowerHouse Electric Pencil Sharpener, Blue"/>
    <x v="3616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s v="United States"/>
    <s v="Pasco"/>
    <x v="4"/>
    <n v="99301"/>
    <x v="1"/>
    <s v="OFF-ST-10000736"/>
    <x v="1"/>
    <x v="4"/>
    <s v="Carina Double Wide Media Storage Towers in Natural &amp; Black"/>
    <x v="1065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s v="United States"/>
    <s v="Oakland"/>
    <x v="1"/>
    <n v="94601"/>
    <x v="1"/>
    <s v="FUR-FU-10004270"/>
    <x v="0"/>
    <x v="5"/>
    <s v="Eldon Image Series Desk Accessories, Burgundy"/>
    <x v="3617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s v="United States"/>
    <s v="Oakland"/>
    <x v="1"/>
    <n v="94601"/>
    <x v="1"/>
    <s v="OFF-ST-10000617"/>
    <x v="1"/>
    <x v="4"/>
    <s v="Woodgrain Magazine Files by Perma"/>
    <x v="3090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s v="United States"/>
    <s v="Oakland"/>
    <x v="1"/>
    <n v="94601"/>
    <x v="1"/>
    <s v="FUR-FU-10001706"/>
    <x v="0"/>
    <x v="5"/>
    <s v="Longer-Life Soft White Bulbs"/>
    <x v="357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s v="United States"/>
    <s v="Los Angeles"/>
    <x v="1"/>
    <n v="90004"/>
    <x v="1"/>
    <s v="OFF-BI-10003364"/>
    <x v="1"/>
    <x v="8"/>
    <s v="Binding Machine Supplies"/>
    <x v="823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s v="United States"/>
    <s v="Los Angeles"/>
    <x v="1"/>
    <n v="90004"/>
    <x v="1"/>
    <s v="FUR-FU-10001861"/>
    <x v="0"/>
    <x v="5"/>
    <s v="Floodlight Indoor Halogen Bulbs, 1 Bulb per Pack, 60 Watts"/>
    <x v="292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s v="United States"/>
    <s v="Los Angeles"/>
    <x v="1"/>
    <n v="90004"/>
    <x v="1"/>
    <s v="FUR-FU-10004845"/>
    <x v="0"/>
    <x v="5"/>
    <s v="Deflect-o EconoMat Nonstudded, No Bevel Mat"/>
    <x v="3618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s v="United States"/>
    <s v="Oak Park"/>
    <x v="10"/>
    <n v="60302"/>
    <x v="2"/>
    <s v="OFF-AR-10000823"/>
    <x v="1"/>
    <x v="6"/>
    <s v="Newell 307"/>
    <x v="1330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s v="United States"/>
    <s v="Morristown"/>
    <x v="30"/>
    <n v="7960"/>
    <x v="3"/>
    <s v="OFF-BI-10001359"/>
    <x v="1"/>
    <x v="8"/>
    <s v="GBC DocuBind TL300 Electric Binding System"/>
    <x v="1639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s v="United States"/>
    <s v="Austin"/>
    <x v="5"/>
    <n v="78745"/>
    <x v="2"/>
    <s v="TEC-PH-10001835"/>
    <x v="2"/>
    <x v="7"/>
    <s v="Jawbone JAMBOX Wireless Bluetooth Speaker"/>
    <x v="361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s v="United States"/>
    <s v="New York City"/>
    <x v="15"/>
    <n v="10011"/>
    <x v="3"/>
    <s v="OFF-BI-10001191"/>
    <x v="1"/>
    <x v="8"/>
    <s v="Canvas Sectional Post Binders"/>
    <x v="3620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s v="United States"/>
    <s v="New York City"/>
    <x v="15"/>
    <n v="10011"/>
    <x v="3"/>
    <s v="OFF-BI-10003982"/>
    <x v="1"/>
    <x v="8"/>
    <s v="Wilson Jones Century Plastic Molded Ring Binders"/>
    <x v="3621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s v="United States"/>
    <s v="New York City"/>
    <x v="15"/>
    <n v="10024"/>
    <x v="3"/>
    <s v="TEC-PH-10001425"/>
    <x v="2"/>
    <x v="7"/>
    <s v="Mophie Juice Pack Helium for iPhone"/>
    <x v="764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s v="United States"/>
    <s v="Seattle"/>
    <x v="4"/>
    <n v="98103"/>
    <x v="1"/>
    <s v="FUR-CH-10001215"/>
    <x v="0"/>
    <x v="1"/>
    <s v="Global Troy Executive Leather Low-Back Tilter"/>
    <x v="362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s v="United States"/>
    <s v="Seattle"/>
    <x v="4"/>
    <n v="98103"/>
    <x v="1"/>
    <s v="OFF-BI-10001718"/>
    <x v="1"/>
    <x v="8"/>
    <s v="GBC DocuBind P50 Personal Binding Machine"/>
    <x v="3623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s v="United States"/>
    <s v="Seattle"/>
    <x v="4"/>
    <n v="98103"/>
    <x v="1"/>
    <s v="OFF-ST-10000991"/>
    <x v="1"/>
    <x v="4"/>
    <s v="Space Solutions HD Industrial Steel Shelving."/>
    <x v="3216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s v="United States"/>
    <s v="Seattle"/>
    <x v="4"/>
    <n v="98103"/>
    <x v="1"/>
    <s v="OFF-LA-10001613"/>
    <x v="1"/>
    <x v="2"/>
    <s v="Avery File Folder Labels"/>
    <x v="880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s v="United States"/>
    <s v="Lancaster"/>
    <x v="9"/>
    <n v="17602"/>
    <x v="3"/>
    <s v="TEC-PH-10003437"/>
    <x v="2"/>
    <x v="7"/>
    <s v="Blue Parrot B250XT Professional Grade Wireless Bluetooth Headset with"/>
    <x v="3624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s v="United States"/>
    <s v="Lancaster"/>
    <x v="9"/>
    <n v="17602"/>
    <x v="3"/>
    <s v="OFF-PA-10000675"/>
    <x v="1"/>
    <x v="10"/>
    <s v="Xerox 1919"/>
    <x v="2343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s v="United States"/>
    <s v="Houston"/>
    <x v="5"/>
    <n v="77095"/>
    <x v="2"/>
    <s v="OFF-FA-10000840"/>
    <x v="1"/>
    <x v="13"/>
    <s v="OIC Thumb-Tacks"/>
    <x v="3625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s v="United States"/>
    <s v="Houston"/>
    <x v="5"/>
    <n v="77095"/>
    <x v="2"/>
    <s v="OFF-AP-10001947"/>
    <x v="1"/>
    <x v="9"/>
    <s v="Acco 6 Outlet Guardian Premium Plus Surge Suppressor"/>
    <x v="3626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s v="United States"/>
    <s v="Houston"/>
    <x v="5"/>
    <n v="77095"/>
    <x v="2"/>
    <s v="OFF-ST-10002301"/>
    <x v="1"/>
    <x v="4"/>
    <s v="Tennsco Commercial Shelving"/>
    <x v="3627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s v="United States"/>
    <s v="Houston"/>
    <x v="5"/>
    <n v="77095"/>
    <x v="2"/>
    <s v="OFF-BI-10001922"/>
    <x v="1"/>
    <x v="8"/>
    <s v="Storex Dura Pro Binders"/>
    <x v="3628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s v="United States"/>
    <s v="Columbus"/>
    <x v="24"/>
    <n v="43229"/>
    <x v="3"/>
    <s v="TEC-AC-10001267"/>
    <x v="2"/>
    <x v="11"/>
    <s v="Imation 32GB Pocket Pro USB 3.0 Flash Drive - 32 GB - Black - 1 P ..."/>
    <x v="600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s v="United States"/>
    <s v="Durham"/>
    <x v="3"/>
    <n v="27707"/>
    <x v="0"/>
    <s v="OFF-ST-10000532"/>
    <x v="1"/>
    <x v="4"/>
    <s v="Advantus Rolling Drawer Organizers"/>
    <x v="3629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s v="United States"/>
    <s v="Durham"/>
    <x v="3"/>
    <n v="27707"/>
    <x v="0"/>
    <s v="OFF-AR-10002335"/>
    <x v="1"/>
    <x v="6"/>
    <s v="DIXON Oriole Pencils"/>
    <x v="3630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s v="United States"/>
    <s v="Pensacola"/>
    <x v="2"/>
    <n v="32503"/>
    <x v="0"/>
    <s v="OFF-BI-10000201"/>
    <x v="1"/>
    <x v="8"/>
    <s v="Avery Triangle Shaped Sheet Lifters, Black, 2/Pack"/>
    <x v="3631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s v="United States"/>
    <s v="Henderson"/>
    <x v="0"/>
    <n v="42420"/>
    <x v="0"/>
    <s v="OFF-EN-10004846"/>
    <x v="1"/>
    <x v="12"/>
    <s v="Letter or Legal Size Expandable Poly String Tie Envelopes"/>
    <x v="36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s v="United States"/>
    <s v="Henderson"/>
    <x v="0"/>
    <n v="42420"/>
    <x v="0"/>
    <s v="FUR-CH-10000454"/>
    <x v="0"/>
    <x v="1"/>
    <s v="Hon Deluxe Fabric Upholstered Stacking Chairs, Rounded Back"/>
    <x v="3615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s v="United States"/>
    <s v="Henderson"/>
    <x v="0"/>
    <n v="42420"/>
    <x v="0"/>
    <s v="TEC-AC-10004145"/>
    <x v="2"/>
    <x v="11"/>
    <s v="Logitech diNovo Edge Keyboard"/>
    <x v="3633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s v="United States"/>
    <s v="Henderson"/>
    <x v="0"/>
    <n v="42420"/>
    <x v="0"/>
    <s v="OFF-ST-10001580"/>
    <x v="1"/>
    <x v="4"/>
    <s v="Super Decoflex Portable Personal File"/>
    <x v="3634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s v="United States"/>
    <s v="Anaheim"/>
    <x v="1"/>
    <n v="92804"/>
    <x v="1"/>
    <s v="OFF-BI-10003876"/>
    <x v="1"/>
    <x v="8"/>
    <s v="Green Canvas Binder for 8-1/2&quot; x 14&quot; Sheets"/>
    <x v="3635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s v="United States"/>
    <s v="Anaheim"/>
    <x v="1"/>
    <n v="92804"/>
    <x v="1"/>
    <s v="OFF-AR-10001972"/>
    <x v="1"/>
    <x v="6"/>
    <s v="Newell 323"/>
    <x v="36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s v="United States"/>
    <s v="Detroit"/>
    <x v="12"/>
    <n v="48227"/>
    <x v="2"/>
    <s v="OFF-PA-10000595"/>
    <x v="1"/>
    <x v="10"/>
    <s v="Xerox 1929"/>
    <x v="1159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s v="United States"/>
    <s v="Marietta"/>
    <x v="32"/>
    <n v="30062"/>
    <x v="0"/>
    <s v="FUR-CH-10004477"/>
    <x v="0"/>
    <x v="1"/>
    <s v="Global Push Button Manager's Chair, Indigo"/>
    <x v="3637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s v="United States"/>
    <s v="Marietta"/>
    <x v="32"/>
    <n v="30062"/>
    <x v="0"/>
    <s v="TEC-AC-10003441"/>
    <x v="2"/>
    <x v="11"/>
    <s v="Kingston Digital DataTraveler 32GB USB 2.0"/>
    <x v="3638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s v="United States"/>
    <s v="Marietta"/>
    <x v="32"/>
    <n v="30062"/>
    <x v="0"/>
    <s v="OFF-ST-10004459"/>
    <x v="1"/>
    <x v="4"/>
    <s v="Tennsco Single-Tier Lockers"/>
    <x v="494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s v="United States"/>
    <s v="Marietta"/>
    <x v="32"/>
    <n v="30062"/>
    <x v="0"/>
    <s v="OFF-ST-10003805"/>
    <x v="1"/>
    <x v="4"/>
    <s v="24 Capacity Maxi Data Binder Racks, Pearl"/>
    <x v="3639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AR-10001246"/>
    <x v="1"/>
    <x v="6"/>
    <s v="Newell 317"/>
    <x v="138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PA-10001295"/>
    <x v="1"/>
    <x v="10"/>
    <s v="Computer Printout Paper with Letter-Trim Perforations"/>
    <x v="2479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AR-10001231"/>
    <x v="1"/>
    <x v="6"/>
    <s v="Sanford EarthWrite Recycled Pencils, Medium Soft, #2"/>
    <x v="3640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ST-10002743"/>
    <x v="1"/>
    <x v="4"/>
    <s v="SAFCO Boltless Steel Shelving"/>
    <x v="3641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PA-10004327"/>
    <x v="1"/>
    <x v="10"/>
    <s v="Xerox 1911"/>
    <x v="3642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EN-10004773"/>
    <x v="1"/>
    <x v="12"/>
    <s v="Staple envelope"/>
    <x v="1168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s v="United States"/>
    <s v="Seattle"/>
    <x v="4"/>
    <n v="98103"/>
    <x v="1"/>
    <s v="OFF-ST-10003470"/>
    <x v="1"/>
    <x v="4"/>
    <s v="Tennsco Snap-Together Open Shelving Units, Starter Sets and Add-On Units"/>
    <x v="2105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s v="United States"/>
    <s v="Parma"/>
    <x v="24"/>
    <n v="44134"/>
    <x v="3"/>
    <s v="FUR-CH-10003761"/>
    <x v="0"/>
    <x v="1"/>
    <s v="Global Italian Leather Office Chair"/>
    <x v="1727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s v="United States"/>
    <s v="Parma"/>
    <x v="24"/>
    <n v="44134"/>
    <x v="3"/>
    <s v="OFF-PA-10002230"/>
    <x v="1"/>
    <x v="10"/>
    <s v="Xerox 1897"/>
    <x v="892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s v="United States"/>
    <s v="Gresham"/>
    <x v="21"/>
    <n v="97030"/>
    <x v="1"/>
    <s v="OFF-BI-10000088"/>
    <x v="1"/>
    <x v="8"/>
    <s v="GBC Imprintable Covers"/>
    <x v="3643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s v="United States"/>
    <s v="Anaheim"/>
    <x v="1"/>
    <n v="92804"/>
    <x v="1"/>
    <s v="OFF-ST-10001526"/>
    <x v="1"/>
    <x v="4"/>
    <s v="Iceberg Mobile Mega Data/Printer Cart"/>
    <x v="2289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s v="United States"/>
    <s v="Anaheim"/>
    <x v="1"/>
    <n v="92804"/>
    <x v="1"/>
    <s v="OFF-SU-10002557"/>
    <x v="1"/>
    <x v="14"/>
    <s v="Fiskars Spring-Action Scissors"/>
    <x v="62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s v="United States"/>
    <s v="New York City"/>
    <x v="15"/>
    <n v="10035"/>
    <x v="3"/>
    <s v="OFF-BI-10003669"/>
    <x v="1"/>
    <x v="8"/>
    <s v="3M Organizer Strips"/>
    <x v="243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s v="United States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s v="United States"/>
    <s v="Houston"/>
    <x v="5"/>
    <n v="77070"/>
    <x v="2"/>
    <s v="FUR-CH-10003746"/>
    <x v="0"/>
    <x v="1"/>
    <s v="Hon 4070 Series Pagoda Round Back Stacking Chairs"/>
    <x v="3645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s v="United States"/>
    <s v="Concord"/>
    <x v="38"/>
    <n v="3301"/>
    <x v="3"/>
    <s v="OFF-BI-10003476"/>
    <x v="1"/>
    <x v="8"/>
    <s v="Avery Metallic Poly Binders"/>
    <x v="3310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s v="United States"/>
    <s v="Concord"/>
    <x v="38"/>
    <n v="3301"/>
    <x v="3"/>
    <s v="OFF-ST-10001469"/>
    <x v="1"/>
    <x v="4"/>
    <s v="Fellowes Bankers Box Recycled Super Stor/Drawer"/>
    <x v="3646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s v="United States"/>
    <s v="Fairfield"/>
    <x v="24"/>
    <n v="45014"/>
    <x v="3"/>
    <s v="OFF-BI-10001757"/>
    <x v="1"/>
    <x v="8"/>
    <s v="Pressboard Hanging Data Binders for Unburst Sheets"/>
    <x v="3647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s v="United States"/>
    <s v="Fairfield"/>
    <x v="24"/>
    <n v="45014"/>
    <x v="3"/>
    <s v="TEC-PH-10004875"/>
    <x v="2"/>
    <x v="7"/>
    <s v="PNY Rapid USB Car Charger - Black"/>
    <x v="3648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s v="United States"/>
    <s v="Johnson City"/>
    <x v="18"/>
    <n v="37604"/>
    <x v="0"/>
    <s v="OFF-EN-10001219"/>
    <x v="1"/>
    <x v="12"/>
    <s v="#10- 4 1/8&quot; x 9 1/2&quot; Security-Tint Envelopes"/>
    <x v="82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s v="United States"/>
    <s v="Johnson City"/>
    <x v="18"/>
    <n v="37604"/>
    <x v="0"/>
    <s v="OFF-PA-10000019"/>
    <x v="1"/>
    <x v="10"/>
    <s v="Xerox 1931"/>
    <x v="1590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s v="United States"/>
    <s v="Johnson City"/>
    <x v="18"/>
    <n v="37604"/>
    <x v="0"/>
    <s v="TEC-PH-10001924"/>
    <x v="2"/>
    <x v="7"/>
    <s v="iHome FM Clock Radio with Lightning Dock"/>
    <x v="1781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s v="United States"/>
    <s v="Johnson City"/>
    <x v="18"/>
    <n v="37604"/>
    <x v="0"/>
    <s v="OFF-BI-10002003"/>
    <x v="1"/>
    <x v="8"/>
    <s v="Ibico Presentation Index for Binding Systems"/>
    <x v="3649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s v="United States"/>
    <s v="Johnson City"/>
    <x v="18"/>
    <n v="37604"/>
    <x v="0"/>
    <s v="OFF-BI-10003727"/>
    <x v="1"/>
    <x v="8"/>
    <s v="Avery Durable Slant Ring Binders With Label Holder"/>
    <x v="3650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s v="United States"/>
    <s v="Seattle"/>
    <x v="4"/>
    <n v="98105"/>
    <x v="1"/>
    <s v="OFF-AR-10004042"/>
    <x v="1"/>
    <x v="6"/>
    <s v="BOSTON Model 1800 Electric Pencil Sharpeners, Putty/Woodgrain"/>
    <x v="3651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s v="United States"/>
    <s v="Seattle"/>
    <x v="4"/>
    <n v="98105"/>
    <x v="1"/>
    <s v="OFF-BI-10001097"/>
    <x v="1"/>
    <x v="8"/>
    <s v="Avery Hole Reinforcements"/>
    <x v="365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s v="United States"/>
    <s v="League City"/>
    <x v="5"/>
    <n v="77573"/>
    <x v="2"/>
    <s v="OFF-AR-10004344"/>
    <x v="1"/>
    <x v="6"/>
    <s v="Bulldog Vacuum Base Pencil Sharpener"/>
    <x v="3653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s v="United States"/>
    <s v="League City"/>
    <x v="5"/>
    <n v="77573"/>
    <x v="2"/>
    <s v="FUR-CH-10001802"/>
    <x v="0"/>
    <x v="1"/>
    <s v="Hon Every-Day Chair Series Swivel Task Chairs"/>
    <x v="3654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s v="United States"/>
    <s v="Gaithersburg"/>
    <x v="39"/>
    <n v="20877"/>
    <x v="3"/>
    <s v="FUR-BO-10004709"/>
    <x v="0"/>
    <x v="0"/>
    <s v="Bush Westfield Collection Bookcases, Medium Cherry Finish"/>
    <x v="2131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s v="United States"/>
    <s v="Gaithersburg"/>
    <x v="39"/>
    <n v="20877"/>
    <x v="3"/>
    <s v="TEC-PH-10000455"/>
    <x v="2"/>
    <x v="7"/>
    <s v="GE 30522EE2"/>
    <x v="3655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s v="United States"/>
    <s v="Chicago"/>
    <x v="10"/>
    <n v="60653"/>
    <x v="2"/>
    <s v="OFF-BI-10002393"/>
    <x v="1"/>
    <x v="8"/>
    <s v="Binder Posts"/>
    <x v="342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s v="United States"/>
    <s v="Huntsville"/>
    <x v="19"/>
    <n v="35810"/>
    <x v="0"/>
    <s v="OFF-PA-10004381"/>
    <x v="1"/>
    <x v="10"/>
    <s v="14-7/8 x 11 Blue Bar Computer Printout Paper"/>
    <x v="3656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s v="United States"/>
    <s v="Huntsville"/>
    <x v="19"/>
    <n v="35810"/>
    <x v="0"/>
    <s v="OFF-FA-10003059"/>
    <x v="1"/>
    <x v="13"/>
    <s v="Assorted Color Push Pins"/>
    <x v="3657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s v="United States"/>
    <s v="Huntsville"/>
    <x v="19"/>
    <n v="35810"/>
    <x v="0"/>
    <s v="OFF-PA-10000994"/>
    <x v="1"/>
    <x v="10"/>
    <s v="Xerox 1915"/>
    <x v="2713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s v="United States"/>
    <s v="Huntsville"/>
    <x v="19"/>
    <n v="35810"/>
    <x v="0"/>
    <s v="TEC-PH-10002890"/>
    <x v="2"/>
    <x v="7"/>
    <s v="AT&amp;T 17929 Lendline Telephone"/>
    <x v="365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s v="United States"/>
    <s v="Lawrence"/>
    <x v="31"/>
    <n v="1841"/>
    <x v="3"/>
    <s v="OFF-AR-10003338"/>
    <x v="1"/>
    <x v="6"/>
    <s v="Eberhard Faber 3 1/2&quot; Golf Pencils"/>
    <x v="3659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s v="United States"/>
    <s v="Chicago"/>
    <x v="10"/>
    <n v="60623"/>
    <x v="2"/>
    <s v="FUR-TA-10003008"/>
    <x v="0"/>
    <x v="3"/>
    <s v="Lesro Round Back Collection Coffee Table, End Table"/>
    <x v="3660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s v="United States"/>
    <s v="Fairfield"/>
    <x v="29"/>
    <n v="6824"/>
    <x v="3"/>
    <s v="OFF-PA-10001972"/>
    <x v="1"/>
    <x v="10"/>
    <s v="Xerox 214"/>
    <x v="54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s v="United States"/>
    <s v="Fairfield"/>
    <x v="29"/>
    <n v="6824"/>
    <x v="3"/>
    <s v="FUR-CH-10000155"/>
    <x v="0"/>
    <x v="1"/>
    <s v="Global Comet Stacking Armless Chair"/>
    <x v="3661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s v="United States"/>
    <s v="New York City"/>
    <x v="15"/>
    <n v="10009"/>
    <x v="3"/>
    <s v="OFF-AR-10000658"/>
    <x v="1"/>
    <x v="6"/>
    <s v="Newell 324"/>
    <x v="249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s v="United States"/>
    <s v="New York City"/>
    <x v="15"/>
    <n v="10009"/>
    <x v="3"/>
    <s v="OFF-PA-10000349"/>
    <x v="1"/>
    <x v="10"/>
    <s v="Easy-staple paper"/>
    <x v="1830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s v="United States"/>
    <s v="Seattle"/>
    <x v="4"/>
    <n v="98103"/>
    <x v="1"/>
    <s v="OFF-AR-10001446"/>
    <x v="1"/>
    <x v="6"/>
    <s v="Newell 309"/>
    <x v="795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s v="United States"/>
    <s v="Aurora"/>
    <x v="22"/>
    <n v="80013"/>
    <x v="1"/>
    <s v="OFF-EN-10004483"/>
    <x v="1"/>
    <x v="12"/>
    <s v="#10 White Business Envelopes,4 1/8 x 9 1/2"/>
    <x v="3662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s v="United States"/>
    <s v="Aurora"/>
    <x v="22"/>
    <n v="80013"/>
    <x v="1"/>
    <s v="OFF-BI-10002012"/>
    <x v="1"/>
    <x v="8"/>
    <s v="Wilson Jones Easy Flow II Sheet Lifters"/>
    <x v="886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s v="United States"/>
    <s v="Aurora"/>
    <x v="22"/>
    <n v="80013"/>
    <x v="1"/>
    <s v="OFF-FA-10003021"/>
    <x v="1"/>
    <x v="13"/>
    <s v="Staples"/>
    <x v="3663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s v="United States"/>
    <s v="Lehi"/>
    <x v="7"/>
    <n v="84043"/>
    <x v="1"/>
    <s v="TEC-PH-10003356"/>
    <x v="2"/>
    <x v="7"/>
    <s v="SmartStand Mobile Device Holder, Assorted Colors"/>
    <x v="3664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s v="United States"/>
    <s v="Tuscaloosa"/>
    <x v="19"/>
    <n v="35401"/>
    <x v="0"/>
    <s v="OFF-BI-10004728"/>
    <x v="1"/>
    <x v="8"/>
    <s v="Wilson Jones Turn Tabs Binder Tool for Ring Binders"/>
    <x v="3665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s v="United States"/>
    <s v="San Francisco"/>
    <x v="1"/>
    <n v="94109"/>
    <x v="1"/>
    <s v="OFF-ST-10000078"/>
    <x v="1"/>
    <x v="4"/>
    <s v="Tennsco 6- and 18-Compartment Lockers"/>
    <x v="2225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s v="United States"/>
    <s v="San Francisco"/>
    <x v="1"/>
    <n v="94109"/>
    <x v="1"/>
    <s v="FUR-BO-10003034"/>
    <x v="0"/>
    <x v="0"/>
    <s v="O'Sullivan Elevations Bookcase, Cherry Finish"/>
    <x v="3666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s v="United States"/>
    <s v="San Francisco"/>
    <x v="1"/>
    <n v="94109"/>
    <x v="1"/>
    <s v="OFF-AR-10003514"/>
    <x v="1"/>
    <x v="6"/>
    <s v="4009 Highlighters by Sanford"/>
    <x v="18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s v="United States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s v="United States"/>
    <s v="Wilmington"/>
    <x v="13"/>
    <n v="19805"/>
    <x v="3"/>
    <s v="FUR-BO-10002598"/>
    <x v="0"/>
    <x v="0"/>
    <s v="Hon Metal Bookcases, Putty"/>
    <x v="514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s v="United States"/>
    <s v="Wilmington"/>
    <x v="13"/>
    <n v="19805"/>
    <x v="3"/>
    <s v="OFF-AR-10001022"/>
    <x v="1"/>
    <x v="6"/>
    <s v="SANFORD Liquid Accent Tank-Style Highlighters"/>
    <x v="1103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s v="United States"/>
    <s v="Lafayette"/>
    <x v="14"/>
    <n v="47905"/>
    <x v="2"/>
    <s v="OFF-ST-10004459"/>
    <x v="1"/>
    <x v="4"/>
    <s v="Tennsco Single-Tier Lockers"/>
    <x v="2602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s v="United States"/>
    <s v="Redondo Beach"/>
    <x v="1"/>
    <n v="90278"/>
    <x v="1"/>
    <s v="OFF-PA-10004381"/>
    <x v="1"/>
    <x v="10"/>
    <s v="14-7/8 x 11 Blue Bar Computer Printout Paper"/>
    <x v="3656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s v="United States"/>
    <s v="Redondo Beach"/>
    <x v="1"/>
    <n v="90278"/>
    <x v="1"/>
    <s v="OFF-BI-10000050"/>
    <x v="1"/>
    <x v="8"/>
    <s v="Angle-D Binders with Locking Rings, Label Holders"/>
    <x v="2643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s v="United States"/>
    <s v="Redondo Beach"/>
    <x v="1"/>
    <n v="90278"/>
    <x v="1"/>
    <s v="OFF-FA-10000304"/>
    <x v="1"/>
    <x v="13"/>
    <s v="Advantus Push Pins"/>
    <x v="1009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s v="United States"/>
    <s v="Seattle"/>
    <x v="4"/>
    <n v="98115"/>
    <x v="1"/>
    <s v="OFF-LA-10002475"/>
    <x v="1"/>
    <x v="2"/>
    <s v="Avery 519"/>
    <x v="320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s v="United States"/>
    <s v="Los Angeles"/>
    <x v="1"/>
    <n v="90045"/>
    <x v="1"/>
    <s v="OFF-BI-10001989"/>
    <x v="1"/>
    <x v="8"/>
    <s v="Premium Transparent Presentation Covers by GBC"/>
    <x v="3668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s v="United States"/>
    <s v="Los Angeles"/>
    <x v="1"/>
    <n v="90045"/>
    <x v="1"/>
    <s v="FUR-FU-10000732"/>
    <x v="0"/>
    <x v="5"/>
    <s v="Eldon 200 Class Desk Accessories"/>
    <x v="609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s v="United States"/>
    <s v="New York City"/>
    <x v="15"/>
    <n v="10009"/>
    <x v="3"/>
    <s v="OFF-AR-10004441"/>
    <x v="1"/>
    <x v="6"/>
    <s v="BIC Brite Liner Highlighters"/>
    <x v="2162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s v="United States"/>
    <s v="Royal Oak"/>
    <x v="12"/>
    <n v="48073"/>
    <x v="2"/>
    <s v="OFF-PA-10000304"/>
    <x v="1"/>
    <x v="10"/>
    <s v="Xerox 1995"/>
    <x v="91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s v="United States"/>
    <s v="San Francisco"/>
    <x v="1"/>
    <n v="94109"/>
    <x v="1"/>
    <s v="OFF-AP-10002670"/>
    <x v="1"/>
    <x v="9"/>
    <s v="Belkin 8-Outlet Premiere SurgeMaster II Surge Protectors"/>
    <x v="3669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s v="United States"/>
    <s v="New York City"/>
    <x v="15"/>
    <n v="10009"/>
    <x v="3"/>
    <s v="TEC-PH-10001527"/>
    <x v="2"/>
    <x v="7"/>
    <s v="Plantronics MX500i Earset"/>
    <x v="3670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s v="United States"/>
    <s v="North Las Vegas"/>
    <x v="33"/>
    <n v="89031"/>
    <x v="1"/>
    <s v="OFF-AR-10002335"/>
    <x v="1"/>
    <x v="6"/>
    <s v="DIXON Oriole Pencils"/>
    <x v="3671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s v="United States"/>
    <s v="North Las Vegas"/>
    <x v="33"/>
    <n v="89031"/>
    <x v="1"/>
    <s v="OFF-PA-10003641"/>
    <x v="1"/>
    <x v="10"/>
    <s v="Xerox 1909"/>
    <x v="1219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s v="United States"/>
    <s v="North Las Vegas"/>
    <x v="33"/>
    <n v="89031"/>
    <x v="1"/>
    <s v="FUR-FU-10002685"/>
    <x v="0"/>
    <x v="5"/>
    <s v="Executive Impressions 13-1/2&quot; Indoor/Outdoor Wall Clock"/>
    <x v="3672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s v="United States"/>
    <s v="Carrollton"/>
    <x v="5"/>
    <n v="75007"/>
    <x v="2"/>
    <s v="OFF-BI-10001308"/>
    <x v="1"/>
    <x v="8"/>
    <s v="GBC Standard Plastic Binding Systems' Combs"/>
    <x v="3673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s v="United States"/>
    <s v="Carrollton"/>
    <x v="5"/>
    <n v="75007"/>
    <x v="2"/>
    <s v="OFF-FA-10003485"/>
    <x v="1"/>
    <x v="13"/>
    <s v="Staples"/>
    <x v="3674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s v="United States"/>
    <s v="Los Angeles"/>
    <x v="1"/>
    <n v="90008"/>
    <x v="1"/>
    <s v="TEC-PH-10003357"/>
    <x v="2"/>
    <x v="7"/>
    <s v="Grandstream GXP2100 Mainstream Business Phone"/>
    <x v="3675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s v="United States"/>
    <s v="Los Angeles"/>
    <x v="1"/>
    <n v="90008"/>
    <x v="1"/>
    <s v="OFF-AP-10002867"/>
    <x v="1"/>
    <x v="9"/>
    <s v="Fellowes Command Center 5-outlet power strip"/>
    <x v="3676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s v="United States"/>
    <s v="Seattle"/>
    <x v="4"/>
    <n v="98103"/>
    <x v="1"/>
    <s v="FUR-CH-10004477"/>
    <x v="0"/>
    <x v="1"/>
    <s v="Global Push Button Manager's Chair, Indigo"/>
    <x v="3677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s v="United States"/>
    <s v="Seattle"/>
    <x v="4"/>
    <n v="98103"/>
    <x v="1"/>
    <s v="OFF-AR-10001427"/>
    <x v="1"/>
    <x v="6"/>
    <s v="Newell 330"/>
    <x v="1465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s v="United States"/>
    <s v="Seattle"/>
    <x v="4"/>
    <n v="98103"/>
    <x v="1"/>
    <s v="OFF-ST-10002344"/>
    <x v="1"/>
    <x v="4"/>
    <s v="Carina 42&quot;Hx23 3/4&quot;W Media Storage Unit"/>
    <x v="423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s v="United States"/>
    <s v="Fort Lauderdale"/>
    <x v="2"/>
    <n v="33311"/>
    <x v="0"/>
    <s v="OFF-BI-10000301"/>
    <x v="1"/>
    <x v="8"/>
    <s v="GBC Instant Report Kit"/>
    <x v="3678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s v="United States"/>
    <s v="Columbia"/>
    <x v="18"/>
    <n v="38401"/>
    <x v="0"/>
    <s v="TEC-PH-10001944"/>
    <x v="2"/>
    <x v="7"/>
    <s v="Wi-Ex zBoost YX540 Cellular Phone Signal Booster"/>
    <x v="3679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s v="United States"/>
    <s v="Providence"/>
    <x v="34"/>
    <n v="2908"/>
    <x v="3"/>
    <s v="TEC-PH-10001527"/>
    <x v="2"/>
    <x v="7"/>
    <s v="Plantronics MX500i Earset"/>
    <x v="3680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s v="United States"/>
    <s v="Providence"/>
    <x v="34"/>
    <n v="2908"/>
    <x v="3"/>
    <s v="OFF-PA-10001307"/>
    <x v="1"/>
    <x v="10"/>
    <s v="Important Message Pads, 50 4-1/4 x 5-1/2 Forms per Pad"/>
    <x v="3681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s v="United States"/>
    <s v="Providence"/>
    <x v="34"/>
    <n v="2908"/>
    <x v="3"/>
    <s v="TEC-AC-10004571"/>
    <x v="2"/>
    <x v="11"/>
    <s v="Logitech G700s Rechargeable Gaming Mouse"/>
    <x v="1664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s v="United States"/>
    <s v="Providence"/>
    <x v="34"/>
    <n v="2908"/>
    <x v="3"/>
    <s v="FUR-CH-10001973"/>
    <x v="0"/>
    <x v="1"/>
    <s v="Office Star Flex Back Scooter Chair with White Frame"/>
    <x v="3682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s v="United States"/>
    <s v="Jacksonville"/>
    <x v="2"/>
    <n v="32216"/>
    <x v="0"/>
    <s v="FUR-CH-10000513"/>
    <x v="0"/>
    <x v="1"/>
    <s v="High-Back Leather Manager's Chair"/>
    <x v="3683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s v="United States"/>
    <s v="Jacksonville"/>
    <x v="2"/>
    <n v="32216"/>
    <x v="0"/>
    <s v="OFF-PA-10002421"/>
    <x v="1"/>
    <x v="10"/>
    <s v="Embossed Ink Jet Note Cards"/>
    <x v="3684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s v="United States"/>
    <s v="Jacksonville"/>
    <x v="2"/>
    <n v="32216"/>
    <x v="0"/>
    <s v="FUR-FU-10004090"/>
    <x v="0"/>
    <x v="5"/>
    <s v="Executive Impressions 14&quot; Contract Wall Clock"/>
    <x v="368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s v="United States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s v="United States"/>
    <s v="Oceanside"/>
    <x v="1"/>
    <n v="92054"/>
    <x v="1"/>
    <s v="OFF-PA-10002246"/>
    <x v="1"/>
    <x v="10"/>
    <s v="Wirebound Four 2-3/4 x 5 Forms per Page, 400 Sets per Book"/>
    <x v="3686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s v="United States"/>
    <s v="Jacksonville"/>
    <x v="2"/>
    <n v="32216"/>
    <x v="0"/>
    <s v="TEC-AC-10003198"/>
    <x v="2"/>
    <x v="11"/>
    <s v="Enermax Acrylux Wireless Keyboard"/>
    <x v="3687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s v="United States"/>
    <s v="New York City"/>
    <x v="15"/>
    <n v="10024"/>
    <x v="3"/>
    <s v="OFF-BI-10001031"/>
    <x v="1"/>
    <x v="8"/>
    <s v="Pressboard Data Binders by Wilson Jones"/>
    <x v="794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s v="United States"/>
    <s v="New York City"/>
    <x v="15"/>
    <n v="10024"/>
    <x v="3"/>
    <s v="OFF-BI-10003727"/>
    <x v="1"/>
    <x v="8"/>
    <s v="Avery Durable Slant Ring Binders With Label Holder"/>
    <x v="1314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s v="United States"/>
    <s v="New York City"/>
    <x v="15"/>
    <n v="10024"/>
    <x v="3"/>
    <s v="TEC-PH-10001336"/>
    <x v="2"/>
    <x v="7"/>
    <s v="Digium D40 VoIP phone"/>
    <x v="3688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s v="United States"/>
    <s v="Chicago"/>
    <x v="10"/>
    <n v="60610"/>
    <x v="2"/>
    <s v="OFF-SU-10001664"/>
    <x v="1"/>
    <x v="14"/>
    <s v="Acme Office Executive Series Stainless Steel Trimmers"/>
    <x v="3689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s v="United States"/>
    <s v="Chicago"/>
    <x v="10"/>
    <n v="60610"/>
    <x v="2"/>
    <s v="OFF-AP-10003971"/>
    <x v="1"/>
    <x v="9"/>
    <s v="Belkin 6 Outlet Metallic Surge Strip"/>
    <x v="3690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s v="United States"/>
    <s v="Chicago"/>
    <x v="10"/>
    <n v="60610"/>
    <x v="2"/>
    <s v="TEC-AC-10000199"/>
    <x v="2"/>
    <x v="11"/>
    <s v="Kingston Digital DataTraveler 8GB USB 2.0"/>
    <x v="3184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s v="United States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s v="United States"/>
    <s v="San Diego"/>
    <x v="1"/>
    <n v="92105"/>
    <x v="1"/>
    <s v="OFF-ST-10003442"/>
    <x v="1"/>
    <x v="4"/>
    <s v="Eldon Portable Mobile Manager"/>
    <x v="3692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s v="United States"/>
    <s v="Nashville"/>
    <x v="18"/>
    <n v="37211"/>
    <x v="0"/>
    <s v="OFF-FA-10003059"/>
    <x v="1"/>
    <x v="13"/>
    <s v="Assorted Color Push Pins"/>
    <x v="3693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s v="United States"/>
    <s v="New York City"/>
    <x v="15"/>
    <n v="10009"/>
    <x v="3"/>
    <s v="OFF-LA-10001175"/>
    <x v="1"/>
    <x v="2"/>
    <s v="Avery 514"/>
    <x v="936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s v="United States"/>
    <s v="Colorado Springs"/>
    <x v="22"/>
    <n v="80906"/>
    <x v="1"/>
    <s v="OFF-PA-10003441"/>
    <x v="1"/>
    <x v="10"/>
    <s v="Xerox 226"/>
    <x v="12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s v="United States"/>
    <s v="Colorado Springs"/>
    <x v="22"/>
    <n v="80906"/>
    <x v="1"/>
    <s v="FUR-CH-10004287"/>
    <x v="0"/>
    <x v="1"/>
    <s v="SAFCO Arco Folding Chair"/>
    <x v="3694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s v="United States"/>
    <s v="Colorado Springs"/>
    <x v="22"/>
    <n v="80906"/>
    <x v="1"/>
    <s v="OFF-BI-10004040"/>
    <x v="1"/>
    <x v="8"/>
    <s v="Wilson Jones Impact Binders"/>
    <x v="3695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s v="United States"/>
    <s v="San Francisco"/>
    <x v="1"/>
    <n v="94110"/>
    <x v="1"/>
    <s v="OFF-BI-10004022"/>
    <x v="1"/>
    <x v="8"/>
    <s v="Acco Suede Grain Vinyl Round Ring Binder"/>
    <x v="40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s v="United States"/>
    <s v="San Francisco"/>
    <x v="1"/>
    <n v="94110"/>
    <x v="1"/>
    <s v="TEC-PH-10002200"/>
    <x v="2"/>
    <x v="7"/>
    <s v="Aastra 6757i CT Wireless VoIP phone"/>
    <x v="3696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s v="United States"/>
    <s v="Chicago"/>
    <x v="10"/>
    <n v="60653"/>
    <x v="2"/>
    <s v="OFF-BI-10001120"/>
    <x v="1"/>
    <x v="8"/>
    <s v="Ibico EPK-21 Electric Binding System"/>
    <x v="3697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s v="United States"/>
    <s v="Memphis"/>
    <x v="18"/>
    <n v="38109"/>
    <x v="0"/>
    <s v="OFF-EN-10000461"/>
    <x v="1"/>
    <x v="12"/>
    <s v="#10- 4 1/8&quot; x 9 1/2&quot; Recycled Envelopes"/>
    <x v="3698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s v="United States"/>
    <s v="Memphis"/>
    <x v="18"/>
    <n v="38109"/>
    <x v="0"/>
    <s v="OFF-LA-10004008"/>
    <x v="1"/>
    <x v="2"/>
    <s v="Avery 507"/>
    <x v="36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s v="United States"/>
    <s v="Memphis"/>
    <x v="18"/>
    <n v="38109"/>
    <x v="0"/>
    <s v="FUR-FU-10000221"/>
    <x v="0"/>
    <x v="5"/>
    <s v="Master Caster Door Stop, Brown"/>
    <x v="235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s v="United States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s v="United States"/>
    <s v="Raleigh"/>
    <x v="3"/>
    <n v="27604"/>
    <x v="0"/>
    <s v="OFF-AP-10000390"/>
    <x v="1"/>
    <x v="9"/>
    <s v="Euro Pro Shark Stick Mini Vacuum"/>
    <x v="3701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s v="United States"/>
    <s v="Raleigh"/>
    <x v="3"/>
    <n v="27604"/>
    <x v="0"/>
    <s v="OFF-BI-10000014"/>
    <x v="1"/>
    <x v="8"/>
    <s v="Heavy-Duty E-Z-D Binders"/>
    <x v="37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s v="United States"/>
    <s v="Los Angeles"/>
    <x v="1"/>
    <n v="90045"/>
    <x v="1"/>
    <s v="TEC-PH-10004120"/>
    <x v="2"/>
    <x v="7"/>
    <s v="AT&amp;T 1080 Phone"/>
    <x v="3703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s v="United States"/>
    <s v="Los Angeles"/>
    <x v="1"/>
    <n v="90045"/>
    <x v="1"/>
    <s v="OFF-PA-10002764"/>
    <x v="1"/>
    <x v="10"/>
    <s v="Easy-staple paper"/>
    <x v="3704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s v="United States"/>
    <s v="Los Angeles"/>
    <x v="1"/>
    <n v="90004"/>
    <x v="1"/>
    <s v="TEC-AC-10000736"/>
    <x v="2"/>
    <x v="11"/>
    <s v="Logitech G600 MMO Gaming Mouse"/>
    <x v="370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s v="United States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s v="United States"/>
    <s v="Newport News"/>
    <x v="17"/>
    <n v="23602"/>
    <x v="0"/>
    <s v="OFF-PA-10004327"/>
    <x v="1"/>
    <x v="10"/>
    <s v="Xerox 1911"/>
    <x v="879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s v="United States"/>
    <s v="Los Angeles"/>
    <x v="1"/>
    <n v="90032"/>
    <x v="1"/>
    <s v="OFF-PA-10000143"/>
    <x v="1"/>
    <x v="10"/>
    <s v="Astroparche Fine Business Paper"/>
    <x v="232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s v="United States"/>
    <s v="Jackson"/>
    <x v="35"/>
    <n v="39212"/>
    <x v="0"/>
    <s v="TEC-AC-10002550"/>
    <x v="2"/>
    <x v="11"/>
    <s v="Maxell 4.7GB DVD-RW 3/Pack"/>
    <x v="3706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s v="United States"/>
    <s v="Richmond"/>
    <x v="14"/>
    <n v="47374"/>
    <x v="2"/>
    <s v="OFF-ST-10003306"/>
    <x v="1"/>
    <x v="4"/>
    <s v="Letter Size Cart"/>
    <x v="412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s v="United States"/>
    <s v="New York City"/>
    <x v="15"/>
    <n v="10035"/>
    <x v="3"/>
    <s v="TEC-MA-10000045"/>
    <x v="2"/>
    <x v="15"/>
    <s v="Zebra ZM400 Thermal Label Printer"/>
    <x v="3707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s v="United States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s v="United States"/>
    <s v="Philadelphia"/>
    <x v="9"/>
    <n v="19134"/>
    <x v="3"/>
    <s v="OFF-BI-10004781"/>
    <x v="1"/>
    <x v="8"/>
    <s v="GBC Wire Binding Strips"/>
    <x v="3708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s v="United States"/>
    <s v="Philadelphia"/>
    <x v="9"/>
    <n v="19134"/>
    <x v="3"/>
    <s v="TEC-PH-10002680"/>
    <x v="2"/>
    <x v="7"/>
    <s v="Samsung Galaxy Note 3"/>
    <x v="3709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s v="United States"/>
    <s v="Philadelphia"/>
    <x v="9"/>
    <n v="19134"/>
    <x v="3"/>
    <s v="OFF-BI-10000848"/>
    <x v="1"/>
    <x v="8"/>
    <s v="Angle-D Ring Binders"/>
    <x v="3710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s v="United States"/>
    <s v="Phoenix"/>
    <x v="16"/>
    <n v="85023"/>
    <x v="1"/>
    <s v="FUR-BO-10004467"/>
    <x v="0"/>
    <x v="0"/>
    <s v="Bestar Classic Bookcase"/>
    <x v="371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s v="United States"/>
    <s v="Cleveland"/>
    <x v="24"/>
    <n v="44105"/>
    <x v="3"/>
    <s v="OFF-BI-10001670"/>
    <x v="1"/>
    <x v="8"/>
    <s v="Vinyl Sectional Post Binders"/>
    <x v="3712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s v="United States"/>
    <s v="Cleveland"/>
    <x v="24"/>
    <n v="44105"/>
    <x v="3"/>
    <s v="OFF-ST-10000136"/>
    <x v="1"/>
    <x v="4"/>
    <s v="Letter Size File"/>
    <x v="3713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s v="United States"/>
    <s v="Cleveland"/>
    <x v="24"/>
    <n v="44105"/>
    <x v="3"/>
    <s v="TEC-PH-10004522"/>
    <x v="2"/>
    <x v="7"/>
    <s v="Dexim XPower Skin Super-Thin Power Case for iPhone 5 - Black"/>
    <x v="3714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s v="United States"/>
    <s v="Toledo"/>
    <x v="24"/>
    <n v="43615"/>
    <x v="3"/>
    <s v="FUR-FU-10002960"/>
    <x v="0"/>
    <x v="5"/>
    <s v="Eldon 200 Class Desk Accessories, Burgundy"/>
    <x v="200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s v="United States"/>
    <s v="Toledo"/>
    <x v="24"/>
    <n v="43615"/>
    <x v="3"/>
    <s v="TEC-PH-10002584"/>
    <x v="2"/>
    <x v="7"/>
    <s v="Samsung Galaxy S4"/>
    <x v="3715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s v="United States"/>
    <s v="Los Angeles"/>
    <x v="1"/>
    <n v="90008"/>
    <x v="1"/>
    <s v="FUR-FU-10002505"/>
    <x v="0"/>
    <x v="5"/>
    <s v="Eldon 100 Class Desk Accessories"/>
    <x v="3716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s v="United States"/>
    <s v="Los Angeles"/>
    <x v="1"/>
    <n v="90008"/>
    <x v="1"/>
    <s v="TEC-AC-10003832"/>
    <x v="2"/>
    <x v="11"/>
    <s v="Logitech P710e Mobile Speakerphone"/>
    <x v="371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s v="United States"/>
    <s v="Los Angeles"/>
    <x v="1"/>
    <n v="90008"/>
    <x v="1"/>
    <s v="OFF-SU-10002537"/>
    <x v="1"/>
    <x v="14"/>
    <s v="Acme Box Cutter Scissors"/>
    <x v="3718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s v="United States"/>
    <s v="New York City"/>
    <x v="15"/>
    <n v="10011"/>
    <x v="3"/>
    <s v="OFF-SU-10003505"/>
    <x v="1"/>
    <x v="14"/>
    <s v="Premier Electric Letter Opener"/>
    <x v="3719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s v="United States"/>
    <s v="San Diego"/>
    <x v="1"/>
    <n v="92037"/>
    <x v="1"/>
    <s v="TEC-AC-10001465"/>
    <x v="2"/>
    <x v="11"/>
    <s v="SanDisk Cruzer 64 GB USB Flash Drive"/>
    <x v="3720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s v="United States"/>
    <s v="San Diego"/>
    <x v="1"/>
    <n v="92037"/>
    <x v="1"/>
    <s v="TEC-AC-10003832"/>
    <x v="2"/>
    <x v="11"/>
    <s v="Logitech P710e Mobile Speakerphone"/>
    <x v="371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s v="United States"/>
    <s v="San Diego"/>
    <x v="1"/>
    <n v="92037"/>
    <x v="1"/>
    <s v="FUR-FU-10003731"/>
    <x v="0"/>
    <x v="5"/>
    <s v="Eldon Expressions Wood and Plastic Desk Accessories, Oak"/>
    <x v="3089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s v="United States"/>
    <s v="Oklahoma City"/>
    <x v="26"/>
    <n v="73120"/>
    <x v="2"/>
    <s v="OFF-BI-10004828"/>
    <x v="1"/>
    <x v="8"/>
    <s v="GBC Poly Designer Binding Covers"/>
    <x v="3446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s v="United States"/>
    <s v="Oklahoma City"/>
    <x v="26"/>
    <n v="73120"/>
    <x v="2"/>
    <s v="TEC-PH-10003012"/>
    <x v="2"/>
    <x v="7"/>
    <s v="Nortel Meridian M3904 Professional Digital phone"/>
    <x v="3721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s v="United States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s v="United States"/>
    <s v="Oklahoma City"/>
    <x v="26"/>
    <n v="73120"/>
    <x v="2"/>
    <s v="FUR-CH-10004626"/>
    <x v="0"/>
    <x v="1"/>
    <s v="Office Star Flex Back Scooter Chair with Aluminum Finish Frame"/>
    <x v="3722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s v="United States"/>
    <s v="Chicago"/>
    <x v="10"/>
    <n v="60653"/>
    <x v="2"/>
    <s v="TEC-AC-10001606"/>
    <x v="2"/>
    <x v="11"/>
    <s v="Logitech Wireless Performance Mouse MX for PC and Mac"/>
    <x v="1977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s v="United States"/>
    <s v="San Francisco"/>
    <x v="1"/>
    <n v="94109"/>
    <x v="1"/>
    <s v="OFF-AR-10001216"/>
    <x v="1"/>
    <x v="6"/>
    <s v="Newell 339"/>
    <x v="48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s v="United States"/>
    <s v="San Francisco"/>
    <x v="1"/>
    <n v="94109"/>
    <x v="1"/>
    <s v="OFF-SU-10001664"/>
    <x v="1"/>
    <x v="14"/>
    <s v="Acme Office Executive Series Stainless Steel Trimmers"/>
    <x v="3723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s v="United States"/>
    <s v="San Francisco"/>
    <x v="1"/>
    <n v="94109"/>
    <x v="1"/>
    <s v="OFF-BI-10002498"/>
    <x v="1"/>
    <x v="8"/>
    <s v="Clear Mylar Reinforcing Strips"/>
    <x v="473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s v="United States"/>
    <s v="Vineland"/>
    <x v="30"/>
    <n v="8360"/>
    <x v="3"/>
    <s v="FUR-CH-10003968"/>
    <x v="0"/>
    <x v="1"/>
    <s v="Novimex Turbo Task Chair"/>
    <x v="372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s v="United States"/>
    <s v="Vineland"/>
    <x v="30"/>
    <n v="8360"/>
    <x v="3"/>
    <s v="OFF-AP-10002765"/>
    <x v="1"/>
    <x v="9"/>
    <s v="Fellowes Advanced Computer Series Surge Protectors"/>
    <x v="3725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s v="United States"/>
    <s v="Milwaukee"/>
    <x v="6"/>
    <n v="53209"/>
    <x v="2"/>
    <s v="FUR-BO-10004690"/>
    <x v="0"/>
    <x v="0"/>
    <s v="O'Sullivan Cherrywood Estates Traditional Barrister Bookcase"/>
    <x v="3726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s v="United States"/>
    <s v="Seattle"/>
    <x v="4"/>
    <n v="98115"/>
    <x v="1"/>
    <s v="FUR-TA-10000688"/>
    <x v="0"/>
    <x v="3"/>
    <s v="Chromcraft Bull-Nose Wood Round Conference Table Top, Wood Base"/>
    <x v="2327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s v="United States"/>
    <s v="Seattle"/>
    <x v="4"/>
    <n v="98115"/>
    <x v="1"/>
    <s v="TEC-AC-10003441"/>
    <x v="2"/>
    <x v="11"/>
    <s v="Kingston Digital DataTraveler 32GB USB 2.0"/>
    <x v="1284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s v="United States"/>
    <s v="Naperville"/>
    <x v="10"/>
    <n v="60540"/>
    <x v="2"/>
    <s v="TEC-AC-10003610"/>
    <x v="2"/>
    <x v="11"/>
    <s v="Logitech Illuminated - Keyboard"/>
    <x v="3727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s v="United States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s v="United States"/>
    <s v="Wilmington"/>
    <x v="13"/>
    <n v="19805"/>
    <x v="3"/>
    <s v="TEC-PH-10001817"/>
    <x v="2"/>
    <x v="7"/>
    <s v="Wilson Electronics DB Pro Signal Booster"/>
    <x v="3729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s v="United States"/>
    <s v="Wilmington"/>
    <x v="13"/>
    <n v="19805"/>
    <x v="3"/>
    <s v="OFF-BI-10004492"/>
    <x v="1"/>
    <x v="8"/>
    <s v="Tuf-Vin Binders"/>
    <x v="3730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OFF-PA-10002421"/>
    <x v="1"/>
    <x v="10"/>
    <s v="Embossed Ink Jet Note Cards"/>
    <x v="3731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OFF-AP-10000055"/>
    <x v="1"/>
    <x v="9"/>
    <s v="Belkin F9S820V06 8 Outlet Surge"/>
    <x v="681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FUR-FU-10000965"/>
    <x v="0"/>
    <x v="5"/>
    <s v="Howard Miller 11-1/2&quot; Diameter Ridgewood Wall Clock"/>
    <x v="3732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OFF-PA-10001363"/>
    <x v="1"/>
    <x v="10"/>
    <s v="Xerox 1933"/>
    <x v="3733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OFF-ST-10001496"/>
    <x v="1"/>
    <x v="4"/>
    <s v="Standard Rollaway File with Lock"/>
    <x v="3734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OFF-BI-10004656"/>
    <x v="1"/>
    <x v="8"/>
    <s v="Peel &amp; Stick Add-On Corner Pockets"/>
    <x v="1182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s v="United States"/>
    <s v="Los Angeles"/>
    <x v="1"/>
    <n v="90036"/>
    <x v="1"/>
    <s v="OFF-AR-10001227"/>
    <x v="1"/>
    <x v="6"/>
    <s v="Newell 338"/>
    <x v="456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s v="United States"/>
    <s v="Chicago"/>
    <x v="10"/>
    <n v="60610"/>
    <x v="2"/>
    <s v="OFF-BI-10002071"/>
    <x v="1"/>
    <x v="8"/>
    <s v="Fellowes Black Plastic Comb Bindings"/>
    <x v="3735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s v="United States"/>
    <s v="Chicago"/>
    <x v="10"/>
    <n v="60610"/>
    <x v="2"/>
    <s v="TEC-AC-10004901"/>
    <x v="2"/>
    <x v="11"/>
    <s v="Kensington SlimBlade Notebook Wireless Mouse with Nano Receiver"/>
    <x v="1566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s v="United States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s v="United States"/>
    <s v="Philadelphia"/>
    <x v="9"/>
    <n v="19140"/>
    <x v="3"/>
    <s v="OFF-EN-10000483"/>
    <x v="1"/>
    <x v="12"/>
    <s v="White Envelopes, White Envelopes with Clear Poly Window"/>
    <x v="3736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s v="United States"/>
    <s v="Atlanta"/>
    <x v="32"/>
    <n v="30318"/>
    <x v="0"/>
    <s v="OFF-PA-10003129"/>
    <x v="1"/>
    <x v="10"/>
    <s v="Tops White Computer Printout Paper"/>
    <x v="3589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s v="United States"/>
    <s v="Dallas"/>
    <x v="5"/>
    <n v="75217"/>
    <x v="2"/>
    <s v="TEC-AC-10003198"/>
    <x v="2"/>
    <x v="11"/>
    <s v="Enermax Acrylux Wireless Keyboard"/>
    <x v="3737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s v="United States"/>
    <s v="Dallas"/>
    <x v="5"/>
    <n v="75217"/>
    <x v="2"/>
    <s v="OFF-AR-10001246"/>
    <x v="1"/>
    <x v="6"/>
    <s v="Newell 317"/>
    <x v="2617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s v="United States"/>
    <s v="Dallas"/>
    <x v="5"/>
    <n v="75217"/>
    <x v="2"/>
    <s v="FUR-BO-10003272"/>
    <x v="0"/>
    <x v="0"/>
    <s v="O'Sullivan Living Dimensions 5-Shelf Bookcases"/>
    <x v="373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s v="United States"/>
    <s v="Moreno Valley"/>
    <x v="1"/>
    <n v="92553"/>
    <x v="1"/>
    <s v="OFF-PA-10002606"/>
    <x v="1"/>
    <x v="10"/>
    <s v="Xerox 1928"/>
    <x v="1603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s v="United States"/>
    <s v="Moreno Valley"/>
    <x v="1"/>
    <n v="92553"/>
    <x v="1"/>
    <s v="OFF-ST-10002486"/>
    <x v="1"/>
    <x v="4"/>
    <s v="Eldon Shelf Savers Cubes and Bins"/>
    <x v="3739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s v="United States"/>
    <s v="Philadelphia"/>
    <x v="9"/>
    <n v="19140"/>
    <x v="3"/>
    <s v="OFF-BI-10004330"/>
    <x v="1"/>
    <x v="8"/>
    <s v="GBC Velobind Prepunched Cover Sets, Regency Series"/>
    <x v="3740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s v="United States"/>
    <s v="Georgetown"/>
    <x v="0"/>
    <n v="40324"/>
    <x v="0"/>
    <s v="TEC-PH-10000560"/>
    <x v="2"/>
    <x v="7"/>
    <s v="Samsung Galaxy S III - 16GB - pebble blue (T-Mobile)"/>
    <x v="1551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s v="United States"/>
    <s v="Georgetown"/>
    <x v="0"/>
    <n v="40324"/>
    <x v="0"/>
    <s v="OFF-ST-10000060"/>
    <x v="1"/>
    <x v="4"/>
    <s v="Fellowes Bankers Box Staxonsteel Drawer File/Stacking System"/>
    <x v="3741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s v="United States"/>
    <s v="Minneapolis"/>
    <x v="11"/>
    <n v="55407"/>
    <x v="2"/>
    <s v="OFF-BI-10003684"/>
    <x v="1"/>
    <x v="8"/>
    <s v="Wilson Jones Legal Size Ring Binders"/>
    <x v="3742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s v="United States"/>
    <s v="Minneapolis"/>
    <x v="11"/>
    <n v="55407"/>
    <x v="2"/>
    <s v="TEC-PH-10000441"/>
    <x v="2"/>
    <x v="7"/>
    <s v="VTech DS6151"/>
    <x v="2258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s v="United States"/>
    <s v="Minneapolis"/>
    <x v="11"/>
    <n v="55407"/>
    <x v="2"/>
    <s v="FUR-FU-10000723"/>
    <x v="0"/>
    <x v="5"/>
    <s v="Deflect-o EconoMat Studded, No Bevel Mat for Low Pile Carpeting"/>
    <x v="3484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s v="United States"/>
    <s v="Wilmington"/>
    <x v="13"/>
    <n v="19805"/>
    <x v="3"/>
    <s v="TEC-PH-10004977"/>
    <x v="2"/>
    <x v="7"/>
    <s v="GE 30524EE4"/>
    <x v="3743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s v="United States"/>
    <s v="Burlington"/>
    <x v="3"/>
    <n v="27217"/>
    <x v="0"/>
    <s v="TEC-AC-10002001"/>
    <x v="2"/>
    <x v="11"/>
    <s v="Logitech Wireless Gaming Headset G930"/>
    <x v="2961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s v="United States"/>
    <s v="Burlington"/>
    <x v="3"/>
    <n v="27217"/>
    <x v="0"/>
    <s v="FUR-TA-10001889"/>
    <x v="0"/>
    <x v="3"/>
    <s v="Bush Advantage Collection Racetrack Conference Table"/>
    <x v="3744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s v="United States"/>
    <s v="Los Angeles"/>
    <x v="1"/>
    <n v="90008"/>
    <x v="1"/>
    <s v="OFF-AR-10003504"/>
    <x v="1"/>
    <x v="6"/>
    <s v="Newell 347"/>
    <x v="1591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s v="United States"/>
    <s v="Trenton"/>
    <x v="12"/>
    <n v="48183"/>
    <x v="2"/>
    <s v="TEC-CO-10001571"/>
    <x v="2"/>
    <x v="16"/>
    <s v="Sharp 1540cs Digital Laser Copier"/>
    <x v="3745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s v="United States"/>
    <s v="Trenton"/>
    <x v="12"/>
    <n v="48183"/>
    <x v="2"/>
    <s v="OFF-AP-10002495"/>
    <x v="1"/>
    <x v="9"/>
    <s v="Acco Smartsocket Table Surge Protector, 6 Color-Coded Adapter Outlets"/>
    <x v="3746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s v="United States"/>
    <s v="Trenton"/>
    <x v="12"/>
    <n v="48183"/>
    <x v="2"/>
    <s v="OFF-EN-10002500"/>
    <x v="1"/>
    <x v="12"/>
    <s v="Globe Weis Peel &amp; Seel First Class Envelopes"/>
    <x v="3747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s v="United States"/>
    <s v="Trenton"/>
    <x v="12"/>
    <n v="48183"/>
    <x v="2"/>
    <s v="FUR-FU-10002088"/>
    <x v="0"/>
    <x v="5"/>
    <s v="Nu-Dell Float Frame 11 x 14 1/2"/>
    <x v="374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s v="United States"/>
    <s v="Trenton"/>
    <x v="12"/>
    <n v="48183"/>
    <x v="2"/>
    <s v="TEC-PH-10001128"/>
    <x v="2"/>
    <x v="7"/>
    <s v="Motorola Droid Maxx"/>
    <x v="3749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s v="United States"/>
    <s v="San Francisco"/>
    <x v="1"/>
    <n v="94109"/>
    <x v="1"/>
    <s v="OFF-ST-10000649"/>
    <x v="1"/>
    <x v="4"/>
    <s v="Hanging Personal Folder File"/>
    <x v="3750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s v="United States"/>
    <s v="Los Angeles"/>
    <x v="1"/>
    <n v="90049"/>
    <x v="1"/>
    <s v="OFF-BI-10002103"/>
    <x v="1"/>
    <x v="8"/>
    <s v="Cardinal Slant-D Ring Binder, Heavy Gauge Vinyl"/>
    <x v="1162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s v="United States"/>
    <s v="Houston"/>
    <x v="5"/>
    <n v="77070"/>
    <x v="2"/>
    <s v="FUR-TA-10001705"/>
    <x v="0"/>
    <x v="3"/>
    <s v="Bush Advantage Collection Round Conference Table"/>
    <x v="375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s v="United States"/>
    <s v="Houston"/>
    <x v="5"/>
    <n v="77070"/>
    <x v="2"/>
    <s v="OFF-ST-10004634"/>
    <x v="1"/>
    <x v="4"/>
    <s v="Personal Folder Holder, Ebony"/>
    <x v="3752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s v="United States"/>
    <s v="Houston"/>
    <x v="5"/>
    <n v="77070"/>
    <x v="2"/>
    <s v="FUR-TA-10004442"/>
    <x v="0"/>
    <x v="3"/>
    <s v="Riverside Furniture Stanwyck Manor Table Series"/>
    <x v="375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s v="United States"/>
    <s v="Milwaukee"/>
    <x v="6"/>
    <n v="53209"/>
    <x v="2"/>
    <s v="OFF-BI-10002949"/>
    <x v="1"/>
    <x v="8"/>
    <s v="Prestige Round Ring Binders"/>
    <x v="2614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s v="United States"/>
    <s v="San Francisco"/>
    <x v="1"/>
    <n v="94122"/>
    <x v="1"/>
    <s v="FUR-BO-10002213"/>
    <x v="0"/>
    <x v="0"/>
    <s v="Sauder Forest Hills Library, Woodland Oak Finish"/>
    <x v="3754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s v="United States"/>
    <s v="San Francisco"/>
    <x v="1"/>
    <n v="94122"/>
    <x v="1"/>
    <s v="OFF-ST-10001325"/>
    <x v="1"/>
    <x v="4"/>
    <s v="Sterilite Officeware Hinged File Box"/>
    <x v="3755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s v="United States"/>
    <s v="Cleveland"/>
    <x v="24"/>
    <n v="44105"/>
    <x v="3"/>
    <s v="OFF-PA-10003441"/>
    <x v="1"/>
    <x v="10"/>
    <s v="Xerox 226"/>
    <x v="561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s v="United States"/>
    <s v="Monroe"/>
    <x v="3"/>
    <n v="28110"/>
    <x v="0"/>
    <s v="TEC-AC-10004209"/>
    <x v="2"/>
    <x v="11"/>
    <s v="Memorex Froggy Flash Drive 4 GB"/>
    <x v="2083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s v="United States"/>
    <s v="Monroe"/>
    <x v="3"/>
    <n v="28110"/>
    <x v="0"/>
    <s v="OFF-PA-10000501"/>
    <x v="1"/>
    <x v="10"/>
    <s v="Petty Cash Envelope"/>
    <x v="2851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s v="United States"/>
    <s v="Lowell"/>
    <x v="31"/>
    <n v="1852"/>
    <x v="3"/>
    <s v="OFF-PA-10003656"/>
    <x v="1"/>
    <x v="10"/>
    <s v="Xerox 1935"/>
    <x v="151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s v="United States"/>
    <s v="Dallas"/>
    <x v="5"/>
    <n v="75081"/>
    <x v="2"/>
    <s v="OFF-BI-10001107"/>
    <x v="1"/>
    <x v="8"/>
    <s v="GBC White Gloss Covers, Plain Front"/>
    <x v="3756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s v="United States"/>
    <s v="Philadelphia"/>
    <x v="9"/>
    <n v="19120"/>
    <x v="3"/>
    <s v="TEC-PH-10000562"/>
    <x v="2"/>
    <x v="7"/>
    <s v="Samsung Convoy 3"/>
    <x v="3757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s v="United States"/>
    <s v="Philadelphia"/>
    <x v="9"/>
    <n v="19120"/>
    <x v="3"/>
    <s v="TEC-AC-10001101"/>
    <x v="2"/>
    <x v="11"/>
    <s v="Sony 16GB Class 10 Micro SDHC R40 Memory Card"/>
    <x v="3758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s v="United States"/>
    <s v="Philadelphia"/>
    <x v="9"/>
    <n v="19120"/>
    <x v="3"/>
    <s v="OFF-BI-10003529"/>
    <x v="1"/>
    <x v="8"/>
    <s v="Avery Round Ring Poly Binders"/>
    <x v="3759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s v="United States"/>
    <s v="Loveland"/>
    <x v="22"/>
    <n v="80538"/>
    <x v="1"/>
    <s v="OFF-PA-10001752"/>
    <x v="1"/>
    <x v="10"/>
    <s v="Hammermill CopyPlus Copy Paper (20Lb. and 84 Bright)"/>
    <x v="892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s v="United States"/>
    <s v="Loveland"/>
    <x v="22"/>
    <n v="80538"/>
    <x v="1"/>
    <s v="OFF-EN-10001141"/>
    <x v="1"/>
    <x v="12"/>
    <s v="Manila Recycled Extra-Heavyweight Clasp Envelopes, 6&quot; x 9&quot;"/>
    <x v="3760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s v="United States"/>
    <s v="Loveland"/>
    <x v="22"/>
    <n v="80538"/>
    <x v="1"/>
    <s v="OFF-FA-10003472"/>
    <x v="1"/>
    <x v="13"/>
    <s v="Bagged Rubber Bands"/>
    <x v="3761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s v="United States"/>
    <s v="Woonsocket"/>
    <x v="34"/>
    <n v="2895"/>
    <x v="3"/>
    <s v="OFF-ST-10004507"/>
    <x v="1"/>
    <x v="4"/>
    <s v="Advantus Rolling Storage Box"/>
    <x v="492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s v="United States"/>
    <s v="Chicago"/>
    <x v="10"/>
    <n v="60610"/>
    <x v="2"/>
    <s v="OFF-AP-10004036"/>
    <x v="1"/>
    <x v="9"/>
    <s v="Bionaire 99.97% HEPA Air Cleaner"/>
    <x v="3762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s v="United States"/>
    <s v="Chicago"/>
    <x v="10"/>
    <n v="60610"/>
    <x v="2"/>
    <s v="FUR-TA-10004086"/>
    <x v="0"/>
    <x v="3"/>
    <s v="KI Adjustable-Height Table"/>
    <x v="2490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s v="United States"/>
    <s v="Chicago"/>
    <x v="10"/>
    <n v="60610"/>
    <x v="2"/>
    <s v="TEC-PH-10000307"/>
    <x v="2"/>
    <x v="7"/>
    <s v="Shocksock Galaxy S4 Armband"/>
    <x v="1927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s v="United States"/>
    <s v="Chicago"/>
    <x v="10"/>
    <n v="60610"/>
    <x v="2"/>
    <s v="FUR-FU-10002088"/>
    <x v="0"/>
    <x v="5"/>
    <s v="Nu-Dell Float Frame 11 x 14 1/2"/>
    <x v="2209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s v="United States"/>
    <s v="Chicago"/>
    <x v="10"/>
    <n v="60610"/>
    <x v="2"/>
    <s v="OFF-BI-10004965"/>
    <x v="1"/>
    <x v="8"/>
    <s v="Ibico Covers for Plastic or Wire Binding Elements"/>
    <x v="3763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s v="United States"/>
    <s v="Chicago"/>
    <x v="10"/>
    <n v="60610"/>
    <x v="2"/>
    <s v="OFF-ST-10002485"/>
    <x v="1"/>
    <x v="4"/>
    <s v="Rogers Deluxe File Chest"/>
    <x v="2083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s v="United States"/>
    <s v="Bakersfield"/>
    <x v="1"/>
    <n v="93309"/>
    <x v="1"/>
    <s v="OFF-BI-10002194"/>
    <x v="1"/>
    <x v="8"/>
    <s v="Cardinal Hold-It CD Pocket"/>
    <x v="3764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s v="United States"/>
    <s v="Dallas"/>
    <x v="5"/>
    <n v="75217"/>
    <x v="2"/>
    <s v="OFF-AR-10003732"/>
    <x v="1"/>
    <x v="6"/>
    <s v="Newell 333"/>
    <x v="3079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s v="United States"/>
    <s v="Dallas"/>
    <x v="5"/>
    <n v="75217"/>
    <x v="2"/>
    <s v="OFF-PA-10002195"/>
    <x v="1"/>
    <x v="10"/>
    <s v="Xerox 1966"/>
    <x v="1182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s v="United States"/>
    <s v="Dallas"/>
    <x v="5"/>
    <n v="75217"/>
    <x v="2"/>
    <s v="OFF-PA-10002365"/>
    <x v="1"/>
    <x v="10"/>
    <s v="Xerox 1967"/>
    <x v="12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s v="United States"/>
    <s v="Philadelphia"/>
    <x v="9"/>
    <n v="19140"/>
    <x v="3"/>
    <s v="OFF-PA-10001950"/>
    <x v="1"/>
    <x v="10"/>
    <s v="Southworth 25% Cotton Antique Laid Paper &amp; Envelopes"/>
    <x v="2710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s v="United States"/>
    <s v="Philadelphia"/>
    <x v="9"/>
    <n v="19140"/>
    <x v="3"/>
    <s v="TEC-AC-10004633"/>
    <x v="2"/>
    <x v="11"/>
    <s v="Verbatim 25 GB 6x Blu-ray Single Layer Recordable Disc, 3/Pack"/>
    <x v="3664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s v="United States"/>
    <s v="Deltona"/>
    <x v="2"/>
    <n v="32725"/>
    <x v="0"/>
    <s v="FUR-CH-10002439"/>
    <x v="0"/>
    <x v="1"/>
    <s v="Iceberg Nesting Folding Chair, 19w x 6d x 43h"/>
    <x v="3765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s v="United States"/>
    <s v="Columbus"/>
    <x v="32"/>
    <n v="31907"/>
    <x v="0"/>
    <s v="TEC-AC-10000682"/>
    <x v="2"/>
    <x v="11"/>
    <s v="Kensington K72356US Mouse-in-a-Box USB Desktop Mouse"/>
    <x v="376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s v="United States"/>
    <s v="Nashville"/>
    <x v="18"/>
    <n v="37211"/>
    <x v="0"/>
    <s v="OFF-AR-10004078"/>
    <x v="1"/>
    <x v="6"/>
    <s v="Newell 312"/>
    <x v="211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s v="United States"/>
    <s v="Nashville"/>
    <x v="18"/>
    <n v="37211"/>
    <x v="0"/>
    <s v="OFF-AR-10001958"/>
    <x v="1"/>
    <x v="6"/>
    <s v="Stanley Bostitch Contemporary Electric Pencil Sharpeners"/>
    <x v="3767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s v="United States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s v="United States"/>
    <s v="Philadelphia"/>
    <x v="9"/>
    <n v="19134"/>
    <x v="3"/>
    <s v="OFF-ST-10003479"/>
    <x v="1"/>
    <x v="4"/>
    <s v="Eldon Base for stackable storage shelf, platinum"/>
    <x v="3768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s v="United States"/>
    <s v="Philadelphia"/>
    <x v="9"/>
    <n v="19134"/>
    <x v="3"/>
    <s v="OFF-PA-10003016"/>
    <x v="1"/>
    <x v="10"/>
    <s v="Adams &quot;While You Were Out&quot; Message Pads"/>
    <x v="3769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s v="United States"/>
    <s v="Chicago"/>
    <x v="10"/>
    <n v="60610"/>
    <x v="2"/>
    <s v="FUR-FU-10001025"/>
    <x v="0"/>
    <x v="5"/>
    <s v="Eldon Imàge Series Desk Accessories, Clear"/>
    <x v="3770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s v="United States"/>
    <s v="Dallas"/>
    <x v="5"/>
    <n v="75220"/>
    <x v="2"/>
    <s v="OFF-PA-10003936"/>
    <x v="1"/>
    <x v="10"/>
    <s v="Xerox 1994"/>
    <x v="12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s v="United States"/>
    <s v="Carlsbad"/>
    <x v="27"/>
    <n v="88220"/>
    <x v="1"/>
    <s v="OFF-BI-10004140"/>
    <x v="1"/>
    <x v="8"/>
    <s v="Avery Non-Stick Binders"/>
    <x v="2209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s v="United States"/>
    <s v="Philadelphia"/>
    <x v="9"/>
    <n v="19134"/>
    <x v="3"/>
    <s v="OFF-LA-10004178"/>
    <x v="1"/>
    <x v="2"/>
    <s v="Avery 491"/>
    <x v="106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s v="United States"/>
    <s v="New York City"/>
    <x v="15"/>
    <n v="10009"/>
    <x v="3"/>
    <s v="OFF-ST-10003324"/>
    <x v="1"/>
    <x v="4"/>
    <s v="Belkin OmniView SE Rackmount Kit"/>
    <x v="3771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s v="United States"/>
    <s v="Oceanside"/>
    <x v="15"/>
    <n v="11572"/>
    <x v="3"/>
    <s v="OFF-FA-10004854"/>
    <x v="1"/>
    <x v="13"/>
    <s v="Vinyl Coated Wire Paper Clips in Organizer Box, 800/Box"/>
    <x v="805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s v="United States"/>
    <s v="Oceanside"/>
    <x v="15"/>
    <n v="11572"/>
    <x v="3"/>
    <s v="TEC-MA-10002859"/>
    <x v="2"/>
    <x v="15"/>
    <s v="Ativa MDM8000 8-Sheet Micro-Cut Shredder"/>
    <x v="3772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s v="United States"/>
    <s v="Oceanside"/>
    <x v="15"/>
    <n v="11572"/>
    <x v="3"/>
    <s v="OFF-BI-10000088"/>
    <x v="1"/>
    <x v="8"/>
    <s v="GBC Imprintable Covers"/>
    <x v="3773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s v="United States"/>
    <s v="Lafayette"/>
    <x v="28"/>
    <n v="70506"/>
    <x v="0"/>
    <s v="OFF-ST-10004180"/>
    <x v="1"/>
    <x v="4"/>
    <s v="Safco Commercial Shelving"/>
    <x v="3774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s v="United States"/>
    <s v="Lafayette"/>
    <x v="28"/>
    <n v="70506"/>
    <x v="0"/>
    <s v="TEC-AC-10002926"/>
    <x v="2"/>
    <x v="11"/>
    <s v="Logitech Wireless Marathon Mouse M705"/>
    <x v="2622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s v="United States"/>
    <s v="Lafayette"/>
    <x v="28"/>
    <n v="70506"/>
    <x v="0"/>
    <s v="OFF-PA-10003797"/>
    <x v="1"/>
    <x v="10"/>
    <s v="Xerox 209"/>
    <x v="54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s v="United States"/>
    <s v="Lafayette"/>
    <x v="28"/>
    <n v="70506"/>
    <x v="0"/>
    <s v="OFF-PA-10002195"/>
    <x v="1"/>
    <x v="10"/>
    <s v="Xerox 1966"/>
    <x v="91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FUR-TA-10001039"/>
    <x v="0"/>
    <x v="3"/>
    <s v="KI Adjustable-Height Table"/>
    <x v="3775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OFF-EN-10001099"/>
    <x v="1"/>
    <x v="12"/>
    <s v="Staple envelope"/>
    <x v="3776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TEC-MA-10003979"/>
    <x v="2"/>
    <x v="15"/>
    <s v="Ativa V4110MDD Micro-Cut Shredder"/>
    <x v="3777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OFF-AP-10002945"/>
    <x v="1"/>
    <x v="9"/>
    <s v="Honeywell Enviracaire Portable HEPA Air Cleaner for 17' x 22' Room"/>
    <x v="3778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TEC-PH-10001536"/>
    <x v="2"/>
    <x v="7"/>
    <s v="Spigen Samsung Galaxy S5 Case Wallet"/>
    <x v="2181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TEC-PH-10000526"/>
    <x v="2"/>
    <x v="7"/>
    <s v="Vtech CS6719"/>
    <x v="1170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s v="United States"/>
    <s v="New York City"/>
    <x v="15"/>
    <n v="10009"/>
    <x v="3"/>
    <s v="OFF-PA-10000213"/>
    <x v="1"/>
    <x v="10"/>
    <s v="Xerox 198"/>
    <x v="3779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s v="United States"/>
    <s v="Anaheim"/>
    <x v="1"/>
    <n v="92804"/>
    <x v="1"/>
    <s v="FUR-FU-10002501"/>
    <x v="0"/>
    <x v="5"/>
    <s v="Nu-Dell Executive Frame"/>
    <x v="3780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s v="United States"/>
    <s v="Deltona"/>
    <x v="2"/>
    <n v="32725"/>
    <x v="0"/>
    <s v="TEC-PH-10001819"/>
    <x v="2"/>
    <x v="7"/>
    <s v="Innergie mMini Combo Duo USB Travel Charging Kit"/>
    <x v="378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s v="United States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s v="United States"/>
    <s v="New York City"/>
    <x v="15"/>
    <n v="10009"/>
    <x v="3"/>
    <s v="OFF-BI-10003364"/>
    <x v="1"/>
    <x v="8"/>
    <s v="Binding Machine Supplies"/>
    <x v="3783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s v="United States"/>
    <s v="Seattle"/>
    <x v="4"/>
    <n v="98103"/>
    <x v="1"/>
    <s v="OFF-FA-10002983"/>
    <x v="1"/>
    <x v="13"/>
    <s v="Advantus SlideClip Paper Clips"/>
    <x v="3784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s v="United States"/>
    <s v="San Diego"/>
    <x v="1"/>
    <n v="92105"/>
    <x v="1"/>
    <s v="OFF-BI-10002432"/>
    <x v="1"/>
    <x v="8"/>
    <s v="Wilson Jones Standard D-Ring Binders"/>
    <x v="3785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s v="United States"/>
    <s v="Oklahoma City"/>
    <x v="26"/>
    <n v="73120"/>
    <x v="2"/>
    <s v="FUR-FU-10003096"/>
    <x v="0"/>
    <x v="5"/>
    <s v="Master Giant Foot Doorstop, Safety Yellow"/>
    <x v="635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s v="United States"/>
    <s v="Mount Vernon"/>
    <x v="15"/>
    <n v="10550"/>
    <x v="3"/>
    <s v="OFF-EN-10001539"/>
    <x v="1"/>
    <x v="12"/>
    <s v="Staple envelope"/>
    <x v="1013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s v="United States"/>
    <s v="Mount Vernon"/>
    <x v="15"/>
    <n v="10550"/>
    <x v="3"/>
    <s v="OFF-PA-10004996"/>
    <x v="1"/>
    <x v="10"/>
    <s v="Speediset Carbonless Redi-Letter 7&quot; x 8 1/2&quot;"/>
    <x v="3786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s v="United States"/>
    <s v="San Francisco"/>
    <x v="1"/>
    <n v="94109"/>
    <x v="1"/>
    <s v="TEC-AC-10001956"/>
    <x v="2"/>
    <x v="11"/>
    <s v="Microsoft Arc Touch Mouse"/>
    <x v="3787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s v="United States"/>
    <s v="New York City"/>
    <x v="15"/>
    <n v="10009"/>
    <x v="3"/>
    <s v="FUR-CH-10000454"/>
    <x v="0"/>
    <x v="1"/>
    <s v="Hon Deluxe Fabric Upholstered Stacking Chairs, Rounded Back"/>
    <x v="3788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s v="United States"/>
    <s v="New York City"/>
    <x v="15"/>
    <n v="10009"/>
    <x v="3"/>
    <s v="OFF-SU-10000946"/>
    <x v="1"/>
    <x v="14"/>
    <s v="Staple remover"/>
    <x v="1558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s v="United States"/>
    <s v="New York City"/>
    <x v="15"/>
    <n v="10009"/>
    <x v="3"/>
    <s v="OFF-BI-10004140"/>
    <x v="1"/>
    <x v="8"/>
    <s v="Avery Non-Stick Binders"/>
    <x v="3273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s v="United States"/>
    <s v="Los Angeles"/>
    <x v="1"/>
    <n v="90045"/>
    <x v="1"/>
    <s v="FUR-FU-10003039"/>
    <x v="0"/>
    <x v="5"/>
    <s v="Howard Miller 11-1/2&quot; Diameter Grantwood Wall Clock"/>
    <x v="3789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s v="United States"/>
    <s v="Los Angeles"/>
    <x v="1"/>
    <n v="90045"/>
    <x v="1"/>
    <s v="OFF-ST-10000464"/>
    <x v="1"/>
    <x v="4"/>
    <s v="Multi-Use Personal File Cart and Caster Set, Three Stacking Bins"/>
    <x v="3790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s v="United States"/>
    <s v="Los Angeles"/>
    <x v="1"/>
    <n v="90045"/>
    <x v="1"/>
    <s v="OFF-AP-10000252"/>
    <x v="1"/>
    <x v="9"/>
    <s v="Harmony HEPA Quiet Air Purifiers"/>
    <x v="1047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s v="United States"/>
    <s v="Chandler"/>
    <x v="16"/>
    <n v="85224"/>
    <x v="1"/>
    <s v="FUR-FU-10001731"/>
    <x v="0"/>
    <x v="5"/>
    <s v="Acrylic Self-Standing Desk Frames"/>
    <x v="1086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s v="United States"/>
    <s v="Chandler"/>
    <x v="16"/>
    <n v="85224"/>
    <x v="1"/>
    <s v="FUR-CH-10001394"/>
    <x v="0"/>
    <x v="1"/>
    <s v="Global Leather Executive Chair"/>
    <x v="3791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s v="United States"/>
    <s v="Long Beach"/>
    <x v="15"/>
    <n v="11561"/>
    <x v="3"/>
    <s v="TEC-PH-10001578"/>
    <x v="2"/>
    <x v="7"/>
    <s v="Polycom SoundStation2 EX Conference phone"/>
    <x v="3792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s v="United States"/>
    <s v="San Francisco"/>
    <x v="1"/>
    <n v="94109"/>
    <x v="1"/>
    <s v="OFF-ST-10000675"/>
    <x v="1"/>
    <x v="4"/>
    <s v="File Shuttle II and Handi-File, Black"/>
    <x v="3793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s v="United States"/>
    <s v="Helena"/>
    <x v="37"/>
    <n v="59601"/>
    <x v="1"/>
    <s v="OFF-ST-10002352"/>
    <x v="1"/>
    <x v="4"/>
    <s v="Iris Project Case"/>
    <x v="1778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s v="United States"/>
    <s v="New York City"/>
    <x v="15"/>
    <n v="10011"/>
    <x v="3"/>
    <s v="OFF-BI-10004528"/>
    <x v="1"/>
    <x v="8"/>
    <s v="Cardinal Poly Pocket Divider Pockets for Ring Binders"/>
    <x v="3794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s v="United States"/>
    <s v="New York City"/>
    <x v="15"/>
    <n v="10011"/>
    <x v="3"/>
    <s v="OFF-AR-10001026"/>
    <x v="1"/>
    <x v="6"/>
    <s v="Sanford Uni-Blazer View Highlighters, Chisel Tip, Yellow"/>
    <x v="379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s v="United States"/>
    <s v="Kirkwood"/>
    <x v="25"/>
    <n v="63122"/>
    <x v="2"/>
    <s v="OFF-BI-10002215"/>
    <x v="1"/>
    <x v="8"/>
    <s v="Wilson Jones Hanging View Binder, White, 1&quot;"/>
    <x v="158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s v="United States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s v="United States"/>
    <s v="Chicago"/>
    <x v="10"/>
    <n v="60653"/>
    <x v="2"/>
    <s v="TEC-PH-10002584"/>
    <x v="2"/>
    <x v="7"/>
    <s v="Samsung Galaxy S4"/>
    <x v="3796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s v="United States"/>
    <s v="Chicago"/>
    <x v="10"/>
    <n v="60653"/>
    <x v="2"/>
    <s v="FUR-CH-10000229"/>
    <x v="0"/>
    <x v="1"/>
    <s v="Global Enterprise Series Seating High-Back Swivel/Tilt Chairs"/>
    <x v="3797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s v="United States"/>
    <s v="Chicago"/>
    <x v="10"/>
    <n v="60653"/>
    <x v="2"/>
    <s v="FUR-FU-10003799"/>
    <x v="0"/>
    <x v="5"/>
    <s v="Seth Thomas 13 1/2&quot; Wall Clock"/>
    <x v="3798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s v="United States"/>
    <s v="Peoria"/>
    <x v="16"/>
    <n v="85345"/>
    <x v="1"/>
    <s v="TEC-PH-10001700"/>
    <x v="2"/>
    <x v="7"/>
    <s v="Panasonic KX-TG6844B Expandable Digital Cordless Telephone"/>
    <x v="55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s v="United States"/>
    <s v="Peoria"/>
    <x v="16"/>
    <n v="85345"/>
    <x v="1"/>
    <s v="TEC-PH-10001527"/>
    <x v="2"/>
    <x v="7"/>
    <s v="Plantronics MX500i Earset"/>
    <x v="3799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s v="United States"/>
    <s v="Seattle"/>
    <x v="4"/>
    <n v="98103"/>
    <x v="1"/>
    <s v="FUR-BO-10002916"/>
    <x v="0"/>
    <x v="0"/>
    <s v="Rush Hierlooms Collection 1&quot; Thick Stackable Bookcases"/>
    <x v="3800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s v="United States"/>
    <s v="Taylor"/>
    <x v="12"/>
    <n v="48180"/>
    <x v="2"/>
    <s v="FUR-CH-10000863"/>
    <x v="0"/>
    <x v="1"/>
    <s v="Novimex Swivel Fabric Task Chair"/>
    <x v="85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s v="United States"/>
    <s v="Pasadena"/>
    <x v="1"/>
    <n v="91104"/>
    <x v="1"/>
    <s v="FUR-CH-10003968"/>
    <x v="0"/>
    <x v="1"/>
    <s v="Novimex Turbo Task Chair"/>
    <x v="3011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s v="United States"/>
    <s v="Midland"/>
    <x v="12"/>
    <n v="48640"/>
    <x v="2"/>
    <s v="OFF-AR-10001149"/>
    <x v="1"/>
    <x v="6"/>
    <s v="Avery Hi-Liter Comfort Grip Fluorescent Highlighter, Yellow Ink"/>
    <x v="2841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s v="United States"/>
    <s v="Midland"/>
    <x v="12"/>
    <n v="48640"/>
    <x v="2"/>
    <s v="OFF-PA-10000130"/>
    <x v="1"/>
    <x v="10"/>
    <s v="Xerox 199"/>
    <x v="1387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s v="United States"/>
    <s v="Midland"/>
    <x v="12"/>
    <n v="48640"/>
    <x v="2"/>
    <s v="OFF-PA-10002479"/>
    <x v="1"/>
    <x v="10"/>
    <s v="Xerox 4200 Series MultiUse Premium Copy Paper (20Lb. and 84 Bright)"/>
    <x v="3426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s v="United States"/>
    <s v="Midland"/>
    <x v="12"/>
    <n v="48640"/>
    <x v="2"/>
    <s v="FUR-CH-10004997"/>
    <x v="0"/>
    <x v="1"/>
    <s v="Hon Every-Day Series Multi-Task Chairs"/>
    <x v="3801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s v="United States"/>
    <s v="Midland"/>
    <x v="12"/>
    <n v="48640"/>
    <x v="2"/>
    <s v="OFF-ST-10004950"/>
    <x v="1"/>
    <x v="4"/>
    <s v="Acco Perma 3000 Stacking Storage Drawers"/>
    <x v="2780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s v="United States"/>
    <s v="Midland"/>
    <x v="12"/>
    <n v="48640"/>
    <x v="2"/>
    <s v="OFF-ST-10001490"/>
    <x v="1"/>
    <x v="4"/>
    <s v="Hot File 7-Pocket, Floor Stand"/>
    <x v="3469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s v="United States"/>
    <s v="Detroit"/>
    <x v="12"/>
    <n v="48205"/>
    <x v="2"/>
    <s v="FUR-CH-10002024"/>
    <x v="0"/>
    <x v="1"/>
    <s v="HON 5400 Series Task Chairs for Big and Tall"/>
    <x v="3802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s v="United States"/>
    <s v="Detroit"/>
    <x v="12"/>
    <n v="48205"/>
    <x v="2"/>
    <s v="OFF-PA-10001790"/>
    <x v="1"/>
    <x v="10"/>
    <s v="Xerox 1910"/>
    <x v="3803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s v="United States"/>
    <s v="Detroit"/>
    <x v="12"/>
    <n v="48205"/>
    <x v="2"/>
    <s v="OFF-PA-10000994"/>
    <x v="1"/>
    <x v="10"/>
    <s v="Xerox 1915"/>
    <x v="1836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s v="United States"/>
    <s v="Pueblo"/>
    <x v="22"/>
    <n v="81001"/>
    <x v="1"/>
    <s v="OFF-AR-10002399"/>
    <x v="1"/>
    <x v="6"/>
    <s v="Dixon Prang Watercolor Pencils, 10-Color Set with Brush"/>
    <x v="3804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s v="United States"/>
    <s v="Waco"/>
    <x v="5"/>
    <n v="76706"/>
    <x v="2"/>
    <s v="OFF-BI-10002799"/>
    <x v="1"/>
    <x v="8"/>
    <s v="SlimView Poly Binder, 3/8&quot;"/>
    <x v="3805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s v="United States"/>
    <s v="Waco"/>
    <x v="5"/>
    <n v="76706"/>
    <x v="2"/>
    <s v="FUR-BO-10004360"/>
    <x v="0"/>
    <x v="0"/>
    <s v="Rush Hierlooms Collection Rich Wood Bookcases"/>
    <x v="3806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s v="United States"/>
    <s v="San Francisco"/>
    <x v="1"/>
    <n v="94109"/>
    <x v="1"/>
    <s v="OFF-BI-10002082"/>
    <x v="1"/>
    <x v="8"/>
    <s v="GBC Twin Loop Wire Binding Elements"/>
    <x v="3807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s v="United States"/>
    <s v="New York City"/>
    <x v="15"/>
    <n v="10024"/>
    <x v="3"/>
    <s v="OFF-BI-10004967"/>
    <x v="1"/>
    <x v="8"/>
    <s v="Round Ring Binders"/>
    <x v="3808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s v="United States"/>
    <s v="Los Angeles"/>
    <x v="1"/>
    <n v="90036"/>
    <x v="1"/>
    <s v="FUR-FU-10004973"/>
    <x v="0"/>
    <x v="5"/>
    <s v="Flat Face Poster Frame"/>
    <x v="1023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s v="United States"/>
    <s v="Los Angeles"/>
    <x v="1"/>
    <n v="90036"/>
    <x v="1"/>
    <s v="TEC-PH-10003645"/>
    <x v="2"/>
    <x v="7"/>
    <s v="Aastra 57i VoIP phone"/>
    <x v="3809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s v="United States"/>
    <s v="Los Angeles"/>
    <x v="1"/>
    <n v="90036"/>
    <x v="1"/>
    <s v="OFF-AP-10004980"/>
    <x v="1"/>
    <x v="9"/>
    <s v="3M Replacement Filter for Office Air Cleaner for 20' x 33' Room"/>
    <x v="3810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s v="United States"/>
    <s v="Woonsocket"/>
    <x v="34"/>
    <n v="2895"/>
    <x v="3"/>
    <s v="OFF-PA-10003797"/>
    <x v="1"/>
    <x v="10"/>
    <s v="Xerox 209"/>
    <x v="1568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s v="United States"/>
    <s v="Woonsocket"/>
    <x v="34"/>
    <n v="2895"/>
    <x v="3"/>
    <s v="OFF-BI-10003707"/>
    <x v="1"/>
    <x v="8"/>
    <s v="Aluminum Screw Posts"/>
    <x v="3811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s v="United States"/>
    <s v="Columbus"/>
    <x v="32"/>
    <n v="31907"/>
    <x v="0"/>
    <s v="OFF-ST-10000885"/>
    <x v="1"/>
    <x v="4"/>
    <s v="Fellowes Desktop Hanging File Manager"/>
    <x v="2353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s v="United States"/>
    <s v="Columbus"/>
    <x v="32"/>
    <n v="31907"/>
    <x v="0"/>
    <s v="OFF-BI-10002827"/>
    <x v="1"/>
    <x v="8"/>
    <s v="Avery Durable Poly Binders"/>
    <x v="3812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s v="United States"/>
    <s v="Jacksonville"/>
    <x v="2"/>
    <n v="32216"/>
    <x v="0"/>
    <s v="OFF-ST-10004459"/>
    <x v="1"/>
    <x v="4"/>
    <s v="Tennsco Single-Tier Lockers"/>
    <x v="2122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s v="United States"/>
    <s v="Philadelphia"/>
    <x v="9"/>
    <n v="19140"/>
    <x v="3"/>
    <s v="TEC-PH-10002789"/>
    <x v="2"/>
    <x v="7"/>
    <s v="LG Exalt"/>
    <x v="3813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s v="United States"/>
    <s v="Columbus"/>
    <x v="14"/>
    <n v="47201"/>
    <x v="2"/>
    <s v="TEC-AC-10001314"/>
    <x v="2"/>
    <x v="11"/>
    <s v="Case Logic 2.4GHz Wireless Keyboard"/>
    <x v="1772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s v="United States"/>
    <s v="Columbus"/>
    <x v="14"/>
    <n v="47201"/>
    <x v="2"/>
    <s v="FUR-CH-10000015"/>
    <x v="0"/>
    <x v="1"/>
    <s v="Hon Multipurpose Stacking Arm Chairs"/>
    <x v="3814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s v="United States"/>
    <s v="Pasadena"/>
    <x v="5"/>
    <n v="77506"/>
    <x v="2"/>
    <s v="TEC-AC-10004855"/>
    <x v="2"/>
    <x v="11"/>
    <s v="V7 USB Numeric Keypad"/>
    <x v="3815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s v="United States"/>
    <s v="Pasadena"/>
    <x v="5"/>
    <n v="77506"/>
    <x v="2"/>
    <s v="OFF-AR-10003582"/>
    <x v="1"/>
    <x v="6"/>
    <s v="Boston Electric Pencil Sharpener, Model 1818, Charcoal Black"/>
    <x v="3816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s v="United States"/>
    <s v="San Francisco"/>
    <x v="1"/>
    <n v="94122"/>
    <x v="1"/>
    <s v="OFF-EN-10003448"/>
    <x v="1"/>
    <x v="12"/>
    <s v="Peel &amp; Seel Recycled Catalog Envelopes, Brown"/>
    <x v="3817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s v="United States"/>
    <s v="Columbia"/>
    <x v="20"/>
    <n v="29203"/>
    <x v="0"/>
    <s v="FUR-FU-10003773"/>
    <x v="0"/>
    <x v="5"/>
    <s v="Eldon Cleatmat Plus Chair Mats for High Pile Carpets"/>
    <x v="3818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s v="United States"/>
    <s v="Columbia"/>
    <x v="20"/>
    <n v="29203"/>
    <x v="0"/>
    <s v="OFF-PA-10001363"/>
    <x v="1"/>
    <x v="10"/>
    <s v="Xerox 1933"/>
    <x v="301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s v="United States"/>
    <s v="Columbia"/>
    <x v="20"/>
    <n v="29203"/>
    <x v="0"/>
    <s v="OFF-AR-10004757"/>
    <x v="1"/>
    <x v="6"/>
    <s v="Crayola Colored Pencils"/>
    <x v="2805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s v="United States"/>
    <s v="Columbia"/>
    <x v="20"/>
    <n v="29203"/>
    <x v="0"/>
    <s v="OFF-BI-10000309"/>
    <x v="1"/>
    <x v="8"/>
    <s v="GBC Twin Loop Wire Binding Elements, 9/16&quot; Spine, Black"/>
    <x v="3819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s v="United States"/>
    <s v="Kent"/>
    <x v="4"/>
    <n v="98031"/>
    <x v="1"/>
    <s v="OFF-EN-10001434"/>
    <x v="1"/>
    <x v="12"/>
    <s v="Strathmore #10 Envelopes, Ultimate White"/>
    <x v="3820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s v="United States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s v="United States"/>
    <s v="Round Rock"/>
    <x v="5"/>
    <n v="78664"/>
    <x v="2"/>
    <s v="OFF-SU-10000151"/>
    <x v="1"/>
    <x v="14"/>
    <s v="High Speed Automatic Electric Letter Opener"/>
    <x v="382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s v="United States"/>
    <s v="Round Rock"/>
    <x v="5"/>
    <n v="78664"/>
    <x v="2"/>
    <s v="OFF-FA-10001332"/>
    <x v="1"/>
    <x v="13"/>
    <s v="Acco Banker's Clasps, 5 3/4&quot;-Long"/>
    <x v="2134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s v="United States"/>
    <s v="Round Rock"/>
    <x v="5"/>
    <n v="78664"/>
    <x v="2"/>
    <s v="TEC-PH-10000895"/>
    <x v="2"/>
    <x v="7"/>
    <s v="Polycom VVX 310 VoIP phone"/>
    <x v="2404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s v="United States"/>
    <s v="Round Rock"/>
    <x v="5"/>
    <n v="78664"/>
    <x v="2"/>
    <s v="TEC-AC-10002857"/>
    <x v="2"/>
    <x v="11"/>
    <s v="Verbatim 25 GB 6x Blu-ray Single Layer Recordable Disc, 1/Pack"/>
    <x v="3822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s v="United States"/>
    <s v="Oakland"/>
    <x v="1"/>
    <n v="94601"/>
    <x v="1"/>
    <s v="FUR-FU-10004018"/>
    <x v="0"/>
    <x v="5"/>
    <s v="Tensor Computer Mounted Lamp"/>
    <x v="38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s v="United States"/>
    <s v="Oakland"/>
    <x v="1"/>
    <n v="94601"/>
    <x v="1"/>
    <s v="OFF-ST-10003638"/>
    <x v="1"/>
    <x v="4"/>
    <s v="Mobile Personal File Cube"/>
    <x v="3824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s v="United States"/>
    <s v="Auburn"/>
    <x v="15"/>
    <n v="13021"/>
    <x v="3"/>
    <s v="OFF-AR-10004685"/>
    <x v="1"/>
    <x v="6"/>
    <s v="Binney &amp; Smith Crayola Metallic Colored Pencils, 8-Color Set"/>
    <x v="1577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s v="United States"/>
    <s v="Auburn"/>
    <x v="15"/>
    <n v="13021"/>
    <x v="3"/>
    <s v="OFF-ST-10001713"/>
    <x v="1"/>
    <x v="4"/>
    <s v="Gould Plastics 9-Pocket Panel Bin, 18-3/8w x 5-1/4d x 20-1/2h, Black"/>
    <x v="2815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s v="United States"/>
    <s v="Auburn"/>
    <x v="15"/>
    <n v="13021"/>
    <x v="3"/>
    <s v="OFF-FA-10000490"/>
    <x v="1"/>
    <x v="13"/>
    <s v="OIC Binder Clips, Mini, 1/4&quot; Capacity, Black"/>
    <x v="3825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s v="United States"/>
    <s v="Auburn"/>
    <x v="15"/>
    <n v="13021"/>
    <x v="3"/>
    <s v="OFF-LA-10002043"/>
    <x v="1"/>
    <x v="2"/>
    <s v="Avery 489"/>
    <x v="346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s v="United States"/>
    <s v="Auburn"/>
    <x v="15"/>
    <n v="13021"/>
    <x v="3"/>
    <s v="OFF-PA-10002464"/>
    <x v="1"/>
    <x v="10"/>
    <s v="HP Office Recycled Paper (20Lb. and 87 Bright)"/>
    <x v="986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s v="United States"/>
    <s v="Auburn"/>
    <x v="15"/>
    <n v="13021"/>
    <x v="3"/>
    <s v="OFF-EN-10002504"/>
    <x v="1"/>
    <x v="12"/>
    <s v="Tyvek  Top-Opening Peel &amp; Seel Envelopes, Plain White"/>
    <x v="3370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s v="United States"/>
    <s v="Newark"/>
    <x v="13"/>
    <n v="19711"/>
    <x v="3"/>
    <s v="OFF-ST-10002615"/>
    <x v="1"/>
    <x v="4"/>
    <s v="Dual Level, Single-Width Filing Carts"/>
    <x v="284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s v="United States"/>
    <s v="New York City"/>
    <x v="15"/>
    <n v="10024"/>
    <x v="3"/>
    <s v="OFF-ST-10004258"/>
    <x v="1"/>
    <x v="4"/>
    <s v="Portable Personal File Box"/>
    <x v="905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s v="United States"/>
    <s v="Redlands"/>
    <x v="1"/>
    <n v="92374"/>
    <x v="1"/>
    <s v="OFF-ST-10004507"/>
    <x v="1"/>
    <x v="4"/>
    <s v="Advantus Rolling Storage Box"/>
    <x v="492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s v="United States"/>
    <s v="Redlands"/>
    <x v="1"/>
    <n v="92374"/>
    <x v="1"/>
    <s v="OFF-LA-10000262"/>
    <x v="1"/>
    <x v="2"/>
    <s v="Avery 494"/>
    <x v="1507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s v="United States"/>
    <s v="Redlands"/>
    <x v="1"/>
    <n v="92374"/>
    <x v="1"/>
    <s v="OFF-AR-10002445"/>
    <x v="1"/>
    <x v="6"/>
    <s v="SANFORD Major Accent Highlighters"/>
    <x v="3826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s v="United States"/>
    <s v="Redlands"/>
    <x v="1"/>
    <n v="92374"/>
    <x v="1"/>
    <s v="OFF-PA-10001667"/>
    <x v="1"/>
    <x v="10"/>
    <s v="Great White Multi-Use Recycled Paper (20Lb. and 84 Bright)"/>
    <x v="2744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s v="United States"/>
    <s v="Roseville"/>
    <x v="12"/>
    <n v="48066"/>
    <x v="2"/>
    <s v="OFF-EN-10000461"/>
    <x v="1"/>
    <x v="12"/>
    <s v="#10- 4 1/8&quot; x 9 1/2&quot; Recycled Envelopes"/>
    <x v="2053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s v="United States"/>
    <s v="Los Angeles"/>
    <x v="1"/>
    <n v="90049"/>
    <x v="1"/>
    <s v="OFF-PA-10002254"/>
    <x v="1"/>
    <x v="10"/>
    <s v="Xerox 1883"/>
    <x v="1219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s v="United States"/>
    <s v="New York City"/>
    <x v="15"/>
    <n v="10011"/>
    <x v="3"/>
    <s v="OFF-AR-10001868"/>
    <x v="1"/>
    <x v="6"/>
    <s v="Prang Dustless Chalk Sticks"/>
    <x v="3681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s v="United States"/>
    <s v="Detroit"/>
    <x v="12"/>
    <n v="48205"/>
    <x v="2"/>
    <s v="FUR-CH-10004875"/>
    <x v="0"/>
    <x v="1"/>
    <s v="Harbour Creations 67200 Series Stacking Chairs"/>
    <x v="3827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s v="United States"/>
    <s v="Detroit"/>
    <x v="12"/>
    <n v="48234"/>
    <x v="2"/>
    <s v="FUR-BO-10000711"/>
    <x v="0"/>
    <x v="0"/>
    <s v="Hon Metal Bookcases, Gray"/>
    <x v="372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s v="United States"/>
    <s v="Springfield"/>
    <x v="25"/>
    <n v="65807"/>
    <x v="2"/>
    <s v="OFF-AP-10000938"/>
    <x v="1"/>
    <x v="9"/>
    <s v="Avanti 1.7 Cu. Ft. Refrigerator"/>
    <x v="3828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s v="United States"/>
    <s v="Springfield"/>
    <x v="25"/>
    <n v="65807"/>
    <x v="2"/>
    <s v="TEC-PH-10003555"/>
    <x v="2"/>
    <x v="7"/>
    <s v="Motorola HK250 Universal Bluetooth Headset"/>
    <x v="1164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s v="United States"/>
    <s v="Springfield"/>
    <x v="25"/>
    <n v="65807"/>
    <x v="2"/>
    <s v="OFF-BI-10001267"/>
    <x v="1"/>
    <x v="8"/>
    <s v="Universal Recycled Hanging Pressboard Report Binders, Letter Size"/>
    <x v="382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s v="United States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s v="United States"/>
    <s v="New York City"/>
    <x v="15"/>
    <n v="10011"/>
    <x v="3"/>
    <s v="OFF-BI-10001553"/>
    <x v="1"/>
    <x v="8"/>
    <s v="SpineVue Locking Slant-D Ring Binders by Cardinal"/>
    <x v="3830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s v="United States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s v="United States"/>
    <s v="New York City"/>
    <x v="15"/>
    <n v="10011"/>
    <x v="3"/>
    <s v="FUR-BO-10003272"/>
    <x v="0"/>
    <x v="0"/>
    <s v="O'Sullivan Living Dimensions 5-Shelf Bookcases"/>
    <x v="3832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s v="United States"/>
    <s v="San Francisco"/>
    <x v="1"/>
    <n v="94109"/>
    <x v="1"/>
    <s v="OFF-PA-10001033"/>
    <x v="1"/>
    <x v="10"/>
    <s v="Xerox 1893"/>
    <x v="265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s v="United States"/>
    <s v="Fresno"/>
    <x v="1"/>
    <n v="93727"/>
    <x v="1"/>
    <s v="OFF-BI-10001553"/>
    <x v="1"/>
    <x v="8"/>
    <s v="SpineVue Locking Slant-D Ring Binders by Cardinal"/>
    <x v="899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s v="United States"/>
    <s v="Fresno"/>
    <x v="1"/>
    <n v="93727"/>
    <x v="1"/>
    <s v="FUR-TA-10001095"/>
    <x v="0"/>
    <x v="3"/>
    <s v="Chromcraft Round Conference Tables"/>
    <x v="944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s v="United States"/>
    <s v="Fresno"/>
    <x v="1"/>
    <n v="93727"/>
    <x v="1"/>
    <s v="FUR-FU-10001185"/>
    <x v="0"/>
    <x v="5"/>
    <s v="Advantus Employee of the Month Certificate Frame, 11 x 13-1/2"/>
    <x v="383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s v="United States"/>
    <s v="Fresno"/>
    <x v="1"/>
    <n v="93727"/>
    <x v="1"/>
    <s v="OFF-BI-10000343"/>
    <x v="1"/>
    <x v="8"/>
    <s v="Pressboard Covers with Storage Hooks, 9 1/2&quot; x 11&quot;, Light Blue"/>
    <x v="3834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s v="United States"/>
    <s v="Texarkana"/>
    <x v="36"/>
    <n v="71854"/>
    <x v="0"/>
    <s v="FUR-CH-10004626"/>
    <x v="0"/>
    <x v="1"/>
    <s v="Office Star Flex Back Scooter Chair with Aluminum Finish Frame"/>
    <x v="3835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s v="United States"/>
    <s v="San Francisco"/>
    <x v="1"/>
    <n v="94110"/>
    <x v="1"/>
    <s v="FUR-TA-10001768"/>
    <x v="0"/>
    <x v="3"/>
    <s v="Hon Racetrack Conference Tables"/>
    <x v="3836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s v="United States"/>
    <s v="Indianapolis"/>
    <x v="14"/>
    <n v="46203"/>
    <x v="2"/>
    <s v="OFF-AP-10001947"/>
    <x v="1"/>
    <x v="9"/>
    <s v="Acco 6 Outlet Guardian Premium Plus Surge Suppressor"/>
    <x v="3837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s v="United States"/>
    <s v="Columbia"/>
    <x v="39"/>
    <n v="21044"/>
    <x v="3"/>
    <s v="FUR-FU-10004952"/>
    <x v="0"/>
    <x v="5"/>
    <s v="C-Line Cubicle Keepers Polyproplyene Holder w/Velcro Back, 8-1/2x11, 25/Bx"/>
    <x v="3838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s v="United States"/>
    <s v="Columbia"/>
    <x v="39"/>
    <n v="21044"/>
    <x v="3"/>
    <s v="FUR-BO-10001337"/>
    <x v="0"/>
    <x v="0"/>
    <s v="O'Sullivan Living Dimensions 2-Shelf Bookcases"/>
    <x v="1041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s v="United States"/>
    <s v="Columbia"/>
    <x v="39"/>
    <n v="21044"/>
    <x v="3"/>
    <s v="TEC-AC-10003628"/>
    <x v="2"/>
    <x v="11"/>
    <s v="Logitech 910-002974 M325 Wireless Mouse for Web Scrolling"/>
    <x v="2830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s v="United States"/>
    <s v="San Jose"/>
    <x v="1"/>
    <n v="95123"/>
    <x v="1"/>
    <s v="OFF-ST-10004186"/>
    <x v="1"/>
    <x v="4"/>
    <s v="Stur-D-Stor Shelving, Vertical 5-Shelf: 72&quot;H x 36&quot;W x 18 1/2&quot;D"/>
    <x v="743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s v="United States"/>
    <s v="San Jose"/>
    <x v="1"/>
    <n v="95123"/>
    <x v="1"/>
    <s v="OFF-BI-10001658"/>
    <x v="1"/>
    <x v="8"/>
    <s v="GBC Standard Therm-A-Bind Covers"/>
    <x v="3839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s v="United States"/>
    <s v="Seattle"/>
    <x v="4"/>
    <n v="98115"/>
    <x v="1"/>
    <s v="OFF-SU-10004737"/>
    <x v="1"/>
    <x v="14"/>
    <s v="Acme Design Stainless Steel Bent Scissors"/>
    <x v="3840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s v="United States"/>
    <s v="Carrollton"/>
    <x v="5"/>
    <n v="75007"/>
    <x v="2"/>
    <s v="OFF-BI-10002827"/>
    <x v="1"/>
    <x v="8"/>
    <s v="Avery Durable Poly Binders"/>
    <x v="3841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s v="United States"/>
    <s v="Arlington"/>
    <x v="17"/>
    <n v="22204"/>
    <x v="0"/>
    <s v="OFF-BI-10003694"/>
    <x v="1"/>
    <x v="8"/>
    <s v="Avery 3 1/2&quot; Diskette Storage Pages, 10/Pack"/>
    <x v="3842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s v="United States"/>
    <s v="Los Angeles"/>
    <x v="1"/>
    <n v="90032"/>
    <x v="1"/>
    <s v="FUR-TA-10001691"/>
    <x v="0"/>
    <x v="3"/>
    <s v="Barricks Non-Folding Utility Table with Steel Legs, Laminate Tops"/>
    <x v="384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s v="United States"/>
    <s v="Los Angeles"/>
    <x v="1"/>
    <n v="90032"/>
    <x v="1"/>
    <s v="TEC-PH-10001918"/>
    <x v="2"/>
    <x v="7"/>
    <s v="Nortel Business Series Terminal T7208 Digital phone"/>
    <x v="3844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s v="United States"/>
    <s v="Los Angeles"/>
    <x v="1"/>
    <n v="90032"/>
    <x v="1"/>
    <s v="OFF-BI-10000285"/>
    <x v="1"/>
    <x v="8"/>
    <s v="XtraLife ClearVue Slant-D Ring Binders by Cardinal"/>
    <x v="3845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s v="United States"/>
    <s v="Frankfort"/>
    <x v="10"/>
    <n v="60423"/>
    <x v="2"/>
    <s v="OFF-AP-10000358"/>
    <x v="1"/>
    <x v="9"/>
    <s v="Fellowes Basic Home/Office Series Surge Protectors"/>
    <x v="3846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s v="United States"/>
    <s v="Seattle"/>
    <x v="4"/>
    <n v="98105"/>
    <x v="1"/>
    <s v="TEC-AC-10002345"/>
    <x v="2"/>
    <x v="11"/>
    <s v="HP Standard 104 key PS/2 Keyboard"/>
    <x v="3847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s v="United States"/>
    <s v="Philadelphia"/>
    <x v="9"/>
    <n v="19143"/>
    <x v="3"/>
    <s v="OFF-FA-10001229"/>
    <x v="1"/>
    <x v="13"/>
    <s v="Staples"/>
    <x v="3848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s v="United States"/>
    <s v="Columbus"/>
    <x v="32"/>
    <n v="31907"/>
    <x v="0"/>
    <s v="TEC-AC-10001314"/>
    <x v="2"/>
    <x v="11"/>
    <s v="Case Logic 2.4GHz Wireless Keyboard"/>
    <x v="293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s v="United States"/>
    <s v="Columbus"/>
    <x v="32"/>
    <n v="31907"/>
    <x v="0"/>
    <s v="OFF-PA-10004438"/>
    <x v="1"/>
    <x v="10"/>
    <s v="Xerox 1907"/>
    <x v="338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s v="United States"/>
    <s v="Virginia Beach"/>
    <x v="17"/>
    <n v="23464"/>
    <x v="0"/>
    <s v="OFF-AP-10000026"/>
    <x v="1"/>
    <x v="9"/>
    <s v="Tripp Lite Isotel 6 Outlet Surge Protector with Fax/Modem Protection"/>
    <x v="3849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s v="United States"/>
    <s v="Des Moines"/>
    <x v="4"/>
    <n v="98198"/>
    <x v="1"/>
    <s v="OFF-BI-10004224"/>
    <x v="1"/>
    <x v="8"/>
    <s v="Catalog Binders with Expanding Posts"/>
    <x v="3850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s v="United States"/>
    <s v="Bethlehem"/>
    <x v="9"/>
    <n v="18018"/>
    <x v="3"/>
    <s v="FUR-CH-10002647"/>
    <x v="0"/>
    <x v="1"/>
    <s v="Situations Contoured Folding Chairs, 4/Set"/>
    <x v="2811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s v="United States"/>
    <s v="Bethlehem"/>
    <x v="9"/>
    <n v="18018"/>
    <x v="3"/>
    <s v="FUR-FU-10003247"/>
    <x v="0"/>
    <x v="5"/>
    <s v="36X48 HARDFLOOR CHAIRMAT"/>
    <x v="329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s v="United States"/>
    <s v="Oklahoma City"/>
    <x v="26"/>
    <n v="73120"/>
    <x v="2"/>
    <s v="OFF-PA-10003270"/>
    <x v="1"/>
    <x v="10"/>
    <s v="Xerox 1954"/>
    <x v="232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s v="United States"/>
    <s v="Rancho Cucamonga"/>
    <x v="1"/>
    <n v="91730"/>
    <x v="1"/>
    <s v="OFF-PA-10004735"/>
    <x v="1"/>
    <x v="10"/>
    <s v="Xerox 1905"/>
    <x v="789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s v="United States"/>
    <s v="Los Angeles"/>
    <x v="1"/>
    <n v="90032"/>
    <x v="1"/>
    <s v="OFF-PA-10001745"/>
    <x v="1"/>
    <x v="10"/>
    <s v="Wirebound Message Books, 2 7/8&quot; x 5&quot;, 3 Forms per Page"/>
    <x v="3851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s v="United States"/>
    <s v="Philadelphia"/>
    <x v="9"/>
    <n v="19120"/>
    <x v="3"/>
    <s v="OFF-PA-10000176"/>
    <x v="1"/>
    <x v="10"/>
    <s v="Xerox 1887"/>
    <x v="2817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s v="United States"/>
    <s v="Houston"/>
    <x v="5"/>
    <n v="77036"/>
    <x v="2"/>
    <s v="TEC-PH-10000675"/>
    <x v="2"/>
    <x v="7"/>
    <s v="Panasonic KX TS3282B Corded phone"/>
    <x v="2103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s v="United States"/>
    <s v="Houston"/>
    <x v="5"/>
    <n v="77036"/>
    <x v="2"/>
    <s v="OFF-BI-10000050"/>
    <x v="1"/>
    <x v="8"/>
    <s v="Angle-D Binders with Locking Rings, Label Holders"/>
    <x v="3852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s v="United States"/>
    <s v="Houston"/>
    <x v="5"/>
    <n v="77036"/>
    <x v="2"/>
    <s v="FUR-TA-10004154"/>
    <x v="0"/>
    <x v="3"/>
    <s v="Riverside Furniture Oval Coffee Table, Oval End Table, End Table with Drawer"/>
    <x v="3853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s v="United States"/>
    <s v="Houston"/>
    <x v="5"/>
    <n v="77036"/>
    <x v="2"/>
    <s v="TEC-AC-10002718"/>
    <x v="2"/>
    <x v="11"/>
    <s v="Belkin Standard 104 key USB Keyboard"/>
    <x v="3854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s v="United States"/>
    <s v="Houston"/>
    <x v="5"/>
    <n v="77036"/>
    <x v="2"/>
    <s v="OFF-AR-10003179"/>
    <x v="1"/>
    <x v="6"/>
    <s v="Dixon Ticonderoga Core-Lock Colored Pencils"/>
    <x v="3855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s v="United States"/>
    <s v="Seattle"/>
    <x v="4"/>
    <n v="98103"/>
    <x v="1"/>
    <s v="OFF-PA-10004039"/>
    <x v="1"/>
    <x v="10"/>
    <s v="Xerox 1882"/>
    <x v="3856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s v="United States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s v="United States"/>
    <s v="Yonkers"/>
    <x v="15"/>
    <n v="10701"/>
    <x v="3"/>
    <s v="TEC-MA-10003173"/>
    <x v="2"/>
    <x v="15"/>
    <s v="Hewlett-Packard 300S Scientific Calculator"/>
    <x v="3858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s v="United States"/>
    <s v="San Francisco"/>
    <x v="1"/>
    <n v="94110"/>
    <x v="1"/>
    <s v="FUR-FU-10000260"/>
    <x v="0"/>
    <x v="5"/>
    <s v="6&quot; Cubicle Wall Clock, Black"/>
    <x v="3859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s v="United States"/>
    <s v="San Francisco"/>
    <x v="1"/>
    <n v="94110"/>
    <x v="1"/>
    <s v="OFF-AP-10004487"/>
    <x v="1"/>
    <x v="9"/>
    <s v="Kensington 4 Outlet MasterPiece Compact Power Control Center"/>
    <x v="846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s v="United States"/>
    <s v="Los Angeles"/>
    <x v="1"/>
    <n v="90008"/>
    <x v="1"/>
    <s v="FUR-FU-10001487"/>
    <x v="0"/>
    <x v="5"/>
    <s v="Eldon Expressions Wood and Plastic Desk Accessories, Cherry Wood"/>
    <x v="3386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s v="United States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s v="United States"/>
    <s v="Miami"/>
    <x v="2"/>
    <n v="33142"/>
    <x v="0"/>
    <s v="OFF-BI-10000145"/>
    <x v="1"/>
    <x v="8"/>
    <s v="Zipper Ring Binder Pockets"/>
    <x v="3861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s v="United States"/>
    <s v="Burlington"/>
    <x v="42"/>
    <m/>
    <x v="3"/>
    <s v="FUR-CH-10000595"/>
    <x v="0"/>
    <x v="1"/>
    <s v="Safco Contoured Stacking Chairs"/>
    <x v="386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s v="United States"/>
    <s v="Fayetteville"/>
    <x v="36"/>
    <n v="72701"/>
    <x v="0"/>
    <s v="TEC-AC-10004469"/>
    <x v="2"/>
    <x v="11"/>
    <s v="Microsoft Sculpt Comfort Mouse"/>
    <x v="3863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s v="United States"/>
    <s v="Fayetteville"/>
    <x v="36"/>
    <n v="72701"/>
    <x v="0"/>
    <s v="TEC-AC-10003038"/>
    <x v="2"/>
    <x v="11"/>
    <s v="Kingston Digital DataTraveler 16GB USB 2.0"/>
    <x v="91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s v="United States"/>
    <s v="Odessa"/>
    <x v="5"/>
    <n v="79762"/>
    <x v="2"/>
    <s v="FUR-CH-10004698"/>
    <x v="0"/>
    <x v="1"/>
    <s v="Padded Folding Chairs, Black, 4/Carton"/>
    <x v="3864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s v="United States"/>
    <s v="Virginia Beach"/>
    <x v="17"/>
    <n v="23464"/>
    <x v="0"/>
    <s v="OFF-PA-10003641"/>
    <x v="1"/>
    <x v="10"/>
    <s v="Xerox 1909"/>
    <x v="151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s v="United States"/>
    <s v="Milwaukee"/>
    <x v="6"/>
    <n v="53209"/>
    <x v="2"/>
    <s v="TEC-AC-10002134"/>
    <x v="2"/>
    <x v="11"/>
    <s v="Rosewill 107 Normal Keys USB Wired Standard Keyboard"/>
    <x v="814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s v="United States"/>
    <s v="Detroit"/>
    <x v="12"/>
    <n v="48234"/>
    <x v="2"/>
    <s v="OFF-ST-10001837"/>
    <x v="1"/>
    <x v="4"/>
    <s v="SAFCO Mobile Desk Side File, Wire Frame"/>
    <x v="2086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s v="United States"/>
    <s v="Rochester"/>
    <x v="11"/>
    <n v="55901"/>
    <x v="2"/>
    <s v="FUR-FU-10001706"/>
    <x v="0"/>
    <x v="5"/>
    <s v="Longer-Life Soft White Bulbs"/>
    <x v="51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s v="United States"/>
    <s v="Rochester"/>
    <x v="11"/>
    <n v="55901"/>
    <x v="2"/>
    <s v="OFF-PA-10001970"/>
    <x v="1"/>
    <x v="10"/>
    <s v="Xerox 1881"/>
    <x v="655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s v="United States"/>
    <s v="Seattle"/>
    <x v="4"/>
    <n v="98105"/>
    <x v="1"/>
    <s v="OFF-ST-10002957"/>
    <x v="1"/>
    <x v="4"/>
    <s v="Sterilite Show Offs Storage Containers"/>
    <x v="3426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s v="United States"/>
    <s v="Seattle"/>
    <x v="4"/>
    <n v="98105"/>
    <x v="1"/>
    <s v="OFF-LA-10002312"/>
    <x v="1"/>
    <x v="2"/>
    <s v="Avery 490"/>
    <x v="1851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s v="United States"/>
    <s v="Louisville"/>
    <x v="22"/>
    <n v="80027"/>
    <x v="1"/>
    <s v="OFF-EN-10002600"/>
    <x v="1"/>
    <x v="12"/>
    <s v="Redi-Strip #10 Envelopes, 4 1/8 x 9 1/2"/>
    <x v="3355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s v="United States"/>
    <s v="Louisville"/>
    <x v="22"/>
    <n v="80027"/>
    <x v="1"/>
    <s v="OFF-BI-10003274"/>
    <x v="1"/>
    <x v="8"/>
    <s v="Avery Durable Slant Ring Binders, No Labels"/>
    <x v="3865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s v="United States"/>
    <s v="Louisville"/>
    <x v="22"/>
    <n v="80027"/>
    <x v="1"/>
    <s v="FUR-BO-10004467"/>
    <x v="0"/>
    <x v="0"/>
    <s v="Bestar Classic Bookcase"/>
    <x v="3866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s v="United States"/>
    <s v="San Francisco"/>
    <x v="1"/>
    <n v="94122"/>
    <x v="1"/>
    <s v="OFF-PA-10000675"/>
    <x v="1"/>
    <x v="10"/>
    <s v="Xerox 1919"/>
    <x v="2919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s v="United States"/>
    <s v="Houston"/>
    <x v="5"/>
    <n v="77036"/>
    <x v="2"/>
    <s v="OFF-PA-10002259"/>
    <x v="1"/>
    <x v="10"/>
    <s v="Geographics Note Cards, Blank, White, 8 1/2&quot; x 11&quot;"/>
    <x v="3867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s v="United States"/>
    <s v="Houston"/>
    <x v="5"/>
    <n v="77036"/>
    <x v="2"/>
    <s v="FUR-CH-10004287"/>
    <x v="0"/>
    <x v="1"/>
    <s v="SAFCO Arco Folding Chair"/>
    <x v="3868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s v="United States"/>
    <s v="Houston"/>
    <x v="5"/>
    <n v="77036"/>
    <x v="2"/>
    <s v="OFF-PA-10000482"/>
    <x v="1"/>
    <x v="10"/>
    <s v="Snap-A-Way Black Print Carbonless Ruled Speed Letter, Triplicate"/>
    <x v="386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s v="United States"/>
    <s v="Miami"/>
    <x v="2"/>
    <n v="33180"/>
    <x v="0"/>
    <s v="OFF-ST-10004835"/>
    <x v="1"/>
    <x v="4"/>
    <s v="Plastic Stacking Crates &amp; Casters"/>
    <x v="3870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s v="United States"/>
    <s v="Medina"/>
    <x v="24"/>
    <n v="44256"/>
    <x v="3"/>
    <s v="FUR-TA-10004086"/>
    <x v="0"/>
    <x v="3"/>
    <s v="KI Adjustable-Height Table"/>
    <x v="387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s v="United States"/>
    <s v="Roseville"/>
    <x v="11"/>
    <n v="55113"/>
    <x v="2"/>
    <s v="OFF-LA-10000305"/>
    <x v="1"/>
    <x v="2"/>
    <s v="Avery 495"/>
    <x v="3872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s v="United States"/>
    <s v="Houston"/>
    <x v="5"/>
    <n v="77041"/>
    <x v="2"/>
    <s v="OFF-PA-10000806"/>
    <x v="1"/>
    <x v="10"/>
    <s v="Xerox 1934"/>
    <x v="2879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s v="United States"/>
    <s v="Yonkers"/>
    <x v="15"/>
    <n v="10701"/>
    <x v="3"/>
    <s v="FUR-FU-10004018"/>
    <x v="0"/>
    <x v="5"/>
    <s v="Tensor Computer Mounted Lamp"/>
    <x v="3873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s v="United States"/>
    <s v="Yonkers"/>
    <x v="15"/>
    <n v="10701"/>
    <x v="3"/>
    <s v="TEC-PH-10002660"/>
    <x v="2"/>
    <x v="7"/>
    <s v="Nortel Networks T7316 E Nt8 B27"/>
    <x v="821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s v="United States"/>
    <s v="San Diego"/>
    <x v="1"/>
    <n v="92037"/>
    <x v="1"/>
    <s v="OFF-EN-10001509"/>
    <x v="1"/>
    <x v="12"/>
    <s v="Poly String Tie Envelopes"/>
    <x v="3874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s v="United States"/>
    <s v="San Diego"/>
    <x v="1"/>
    <n v="92037"/>
    <x v="1"/>
    <s v="OFF-LA-10003148"/>
    <x v="1"/>
    <x v="2"/>
    <s v="Avery 51"/>
    <x v="1381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s v="United States"/>
    <s v="Springfield"/>
    <x v="17"/>
    <n v="22153"/>
    <x v="0"/>
    <s v="FUR-TA-10002645"/>
    <x v="0"/>
    <x v="3"/>
    <s v="Hon Rectangular Conference Tables"/>
    <x v="387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s v="United States"/>
    <s v="Springfield"/>
    <x v="17"/>
    <n v="22153"/>
    <x v="0"/>
    <s v="TEC-AC-10003033"/>
    <x v="2"/>
    <x v="11"/>
    <s v="Plantronics CS510 - Over-the-Head monaural Wireless Headset System"/>
    <x v="3876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s v="United States"/>
    <s v="Springfield"/>
    <x v="17"/>
    <n v="22153"/>
    <x v="0"/>
    <s v="OFF-LA-10001297"/>
    <x v="1"/>
    <x v="2"/>
    <s v="Avery 473"/>
    <x v="3877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s v="United States"/>
    <s v="Decatur"/>
    <x v="10"/>
    <n v="62521"/>
    <x v="2"/>
    <s v="FUR-CH-10002017"/>
    <x v="0"/>
    <x v="1"/>
    <s v="SAFCO Optional Arm Kit for Workspace Cribbage Stacking Chair"/>
    <x v="3878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s v="United States"/>
    <s v="Garland"/>
    <x v="5"/>
    <n v="75043"/>
    <x v="2"/>
    <s v="FUR-FU-10001546"/>
    <x v="0"/>
    <x v="5"/>
    <s v="Dana Swing-Arm Lamps"/>
    <x v="1086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s v="United States"/>
    <s v="Oceanside"/>
    <x v="15"/>
    <n v="11572"/>
    <x v="3"/>
    <s v="FUR-FU-10000629"/>
    <x v="0"/>
    <x v="5"/>
    <s v="9-3/4 Diameter Round Wall Clock"/>
    <x v="387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s v="United States"/>
    <s v="Oceanside"/>
    <x v="15"/>
    <n v="11572"/>
    <x v="3"/>
    <s v="OFF-ST-10000036"/>
    <x v="1"/>
    <x v="4"/>
    <s v="Recycled Data-Pak for Archival Bound Computer Printouts, 12-1/2 x 12-1/2 x 16"/>
    <x v="680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s v="United States"/>
    <s v="Oceanside"/>
    <x v="15"/>
    <n v="11572"/>
    <x v="3"/>
    <s v="TEC-PH-10002583"/>
    <x v="2"/>
    <x v="7"/>
    <s v="iOttie HLCRIO102 Car Mount"/>
    <x v="372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s v="United States"/>
    <s v="Houston"/>
    <x v="5"/>
    <n v="77095"/>
    <x v="2"/>
    <s v="FUR-CH-10003774"/>
    <x v="0"/>
    <x v="1"/>
    <s v="Global Wood Trimmed Manager's Task Chair, Khaki"/>
    <x v="3880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s v="United States"/>
    <s v="Houston"/>
    <x v="5"/>
    <n v="77095"/>
    <x v="2"/>
    <s v="OFF-AR-10003876"/>
    <x v="1"/>
    <x v="6"/>
    <s v="Avery Hi-Liter GlideStik Fluorescent Highlighter, Yellow Ink"/>
    <x v="388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s v="United States"/>
    <s v="Houston"/>
    <x v="5"/>
    <n v="77095"/>
    <x v="2"/>
    <s v="OFF-BI-10003527"/>
    <x v="1"/>
    <x v="8"/>
    <s v="Fellowes PB500 Electric Punch Plastic Comb Binding Machine with Manual Bind"/>
    <x v="3882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s v="United States"/>
    <s v="Greenville"/>
    <x v="3"/>
    <n v="27834"/>
    <x v="0"/>
    <s v="OFF-LA-10004559"/>
    <x v="1"/>
    <x v="2"/>
    <s v="Avery 49"/>
    <x v="2145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s v="United States"/>
    <s v="Greenville"/>
    <x v="3"/>
    <n v="27834"/>
    <x v="0"/>
    <s v="OFF-SU-10002573"/>
    <x v="1"/>
    <x v="14"/>
    <s v="Acme 10&quot; Easy Grip Assistive Scissors"/>
    <x v="3883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s v="United States"/>
    <s v="San Francisco"/>
    <x v="1"/>
    <n v="94110"/>
    <x v="1"/>
    <s v="FUR-FU-10000222"/>
    <x v="0"/>
    <x v="5"/>
    <s v="Seth Thomas 16&quot; Steel Case Clock"/>
    <x v="647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s v="United States"/>
    <s v="San Francisco"/>
    <x v="1"/>
    <n v="94110"/>
    <x v="1"/>
    <s v="OFF-EN-10001219"/>
    <x v="1"/>
    <x v="12"/>
    <s v="#10- 4 1/8&quot; x 9 1/2&quot; Security-Tint Envelopes"/>
    <x v="2484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s v="United States"/>
    <s v="Greensboro"/>
    <x v="3"/>
    <n v="27405"/>
    <x v="0"/>
    <s v="FUR-CH-10002304"/>
    <x v="0"/>
    <x v="1"/>
    <s v="Global Stack Chair without Arms, Black"/>
    <x v="3884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s v="United States"/>
    <s v="Knoxville"/>
    <x v="18"/>
    <n v="37918"/>
    <x v="0"/>
    <s v="FUR-FU-10002364"/>
    <x v="0"/>
    <x v="5"/>
    <s v="Eldon Expressions Wood Desk Accessories, Oak"/>
    <x v="929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s v="United States"/>
    <s v="Knoxville"/>
    <x v="18"/>
    <n v="37918"/>
    <x v="0"/>
    <s v="FUR-FU-10004864"/>
    <x v="0"/>
    <x v="5"/>
    <s v="Eldon 500 Class Desk Accessories"/>
    <x v="3885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s v="United States"/>
    <s v="Knoxville"/>
    <x v="18"/>
    <n v="37918"/>
    <x v="0"/>
    <s v="OFF-PA-10003172"/>
    <x v="1"/>
    <x v="10"/>
    <s v="Xerox 1996"/>
    <x v="561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s v="United States"/>
    <s v="Knoxville"/>
    <x v="18"/>
    <n v="37918"/>
    <x v="0"/>
    <s v="OFF-BI-10000977"/>
    <x v="1"/>
    <x v="8"/>
    <s v="Ibico Plastic Spiral Binding Combs"/>
    <x v="3347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s v="United States"/>
    <s v="Knoxville"/>
    <x v="18"/>
    <n v="37918"/>
    <x v="0"/>
    <s v="FUR-TA-10000198"/>
    <x v="0"/>
    <x v="3"/>
    <s v="Chromcraft Bull-Nose Wood Oval Conference Tables &amp; Bases"/>
    <x v="388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s v="United States"/>
    <s v="Knoxville"/>
    <x v="18"/>
    <n v="37918"/>
    <x v="0"/>
    <s v="OFF-BI-10003984"/>
    <x v="1"/>
    <x v="8"/>
    <s v="Lock-Up Easel 'Spel-Binder'"/>
    <x v="3887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s v="United States"/>
    <s v="Knoxville"/>
    <x v="18"/>
    <n v="37918"/>
    <x v="0"/>
    <s v="FUR-FU-10003691"/>
    <x v="0"/>
    <x v="5"/>
    <s v="Eldon Image Series Desk Accessories, Ebony"/>
    <x v="2401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s v="United States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s v="United States"/>
    <s v="Lakewood"/>
    <x v="1"/>
    <n v="90712"/>
    <x v="1"/>
    <s v="OFF-AR-10003723"/>
    <x v="1"/>
    <x v="6"/>
    <s v="Avery Hi-Liter Fluorescent Desk Style Markers"/>
    <x v="2952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s v="United States"/>
    <s v="Lakewood"/>
    <x v="1"/>
    <n v="90712"/>
    <x v="1"/>
    <s v="FUR-FU-10004270"/>
    <x v="0"/>
    <x v="5"/>
    <s v="Eldon Image Series Desk Accessories, Burgundy"/>
    <x v="3889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s v="United States"/>
    <s v="Lawrence"/>
    <x v="31"/>
    <n v="1841"/>
    <x v="3"/>
    <s v="OFF-AR-10003183"/>
    <x v="1"/>
    <x v="6"/>
    <s v="Avery Fluorescent Highlighter Four-Color Set"/>
    <x v="3890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s v="United States"/>
    <s v="Los Angeles"/>
    <x v="1"/>
    <n v="90049"/>
    <x v="1"/>
    <s v="OFF-PA-10002005"/>
    <x v="1"/>
    <x v="10"/>
    <s v="Xerox 225"/>
    <x v="54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s v="United States"/>
    <s v="Houston"/>
    <x v="5"/>
    <n v="77036"/>
    <x v="2"/>
    <s v="TEC-PH-10000149"/>
    <x v="2"/>
    <x v="7"/>
    <s v="Cisco SPA525G2 IP Phone - Wireless"/>
    <x v="1051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s v="United States"/>
    <s v="New York City"/>
    <x v="15"/>
    <n v="10035"/>
    <x v="3"/>
    <s v="OFF-BI-10001524"/>
    <x v="1"/>
    <x v="8"/>
    <s v="GBC Premium Transparent Covers with Diagonal Lined Pattern"/>
    <x v="329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s v="United States"/>
    <s v="New York City"/>
    <x v="15"/>
    <n v="10011"/>
    <x v="3"/>
    <s v="FUR-FU-10004748"/>
    <x v="0"/>
    <x v="5"/>
    <s v="Howard Miller 16&quot; Diameter Gallery Wall Clock"/>
    <x v="3891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s v="United States"/>
    <s v="New York City"/>
    <x v="15"/>
    <n v="10011"/>
    <x v="3"/>
    <s v="OFF-BI-10001460"/>
    <x v="1"/>
    <x v="8"/>
    <s v="Plastic Binding Combs"/>
    <x v="3892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s v="United States"/>
    <s v="New York City"/>
    <x v="15"/>
    <n v="10011"/>
    <x v="3"/>
    <s v="OFF-SU-10002503"/>
    <x v="1"/>
    <x v="14"/>
    <s v="Acme Preferred Stainless Steel Scissors"/>
    <x v="20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s v="United States"/>
    <s v="Newark"/>
    <x v="13"/>
    <n v="19711"/>
    <x v="3"/>
    <s v="FUR-FU-10001731"/>
    <x v="0"/>
    <x v="5"/>
    <s v="Acrylic Self-Standing Desk Frames"/>
    <x v="3893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s v="United States"/>
    <s v="Newark"/>
    <x v="13"/>
    <n v="19711"/>
    <x v="3"/>
    <s v="OFF-PA-10002160"/>
    <x v="1"/>
    <x v="10"/>
    <s v="Xerox 1978"/>
    <x v="171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s v="United States"/>
    <s v="Newark"/>
    <x v="13"/>
    <n v="19711"/>
    <x v="3"/>
    <s v="OFF-PA-10002659"/>
    <x v="1"/>
    <x v="10"/>
    <s v="Avoid Verbal Orders Carbonless Minifold Book"/>
    <x v="1634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s v="United States"/>
    <s v="Seattle"/>
    <x v="4"/>
    <n v="98105"/>
    <x v="1"/>
    <s v="OFF-BI-10001636"/>
    <x v="1"/>
    <x v="8"/>
    <s v="Ibico Plastic and Wire Spiral Binding Combs"/>
    <x v="783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s v="United States"/>
    <s v="Scottsdale"/>
    <x v="16"/>
    <n v="85254"/>
    <x v="1"/>
    <s v="OFF-PA-10000062"/>
    <x v="1"/>
    <x v="10"/>
    <s v="Green Bar Computer Printout Paper"/>
    <x v="3894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s v="United States"/>
    <s v="Oceanside"/>
    <x v="15"/>
    <n v="11572"/>
    <x v="3"/>
    <s v="OFF-ST-10002554"/>
    <x v="1"/>
    <x v="4"/>
    <s v="Tennsco Industrial Shelving"/>
    <x v="1672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s v="United States"/>
    <s v="Oceanside"/>
    <x v="15"/>
    <n v="11572"/>
    <x v="3"/>
    <s v="OFF-EN-10001509"/>
    <x v="1"/>
    <x v="12"/>
    <s v="Poly String Tie Envelopes"/>
    <x v="3895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s v="United States"/>
    <s v="Oceanside"/>
    <x v="15"/>
    <n v="11572"/>
    <x v="3"/>
    <s v="TEC-AC-10002018"/>
    <x v="2"/>
    <x v="11"/>
    <s v="AmazonBasics 3-Button USB Wired Mouse"/>
    <x v="62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s v="United States"/>
    <s v="Oceanside"/>
    <x v="15"/>
    <n v="11572"/>
    <x v="3"/>
    <s v="TEC-AC-10002637"/>
    <x v="2"/>
    <x v="11"/>
    <s v="Logitech VX Revolution Cordless Laser Mouse for Notebooks (Black)"/>
    <x v="3896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s v="United States"/>
    <s v="Dallas"/>
    <x v="5"/>
    <n v="75220"/>
    <x v="2"/>
    <s v="OFF-EN-10001509"/>
    <x v="1"/>
    <x v="12"/>
    <s v="Poly String Tie Envelopes"/>
    <x v="3897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s v="United States"/>
    <s v="Dallas"/>
    <x v="5"/>
    <n v="75220"/>
    <x v="2"/>
    <s v="TEC-PH-10004922"/>
    <x v="2"/>
    <x v="7"/>
    <s v="RCA Visys Integrated PBX 8-Line Router"/>
    <x v="38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s v="United States"/>
    <s v="Rochester"/>
    <x v="15"/>
    <n v="14609"/>
    <x v="3"/>
    <s v="TEC-AC-10002550"/>
    <x v="2"/>
    <x v="11"/>
    <s v="Memorex 25GB 6X Branded Blu-Ray Recordable Disc, 30/Pack"/>
    <x v="3899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s v="United States"/>
    <s v="Los Angeles"/>
    <x v="1"/>
    <n v="90045"/>
    <x v="1"/>
    <s v="OFF-ST-10003208"/>
    <x v="1"/>
    <x v="4"/>
    <s v="Adjustable Depth Letter/Legal Cart"/>
    <x v="265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s v="United States"/>
    <s v="Los Angeles"/>
    <x v="1"/>
    <n v="90045"/>
    <x v="1"/>
    <s v="OFF-BI-10003981"/>
    <x v="1"/>
    <x v="8"/>
    <s v="Avery Durable Plastic 1&quot; Binders"/>
    <x v="3023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s v="United States"/>
    <s v="Los Angeles"/>
    <x v="1"/>
    <n v="90045"/>
    <x v="1"/>
    <s v="OFF-BI-10001031"/>
    <x v="1"/>
    <x v="8"/>
    <s v="Pressboard Data Binders by Wilson Jones"/>
    <x v="1086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s v="United States"/>
    <s v="Woodbury"/>
    <x v="11"/>
    <n v="55125"/>
    <x v="2"/>
    <s v="OFF-BI-10003676"/>
    <x v="1"/>
    <x v="8"/>
    <s v="GBC Standard Recycled Report Covers, Clear Plastic Sheets"/>
    <x v="3900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s v="United States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s v="United States"/>
    <s v="Park Ridge"/>
    <x v="10"/>
    <n v="60068"/>
    <x v="2"/>
    <s v="OFF-PA-10001019"/>
    <x v="1"/>
    <x v="10"/>
    <s v="Xerox 1884"/>
    <x v="3901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s v="United States"/>
    <s v="Dallas"/>
    <x v="5"/>
    <n v="75217"/>
    <x v="2"/>
    <s v="OFF-PA-10004665"/>
    <x v="1"/>
    <x v="10"/>
    <s v="Advantus Motivational Note Cards"/>
    <x v="1454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s v="United States"/>
    <s v="Dallas"/>
    <x v="5"/>
    <n v="75217"/>
    <x v="2"/>
    <s v="TEC-PH-10002447"/>
    <x v="2"/>
    <x v="7"/>
    <s v="AT&amp;T CL83451 4-Handset Telephone"/>
    <x v="3902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s v="United States"/>
    <s v="Monroe"/>
    <x v="28"/>
    <n v="71203"/>
    <x v="0"/>
    <s v="OFF-BI-10000014"/>
    <x v="1"/>
    <x v="8"/>
    <s v="Heavy-Duty E-Z-D Binders"/>
    <x v="3903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s v="United States"/>
    <s v="Los Angeles"/>
    <x v="1"/>
    <n v="90004"/>
    <x v="1"/>
    <s v="FUR-CH-10002439"/>
    <x v="0"/>
    <x v="1"/>
    <s v="Iceberg Nesting Folding Chair, 19w x 6d x 43h"/>
    <x v="3904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s v="United States"/>
    <s v="Los Angeles"/>
    <x v="1"/>
    <n v="90004"/>
    <x v="1"/>
    <s v="OFF-PA-10003063"/>
    <x v="1"/>
    <x v="10"/>
    <s v="EcoTones Memo Sheets"/>
    <x v="3905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s v="United States"/>
    <s v="San Francisco"/>
    <x v="1"/>
    <n v="94109"/>
    <x v="1"/>
    <s v="OFF-BI-10002982"/>
    <x v="1"/>
    <x v="8"/>
    <s v="Avery Self-Adhesive Photo Pockets for Polaroid Photos"/>
    <x v="77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s v="United States"/>
    <s v="San Francisco"/>
    <x v="1"/>
    <n v="94122"/>
    <x v="1"/>
    <s v="TEC-AC-10004510"/>
    <x v="2"/>
    <x v="11"/>
    <s v="Logitech Desktop MK120 Mouse and keyboard Combo"/>
    <x v="390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s v="United States"/>
    <s v="San Francisco"/>
    <x v="1"/>
    <n v="94122"/>
    <x v="1"/>
    <s v="OFF-ST-10000321"/>
    <x v="1"/>
    <x v="4"/>
    <s v="Akro Stacking Bins"/>
    <x v="3907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s v="United States"/>
    <s v="San Francisco"/>
    <x v="1"/>
    <n v="94122"/>
    <x v="1"/>
    <s v="OFF-AR-10004602"/>
    <x v="1"/>
    <x v="6"/>
    <s v="Boston KS Multi-Size Manual Pencil Sharpener"/>
    <x v="44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s v="United States"/>
    <s v="Fayetteville"/>
    <x v="3"/>
    <n v="28314"/>
    <x v="0"/>
    <s v="FUR-BO-10003433"/>
    <x v="0"/>
    <x v="0"/>
    <s v="Sauder Cornerstone Collection Library"/>
    <x v="658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s v="United States"/>
    <s v="Dallas"/>
    <x v="5"/>
    <n v="75217"/>
    <x v="2"/>
    <s v="OFF-ST-10001496"/>
    <x v="1"/>
    <x v="4"/>
    <s v="Standard Rollaway File with Lock"/>
    <x v="3908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s v="United States"/>
    <s v="Wichita"/>
    <x v="41"/>
    <n v="67212"/>
    <x v="2"/>
    <s v="FUR-FU-10000672"/>
    <x v="0"/>
    <x v="5"/>
    <s v="Executive Impressions 10&quot; Spectator Wall Clock"/>
    <x v="3134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s v="United States"/>
    <s v="Wichita"/>
    <x v="41"/>
    <n v="67212"/>
    <x v="2"/>
    <s v="OFF-AP-10001293"/>
    <x v="1"/>
    <x v="9"/>
    <s v="Belkin 8 Outlet Surge Protector"/>
    <x v="3411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s v="United States"/>
    <s v="Springfield"/>
    <x v="21"/>
    <n v="97477"/>
    <x v="1"/>
    <s v="OFF-AP-10000692"/>
    <x v="1"/>
    <x v="9"/>
    <s v="Fellowes Mighty 8 Compact Surge Protector"/>
    <x v="207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s v="United States"/>
    <s v="Houston"/>
    <x v="5"/>
    <n v="77041"/>
    <x v="2"/>
    <s v="TEC-PH-10004539"/>
    <x v="2"/>
    <x v="7"/>
    <s v="Wireless Extenders zBoost YX545 SOHO Signal Booster"/>
    <x v="3909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s v="United States"/>
    <s v="Seattle"/>
    <x v="4"/>
    <n v="98103"/>
    <x v="1"/>
    <s v="TEC-PH-10002923"/>
    <x v="2"/>
    <x v="7"/>
    <s v="Logitech B530 USB Headset - headset - Full size, Binaural"/>
    <x v="2550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s v="United States"/>
    <s v="Seattle"/>
    <x v="4"/>
    <n v="98103"/>
    <x v="1"/>
    <s v="OFF-LA-10004689"/>
    <x v="1"/>
    <x v="2"/>
    <s v="Avery 512"/>
    <x v="1057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s v="United States"/>
    <s v="Seattle"/>
    <x v="4"/>
    <n v="98103"/>
    <x v="1"/>
    <s v="OFF-ST-10001228"/>
    <x v="1"/>
    <x v="4"/>
    <s v="Personal File Boxes with Fold-Down Carry Handle"/>
    <x v="3910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s v="United States"/>
    <s v="Akron"/>
    <x v="24"/>
    <n v="44312"/>
    <x v="3"/>
    <s v="OFF-PA-10003302"/>
    <x v="1"/>
    <x v="10"/>
    <s v="Xerox 1906"/>
    <x v="633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s v="United States"/>
    <s v="Oak Park"/>
    <x v="12"/>
    <n v="48237"/>
    <x v="2"/>
    <s v="FUR-FU-10004665"/>
    <x v="0"/>
    <x v="5"/>
    <s v="3M Polarizing Task Lamp with Clamp Arm, Light Gray"/>
    <x v="2963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s v="United States"/>
    <s v="Oak Park"/>
    <x v="12"/>
    <n v="48237"/>
    <x v="2"/>
    <s v="FUR-FU-10004188"/>
    <x v="0"/>
    <x v="5"/>
    <s v="Luxo Professional Combination Clamp-On Lamps"/>
    <x v="3911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s v="United States"/>
    <s v="Houston"/>
    <x v="5"/>
    <n v="77041"/>
    <x v="2"/>
    <s v="OFF-PA-10003177"/>
    <x v="1"/>
    <x v="10"/>
    <s v="Xerox 1999"/>
    <x v="12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s v="United States"/>
    <s v="Houston"/>
    <x v="5"/>
    <n v="77041"/>
    <x v="2"/>
    <s v="FUR-TA-10002607"/>
    <x v="0"/>
    <x v="3"/>
    <s v="KI Conference Tables"/>
    <x v="3912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s v="United States"/>
    <s v="Houston"/>
    <x v="5"/>
    <n v="77041"/>
    <x v="2"/>
    <s v="OFF-PA-10001166"/>
    <x v="1"/>
    <x v="10"/>
    <s v="Xerox 2"/>
    <x v="563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s v="United States"/>
    <s v="Seattle"/>
    <x v="4"/>
    <n v="98103"/>
    <x v="1"/>
    <s v="TEC-AC-10004510"/>
    <x v="2"/>
    <x v="11"/>
    <s v="Logitech Desktop MK120 Mouse and keyboard Combo"/>
    <x v="1548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s v="United States"/>
    <s v="Seattle"/>
    <x v="4"/>
    <n v="98103"/>
    <x v="1"/>
    <s v="OFF-AR-10004062"/>
    <x v="1"/>
    <x v="6"/>
    <s v="Staples in misc. colors"/>
    <x v="97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s v="United States"/>
    <s v="Philadelphia"/>
    <x v="9"/>
    <n v="19134"/>
    <x v="3"/>
    <s v="OFF-EN-10000056"/>
    <x v="1"/>
    <x v="12"/>
    <s v="Cameo Buff Policy Envelopes"/>
    <x v="3913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s v="United States"/>
    <s v="Philadelphia"/>
    <x v="9"/>
    <n v="19134"/>
    <x v="3"/>
    <s v="OFF-ST-10001469"/>
    <x v="1"/>
    <x v="4"/>
    <s v="Fellowes Bankers Box Recycled Super Stor/Drawer"/>
    <x v="3914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s v="United States"/>
    <s v="Los Angeles"/>
    <x v="1"/>
    <n v="90045"/>
    <x v="1"/>
    <s v="OFF-PA-10000551"/>
    <x v="1"/>
    <x v="10"/>
    <s v="Array Memo Cubes"/>
    <x v="3915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s v="United States"/>
    <s v="Los Angeles"/>
    <x v="1"/>
    <n v="90045"/>
    <x v="1"/>
    <s v="TEC-MA-10000423"/>
    <x v="2"/>
    <x v="15"/>
    <s v="Texas Instruments TI-34 Scientific Calculator"/>
    <x v="3916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s v="United States"/>
    <s v="Houston"/>
    <x v="5"/>
    <n v="77070"/>
    <x v="2"/>
    <s v="OFF-PA-10001870"/>
    <x v="1"/>
    <x v="10"/>
    <s v="Xerox 202"/>
    <x v="233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s v="United States"/>
    <s v="Houston"/>
    <x v="5"/>
    <n v="77070"/>
    <x v="2"/>
    <s v="OFF-FA-10001843"/>
    <x v="1"/>
    <x v="13"/>
    <s v="Staples"/>
    <x v="3917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s v="United States"/>
    <s v="Houston"/>
    <x v="5"/>
    <n v="77070"/>
    <x v="2"/>
    <s v="OFF-PA-10002036"/>
    <x v="1"/>
    <x v="10"/>
    <s v="Xerox 1930"/>
    <x v="563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s v="United States"/>
    <s v="Philadelphia"/>
    <x v="9"/>
    <n v="19143"/>
    <x v="3"/>
    <s v="TEC-PH-10001760"/>
    <x v="2"/>
    <x v="7"/>
    <s v="Bose SoundLink Bluetooth Speaker"/>
    <x v="3918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s v="United States"/>
    <s v="Philadelphia"/>
    <x v="9"/>
    <n v="19143"/>
    <x v="3"/>
    <s v="TEC-PH-10000673"/>
    <x v="2"/>
    <x v="7"/>
    <s v="Plantronics Voyager Pro HD - Bluetooth Headset"/>
    <x v="3919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s v="United States"/>
    <s v="Rogers"/>
    <x v="36"/>
    <n v="72756"/>
    <x v="0"/>
    <s v="OFF-BI-10000829"/>
    <x v="1"/>
    <x v="8"/>
    <s v="Avery Non-Stick Binders"/>
    <x v="3920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s v="United States"/>
    <s v="Los Angeles"/>
    <x v="1"/>
    <n v="90045"/>
    <x v="1"/>
    <s v="TEC-PH-10001924"/>
    <x v="2"/>
    <x v="7"/>
    <s v="iHome FM Clock Radio with Lightning Dock"/>
    <x v="3921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s v="United States"/>
    <s v="Los Angeles"/>
    <x v="1"/>
    <n v="90045"/>
    <x v="1"/>
    <s v="TEC-AC-10004864"/>
    <x v="2"/>
    <x v="11"/>
    <s v="Memorex Micro Travel Drive 32 GB"/>
    <x v="3922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s v="United States"/>
    <s v="Los Angeles"/>
    <x v="1"/>
    <n v="90045"/>
    <x v="1"/>
    <s v="OFF-LA-10004345"/>
    <x v="1"/>
    <x v="2"/>
    <s v="Avery 493"/>
    <x v="765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s v="United States"/>
    <s v="Seattle"/>
    <x v="4"/>
    <n v="98105"/>
    <x v="1"/>
    <s v="OFF-BI-10000088"/>
    <x v="1"/>
    <x v="8"/>
    <s v="GBC Imprintable Covers"/>
    <x v="3643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s v="United States"/>
    <s v="Wilmington"/>
    <x v="13"/>
    <n v="19805"/>
    <x v="3"/>
    <s v="OFF-LA-10002787"/>
    <x v="1"/>
    <x v="2"/>
    <s v="Avery 480"/>
    <x v="3923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s v="United States"/>
    <s v="Wilmington"/>
    <x v="13"/>
    <n v="19805"/>
    <x v="3"/>
    <s v="OFF-LA-10001569"/>
    <x v="1"/>
    <x v="2"/>
    <s v="Avery 499"/>
    <x v="745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s v="United States"/>
    <s v="Wilmington"/>
    <x v="13"/>
    <n v="19805"/>
    <x v="3"/>
    <s v="OFF-BI-10002429"/>
    <x v="1"/>
    <x v="8"/>
    <s v="Premier Elliptical Ring Binder, Black"/>
    <x v="3924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s v="United States"/>
    <s v="Wilmington"/>
    <x v="13"/>
    <n v="19805"/>
    <x v="3"/>
    <s v="FUR-BO-10000362"/>
    <x v="0"/>
    <x v="0"/>
    <s v="Sauder Inglewood Library Bookcases"/>
    <x v="3925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s v="United States"/>
    <s v="Provo"/>
    <x v="7"/>
    <n v="84604"/>
    <x v="1"/>
    <s v="OFF-PA-10003016"/>
    <x v="1"/>
    <x v="10"/>
    <s v="Adams &quot;While You Were Out&quot; Message Pads"/>
    <x v="223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s v="United States"/>
    <s v="San Francisco"/>
    <x v="1"/>
    <n v="94110"/>
    <x v="1"/>
    <s v="FUR-FU-10002501"/>
    <x v="0"/>
    <x v="5"/>
    <s v="Nu-Dell Executive Frame"/>
    <x v="1964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s v="United States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s v="United States"/>
    <s v="Lancaster"/>
    <x v="24"/>
    <n v="43130"/>
    <x v="3"/>
    <s v="OFF-BI-10002764"/>
    <x v="1"/>
    <x v="8"/>
    <s v="Recycled Pressboard Report Cover with Reinforced Top Hinge"/>
    <x v="392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s v="United States"/>
    <s v="Los Angeles"/>
    <x v="1"/>
    <n v="90004"/>
    <x v="1"/>
    <s v="FUR-BO-10001798"/>
    <x v="0"/>
    <x v="0"/>
    <s v="Bush Somerset Collection Bookcase"/>
    <x v="3123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s v="United States"/>
    <s v="Seattle"/>
    <x v="4"/>
    <n v="98103"/>
    <x v="1"/>
    <s v="TEC-AC-10000158"/>
    <x v="2"/>
    <x v="11"/>
    <s v="Sony 64GB Class 10 Micro SDHC R40 Memory Card"/>
    <x v="2257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s v="United States"/>
    <s v="Seattle"/>
    <x v="4"/>
    <n v="98103"/>
    <x v="1"/>
    <s v="TEC-AC-10000303"/>
    <x v="2"/>
    <x v="11"/>
    <s v="Logitech M510 Wireless Mouse"/>
    <x v="392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s v="United States"/>
    <s v="New York City"/>
    <x v="15"/>
    <n v="10024"/>
    <x v="3"/>
    <s v="OFF-BI-10003910"/>
    <x v="1"/>
    <x v="8"/>
    <s v="DXL Angle-View Binders with Locking Rings by Samsill"/>
    <x v="1072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s v="United States"/>
    <s v="New York City"/>
    <x v="15"/>
    <n v="10024"/>
    <x v="3"/>
    <s v="OFF-BI-10000138"/>
    <x v="1"/>
    <x v="8"/>
    <s v="Acco Translucent Poly Ring Binders"/>
    <x v="3929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s v="United States"/>
    <s v="Los Angeles"/>
    <x v="1"/>
    <n v="90045"/>
    <x v="1"/>
    <s v="TEC-PH-10002398"/>
    <x v="2"/>
    <x v="7"/>
    <s v="AT&amp;T 1070 Corded Phone"/>
    <x v="567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s v="United States"/>
    <s v="Los Angeles"/>
    <x v="1"/>
    <n v="90045"/>
    <x v="1"/>
    <s v="TEC-AC-10003399"/>
    <x v="2"/>
    <x v="11"/>
    <s v="Memorex Mini Travel Drive 64 GB USB 2.0 Flash Drive"/>
    <x v="2642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s v="United States"/>
    <s v="Los Angeles"/>
    <x v="1"/>
    <n v="90045"/>
    <x v="1"/>
    <s v="OFF-FA-10000992"/>
    <x v="1"/>
    <x v="13"/>
    <s v="Acco Clips to Go Binder Clips, 24 Clips in Two Sizes"/>
    <x v="1397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s v="United States"/>
    <s v="San Francisco"/>
    <x v="1"/>
    <n v="94109"/>
    <x v="1"/>
    <s v="OFF-PA-10003022"/>
    <x v="1"/>
    <x v="10"/>
    <s v="Standard Line “While You Were Out” Hardbound Telephone Message Book"/>
    <x v="1190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s v="United States"/>
    <s v="San Francisco"/>
    <x v="1"/>
    <n v="94109"/>
    <x v="1"/>
    <s v="OFF-BI-10002854"/>
    <x v="1"/>
    <x v="8"/>
    <s v="Performers Binder/Pad Holder, Black"/>
    <x v="3930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s v="United States"/>
    <s v="San Francisco"/>
    <x v="1"/>
    <n v="94109"/>
    <x v="1"/>
    <s v="OFF-BI-10001670"/>
    <x v="1"/>
    <x v="8"/>
    <s v="Vinyl Sectional Post Binders"/>
    <x v="3476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s v="United States"/>
    <s v="San Francisco"/>
    <x v="1"/>
    <n v="94109"/>
    <x v="1"/>
    <s v="OFF-ST-10001837"/>
    <x v="1"/>
    <x v="4"/>
    <s v="SAFCO Mobile Desk Side File, Wire Frame"/>
    <x v="3931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s v="United States"/>
    <s v="Clovis"/>
    <x v="27"/>
    <n v="88101"/>
    <x v="1"/>
    <s v="OFF-BI-10002012"/>
    <x v="1"/>
    <x v="8"/>
    <s v="Wilson Jones Easy Flow II Sheet Lifters"/>
    <x v="393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s v="United States"/>
    <s v="Clovis"/>
    <x v="27"/>
    <n v="88101"/>
    <x v="1"/>
    <s v="TEC-AC-10004992"/>
    <x v="2"/>
    <x v="11"/>
    <s v="Kingston Digital DataTraveler 64GB USB 2.0"/>
    <x v="3933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s v="United States"/>
    <s v="Wichita"/>
    <x v="41"/>
    <n v="67212"/>
    <x v="2"/>
    <s v="TEC-PH-10003171"/>
    <x v="2"/>
    <x v="7"/>
    <s v="Plantronics Encore H101 Dual Earpieces Headset"/>
    <x v="3934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s v="United States"/>
    <s v="Chicago"/>
    <x v="10"/>
    <n v="60653"/>
    <x v="2"/>
    <s v="OFF-AP-10000390"/>
    <x v="1"/>
    <x v="9"/>
    <s v="Euro Pro Shark Stick Mini Vacuum"/>
    <x v="3935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s v="United States"/>
    <s v="Chicago"/>
    <x v="10"/>
    <n v="60653"/>
    <x v="2"/>
    <s v="OFF-PA-10004888"/>
    <x v="1"/>
    <x v="10"/>
    <s v="Xerox 217"/>
    <x v="561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s v="United States"/>
    <s v="Chicago"/>
    <x v="10"/>
    <n v="60653"/>
    <x v="2"/>
    <s v="TEC-PH-10004188"/>
    <x v="2"/>
    <x v="7"/>
    <s v="OtterBox Commuter Series Case - Samsung Galaxy S4"/>
    <x v="3936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s v="United States"/>
    <s v="Omaha"/>
    <x v="8"/>
    <n v="68104"/>
    <x v="2"/>
    <s v="OFF-BI-10004099"/>
    <x v="1"/>
    <x v="8"/>
    <s v="GBC VeloBinder Strips"/>
    <x v="2601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s v="United States"/>
    <s v="Houston"/>
    <x v="5"/>
    <n v="77041"/>
    <x v="2"/>
    <s v="OFF-PA-10004621"/>
    <x v="1"/>
    <x v="10"/>
    <s v="Xerox 212"/>
    <x v="1590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s v="United States"/>
    <s v="Houston"/>
    <x v="5"/>
    <n v="77041"/>
    <x v="2"/>
    <s v="TEC-PH-10002103"/>
    <x v="2"/>
    <x v="7"/>
    <s v="Jabra SPEAK 410"/>
    <x v="3937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s v="United States"/>
    <s v="Philadelphia"/>
    <x v="9"/>
    <n v="19134"/>
    <x v="3"/>
    <s v="TEC-PH-10002789"/>
    <x v="2"/>
    <x v="7"/>
    <s v="LG Exalt"/>
    <x v="8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s v="United States"/>
    <s v="Philadelphia"/>
    <x v="9"/>
    <n v="19134"/>
    <x v="3"/>
    <s v="TEC-AC-10003289"/>
    <x v="2"/>
    <x v="11"/>
    <s v="Anker Ultra-Slim Mini Bluetooth 3.0 Wireless Keyboard"/>
    <x v="236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s v="United States"/>
    <s v="Los Angeles"/>
    <x v="1"/>
    <n v="90045"/>
    <x v="1"/>
    <s v="OFF-BI-10000138"/>
    <x v="1"/>
    <x v="8"/>
    <s v="Acco Translucent Poly Ring Binders"/>
    <x v="3938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s v="United States"/>
    <s v="Richmond"/>
    <x v="0"/>
    <n v="40475"/>
    <x v="0"/>
    <s v="OFF-PA-10001215"/>
    <x v="1"/>
    <x v="10"/>
    <s v="Xerox 1963"/>
    <x v="1603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s v="United States"/>
    <s v="Waterbury"/>
    <x v="29"/>
    <n v="6708"/>
    <x v="3"/>
    <s v="OFF-AR-10001545"/>
    <x v="1"/>
    <x v="6"/>
    <s v="Newell 326"/>
    <x v="287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s v="United States"/>
    <s v="Los Angeles"/>
    <x v="1"/>
    <n v="90045"/>
    <x v="1"/>
    <s v="TEC-AC-10003870"/>
    <x v="2"/>
    <x v="11"/>
    <s v="Logitech Z-906 Speaker sys - home theater - 5.1-CH"/>
    <x v="3939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s v="United States"/>
    <s v="Los Angeles"/>
    <x v="1"/>
    <n v="90045"/>
    <x v="1"/>
    <s v="FUR-FU-10001085"/>
    <x v="0"/>
    <x v="5"/>
    <s v="3M Polarizing Light Filter Sleeves"/>
    <x v="3940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s v="United States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s v="United States"/>
    <s v="San Francisco"/>
    <x v="1"/>
    <n v="94122"/>
    <x v="1"/>
    <s v="OFF-ST-10003455"/>
    <x v="1"/>
    <x v="4"/>
    <s v="Tenex File Box, Personal Filing Tote with Lid, Black"/>
    <x v="206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s v="United States"/>
    <s v="Saint Petersburg"/>
    <x v="2"/>
    <n v="33710"/>
    <x v="0"/>
    <s v="FUR-FU-10001967"/>
    <x v="0"/>
    <x v="5"/>
    <s v="Telescoping Adjustable Floor Lamp"/>
    <x v="236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s v="United States"/>
    <s v="Lakewood"/>
    <x v="24"/>
    <n v="44107"/>
    <x v="3"/>
    <s v="OFF-AP-10000938"/>
    <x v="1"/>
    <x v="9"/>
    <s v="Avanti 1.7 Cu. Ft. Refrigerator"/>
    <x v="224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s v="United States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s v="United States"/>
    <s v="Lakewood"/>
    <x v="24"/>
    <n v="44107"/>
    <x v="3"/>
    <s v="OFF-BI-10002799"/>
    <x v="1"/>
    <x v="8"/>
    <s v="SlimView Poly Binder, 3/8&quot;"/>
    <x v="3943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s v="United States"/>
    <s v="Chandler"/>
    <x v="16"/>
    <n v="85224"/>
    <x v="1"/>
    <s v="OFF-AR-10000246"/>
    <x v="1"/>
    <x v="6"/>
    <s v="Newell 318"/>
    <x v="3944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s v="United States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s v="United States"/>
    <s v="Los Angeles"/>
    <x v="1"/>
    <n v="90008"/>
    <x v="1"/>
    <s v="TEC-AC-10000892"/>
    <x v="2"/>
    <x v="11"/>
    <s v="NETGEAR N750 Dual Band Wi-Fi Gigabit Router"/>
    <x v="3946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s v="United States"/>
    <s v="Palm Coast"/>
    <x v="2"/>
    <n v="32137"/>
    <x v="0"/>
    <s v="FUR-FU-10001591"/>
    <x v="0"/>
    <x v="5"/>
    <s v="Advantus Panel Wall Certificate Holder - 8.5x11"/>
    <x v="3947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s v="United States"/>
    <s v="Palm Coast"/>
    <x v="2"/>
    <n v="32137"/>
    <x v="0"/>
    <s v="OFF-BI-10001787"/>
    <x v="1"/>
    <x v="8"/>
    <s v="Wilson Jones Four-Pocket Poly Binders"/>
    <x v="3948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s v="United States"/>
    <s v="Palm Coast"/>
    <x v="2"/>
    <n v="32137"/>
    <x v="0"/>
    <s v="FUR-FU-10003192"/>
    <x v="0"/>
    <x v="5"/>
    <s v="Luxo Adjustable Task Clamp Lamp"/>
    <x v="3949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s v="United States"/>
    <s v="New York City"/>
    <x v="15"/>
    <n v="10035"/>
    <x v="3"/>
    <s v="OFF-BI-10004600"/>
    <x v="1"/>
    <x v="8"/>
    <s v="Ibico Ibimaster 300 Manual Binding System"/>
    <x v="3950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s v="United States"/>
    <s v="Jupiter"/>
    <x v="2"/>
    <n v="33458"/>
    <x v="0"/>
    <s v="OFF-AR-10002335"/>
    <x v="1"/>
    <x v="6"/>
    <s v="DIXON Oriole Pencils"/>
    <x v="395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s v="United States"/>
    <s v="Glendale"/>
    <x v="16"/>
    <n v="85301"/>
    <x v="1"/>
    <s v="OFF-PA-10000859"/>
    <x v="1"/>
    <x v="10"/>
    <s v="Unpadded Memo Slips"/>
    <x v="2925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s v="United States"/>
    <s v="New York City"/>
    <x v="15"/>
    <n v="10035"/>
    <x v="3"/>
    <s v="TEC-AC-10003198"/>
    <x v="2"/>
    <x v="11"/>
    <s v="Enermax Acrylux Wireless Keyboard"/>
    <x v="921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s v="United States"/>
    <s v="New York City"/>
    <x v="15"/>
    <n v="10035"/>
    <x v="3"/>
    <s v="OFF-BI-10001900"/>
    <x v="1"/>
    <x v="8"/>
    <s v="DXL Angle-View Binders with Locking Rings, Black"/>
    <x v="3952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s v="United States"/>
    <s v="New York City"/>
    <x v="15"/>
    <n v="10035"/>
    <x v="3"/>
    <s v="OFF-AR-10000614"/>
    <x v="1"/>
    <x v="6"/>
    <s v="Barrel Sharpener"/>
    <x v="3953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s v="United States"/>
    <s v="Houston"/>
    <x v="5"/>
    <n v="77041"/>
    <x v="2"/>
    <s v="OFF-EN-10003040"/>
    <x v="1"/>
    <x v="12"/>
    <s v="Quality Park Security Envelopes"/>
    <x v="3954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s v="United States"/>
    <s v="New York City"/>
    <x v="15"/>
    <n v="10035"/>
    <x v="3"/>
    <s v="TEC-PH-10003442"/>
    <x v="2"/>
    <x v="7"/>
    <s v="Samsung Replacement EH64AVFWE Premium Headset"/>
    <x v="3955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s v="United States"/>
    <s v="New York City"/>
    <x v="15"/>
    <n v="10035"/>
    <x v="3"/>
    <s v="TEC-AC-10002800"/>
    <x v="2"/>
    <x v="11"/>
    <s v="Plantronics Audio 478 Stereo USB Headset"/>
    <x v="293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s v="United States"/>
    <s v="Olathe"/>
    <x v="41"/>
    <n v="66062"/>
    <x v="2"/>
    <s v="OFF-SU-10000157"/>
    <x v="1"/>
    <x v="14"/>
    <s v="Compact Automatic Electric Letter Opener"/>
    <x v="3956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s v="United States"/>
    <s v="Olathe"/>
    <x v="41"/>
    <n v="66062"/>
    <x v="2"/>
    <s v="TEC-AC-10001542"/>
    <x v="2"/>
    <x v="11"/>
    <s v="SanDisk Cruzer 16 GB USB Flash Drive"/>
    <x v="3957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s v="United States"/>
    <s v="Olathe"/>
    <x v="41"/>
    <n v="66062"/>
    <x v="2"/>
    <s v="OFF-BI-10004519"/>
    <x v="1"/>
    <x v="8"/>
    <s v="GBC DocuBind P100 Manual Binding Machine"/>
    <x v="3958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s v="United States"/>
    <s v="Olathe"/>
    <x v="41"/>
    <n v="66062"/>
    <x v="2"/>
    <s v="FUR-FU-10003464"/>
    <x v="0"/>
    <x v="5"/>
    <s v="Seth Thomas 8 1/2&quot; Cubicle Clock"/>
    <x v="1100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s v="United States"/>
    <s v="Sparks"/>
    <x v="33"/>
    <n v="89431"/>
    <x v="1"/>
    <s v="OFF-SU-10004261"/>
    <x v="1"/>
    <x v="14"/>
    <s v="Fiskars 8&quot; Scissors, 2/Pack"/>
    <x v="395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s v="United States"/>
    <s v="Rockford"/>
    <x v="10"/>
    <n v="61107"/>
    <x v="2"/>
    <s v="OFF-PA-10004733"/>
    <x v="1"/>
    <x v="10"/>
    <s v="Things To Do Today Spiral Book"/>
    <x v="3960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s v="United States"/>
    <s v="Philadelphia"/>
    <x v="9"/>
    <n v="19143"/>
    <x v="3"/>
    <s v="OFF-ST-10001325"/>
    <x v="1"/>
    <x v="4"/>
    <s v="Sterilite Officeware Hinged File Box"/>
    <x v="3961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s v="United States"/>
    <s v="Philadelphia"/>
    <x v="9"/>
    <n v="19143"/>
    <x v="3"/>
    <s v="OFF-AR-10003056"/>
    <x v="1"/>
    <x v="6"/>
    <s v="Newell 341"/>
    <x v="1312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s v="United States"/>
    <s v="Edmonds"/>
    <x v="4"/>
    <n v="98026"/>
    <x v="1"/>
    <s v="OFF-FA-10000089"/>
    <x v="1"/>
    <x v="13"/>
    <s v="Acco Glide Clips"/>
    <x v="3962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s v="United States"/>
    <s v="Edmonds"/>
    <x v="4"/>
    <n v="98026"/>
    <x v="1"/>
    <s v="FUR-FU-10004093"/>
    <x v="0"/>
    <x v="5"/>
    <s v="Hand-Finished Solid Wood Document Frame"/>
    <x v="3776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s v="United States"/>
    <s v="San Francisco"/>
    <x v="1"/>
    <n v="94122"/>
    <x v="1"/>
    <s v="OFF-BI-10004022"/>
    <x v="1"/>
    <x v="8"/>
    <s v="Acco Suede Grain Vinyl Round Ring Binder"/>
    <x v="3963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s v="United States"/>
    <s v="San Francisco"/>
    <x v="1"/>
    <n v="94122"/>
    <x v="1"/>
    <s v="FUR-TA-10001771"/>
    <x v="0"/>
    <x v="3"/>
    <s v="Bush Cubix Conference Tables, Fully Assembled"/>
    <x v="3964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s v="United States"/>
    <s v="Asheville"/>
    <x v="3"/>
    <n v="28806"/>
    <x v="0"/>
    <s v="OFF-ST-10002301"/>
    <x v="1"/>
    <x v="4"/>
    <s v="Tennsco Commercial Shelving"/>
    <x v="3965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s v="United States"/>
    <s v="Los Angeles"/>
    <x v="1"/>
    <n v="90032"/>
    <x v="1"/>
    <s v="FUR-FU-10001706"/>
    <x v="0"/>
    <x v="5"/>
    <s v="Longer-Life Soft White Bulbs"/>
    <x v="357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s v="United States"/>
    <s v="Scottsdale"/>
    <x v="16"/>
    <n v="85254"/>
    <x v="1"/>
    <s v="OFF-BI-10003676"/>
    <x v="1"/>
    <x v="8"/>
    <s v="GBC Standard Recycled Report Covers, Clear Plastic Sheets"/>
    <x v="3966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s v="United States"/>
    <s v="Scottsdale"/>
    <x v="16"/>
    <n v="85254"/>
    <x v="1"/>
    <s v="OFF-PA-10000659"/>
    <x v="1"/>
    <x v="10"/>
    <s v="TOPS Carbonless Receipt Book, Four 2-3/4 x 7-1/4 Money Receipts per Page"/>
    <x v="3967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s v="United States"/>
    <s v="Scottsdale"/>
    <x v="16"/>
    <n v="85254"/>
    <x v="1"/>
    <s v="OFF-EN-10002504"/>
    <x v="1"/>
    <x v="12"/>
    <s v="Tyvek  Top-Opening Peel &amp; Seel Envelopes, Plain White"/>
    <x v="3968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s v="United States"/>
    <s v="Scottsdale"/>
    <x v="16"/>
    <n v="85254"/>
    <x v="1"/>
    <s v="FUR-BO-10001972"/>
    <x v="0"/>
    <x v="0"/>
    <s v="O'Sullivan 4-Shelf Bookcase in Odessa Pine"/>
    <x v="3969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s v="United States"/>
    <s v="Houston"/>
    <x v="5"/>
    <n v="77095"/>
    <x v="2"/>
    <s v="OFF-PA-10000466"/>
    <x v="1"/>
    <x v="10"/>
    <s v="Memo Book, 100 Message Capacity, 5 3/8” x 11”"/>
    <x v="3970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s v="United States"/>
    <s v="San Francisco"/>
    <x v="1"/>
    <n v="94109"/>
    <x v="1"/>
    <s v="FUR-CH-10002774"/>
    <x v="0"/>
    <x v="1"/>
    <s v="Global Deluxe Stacking Chair, Gray"/>
    <x v="1919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s v="United States"/>
    <s v="San Diego"/>
    <x v="1"/>
    <n v="92105"/>
    <x v="1"/>
    <s v="FUR-CH-10000454"/>
    <x v="0"/>
    <x v="1"/>
    <s v="Hon Deluxe Fabric Upholstered Stacking Chairs, Rounded Back"/>
    <x v="228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s v="United States"/>
    <s v="San Diego"/>
    <x v="1"/>
    <n v="92105"/>
    <x v="1"/>
    <s v="OFF-PA-10004888"/>
    <x v="1"/>
    <x v="10"/>
    <s v="Xerox 217"/>
    <x v="54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s v="United States"/>
    <s v="Hamilton"/>
    <x v="24"/>
    <n v="45011"/>
    <x v="3"/>
    <s v="OFF-AP-10003842"/>
    <x v="1"/>
    <x v="9"/>
    <s v="Euro-Pro Shark Turbo Vacuum"/>
    <x v="3971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s v="United States"/>
    <s v="Parker"/>
    <x v="22"/>
    <n v="80134"/>
    <x v="1"/>
    <s v="FUR-FU-10000320"/>
    <x v="0"/>
    <x v="5"/>
    <s v="OIC Stacking Trays"/>
    <x v="3972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s v="United States"/>
    <s v="Parker"/>
    <x v="22"/>
    <n v="80134"/>
    <x v="1"/>
    <s v="OFF-ST-10002554"/>
    <x v="1"/>
    <x v="4"/>
    <s v="Tennsco Industrial Shelving"/>
    <x v="1617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s v="United States"/>
    <s v="Parker"/>
    <x v="22"/>
    <n v="80134"/>
    <x v="1"/>
    <s v="FUR-BO-10000468"/>
    <x v="0"/>
    <x v="0"/>
    <s v="O'Sullivan 2-Shelf Heavy-Duty Bookcases"/>
    <x v="3973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s v="United States"/>
    <s v="Fremont"/>
    <x v="8"/>
    <n v="68025"/>
    <x v="2"/>
    <s v="OFF-ST-10004459"/>
    <x v="1"/>
    <x v="4"/>
    <s v="Tennsco Single-Tier Lockers"/>
    <x v="3974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s v="United States"/>
    <s v="Maple Grove"/>
    <x v="11"/>
    <n v="55369"/>
    <x v="2"/>
    <s v="OFF-LA-10002312"/>
    <x v="1"/>
    <x v="2"/>
    <s v="Avery 490"/>
    <x v="1851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s v="United States"/>
    <s v="Maple Grove"/>
    <x v="11"/>
    <n v="55369"/>
    <x v="2"/>
    <s v="OFF-ST-10001291"/>
    <x v="1"/>
    <x v="4"/>
    <s v="Tenex Personal Self-Stacking Standard File Box, Black/Gray"/>
    <x v="397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s v="United States"/>
    <s v="Maple Grove"/>
    <x v="11"/>
    <n v="55369"/>
    <x v="2"/>
    <s v="OFF-PA-10003022"/>
    <x v="1"/>
    <x v="10"/>
    <s v="Xerox 1992"/>
    <x v="1465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s v="United States"/>
    <s v="Newark"/>
    <x v="13"/>
    <n v="19711"/>
    <x v="3"/>
    <s v="OFF-BI-10002133"/>
    <x v="1"/>
    <x v="8"/>
    <s v="Wilson Jones Elliptical Ring 3 1/2&quot; Capacity Binders, 800 sheets"/>
    <x v="3233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s v="United States"/>
    <s v="Miami"/>
    <x v="2"/>
    <n v="33180"/>
    <x v="0"/>
    <s v="OFF-BI-10001097"/>
    <x v="1"/>
    <x v="8"/>
    <s v="Avery Hole Reinforcements"/>
    <x v="3976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s v="United States"/>
    <s v="San Diego"/>
    <x v="1"/>
    <n v="92105"/>
    <x v="1"/>
    <s v="TEC-PH-10001336"/>
    <x v="2"/>
    <x v="7"/>
    <s v="Digium D40 VoIP phone"/>
    <x v="3977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s v="United States"/>
    <s v="San Diego"/>
    <x v="1"/>
    <n v="92105"/>
    <x v="1"/>
    <s v="TEC-AC-10002305"/>
    <x v="2"/>
    <x v="11"/>
    <s v="KeyTronic E03601U1 - Keyboard - Beige"/>
    <x v="3978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s v="United States"/>
    <s v="San Diego"/>
    <x v="1"/>
    <n v="92105"/>
    <x v="1"/>
    <s v="TEC-AC-10003610"/>
    <x v="2"/>
    <x v="11"/>
    <s v="Logitech Illuminated - Keyboard"/>
    <x v="3979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s v="United States"/>
    <s v="San Diego"/>
    <x v="1"/>
    <n v="92105"/>
    <x v="1"/>
    <s v="OFF-ST-10002301"/>
    <x v="1"/>
    <x v="4"/>
    <s v="Tennsco Commercial Shelving"/>
    <x v="1390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s v="United States"/>
    <s v="Miami"/>
    <x v="2"/>
    <n v="33142"/>
    <x v="0"/>
    <s v="FUR-CH-10002044"/>
    <x v="0"/>
    <x v="1"/>
    <s v="Office Star - Contemporary Task Swivel chair with 2-way adjustable arms, Plum"/>
    <x v="3442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s v="United States"/>
    <s v="Miami"/>
    <x v="2"/>
    <n v="33178"/>
    <x v="0"/>
    <s v="OFF-EN-10001099"/>
    <x v="1"/>
    <x v="12"/>
    <s v="Staple envelope"/>
    <x v="3032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s v="United States"/>
    <s v="San Antonio"/>
    <x v="5"/>
    <n v="78207"/>
    <x v="2"/>
    <s v="OFF-BI-10004140"/>
    <x v="1"/>
    <x v="8"/>
    <s v="Avery Non-Stick Binders"/>
    <x v="3980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s v="United States"/>
    <s v="Jacksonville"/>
    <x v="2"/>
    <n v="32216"/>
    <x v="0"/>
    <s v="TEC-PH-10004897"/>
    <x v="2"/>
    <x v="7"/>
    <s v="Mediabridge Sport Armband iPhone 5s"/>
    <x v="112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s v="United States"/>
    <s v="Jacksonville"/>
    <x v="2"/>
    <n v="32216"/>
    <x v="0"/>
    <s v="OFF-LA-10000262"/>
    <x v="1"/>
    <x v="2"/>
    <s v="Avery 494"/>
    <x v="303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s v="United States"/>
    <s v="Jacksonville"/>
    <x v="2"/>
    <n v="32216"/>
    <x v="0"/>
    <s v="OFF-AP-10002222"/>
    <x v="1"/>
    <x v="9"/>
    <s v="Staple holder"/>
    <x v="3981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s v="United States"/>
    <s v="Jacksonville"/>
    <x v="2"/>
    <n v="32216"/>
    <x v="0"/>
    <s v="FUR-CH-10003774"/>
    <x v="0"/>
    <x v="1"/>
    <s v="Global Wood Trimmed Manager's Task Chair, Khaki"/>
    <x v="287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s v="United States"/>
    <s v="Houston"/>
    <x v="5"/>
    <n v="77070"/>
    <x v="2"/>
    <s v="OFF-ST-10000615"/>
    <x v="1"/>
    <x v="4"/>
    <s v="SimpliFile Personal File, Black Granite, 15w x 6-15/16d x 11-1/4h"/>
    <x v="1333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s v="United States"/>
    <s v="San Francisco"/>
    <x v="1"/>
    <n v="94122"/>
    <x v="1"/>
    <s v="OFF-SU-10001225"/>
    <x v="1"/>
    <x v="14"/>
    <s v="Staple remover"/>
    <x v="351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s v="United States"/>
    <s v="San Francisco"/>
    <x v="1"/>
    <n v="94122"/>
    <x v="1"/>
    <s v="OFF-LA-10002043"/>
    <x v="1"/>
    <x v="2"/>
    <s v="Avery 489"/>
    <x v="1417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s v="United States"/>
    <s v="San Francisco"/>
    <x v="1"/>
    <n v="94122"/>
    <x v="1"/>
    <s v="FUR-BO-10000330"/>
    <x v="0"/>
    <x v="0"/>
    <s v="Sauder Camden County Barrister Bookcase, Planked Cherry Finish"/>
    <x v="1527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s v="United States"/>
    <s v="Philadelphia"/>
    <x v="9"/>
    <n v="19140"/>
    <x v="3"/>
    <s v="OFF-BI-10001249"/>
    <x v="1"/>
    <x v="8"/>
    <s v="Avery Heavy-Duty EZD View Binder with Locking Rings"/>
    <x v="305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s v="United States"/>
    <s v="Marion"/>
    <x v="24"/>
    <n v="43302"/>
    <x v="3"/>
    <s v="TEC-AC-10004469"/>
    <x v="2"/>
    <x v="11"/>
    <s v="Microsoft Sculpt Comfort Mouse"/>
    <x v="3982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s v="United States"/>
    <s v="New York City"/>
    <x v="15"/>
    <n v="10024"/>
    <x v="3"/>
    <s v="OFF-AR-10001177"/>
    <x v="1"/>
    <x v="6"/>
    <s v="Newell 349"/>
    <x v="2637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s v="United States"/>
    <s v="New York City"/>
    <x v="15"/>
    <n v="10024"/>
    <x v="3"/>
    <s v="OFF-LA-10000634"/>
    <x v="1"/>
    <x v="2"/>
    <s v="Avery 509"/>
    <x v="1507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s v="United States"/>
    <s v="New York City"/>
    <x v="15"/>
    <n v="10024"/>
    <x v="3"/>
    <s v="TEC-AC-10004708"/>
    <x v="2"/>
    <x v="11"/>
    <s v="Sony 32GB Class 10 Micro SDHC R40 Memory Card"/>
    <x v="365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s v="United States"/>
    <s v="New York City"/>
    <x v="15"/>
    <n v="10024"/>
    <x v="3"/>
    <s v="FUR-CH-10002084"/>
    <x v="0"/>
    <x v="1"/>
    <s v="Hon Mobius Operator's Chair"/>
    <x v="3983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s v="United States"/>
    <s v="New York City"/>
    <x v="15"/>
    <n v="10024"/>
    <x v="3"/>
    <s v="OFF-PA-10004519"/>
    <x v="1"/>
    <x v="10"/>
    <s v="Spiral Phone Message Books with Labels by Adams"/>
    <x v="2482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s v="United States"/>
    <s v="Philadelphia"/>
    <x v="9"/>
    <n v="19140"/>
    <x v="3"/>
    <s v="FUR-FU-10001847"/>
    <x v="0"/>
    <x v="5"/>
    <s v="Eldon Image Series Black Desk Accessories"/>
    <x v="3984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s v="United States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s v="United States"/>
    <s v="Philadelphia"/>
    <x v="9"/>
    <n v="19140"/>
    <x v="3"/>
    <s v="OFF-EN-10003845"/>
    <x v="1"/>
    <x v="12"/>
    <s v="Colored Envelopes"/>
    <x v="317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s v="United States"/>
    <s v="Philadelphia"/>
    <x v="9"/>
    <n v="19140"/>
    <x v="3"/>
    <s v="TEC-PH-10001817"/>
    <x v="2"/>
    <x v="7"/>
    <s v="Wilson Electronics DB Pro Signal Booster"/>
    <x v="3986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s v="United States"/>
    <s v="Los Angeles"/>
    <x v="1"/>
    <n v="90036"/>
    <x v="1"/>
    <s v="OFF-PA-10000167"/>
    <x v="1"/>
    <x v="10"/>
    <s v="Xerox 1925"/>
    <x v="1168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s v="United States"/>
    <s v="Smyrna"/>
    <x v="32"/>
    <n v="30080"/>
    <x v="0"/>
    <s v="OFF-EN-10002973"/>
    <x v="1"/>
    <x v="12"/>
    <s v="Ampad #10 Peel &amp; Seel Holiday Envelopes"/>
    <x v="1429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s v="United States"/>
    <s v="San Francisco"/>
    <x v="1"/>
    <n v="94122"/>
    <x v="1"/>
    <s v="FUR-FU-10001588"/>
    <x v="0"/>
    <x v="5"/>
    <s v="Deflect-o SuperTray Unbreakable Stackable Tray, Letter, Black"/>
    <x v="1228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s v="United States"/>
    <s v="Chicago"/>
    <x v="10"/>
    <n v="60653"/>
    <x v="2"/>
    <s v="OFF-PA-10001736"/>
    <x v="1"/>
    <x v="10"/>
    <s v="Xerox 1880"/>
    <x v="3987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s v="United States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s v="United States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s v="United States"/>
    <s v="Medford"/>
    <x v="21"/>
    <n v="97504"/>
    <x v="1"/>
    <s v="OFF-PA-10000069"/>
    <x v="1"/>
    <x v="10"/>
    <s v="TOPS 4 x 6 Fluorescent Color Memo Sheets, 500 Sheets per Pack"/>
    <x v="3989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s v="United States"/>
    <s v="New York City"/>
    <x v="15"/>
    <n v="10009"/>
    <x v="3"/>
    <s v="TEC-PH-10001795"/>
    <x v="2"/>
    <x v="7"/>
    <s v="RCA H5401RE1 DECT 6.0 4-Line Cordless Handset With Caller ID/Call Waiting"/>
    <x v="764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s v="United States"/>
    <s v="New York City"/>
    <x v="15"/>
    <n v="10009"/>
    <x v="3"/>
    <s v="OFF-AP-10004540"/>
    <x v="1"/>
    <x v="9"/>
    <s v="Eureka The Boss Lite 10-Amp Upright Vacuum, Blue"/>
    <x v="1985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s v="United States"/>
    <s v="New York City"/>
    <x v="15"/>
    <n v="10009"/>
    <x v="3"/>
    <s v="TEC-PH-10001527"/>
    <x v="2"/>
    <x v="7"/>
    <s v="Plantronics MX500i Earset"/>
    <x v="3680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s v="United States"/>
    <s v="Huntsville"/>
    <x v="19"/>
    <n v="35810"/>
    <x v="0"/>
    <s v="TEC-AC-10003870"/>
    <x v="2"/>
    <x v="11"/>
    <s v="Logitech Z-906 Speaker sys - home theater - 5.1-CH"/>
    <x v="3990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s v="United States"/>
    <s v="Philadelphia"/>
    <x v="9"/>
    <n v="19134"/>
    <x v="3"/>
    <s v="FUR-CH-10004540"/>
    <x v="0"/>
    <x v="1"/>
    <s v="Global Chrome Stack Chair"/>
    <x v="3991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s v="United States"/>
    <s v="Philadelphia"/>
    <x v="9"/>
    <n v="19134"/>
    <x v="3"/>
    <s v="FUR-FU-10004093"/>
    <x v="0"/>
    <x v="5"/>
    <s v="Hand-Finished Solid Wood Document Frame"/>
    <x v="3992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s v="United States"/>
    <s v="Philadelphia"/>
    <x v="9"/>
    <n v="19134"/>
    <x v="3"/>
    <s v="OFF-AR-10000716"/>
    <x v="1"/>
    <x v="6"/>
    <s v="DIXON Ticonderoga Erasable Checking Pencils"/>
    <x v="2569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s v="United States"/>
    <s v="Philadelphia"/>
    <x v="9"/>
    <n v="19134"/>
    <x v="3"/>
    <s v="OFF-PA-10002709"/>
    <x v="1"/>
    <x v="10"/>
    <s v="Xerox 1956"/>
    <x v="100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s v="United States"/>
    <s v="Philadelphia"/>
    <x v="9"/>
    <n v="19134"/>
    <x v="3"/>
    <s v="TEC-AC-10000580"/>
    <x v="2"/>
    <x v="11"/>
    <s v="Logitech G13 Programmable Gameboard with LCD Display"/>
    <x v="130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s v="United States"/>
    <s v="Santa Clara"/>
    <x v="1"/>
    <n v="95051"/>
    <x v="1"/>
    <s v="OFF-BI-10000829"/>
    <x v="1"/>
    <x v="8"/>
    <s v="Avery Non-Stick Binders"/>
    <x v="399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s v="United States"/>
    <s v="Santa Clara"/>
    <x v="1"/>
    <n v="95051"/>
    <x v="1"/>
    <s v="OFF-AP-10004859"/>
    <x v="1"/>
    <x v="9"/>
    <s v="Acco 6 Outlet Guardian Premium Surge Suppressor"/>
    <x v="399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s v="United States"/>
    <s v="Long Beach"/>
    <x v="1"/>
    <n v="90805"/>
    <x v="1"/>
    <s v="OFF-PA-10000575"/>
    <x v="1"/>
    <x v="10"/>
    <s v="Wirebound Message Books, Four 2 3/4 x 5 White Forms per Page"/>
    <x v="3995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s v="United States"/>
    <s v="Los Angeles"/>
    <x v="1"/>
    <n v="90008"/>
    <x v="1"/>
    <s v="OFF-AR-10002804"/>
    <x v="1"/>
    <x v="6"/>
    <s v="Faber Castell Col-Erase Pencils"/>
    <x v="3996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s v="United States"/>
    <s v="Santa Barbara"/>
    <x v="1"/>
    <n v="93101"/>
    <x v="1"/>
    <s v="OFF-FA-10002676"/>
    <x v="1"/>
    <x v="13"/>
    <s v="Colored Push Pins"/>
    <x v="2725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s v="United States"/>
    <s v="New York City"/>
    <x v="15"/>
    <n v="10009"/>
    <x v="3"/>
    <s v="OFF-PA-10003465"/>
    <x v="1"/>
    <x v="10"/>
    <s v="Xerox 1912"/>
    <x v="2479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s v="United States"/>
    <s v="Jacksonville"/>
    <x v="2"/>
    <n v="32216"/>
    <x v="0"/>
    <s v="TEC-PH-10000011"/>
    <x v="2"/>
    <x v="7"/>
    <s v="PureGear Roll-On Screen Protector"/>
    <x v="1105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s v="United States"/>
    <s v="Cedar Hill"/>
    <x v="5"/>
    <n v="75104"/>
    <x v="2"/>
    <s v="OFF-PA-10004381"/>
    <x v="1"/>
    <x v="10"/>
    <s v="14-7/8 x 11 Blue Bar Computer Printout Paper"/>
    <x v="912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s v="United States"/>
    <s v="Omaha"/>
    <x v="8"/>
    <n v="68104"/>
    <x v="2"/>
    <s v="TEC-PH-10001795"/>
    <x v="2"/>
    <x v="7"/>
    <s v="ClearOne CHATAttach 160 - speaker phone"/>
    <x v="3997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TEC-AC-10001109"/>
    <x v="2"/>
    <x v="11"/>
    <s v="Logitech Trackman Marble Mouse"/>
    <x v="3998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TEC-AC-10003038"/>
    <x v="2"/>
    <x v="11"/>
    <s v="Kingston Digital DataTraveler 16GB USB 2.0"/>
    <x v="3999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TEC-AC-10003174"/>
    <x v="2"/>
    <x v="11"/>
    <s v="Plantronics S12 Corded Telephone Headset System"/>
    <x v="2285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OFF-PA-10000157"/>
    <x v="1"/>
    <x v="10"/>
    <s v="Xerox 191"/>
    <x v="731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OFF-BI-10001721"/>
    <x v="1"/>
    <x v="8"/>
    <s v="Trimflex Flexible Post Binders"/>
    <x v="2202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OFF-BI-10000591"/>
    <x v="1"/>
    <x v="8"/>
    <s v="Avery Binder Labels"/>
    <x v="1361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s v="United States"/>
    <s v="Little Rock"/>
    <x v="36"/>
    <n v="72209"/>
    <x v="0"/>
    <s v="OFF-PA-10001534"/>
    <x v="1"/>
    <x v="10"/>
    <s v="Xerox 230"/>
    <x v="91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s v="United States"/>
    <s v="Norfolk"/>
    <x v="8"/>
    <n v="68701"/>
    <x v="2"/>
    <s v="OFF-BI-10002071"/>
    <x v="1"/>
    <x v="8"/>
    <s v="Fellowes Black Plastic Comb Bindings"/>
    <x v="4000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s v="United States"/>
    <s v="Chicago"/>
    <x v="10"/>
    <n v="60653"/>
    <x v="2"/>
    <s v="FUR-CH-10000513"/>
    <x v="0"/>
    <x v="1"/>
    <s v="High-Back Leather Manager's Chair"/>
    <x v="2124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s v="United States"/>
    <s v="Chicago"/>
    <x v="10"/>
    <n v="60653"/>
    <x v="2"/>
    <s v="OFF-BI-10003274"/>
    <x v="1"/>
    <x v="8"/>
    <s v="Avery Durable Slant Ring Binders, No Labels"/>
    <x v="4001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s v="United States"/>
    <s v="Chicago"/>
    <x v="10"/>
    <n v="60653"/>
    <x v="2"/>
    <s v="OFF-SU-10000381"/>
    <x v="1"/>
    <x v="14"/>
    <s v="Acme Forged Steel Scissors with Black Enamel Handles"/>
    <x v="4002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s v="United States"/>
    <s v="Tucson"/>
    <x v="16"/>
    <n v="85705"/>
    <x v="1"/>
    <s v="FUR-TA-10001086"/>
    <x v="0"/>
    <x v="3"/>
    <s v="SAFCO PlanMaster Boards, 60w x 37-1/2d, White Melamine"/>
    <x v="4003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s v="United States"/>
    <s v="Tucson"/>
    <x v="16"/>
    <n v="85705"/>
    <x v="1"/>
    <s v="OFF-BI-10000174"/>
    <x v="1"/>
    <x v="8"/>
    <s v="Wilson Jones Clip &amp; Carry Folder Binder Tool for Ring Binders, Clear"/>
    <x v="828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s v="United States"/>
    <s v="Tucson"/>
    <x v="16"/>
    <n v="85705"/>
    <x v="1"/>
    <s v="OFF-BI-10002103"/>
    <x v="1"/>
    <x v="8"/>
    <s v="Cardinal Slant-D Ring Binder, Heavy Gauge Vinyl"/>
    <x v="4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s v="United States"/>
    <s v="Concord"/>
    <x v="38"/>
    <n v="3301"/>
    <x v="3"/>
    <s v="OFF-ST-10001590"/>
    <x v="1"/>
    <x v="4"/>
    <s v="Tenex Personal Project File with Scoop Front Design, Black"/>
    <x v="4005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s v="United States"/>
    <s v="Draper"/>
    <x v="7"/>
    <n v="84020"/>
    <x v="1"/>
    <s v="FUR-FU-10002396"/>
    <x v="0"/>
    <x v="5"/>
    <s v="DAX Copper Panel Document Frame, 5 x 7 Size"/>
    <x v="2855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s v="United States"/>
    <s v="Draper"/>
    <x v="7"/>
    <n v="84020"/>
    <x v="1"/>
    <s v="TEC-PH-10002807"/>
    <x v="2"/>
    <x v="7"/>
    <s v="Motorla HX550 Universal Bluetooth Headset"/>
    <x v="400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s v="United States"/>
    <s v="San Francisco"/>
    <x v="1"/>
    <n v="94109"/>
    <x v="1"/>
    <s v="OFF-AP-10004859"/>
    <x v="1"/>
    <x v="9"/>
    <s v="Acco 6 Outlet Guardian Premium Surge Suppressor"/>
    <x v="290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s v="United States"/>
    <s v="San Francisco"/>
    <x v="1"/>
    <n v="94109"/>
    <x v="1"/>
    <s v="TEC-AC-10003447"/>
    <x v="2"/>
    <x v="11"/>
    <s v="Micropad Numeric Keypads"/>
    <x v="4007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s v="United States"/>
    <s v="Houston"/>
    <x v="5"/>
    <n v="77036"/>
    <x v="2"/>
    <s v="OFF-AR-10003183"/>
    <x v="1"/>
    <x v="6"/>
    <s v="Avery Fluorescent Highlighter Four-Color Set"/>
    <x v="281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s v="United States"/>
    <s v="Houston"/>
    <x v="5"/>
    <n v="77036"/>
    <x v="2"/>
    <s v="OFF-SU-10000432"/>
    <x v="1"/>
    <x v="14"/>
    <s v="Acco Side-Punched Conventional Columnar Pads"/>
    <x v="4008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s v="United States"/>
    <s v="Houston"/>
    <x v="5"/>
    <n v="77036"/>
    <x v="2"/>
    <s v="TEC-AC-10003832"/>
    <x v="2"/>
    <x v="11"/>
    <s v="Imation 16GB Mini TravelDrive USB 2.0 Flash Drive"/>
    <x v="2220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s v="United States"/>
    <s v="Houston"/>
    <x v="5"/>
    <n v="77036"/>
    <x v="2"/>
    <s v="OFF-PA-10004100"/>
    <x v="1"/>
    <x v="10"/>
    <s v="Xerox 216"/>
    <x v="1590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s v="United States"/>
    <s v="Houston"/>
    <x v="5"/>
    <n v="77036"/>
    <x v="2"/>
    <s v="FUR-BO-10004467"/>
    <x v="0"/>
    <x v="0"/>
    <s v="Bestar Classic Bookcase"/>
    <x v="4009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s v="United States"/>
    <s v="Montgomery"/>
    <x v="19"/>
    <n v="36116"/>
    <x v="0"/>
    <s v="FUR-FU-10002963"/>
    <x v="0"/>
    <x v="5"/>
    <s v="Master Caster Door Stop, Gray"/>
    <x v="1015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s v="United States"/>
    <s v="Jackson"/>
    <x v="35"/>
    <n v="39212"/>
    <x v="0"/>
    <s v="FUR-FU-10003829"/>
    <x v="0"/>
    <x v="5"/>
    <s v="Stackable Trays"/>
    <x v="51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s v="United States"/>
    <s v="Jackson"/>
    <x v="35"/>
    <n v="39212"/>
    <x v="0"/>
    <s v="OFF-AR-10003582"/>
    <x v="1"/>
    <x v="6"/>
    <s v="Boston Electric Pencil Sharpener, Model 1818, Charcoal Black"/>
    <x v="2471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s v="United States"/>
    <s v="North Las Vegas"/>
    <x v="33"/>
    <n v="89031"/>
    <x v="1"/>
    <s v="OFF-PA-10000048"/>
    <x v="1"/>
    <x v="10"/>
    <s v="Xerox 20"/>
    <x v="90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s v="United States"/>
    <s v="North Las Vegas"/>
    <x v="33"/>
    <n v="89031"/>
    <x v="1"/>
    <s v="OFF-ST-10000078"/>
    <x v="1"/>
    <x v="4"/>
    <s v="Tennsco 6- and 18-Compartment Lockers"/>
    <x v="2225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s v="United States"/>
    <s v="North Las Vegas"/>
    <x v="33"/>
    <n v="89031"/>
    <x v="1"/>
    <s v="OFF-LA-10004853"/>
    <x v="1"/>
    <x v="2"/>
    <s v="Avery 483"/>
    <x v="1830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s v="United States"/>
    <s v="Atlanta"/>
    <x v="32"/>
    <n v="30318"/>
    <x v="0"/>
    <s v="OFF-BI-10001153"/>
    <x v="1"/>
    <x v="8"/>
    <s v="Ibico Recycled Grain-Textured Covers"/>
    <x v="4010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s v="United States"/>
    <s v="Atlanta"/>
    <x v="32"/>
    <n v="30318"/>
    <x v="0"/>
    <s v="TEC-CO-10001449"/>
    <x v="2"/>
    <x v="16"/>
    <s v="Hewlett Packard LaserJet 3310 Copier"/>
    <x v="491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s v="United States"/>
    <s v="Atlanta"/>
    <x v="32"/>
    <n v="30318"/>
    <x v="0"/>
    <s v="OFF-BI-10000474"/>
    <x v="1"/>
    <x v="8"/>
    <s v="Avery Recycled Flexi-View Covers for Binding Systems"/>
    <x v="4011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OFF-AR-10000799"/>
    <x v="1"/>
    <x v="6"/>
    <s v="Col-Erase Pencils with Erasers"/>
    <x v="530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TEC-MA-10002109"/>
    <x v="2"/>
    <x v="15"/>
    <s v="HP Officejet Pro 8600 e-All-In-One Printer, Copier, Scanner, Fax"/>
    <x v="4012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OFF-AR-10003338"/>
    <x v="1"/>
    <x v="6"/>
    <s v="Eberhard Faber 3 1/2&quot; Golf Pencils"/>
    <x v="4013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FUR-CH-10003606"/>
    <x v="0"/>
    <x v="1"/>
    <s v="SAFCO Folding Chair Trolley"/>
    <x v="4014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TEC-CO-10001449"/>
    <x v="2"/>
    <x v="16"/>
    <s v="Hewlett Packard LaserJet 3310 Copier"/>
    <x v="32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OFF-PA-10001934"/>
    <x v="1"/>
    <x v="10"/>
    <s v="Xerox 1993"/>
    <x v="12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s v="United States"/>
    <s v="Chicago"/>
    <x v="10"/>
    <n v="60610"/>
    <x v="2"/>
    <s v="TEC-PH-10001527"/>
    <x v="2"/>
    <x v="7"/>
    <s v="Plantronics MX500i Earset"/>
    <x v="4015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s v="United States"/>
    <s v="Columbus"/>
    <x v="24"/>
    <n v="43229"/>
    <x v="3"/>
    <s v="OFF-PA-10001033"/>
    <x v="1"/>
    <x v="10"/>
    <s v="Xerox 1893"/>
    <x v="4016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s v="United States"/>
    <s v="Columbus"/>
    <x v="24"/>
    <n v="43229"/>
    <x v="3"/>
    <s v="OFF-BI-10003719"/>
    <x v="1"/>
    <x v="8"/>
    <s v="Large Capacity Hanging Post Binders"/>
    <x v="4017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s v="United States"/>
    <s v="Columbus"/>
    <x v="24"/>
    <n v="43229"/>
    <x v="3"/>
    <s v="OFF-PA-10003036"/>
    <x v="1"/>
    <x v="10"/>
    <s v="Black Print Carbonless 8 1/2&quot; x 8 1/4&quot; Rapid Memo Book"/>
    <x v="1133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s v="United States"/>
    <s v="Columbus"/>
    <x v="24"/>
    <n v="43229"/>
    <x v="3"/>
    <s v="TEC-PH-10001870"/>
    <x v="2"/>
    <x v="7"/>
    <s v="Lunatik TT5L-002 Taktik Strike Impact Protection System for iPhone 5"/>
    <x v="401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s v="United States"/>
    <s v="Columbus"/>
    <x v="24"/>
    <n v="43229"/>
    <x v="3"/>
    <s v="TEC-PH-10001809"/>
    <x v="2"/>
    <x v="7"/>
    <s v="Panasonic KX T7736-B Digital phone"/>
    <x v="4019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s v="United States"/>
    <s v="Pasadena"/>
    <x v="1"/>
    <n v="91104"/>
    <x v="1"/>
    <s v="FUR-FU-10004864"/>
    <x v="0"/>
    <x v="5"/>
    <s v="Howard Miller 14-1/2&quot; Diameter Chrome Round Wall Clock"/>
    <x v="4020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s v="United States"/>
    <s v="Pasadena"/>
    <x v="1"/>
    <n v="91104"/>
    <x v="1"/>
    <s v="OFF-AP-10002350"/>
    <x v="1"/>
    <x v="9"/>
    <s v="Belkin F9H710-06 7 Outlet SurgeMaster Surge Protector"/>
    <x v="3092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s v="United States"/>
    <s v="Los Angeles"/>
    <x v="1"/>
    <n v="90004"/>
    <x v="1"/>
    <s v="OFF-AR-10003829"/>
    <x v="1"/>
    <x v="6"/>
    <s v="Newell 35"/>
    <x v="2637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s v="United States"/>
    <s v="Los Angeles"/>
    <x v="1"/>
    <n v="90004"/>
    <x v="1"/>
    <s v="FUR-CH-10003833"/>
    <x v="0"/>
    <x v="1"/>
    <s v="Novimex Fabric Task Chair"/>
    <x v="3611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s v="United States"/>
    <s v="Los Angeles"/>
    <x v="1"/>
    <n v="90004"/>
    <x v="1"/>
    <s v="OFF-PA-10000143"/>
    <x v="1"/>
    <x v="10"/>
    <s v="Astroparche Fine Business Paper"/>
    <x v="4021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s v="United States"/>
    <s v="Clinton"/>
    <x v="39"/>
    <n v="20735"/>
    <x v="3"/>
    <s v="FUR-FU-10000076"/>
    <x v="0"/>
    <x v="5"/>
    <s v="24-Hour Round Wall Clock"/>
    <x v="1024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s v="United States"/>
    <s v="New York City"/>
    <x v="15"/>
    <n v="10024"/>
    <x v="3"/>
    <s v="OFF-AR-10000462"/>
    <x v="1"/>
    <x v="6"/>
    <s v="Sanford Pocket Accent Highlighters"/>
    <x v="3905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s v="United States"/>
    <s v="San Diego"/>
    <x v="1"/>
    <n v="92037"/>
    <x v="1"/>
    <s v="FUR-FU-10003829"/>
    <x v="0"/>
    <x v="5"/>
    <s v="Stackable Trays"/>
    <x v="51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s v="United States"/>
    <s v="New York City"/>
    <x v="15"/>
    <n v="10011"/>
    <x v="3"/>
    <s v="OFF-ST-10002182"/>
    <x v="1"/>
    <x v="4"/>
    <s v="Iris 3-Drawer Stacking Bin, Black"/>
    <x v="4022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s v="United States"/>
    <s v="New York City"/>
    <x v="15"/>
    <n v="10011"/>
    <x v="3"/>
    <s v="TEC-PH-10001468"/>
    <x v="2"/>
    <x v="7"/>
    <s v="Panasonic Business Telephones KX-T7736"/>
    <x v="4023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s v="United States"/>
    <s v="New York City"/>
    <x v="15"/>
    <n v="10011"/>
    <x v="3"/>
    <s v="OFF-ST-10001809"/>
    <x v="1"/>
    <x v="4"/>
    <s v="Fellowes Officeware Wire Shelving"/>
    <x v="2055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s v="United States"/>
    <s v="Lancaster"/>
    <x v="1"/>
    <n v="93534"/>
    <x v="1"/>
    <s v="OFF-FA-10001561"/>
    <x v="1"/>
    <x v="13"/>
    <s v="Stockwell Push Pins"/>
    <x v="2943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s v="United States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s v="United States"/>
    <s v="San Francisco"/>
    <x v="1"/>
    <n v="94110"/>
    <x v="1"/>
    <s v="OFF-ST-10000615"/>
    <x v="1"/>
    <x v="4"/>
    <s v="SimpliFile Personal File, Black Granite, 15w x 6-15/16d x 11-1/4h"/>
    <x v="4024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s v="United States"/>
    <s v="San Francisco"/>
    <x v="1"/>
    <n v="94110"/>
    <x v="1"/>
    <s v="OFF-ST-10003816"/>
    <x v="1"/>
    <x v="4"/>
    <s v="Fellowes High-Stak Drawer Files"/>
    <x v="836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s v="United States"/>
    <s v="Lakewood"/>
    <x v="30"/>
    <n v="8701"/>
    <x v="3"/>
    <s v="FUR-CH-10002880"/>
    <x v="0"/>
    <x v="1"/>
    <s v="Global High-Back Leather Tilter, Burgundy"/>
    <x v="4025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s v="United States"/>
    <s v="Lakewood"/>
    <x v="30"/>
    <n v="8701"/>
    <x v="3"/>
    <s v="OFF-BI-10004738"/>
    <x v="1"/>
    <x v="8"/>
    <s v="Flexible Leather- Look Classic Collection Ring Binder"/>
    <x v="4026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s v="United States"/>
    <s v="Cleveland"/>
    <x v="24"/>
    <n v="44105"/>
    <x v="3"/>
    <s v="OFF-BI-10003984"/>
    <x v="1"/>
    <x v="8"/>
    <s v="Lock-Up Easel 'Spel-Binder'"/>
    <x v="4027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s v="United States"/>
    <s v="Lawrence"/>
    <x v="31"/>
    <n v="1841"/>
    <x v="3"/>
    <s v="TEC-PH-10000984"/>
    <x v="2"/>
    <x v="7"/>
    <s v="Panasonic KX-TG9471B"/>
    <x v="3743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s v="United States"/>
    <s v="Lawrence"/>
    <x v="31"/>
    <n v="1841"/>
    <x v="3"/>
    <s v="TEC-PH-10001944"/>
    <x v="2"/>
    <x v="7"/>
    <s v="Wi-Ex zBoost YX540 Cellular Phone Signal Booster"/>
    <x v="190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s v="United States"/>
    <s v="Concord"/>
    <x v="38"/>
    <n v="3301"/>
    <x v="3"/>
    <s v="OFF-BI-10002735"/>
    <x v="1"/>
    <x v="8"/>
    <s v="GBC Prestige Therm-A-Bind Covers"/>
    <x v="4028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s v="United States"/>
    <s v="Baltimore"/>
    <x v="39"/>
    <n v="21215"/>
    <x v="3"/>
    <s v="OFF-SU-10001165"/>
    <x v="1"/>
    <x v="14"/>
    <s v="Acme Elite Stainless Steel Scissors"/>
    <x v="3456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s v="United States"/>
    <s v="Baltimore"/>
    <x v="39"/>
    <n v="21215"/>
    <x v="3"/>
    <s v="OFF-AR-10000614"/>
    <x v="1"/>
    <x v="6"/>
    <s v="Barrel Sharpener"/>
    <x v="3953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s v="United States"/>
    <s v="Columbus"/>
    <x v="24"/>
    <n v="43229"/>
    <x v="3"/>
    <s v="OFF-AR-10004010"/>
    <x v="1"/>
    <x v="6"/>
    <s v="Hunt Boston Vacuum Mount KS Pencil Sharpener"/>
    <x v="402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s v="United States"/>
    <s v="Columbus"/>
    <x v="24"/>
    <n v="43229"/>
    <x v="3"/>
    <s v="OFF-EN-10004030"/>
    <x v="1"/>
    <x v="12"/>
    <s v="Convenience Packs of Business Envelopes"/>
    <x v="4030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s v="United States"/>
    <s v="Columbus"/>
    <x v="24"/>
    <n v="43229"/>
    <x v="3"/>
    <s v="TEC-AC-10003023"/>
    <x v="2"/>
    <x v="11"/>
    <s v="Logitech G105 Gaming Keyboard"/>
    <x v="4031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s v="United States"/>
    <s v="Houston"/>
    <x v="5"/>
    <n v="77041"/>
    <x v="2"/>
    <s v="OFF-ST-10003572"/>
    <x v="1"/>
    <x v="4"/>
    <s v="Portfile Personal File Boxes"/>
    <x v="1831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s v="United States"/>
    <s v="Houston"/>
    <x v="5"/>
    <n v="77041"/>
    <x v="2"/>
    <s v="OFF-PA-10004353"/>
    <x v="1"/>
    <x v="10"/>
    <s v="Southworth 25% Cotton Premium Laser Paper and Envelopes"/>
    <x v="2020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s v="United States"/>
    <s v="New York City"/>
    <x v="15"/>
    <n v="10011"/>
    <x v="3"/>
    <s v="OFF-BI-10003718"/>
    <x v="1"/>
    <x v="8"/>
    <s v="GBC Therma-A-Bind 250T Electric Binding System"/>
    <x v="3455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s v="United States"/>
    <s v="Greensboro"/>
    <x v="3"/>
    <n v="27405"/>
    <x v="0"/>
    <s v="FUR-FU-10001546"/>
    <x v="0"/>
    <x v="5"/>
    <s v="Dana Swing-Arm Lamps"/>
    <x v="1232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s v="United States"/>
    <s v="Greensboro"/>
    <x v="3"/>
    <n v="27405"/>
    <x v="0"/>
    <s v="FUR-CH-10002880"/>
    <x v="0"/>
    <x v="1"/>
    <s v="Global High-Back Leather Tilter, Burgundy"/>
    <x v="4032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s v="United States"/>
    <s v="New York City"/>
    <x v="15"/>
    <n v="10024"/>
    <x v="3"/>
    <s v="OFF-AR-10001547"/>
    <x v="1"/>
    <x v="6"/>
    <s v="Newell 311"/>
    <x v="4033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s v="United States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s v="United States"/>
    <s v="Monroe"/>
    <x v="28"/>
    <n v="71203"/>
    <x v="0"/>
    <s v="TEC-AC-10003033"/>
    <x v="2"/>
    <x v="11"/>
    <s v="Plantronics CS510 - Over-the-Head monaural Wireless Headset System"/>
    <x v="3042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s v="United States"/>
    <s v="Cincinnati"/>
    <x v="24"/>
    <n v="45231"/>
    <x v="3"/>
    <s v="TEC-AC-10002323"/>
    <x v="2"/>
    <x v="11"/>
    <s v="SanDisk Ultra 32 GB MicroSDHC Class 10 Memory Card"/>
    <x v="4035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s v="United States"/>
    <s v="Seattle"/>
    <x v="4"/>
    <n v="98105"/>
    <x v="1"/>
    <s v="TEC-AC-10002049"/>
    <x v="2"/>
    <x v="11"/>
    <s v="Plantronics Savi W720 Multi-Device Wireless Headset System"/>
    <x v="4036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s v="United States"/>
    <s v="Seattle"/>
    <x v="4"/>
    <n v="98105"/>
    <x v="1"/>
    <s v="TEC-AC-10002253"/>
    <x v="2"/>
    <x v="11"/>
    <s v="Imation Bio 8GB USB Flash Drive Imation Corp"/>
    <x v="4037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s v="United States"/>
    <s v="New York City"/>
    <x v="15"/>
    <n v="10011"/>
    <x v="3"/>
    <s v="OFF-ST-10003994"/>
    <x v="1"/>
    <x v="4"/>
    <s v="Belkin 19&quot; Center-Weighted Shelf, Gray"/>
    <x v="4038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s v="United States"/>
    <s v="New York City"/>
    <x v="15"/>
    <n v="10035"/>
    <x v="3"/>
    <s v="OFF-AR-10002399"/>
    <x v="1"/>
    <x v="6"/>
    <s v="Dixon Prang Watercolor Pencils, 10-Color Set with Brush"/>
    <x v="4039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s v="United States"/>
    <s v="New York City"/>
    <x v="15"/>
    <n v="10035"/>
    <x v="3"/>
    <s v="OFF-AP-10002118"/>
    <x v="1"/>
    <x v="9"/>
    <s v="1.7 Cubic Foot Compact &quot;Cube&quot; Office Refrigerators"/>
    <x v="4040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s v="United States"/>
    <s v="New York City"/>
    <x v="15"/>
    <n v="10035"/>
    <x v="3"/>
    <s v="OFF-AR-10001954"/>
    <x v="1"/>
    <x v="6"/>
    <s v="Newell 331"/>
    <x v="1624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s v="United States"/>
    <s v="Memphis"/>
    <x v="18"/>
    <n v="38109"/>
    <x v="0"/>
    <s v="FUR-FU-10001591"/>
    <x v="0"/>
    <x v="5"/>
    <s v="Advantus Panel Wall Certificate Holder - 8.5x11"/>
    <x v="3947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s v="United States"/>
    <s v="San Diego"/>
    <x v="1"/>
    <n v="92105"/>
    <x v="1"/>
    <s v="OFF-ST-10004186"/>
    <x v="1"/>
    <x v="4"/>
    <s v="Stur-D-Stor Shelving, Vertical 5-Shelf: 72&quot;H x 36&quot;W x 18 1/2&quot;D"/>
    <x v="2337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s v="United States"/>
    <s v="La Crosse"/>
    <x v="6"/>
    <n v="54601"/>
    <x v="2"/>
    <s v="TEC-AC-10001908"/>
    <x v="2"/>
    <x v="11"/>
    <s v="Logitech Wireless Headset h800"/>
    <x v="4041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s v="United States"/>
    <s v="La Crosse"/>
    <x v="6"/>
    <n v="54601"/>
    <x v="2"/>
    <s v="OFF-AR-10000817"/>
    <x v="1"/>
    <x v="6"/>
    <s v="Manco Dry-Lighter Erasable Highlighter"/>
    <x v="4042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s v="United States"/>
    <s v="La Crosse"/>
    <x v="6"/>
    <n v="54601"/>
    <x v="2"/>
    <s v="FUR-CH-10004218"/>
    <x v="0"/>
    <x v="1"/>
    <s v="Global Fabric Manager's Chair, Dark Gray"/>
    <x v="4043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s v="United States"/>
    <s v="La Crosse"/>
    <x v="6"/>
    <n v="54601"/>
    <x v="2"/>
    <s v="FUR-FU-10000755"/>
    <x v="0"/>
    <x v="5"/>
    <s v="Eldon Expressions Mahogany Wood Desk Collection"/>
    <x v="404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s v="United States"/>
    <s v="Los Angeles"/>
    <x v="1"/>
    <n v="90032"/>
    <x v="1"/>
    <s v="TEC-AC-10003063"/>
    <x v="2"/>
    <x v="11"/>
    <s v="Micro Innovations USB RF Wireless Keyboard with Mouse"/>
    <x v="1506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s v="United States"/>
    <s v="Los Angeles"/>
    <x v="1"/>
    <n v="90032"/>
    <x v="1"/>
    <s v="TEC-AC-10002637"/>
    <x v="2"/>
    <x v="11"/>
    <s v="Logitech VX Revolution Cordless Laser Mouse for Notebooks (Black)"/>
    <x v="2684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s v="United States"/>
    <s v="Seattle"/>
    <x v="4"/>
    <n v="98115"/>
    <x v="1"/>
    <s v="FUR-FU-10001706"/>
    <x v="0"/>
    <x v="5"/>
    <s v="Longer-Life Soft White Bulbs"/>
    <x v="51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s v="United States"/>
    <s v="Seattle"/>
    <x v="4"/>
    <n v="98115"/>
    <x v="1"/>
    <s v="FUR-TA-10002958"/>
    <x v="0"/>
    <x v="3"/>
    <s v="Bevis Oval Conference Table, Walnut"/>
    <x v="4045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s v="United States"/>
    <s v="Miami"/>
    <x v="2"/>
    <n v="33180"/>
    <x v="0"/>
    <s v="OFF-LA-10004689"/>
    <x v="1"/>
    <x v="2"/>
    <s v="Avery 512"/>
    <x v="853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s v="United States"/>
    <s v="Miami"/>
    <x v="2"/>
    <n v="33180"/>
    <x v="0"/>
    <s v="FUR-CH-10001545"/>
    <x v="0"/>
    <x v="1"/>
    <s v="Hon Comfortask Task/Swivel Chairs"/>
    <x v="4046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s v="United States"/>
    <s v="Philadelphia"/>
    <x v="9"/>
    <n v="19143"/>
    <x v="3"/>
    <s v="FUR-TA-10002530"/>
    <x v="0"/>
    <x v="3"/>
    <s v="Iceberg OfficeWorks 42&quot; Round Tables"/>
    <x v="4047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s v="United States"/>
    <s v="Chesapeake"/>
    <x v="17"/>
    <n v="23320"/>
    <x v="0"/>
    <s v="TEC-AC-10001432"/>
    <x v="2"/>
    <x v="11"/>
    <s v="Enermax Aurora Lite Keyboard"/>
    <x v="4048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s v="United States"/>
    <s v="Chesapeake"/>
    <x v="17"/>
    <n v="23320"/>
    <x v="0"/>
    <s v="FUR-TA-10003715"/>
    <x v="0"/>
    <x v="3"/>
    <s v="Hon 2111 Invitation Series Corner Table"/>
    <x v="4049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s v="United States"/>
    <s v="Chesapeake"/>
    <x v="17"/>
    <n v="23320"/>
    <x v="0"/>
    <s v="OFF-BI-10003291"/>
    <x v="1"/>
    <x v="8"/>
    <s v="Wilson Jones Leather-Like Binders with DublLock Round Rings"/>
    <x v="45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s v="United States"/>
    <s v="New York City"/>
    <x v="15"/>
    <n v="10009"/>
    <x v="3"/>
    <s v="OFF-BI-10004187"/>
    <x v="1"/>
    <x v="8"/>
    <s v="3-ring staple pack"/>
    <x v="3330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s v="United States"/>
    <s v="Ann Arbor"/>
    <x v="12"/>
    <n v="48104"/>
    <x v="2"/>
    <s v="OFF-BI-10000666"/>
    <x v="1"/>
    <x v="8"/>
    <s v="Surelock Post Binders"/>
    <x v="4050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s v="United States"/>
    <s v="La Mesa"/>
    <x v="1"/>
    <n v="91941"/>
    <x v="1"/>
    <s v="OFF-BI-10002225"/>
    <x v="1"/>
    <x v="8"/>
    <s v="Square Ring Data Binders, Rigid 75 Pt. Covers, 11&quot; x 14-7/8&quot;"/>
    <x v="4051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s v="United States"/>
    <s v="La Mesa"/>
    <x v="1"/>
    <n v="91941"/>
    <x v="1"/>
    <s v="TEC-AC-10000474"/>
    <x v="2"/>
    <x v="11"/>
    <s v="Kensington Expert Mouse Optical USB Trackball for PC or Mac"/>
    <x v="4052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s v="United States"/>
    <s v="Dearborn"/>
    <x v="12"/>
    <n v="48126"/>
    <x v="2"/>
    <s v="FUR-FU-10004245"/>
    <x v="0"/>
    <x v="5"/>
    <s v="Career Cubicle Clock, 8 1/4&quot;, Black"/>
    <x v="4053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s v="United States"/>
    <s v="San Diego"/>
    <x v="1"/>
    <n v="92024"/>
    <x v="1"/>
    <s v="FUR-CH-10004287"/>
    <x v="0"/>
    <x v="1"/>
    <s v="SAFCO Arco Folding Chair"/>
    <x v="3694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s v="United States"/>
    <s v="San Diego"/>
    <x v="1"/>
    <n v="92024"/>
    <x v="1"/>
    <s v="FUR-CH-10000595"/>
    <x v="0"/>
    <x v="1"/>
    <s v="Safco Contoured Stacking Chairs"/>
    <x v="3146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s v="United States"/>
    <s v="Lakewood"/>
    <x v="24"/>
    <n v="44107"/>
    <x v="3"/>
    <s v="OFF-PA-10003063"/>
    <x v="1"/>
    <x v="10"/>
    <s v="EcoTones Memo Sheets"/>
    <x v="4054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s v="United States"/>
    <s v="Meriden"/>
    <x v="29"/>
    <n v="6450"/>
    <x v="3"/>
    <s v="OFF-AR-10000246"/>
    <x v="1"/>
    <x v="6"/>
    <s v="Newell 318"/>
    <x v="1760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s v="United States"/>
    <s v="Columbus"/>
    <x v="32"/>
    <n v="31907"/>
    <x v="0"/>
    <s v="FUR-FU-10003274"/>
    <x v="0"/>
    <x v="5"/>
    <s v="Regeneration Desk Collection"/>
    <x v="991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s v="United States"/>
    <s v="Roswell"/>
    <x v="32"/>
    <n v="30076"/>
    <x v="0"/>
    <s v="OFF-EN-10004147"/>
    <x v="1"/>
    <x v="12"/>
    <s v="Wausau Papers Astrobrights Colored Envelopes"/>
    <x v="1465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s v="United States"/>
    <s v="Seattle"/>
    <x v="4"/>
    <n v="98105"/>
    <x v="1"/>
    <s v="OFF-BI-10002103"/>
    <x v="1"/>
    <x v="8"/>
    <s v="Cardinal Slant-D Ring Binder, Heavy Gauge Vinyl"/>
    <x v="1601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s v="United States"/>
    <s v="Morristown"/>
    <x v="30"/>
    <n v="7960"/>
    <x v="3"/>
    <s v="FUR-FU-10004018"/>
    <x v="0"/>
    <x v="5"/>
    <s v="Tensor Computer Mounted Lamp"/>
    <x v="405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s v="United States"/>
    <s v="Alexandria"/>
    <x v="17"/>
    <n v="22304"/>
    <x v="0"/>
    <s v="FUR-FU-10001473"/>
    <x v="0"/>
    <x v="5"/>
    <s v="DAX Wood Document Frame"/>
    <x v="4056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s v="United States"/>
    <s v="Salt Lake City"/>
    <x v="7"/>
    <n v="84106"/>
    <x v="1"/>
    <s v="OFF-PA-10001800"/>
    <x v="1"/>
    <x v="10"/>
    <s v="Xerox 220"/>
    <x v="54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s v="United States"/>
    <s v="Apple Valley"/>
    <x v="1"/>
    <n v="92307"/>
    <x v="1"/>
    <s v="OFF-PA-10004609"/>
    <x v="1"/>
    <x v="10"/>
    <s v="Xerox 221"/>
    <x v="5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s v="United States"/>
    <s v="Apple Valley"/>
    <x v="1"/>
    <n v="92307"/>
    <x v="1"/>
    <s v="OFF-EN-10002592"/>
    <x v="1"/>
    <x v="12"/>
    <s v="Peel &amp; Seel Recycled Catalog Envelopes, Brown"/>
    <x v="4057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s v="United States"/>
    <s v="Apple Valley"/>
    <x v="1"/>
    <n v="92307"/>
    <x v="1"/>
    <s v="OFF-ST-10002957"/>
    <x v="1"/>
    <x v="4"/>
    <s v="Sterilite Show Offs Storage Containers"/>
    <x v="232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s v="United States"/>
    <s v="Apple Valley"/>
    <x v="1"/>
    <n v="92307"/>
    <x v="1"/>
    <s v="FUR-BO-10002613"/>
    <x v="0"/>
    <x v="0"/>
    <s v="Atlantic Metals Mobile 4-Shelf Bookcases, Custom Colors"/>
    <x v="4058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s v="United States"/>
    <s v="New York City"/>
    <x v="15"/>
    <n v="10009"/>
    <x v="3"/>
    <s v="OFF-PA-10001033"/>
    <x v="1"/>
    <x v="10"/>
    <s v="Xerox 1893"/>
    <x v="1018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s v="United States"/>
    <s v="Long Beach"/>
    <x v="1"/>
    <n v="90805"/>
    <x v="1"/>
    <s v="OFF-AR-10000940"/>
    <x v="1"/>
    <x v="6"/>
    <s v="Newell 343"/>
    <x v="4059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s v="United States"/>
    <s v="Salem"/>
    <x v="21"/>
    <n v="97301"/>
    <x v="1"/>
    <s v="OFF-BI-10001670"/>
    <x v="1"/>
    <x v="8"/>
    <s v="Vinyl Sectional Post Binders"/>
    <x v="4060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s v="United States"/>
    <s v="Salem"/>
    <x v="21"/>
    <n v="97301"/>
    <x v="1"/>
    <s v="OFF-AR-10004078"/>
    <x v="1"/>
    <x v="6"/>
    <s v="Newell 312"/>
    <x v="4061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s v="United States"/>
    <s v="Salem"/>
    <x v="21"/>
    <n v="97301"/>
    <x v="1"/>
    <s v="OFF-PA-10003036"/>
    <x v="1"/>
    <x v="10"/>
    <s v="Black Print Carbonless 8 1/2&quot; x 8 1/4&quot; Rapid Memo Book"/>
    <x v="25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s v="United States"/>
    <s v="Salem"/>
    <x v="21"/>
    <n v="97301"/>
    <x v="1"/>
    <s v="TEC-AC-10000991"/>
    <x v="2"/>
    <x v="11"/>
    <s v="Sony Micro Vault Click 8 GB USB 2.0 Flash Drive"/>
    <x v="4062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s v="United States"/>
    <s v="Salem"/>
    <x v="21"/>
    <n v="97301"/>
    <x v="1"/>
    <s v="FUR-TA-10002530"/>
    <x v="0"/>
    <x v="3"/>
    <s v="Iceberg OfficeWorks 42&quot; Round Tables"/>
    <x v="4063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s v="United States"/>
    <s v="Salem"/>
    <x v="21"/>
    <n v="97301"/>
    <x v="1"/>
    <s v="OFF-LA-10000407"/>
    <x v="1"/>
    <x v="2"/>
    <s v="Avery White Multi-Purpose Labels"/>
    <x v="801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s v="United States"/>
    <s v="Salem"/>
    <x v="21"/>
    <n v="97301"/>
    <x v="1"/>
    <s v="TEC-PH-10004833"/>
    <x v="2"/>
    <x v="7"/>
    <s v="Macally Suction Cup Mount"/>
    <x v="4064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s v="United States"/>
    <s v="Aurora"/>
    <x v="22"/>
    <n v="80013"/>
    <x v="1"/>
    <s v="FUR-FU-10002671"/>
    <x v="0"/>
    <x v="5"/>
    <s v="Electrix 20W Halogen Replacement Bulb for Zoom-In Desk Lamp"/>
    <x v="4065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s v="United States"/>
    <s v="Aurora"/>
    <x v="22"/>
    <n v="80013"/>
    <x v="1"/>
    <s v="OFF-ST-10001370"/>
    <x v="1"/>
    <x v="4"/>
    <s v="Sensible Storage WireTech Storage Systems"/>
    <x v="4066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s v="United States"/>
    <s v="Newark"/>
    <x v="24"/>
    <n v="43055"/>
    <x v="3"/>
    <s v="OFF-AR-10000914"/>
    <x v="1"/>
    <x v="6"/>
    <s v="Boston 16765 Mini Stand Up Battery Pencil Sharpener"/>
    <x v="4067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s v="United States"/>
    <s v="Newark"/>
    <x v="24"/>
    <n v="43055"/>
    <x v="3"/>
    <s v="OFF-BI-10001116"/>
    <x v="1"/>
    <x v="8"/>
    <s v="Wilson Jones 1&quot; Hanging DublLock Ring Binders"/>
    <x v="2227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s v="United States"/>
    <s v="Newark"/>
    <x v="24"/>
    <n v="43055"/>
    <x v="3"/>
    <s v="OFF-ST-10002276"/>
    <x v="1"/>
    <x v="4"/>
    <s v="Safco Steel Mobile File Cart"/>
    <x v="4068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s v="United States"/>
    <s v="Newark"/>
    <x v="24"/>
    <n v="43055"/>
    <x v="3"/>
    <s v="OFF-ST-10004340"/>
    <x v="1"/>
    <x v="4"/>
    <s v="Fellowes Mobile File Cart, Black"/>
    <x v="4069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s v="United States"/>
    <s v="Seattle"/>
    <x v="4"/>
    <n v="98103"/>
    <x v="1"/>
    <s v="OFF-LA-10004093"/>
    <x v="1"/>
    <x v="2"/>
    <s v="Avery 486"/>
    <x v="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s v="United States"/>
    <s v="Seattle"/>
    <x v="4"/>
    <n v="98103"/>
    <x v="1"/>
    <s v="OFF-BI-10004728"/>
    <x v="1"/>
    <x v="8"/>
    <s v="Wilson Jones Turn Tabs Binder Tool for Ring Binders"/>
    <x v="4070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s v="United States"/>
    <s v="Seattle"/>
    <x v="4"/>
    <n v="98103"/>
    <x v="1"/>
    <s v="TEC-AC-10003095"/>
    <x v="2"/>
    <x v="11"/>
    <s v="Logitech G35 7.1-Channel Surround Sound Headset"/>
    <x v="1948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s v="United States"/>
    <s v="Pocatello"/>
    <x v="45"/>
    <n v="83201"/>
    <x v="1"/>
    <s v="FUR-FU-10003192"/>
    <x v="0"/>
    <x v="5"/>
    <s v="Luxo Adjustable Task Clamp Lamp"/>
    <x v="4071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s v="United States"/>
    <s v="Pocatello"/>
    <x v="45"/>
    <n v="83201"/>
    <x v="1"/>
    <s v="TEC-PH-10004522"/>
    <x v="2"/>
    <x v="7"/>
    <s v="Dexim XPower Skin Super-Thin Power Case for iPhone 5 - Black"/>
    <x v="4072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s v="United States"/>
    <s v="Dallas"/>
    <x v="5"/>
    <n v="75081"/>
    <x v="2"/>
    <s v="OFF-EN-10003068"/>
    <x v="1"/>
    <x v="12"/>
    <s v="#6 3/4 Gummed Flap White Envelopes"/>
    <x v="4073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s v="United States"/>
    <s v="Dallas"/>
    <x v="5"/>
    <n v="75081"/>
    <x v="2"/>
    <s v="OFF-PA-10001204"/>
    <x v="1"/>
    <x v="10"/>
    <s v="Xerox 1972"/>
    <x v="582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s v="United States"/>
    <s v="Seattle"/>
    <x v="4"/>
    <n v="98105"/>
    <x v="1"/>
    <s v="OFF-PA-10003953"/>
    <x v="1"/>
    <x v="10"/>
    <s v="Xerox 218"/>
    <x v="91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s v="United States"/>
    <s v="Seattle"/>
    <x v="4"/>
    <n v="98115"/>
    <x v="1"/>
    <s v="TEC-AC-10004877"/>
    <x v="2"/>
    <x v="11"/>
    <s v="Imation 30456 USB Flash Drive 8GB"/>
    <x v="4075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s v="United States"/>
    <s v="Chicago"/>
    <x v="10"/>
    <n v="60610"/>
    <x v="2"/>
    <s v="FUR-FU-10000193"/>
    <x v="0"/>
    <x v="5"/>
    <s v="Tenex Chairmats For Use with Hard Floors"/>
    <x v="2360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s v="United States"/>
    <s v="Holland"/>
    <x v="12"/>
    <n v="49423"/>
    <x v="2"/>
    <s v="OFF-FA-10000735"/>
    <x v="1"/>
    <x v="13"/>
    <s v="Staples"/>
    <x v="4076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s v="United States"/>
    <s v="Holland"/>
    <x v="12"/>
    <n v="49423"/>
    <x v="2"/>
    <s v="OFF-PA-10002120"/>
    <x v="1"/>
    <x v="10"/>
    <s v="Xerox 1889"/>
    <x v="1446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s v="United States"/>
    <s v="Broken Arrow"/>
    <x v="26"/>
    <n v="74012"/>
    <x v="2"/>
    <s v="OFF-BI-10001249"/>
    <x v="1"/>
    <x v="8"/>
    <s v="Avery Heavy-Duty EZD View Binder with Locking Rings"/>
    <x v="4077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s v="United States"/>
    <s v="Broken Arrow"/>
    <x v="26"/>
    <n v="74012"/>
    <x v="2"/>
    <s v="OFF-PA-10001569"/>
    <x v="1"/>
    <x v="10"/>
    <s v="Xerox 232"/>
    <x v="90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s v="United States"/>
    <s v="Athens"/>
    <x v="32"/>
    <n v="30605"/>
    <x v="0"/>
    <s v="OFF-PA-10004248"/>
    <x v="1"/>
    <x v="10"/>
    <s v="Xerox 1990"/>
    <x v="3426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s v="United States"/>
    <s v="Athens"/>
    <x v="32"/>
    <n v="30605"/>
    <x v="0"/>
    <s v="TEC-PH-10001128"/>
    <x v="2"/>
    <x v="7"/>
    <s v="Motorola Droid Maxx"/>
    <x v="4078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s v="United States"/>
    <s v="Athens"/>
    <x v="32"/>
    <n v="30605"/>
    <x v="0"/>
    <s v="OFF-AP-10003842"/>
    <x v="1"/>
    <x v="9"/>
    <s v="Euro-Pro Shark Turbo Vacuum"/>
    <x v="901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s v="United States"/>
    <s v="Seattle"/>
    <x v="4"/>
    <n v="98105"/>
    <x v="1"/>
    <s v="OFF-BI-10002794"/>
    <x v="1"/>
    <x v="8"/>
    <s v="Avery Trapezoid Ring Binder, 3&quot; Capacity, Black, 1040 sheets"/>
    <x v="2066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s v="United States"/>
    <s v="Apopka"/>
    <x v="2"/>
    <n v="32712"/>
    <x v="0"/>
    <s v="OFF-FA-10000621"/>
    <x v="1"/>
    <x v="13"/>
    <s v="OIC Colored Binder Clips, Assorted Sizes"/>
    <x v="4079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s v="United States"/>
    <s v="Apopka"/>
    <x v="2"/>
    <n v="32712"/>
    <x v="0"/>
    <s v="FUR-FU-10003623"/>
    <x v="0"/>
    <x v="5"/>
    <s v="DataProducts Ampli Magnifier Task Lamp, Black,"/>
    <x v="4080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s v="United States"/>
    <s v="Apopka"/>
    <x v="2"/>
    <n v="32712"/>
    <x v="0"/>
    <s v="OFF-EN-10000781"/>
    <x v="1"/>
    <x v="12"/>
    <s v="#10- 4 1/8&quot; x 9 1/2&quot; Recycled Envelopes"/>
    <x v="4081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s v="United States"/>
    <s v="Houston"/>
    <x v="5"/>
    <n v="77070"/>
    <x v="2"/>
    <s v="FUR-CH-10002044"/>
    <x v="0"/>
    <x v="1"/>
    <s v="Office Star - Contemporary Task Swivel chair with 2-way adjustable arms, Plum"/>
    <x v="4082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s v="United States"/>
    <s v="Baltimore"/>
    <x v="39"/>
    <n v="21215"/>
    <x v="3"/>
    <s v="OFF-AR-10000817"/>
    <x v="1"/>
    <x v="6"/>
    <s v="Manco Dry-Lighter Erasable Highlighter"/>
    <x v="4083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s v="United States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s v="United States"/>
    <s v="Baltimore"/>
    <x v="39"/>
    <n v="21215"/>
    <x v="3"/>
    <s v="TEC-PH-10004667"/>
    <x v="2"/>
    <x v="7"/>
    <s v="Cisco 8x8 Inc. 6753i IP Business Phone System"/>
    <x v="4084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s v="United States"/>
    <s v="Baltimore"/>
    <x v="39"/>
    <n v="21215"/>
    <x v="3"/>
    <s v="OFF-PA-10000143"/>
    <x v="1"/>
    <x v="10"/>
    <s v="Astroparche Fine Business Paper"/>
    <x v="1603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s v="United States"/>
    <s v="Baltimore"/>
    <x v="39"/>
    <n v="21215"/>
    <x v="3"/>
    <s v="FUR-CH-10000785"/>
    <x v="0"/>
    <x v="1"/>
    <s v="Global Ergonomic Managers Chair"/>
    <x v="3116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s v="United States"/>
    <s v="San Francisco"/>
    <x v="1"/>
    <n v="94109"/>
    <x v="1"/>
    <s v="FUR-TA-10001676"/>
    <x v="0"/>
    <x v="3"/>
    <s v="Hon 61000 Series Interactive Training Tables"/>
    <x v="4085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s v="United States"/>
    <s v="Chicago"/>
    <x v="10"/>
    <n v="60623"/>
    <x v="2"/>
    <s v="OFF-BI-10000309"/>
    <x v="1"/>
    <x v="8"/>
    <s v="GBC Twin Loop Wire Binding Elements, 9/16&quot; Spine, Black"/>
    <x v="4086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s v="United States"/>
    <s v="Chicago"/>
    <x v="10"/>
    <n v="60623"/>
    <x v="2"/>
    <s v="OFF-BI-10004224"/>
    <x v="1"/>
    <x v="8"/>
    <s v="Catalog Binders with Expanding Posts"/>
    <x v="4087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s v="United States"/>
    <s v="Laredo"/>
    <x v="5"/>
    <n v="78041"/>
    <x v="2"/>
    <s v="OFF-LA-10002312"/>
    <x v="1"/>
    <x v="2"/>
    <s v="Avery 490"/>
    <x v="1583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s v="United States"/>
    <s v="San Francisco"/>
    <x v="1"/>
    <n v="94109"/>
    <x v="1"/>
    <s v="OFF-PA-10003022"/>
    <x v="1"/>
    <x v="10"/>
    <s v="Xerox 1992"/>
    <x v="1211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s v="United States"/>
    <s v="Cleveland"/>
    <x v="24"/>
    <n v="44105"/>
    <x v="3"/>
    <s v="OFF-EN-10001532"/>
    <x v="1"/>
    <x v="12"/>
    <s v="Brown Kraft Recycled Envelopes"/>
    <x v="4088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s v="United States"/>
    <s v="Cleveland"/>
    <x v="24"/>
    <n v="44105"/>
    <x v="3"/>
    <s v="TEC-AC-10004855"/>
    <x v="2"/>
    <x v="11"/>
    <s v="V7 USB Numeric Keypad"/>
    <x v="4089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s v="United States"/>
    <s v="Marion"/>
    <x v="24"/>
    <n v="43302"/>
    <x v="3"/>
    <s v="OFF-AR-10003829"/>
    <x v="1"/>
    <x v="6"/>
    <s v="Newell 35"/>
    <x v="370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s v="United States"/>
    <s v="Marion"/>
    <x v="24"/>
    <n v="43302"/>
    <x v="3"/>
    <s v="FUR-TA-10002645"/>
    <x v="0"/>
    <x v="3"/>
    <s v="Hon Rectangular Conference Tables"/>
    <x v="4090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s v="United States"/>
    <s v="Marion"/>
    <x v="24"/>
    <n v="43302"/>
    <x v="3"/>
    <s v="TEC-AC-10003033"/>
    <x v="2"/>
    <x v="11"/>
    <s v="Plantronics CS510 - Over-the-Head monaural Wireless Headset System"/>
    <x v="2392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s v="United States"/>
    <s v="Fairfield"/>
    <x v="29"/>
    <n v="6824"/>
    <x v="3"/>
    <s v="OFF-SU-10002522"/>
    <x v="1"/>
    <x v="14"/>
    <s v="Acme Kleen Earth Office Shears"/>
    <x v="4091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s v="United States"/>
    <s v="New York City"/>
    <x v="15"/>
    <n v="10009"/>
    <x v="3"/>
    <s v="OFF-BI-10004828"/>
    <x v="1"/>
    <x v="8"/>
    <s v="GBC Poly Designer Binding Covers"/>
    <x v="302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s v="United States"/>
    <s v="New York City"/>
    <x v="15"/>
    <n v="10024"/>
    <x v="3"/>
    <s v="FUR-FU-10001095"/>
    <x v="0"/>
    <x v="5"/>
    <s v="DAX Black Cherry Wood-Tone Poster Frame"/>
    <x v="4092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s v="United States"/>
    <s v="New York City"/>
    <x v="15"/>
    <n v="10024"/>
    <x v="3"/>
    <s v="OFF-SU-10000157"/>
    <x v="1"/>
    <x v="14"/>
    <s v="Compact Automatic Electric Letter Opener"/>
    <x v="3956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s v="United States"/>
    <s v="New York City"/>
    <x v="15"/>
    <n v="10024"/>
    <x v="3"/>
    <s v="FUR-CH-10002647"/>
    <x v="0"/>
    <x v="1"/>
    <s v="Situations Contoured Folding Chairs, 4/Set"/>
    <x v="4093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s v="United States"/>
    <s v="New York City"/>
    <x v="15"/>
    <n v="10024"/>
    <x v="3"/>
    <s v="TEC-CO-10004115"/>
    <x v="2"/>
    <x v="16"/>
    <s v="Sharp AL-1530CS Digital Copier"/>
    <x v="409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s v="United States"/>
    <s v="New York City"/>
    <x v="15"/>
    <n v="10024"/>
    <x v="3"/>
    <s v="OFF-PA-10003363"/>
    <x v="1"/>
    <x v="10"/>
    <s v="Xerox 204"/>
    <x v="54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s v="United States"/>
    <s v="Chicago"/>
    <x v="10"/>
    <n v="60653"/>
    <x v="2"/>
    <s v="TEC-PH-10003092"/>
    <x v="2"/>
    <x v="7"/>
    <s v="Motorola L804"/>
    <x v="2204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s v="United States"/>
    <s v="New York City"/>
    <x v="15"/>
    <n v="10035"/>
    <x v="3"/>
    <s v="TEC-PH-10003655"/>
    <x v="2"/>
    <x v="7"/>
    <s v="Sannysis Cute Owl Design Soft Skin Case Cover for Samsung Galaxy S4"/>
    <x v="40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s v="United States"/>
    <s v="Richmond"/>
    <x v="17"/>
    <n v="23223"/>
    <x v="0"/>
    <s v="OFF-ST-10001476"/>
    <x v="1"/>
    <x v="4"/>
    <s v="Steel Personal Filing/Posting Tote"/>
    <x v="4096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s v="United States"/>
    <s v="Ann Arbor"/>
    <x v="12"/>
    <n v="48104"/>
    <x v="2"/>
    <s v="TEC-AC-10002049"/>
    <x v="2"/>
    <x v="11"/>
    <s v="Logitech G19 Programmable Gaming Keyboard"/>
    <x v="1008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s v="United States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s v="United States"/>
    <s v="Ann Arbor"/>
    <x v="12"/>
    <n v="48104"/>
    <x v="2"/>
    <s v="OFF-EN-10003286"/>
    <x v="1"/>
    <x v="12"/>
    <s v="Staple envelope"/>
    <x v="4097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s v="United States"/>
    <s v="Ann Arbor"/>
    <x v="12"/>
    <n v="48104"/>
    <x v="2"/>
    <s v="OFF-AP-10003971"/>
    <x v="1"/>
    <x v="9"/>
    <s v="Belkin 6 Outlet Metallic Surge Strip"/>
    <x v="4098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s v="United States"/>
    <s v="Lafayette"/>
    <x v="14"/>
    <n v="47905"/>
    <x v="2"/>
    <s v="OFF-ST-10001031"/>
    <x v="1"/>
    <x v="4"/>
    <s v="Adjustable Personal File Tote"/>
    <x v="4099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s v="United States"/>
    <s v="Springfield"/>
    <x v="21"/>
    <n v="97477"/>
    <x v="1"/>
    <s v="OFF-FA-10000304"/>
    <x v="1"/>
    <x v="13"/>
    <s v="Advantus Push Pins"/>
    <x v="525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s v="United States"/>
    <s v="Springfield"/>
    <x v="21"/>
    <n v="97477"/>
    <x v="1"/>
    <s v="TEC-AC-10000358"/>
    <x v="2"/>
    <x v="11"/>
    <s v="Imation Secure Drive + Hardware Encrypted USB flash drive - 16 GB"/>
    <x v="4100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s v="United States"/>
    <s v="Springfield"/>
    <x v="21"/>
    <n v="97477"/>
    <x v="1"/>
    <s v="TEC-AC-10002800"/>
    <x v="2"/>
    <x v="11"/>
    <s v="Plantronics Audio 478 Stereo USB Headset"/>
    <x v="4101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s v="United States"/>
    <s v="San Francisco"/>
    <x v="1"/>
    <n v="94109"/>
    <x v="1"/>
    <s v="OFF-PA-10004735"/>
    <x v="1"/>
    <x v="10"/>
    <s v="Xerox 1905"/>
    <x v="91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s v="United States"/>
    <s v="Chicago"/>
    <x v="10"/>
    <n v="60653"/>
    <x v="2"/>
    <s v="OFF-ST-10002574"/>
    <x v="1"/>
    <x v="4"/>
    <s v="SAFCO Commercial Wire Shelving, Black"/>
    <x v="4102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s v="United States"/>
    <s v="New York City"/>
    <x v="15"/>
    <n v="10011"/>
    <x v="3"/>
    <s v="TEC-AC-10004171"/>
    <x v="2"/>
    <x v="11"/>
    <s v="Razer Kraken 7.1 Surround Sound Over Ear USB Gaming Headset"/>
    <x v="438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s v="United States"/>
    <s v="Houston"/>
    <x v="5"/>
    <n v="77095"/>
    <x v="2"/>
    <s v="TEC-PH-10002922"/>
    <x v="2"/>
    <x v="7"/>
    <s v="ShoreTel ShorePhone IP 230 VoIP phone"/>
    <x v="1266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s v="United States"/>
    <s v="Madison"/>
    <x v="6"/>
    <n v="53711"/>
    <x v="2"/>
    <s v="TEC-AC-10003023"/>
    <x v="2"/>
    <x v="11"/>
    <s v="Logitech G105 Gaming Keyboard"/>
    <x v="4103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s v="United States"/>
    <s v="Madison"/>
    <x v="6"/>
    <n v="53711"/>
    <x v="2"/>
    <s v="OFF-AP-10003590"/>
    <x v="1"/>
    <x v="9"/>
    <s v="Hoover WindTunnel Plus Canister Vacuum"/>
    <x v="1234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s v="United States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s v="United States"/>
    <s v="Madison"/>
    <x v="6"/>
    <n v="53711"/>
    <x v="2"/>
    <s v="FUR-BO-10003159"/>
    <x v="0"/>
    <x v="0"/>
    <s v="Sauder Camden County Collection Libraries, Planked Cherry Finish"/>
    <x v="4104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s v="United States"/>
    <s v="Madison"/>
    <x v="6"/>
    <n v="53711"/>
    <x v="2"/>
    <s v="OFF-PA-10002713"/>
    <x v="1"/>
    <x v="10"/>
    <s v="Adams Phone Message Book, 200 Message Capacity, 8 1/16” x 11”"/>
    <x v="4105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s v="United States"/>
    <s v="Milford"/>
    <x v="29"/>
    <n v="6460"/>
    <x v="3"/>
    <s v="FUR-BO-10002598"/>
    <x v="0"/>
    <x v="0"/>
    <s v="Hon Metal Bookcases, Putty"/>
    <x v="3166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s v="United States"/>
    <s v="Milford"/>
    <x v="29"/>
    <n v="6460"/>
    <x v="3"/>
    <s v="OFF-SU-10002537"/>
    <x v="1"/>
    <x v="14"/>
    <s v="Acme Box Cutter Scissors"/>
    <x v="4106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s v="United States"/>
    <s v="Milford"/>
    <x v="29"/>
    <n v="6460"/>
    <x v="3"/>
    <s v="FUR-FU-10003976"/>
    <x v="0"/>
    <x v="5"/>
    <s v="DAX Executive Solid Wood Document Frame, Desktop or Hang, Mahogany, 5 x 7"/>
    <x v="2855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s v="United States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s v="United States"/>
    <s v="Los Angeles"/>
    <x v="1"/>
    <n v="90049"/>
    <x v="1"/>
    <s v="OFF-PA-10002893"/>
    <x v="1"/>
    <x v="10"/>
    <s v="Wirebound Service Call Books, 5 1/2&quot; x 4&quot;"/>
    <x v="2439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s v="United States"/>
    <s v="Los Angeles"/>
    <x v="1"/>
    <n v="90049"/>
    <x v="1"/>
    <s v="FUR-FU-10003194"/>
    <x v="0"/>
    <x v="5"/>
    <s v="Eldon Expressions Desk Accessory, Wood Pencil Holder, Oak"/>
    <x v="78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s v="United States"/>
    <s v="San Francisco"/>
    <x v="1"/>
    <n v="94109"/>
    <x v="1"/>
    <s v="OFF-BI-10004233"/>
    <x v="1"/>
    <x v="8"/>
    <s v="GBC Pre-Punched Binding Paper, Plastic, White, 8-1/2&quot; x 11&quot;"/>
    <x v="4108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OFF-PA-10000232"/>
    <x v="1"/>
    <x v="10"/>
    <s v="Xerox 1975"/>
    <x v="91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FUR-FU-10001095"/>
    <x v="0"/>
    <x v="5"/>
    <s v="DAX Black Cherry Wood-Tone Poster Frame"/>
    <x v="4109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TEC-MA-10004679"/>
    <x v="2"/>
    <x v="15"/>
    <s v="StarTech.com 10/100 VDSL2 Ethernet Extender Kit"/>
    <x v="4110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OFF-PA-10003651"/>
    <x v="1"/>
    <x v="10"/>
    <s v="Xerox 1968"/>
    <x v="4111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OFF-PA-10000743"/>
    <x v="1"/>
    <x v="10"/>
    <s v="Xerox 1977"/>
    <x v="130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OFF-ST-10002743"/>
    <x v="1"/>
    <x v="4"/>
    <s v="SAFCO Boltless Steel Shelving"/>
    <x v="4112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s v="United States"/>
    <s v="Fairfield"/>
    <x v="1"/>
    <n v="94533"/>
    <x v="1"/>
    <s v="FUR-FU-10003829"/>
    <x v="0"/>
    <x v="5"/>
    <s v="Stackable Trays"/>
    <x v="748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s v="United States"/>
    <s v="Greenville"/>
    <x v="3"/>
    <n v="27834"/>
    <x v="0"/>
    <s v="TEC-PH-10002496"/>
    <x v="2"/>
    <x v="7"/>
    <s v="Cisco SPA301"/>
    <x v="2528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s v="United States"/>
    <s v="Greenville"/>
    <x v="3"/>
    <n v="27834"/>
    <x v="0"/>
    <s v="TEC-AC-10002473"/>
    <x v="2"/>
    <x v="11"/>
    <s v="Maxell 4.7GB DVD-R"/>
    <x v="3147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s v="United States"/>
    <s v="Greenville"/>
    <x v="3"/>
    <n v="27834"/>
    <x v="0"/>
    <s v="TEC-AC-10004877"/>
    <x v="2"/>
    <x v="11"/>
    <s v="Imation 30456 USB Flash Drive 8GB"/>
    <x v="4113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s v="United States"/>
    <s v="Long Beach"/>
    <x v="15"/>
    <n v="11561"/>
    <x v="3"/>
    <s v="TEC-PH-10000923"/>
    <x v="2"/>
    <x v="7"/>
    <s v="Belkin SportFit Armband For iPhone 5s/5c, Fuchsia"/>
    <x v="4114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s v="United States"/>
    <s v="Buffalo Grove"/>
    <x v="10"/>
    <n v="60089"/>
    <x v="2"/>
    <s v="FUR-TA-10001539"/>
    <x v="0"/>
    <x v="3"/>
    <s v="Chromcraft Rectangular Conference Tables"/>
    <x v="4115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s v="United States"/>
    <s v="San Diego"/>
    <x v="1"/>
    <n v="92037"/>
    <x v="1"/>
    <s v="OFF-LA-10003498"/>
    <x v="1"/>
    <x v="2"/>
    <s v="Avery 475"/>
    <x v="1851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s v="United States"/>
    <s v="San Diego"/>
    <x v="1"/>
    <n v="92037"/>
    <x v="1"/>
    <s v="OFF-LA-10004484"/>
    <x v="1"/>
    <x v="2"/>
    <s v="Avery 476"/>
    <x v="2809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s v="United States"/>
    <s v="Richmond"/>
    <x v="0"/>
    <n v="40475"/>
    <x v="0"/>
    <s v="FUR-CH-10000015"/>
    <x v="0"/>
    <x v="1"/>
    <s v="Hon Multipurpose Stacking Arm Chairs"/>
    <x v="405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s v="United States"/>
    <s v="Springfield"/>
    <x v="17"/>
    <n v="22153"/>
    <x v="0"/>
    <s v="OFF-AR-10003732"/>
    <x v="1"/>
    <x v="6"/>
    <s v="Newell 333"/>
    <x v="348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s v="United States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s v="United States"/>
    <s v="Fort Worth"/>
    <x v="5"/>
    <n v="76106"/>
    <x v="2"/>
    <s v="TEC-CO-10002095"/>
    <x v="2"/>
    <x v="16"/>
    <s v="Hewlett Packard 610 Color Digital Copier / Printer"/>
    <x v="4117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s v="United States"/>
    <s v="Raleigh"/>
    <x v="3"/>
    <n v="27604"/>
    <x v="0"/>
    <s v="FUR-FU-10004270"/>
    <x v="0"/>
    <x v="5"/>
    <s v="Executive Impressions 13&quot; Clairmont Wall Clock"/>
    <x v="4118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s v="United States"/>
    <s v="Hialeah"/>
    <x v="2"/>
    <n v="33012"/>
    <x v="0"/>
    <s v="TEC-MA-10000423"/>
    <x v="2"/>
    <x v="15"/>
    <s v="Texas Instruments TI-34 Scientific Calculator"/>
    <x v="411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s v="United States"/>
    <s v="Los Angeles"/>
    <x v="1"/>
    <n v="90032"/>
    <x v="1"/>
    <s v="OFF-ST-10001526"/>
    <x v="1"/>
    <x v="4"/>
    <s v="Iceberg Mobile Mega Data/Printer Cart"/>
    <x v="2289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s v="United States"/>
    <s v="Los Angeles"/>
    <x v="1"/>
    <n v="90032"/>
    <x v="1"/>
    <s v="OFF-BI-10002194"/>
    <x v="1"/>
    <x v="8"/>
    <s v="Cardinal Hold-It CD Pocket"/>
    <x v="4120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s v="United States"/>
    <s v="Lake Forest"/>
    <x v="1"/>
    <n v="92630"/>
    <x v="1"/>
    <s v="OFF-AP-10000828"/>
    <x v="1"/>
    <x v="9"/>
    <s v="Avanti 4.4 Cu. Ft. Refrigerator"/>
    <x v="3116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s v="United States"/>
    <s v="Lake Forest"/>
    <x v="1"/>
    <n v="92630"/>
    <x v="1"/>
    <s v="FUR-FU-10001473"/>
    <x v="0"/>
    <x v="5"/>
    <s v="DAX Wood Document Frame"/>
    <x v="4121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s v="United States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s v="United States"/>
    <s v="Seattle"/>
    <x v="4"/>
    <n v="98103"/>
    <x v="1"/>
    <s v="OFF-ST-10003994"/>
    <x v="1"/>
    <x v="4"/>
    <s v="Belkin 19&quot; Center-Weighted Shelf, Gray"/>
    <x v="4123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s v="United States"/>
    <s v="Redding"/>
    <x v="1"/>
    <n v="96003"/>
    <x v="1"/>
    <s v="TEC-PH-10004447"/>
    <x v="2"/>
    <x v="7"/>
    <s v="Toshiba IPT2010-SD IP Telephone"/>
    <x v="3844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s v="United States"/>
    <s v="San Antonio"/>
    <x v="5"/>
    <n v="78207"/>
    <x v="2"/>
    <s v="OFF-LA-10004545"/>
    <x v="1"/>
    <x v="2"/>
    <s v="Avery 50"/>
    <x v="4124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s v="United States"/>
    <s v="Houston"/>
    <x v="5"/>
    <n v="77070"/>
    <x v="2"/>
    <s v="TEC-AC-10003116"/>
    <x v="2"/>
    <x v="11"/>
    <s v="Memorex Froggy Flash Drive 8 GB"/>
    <x v="4125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s v="United States"/>
    <s v="Leominster"/>
    <x v="31"/>
    <n v="1453"/>
    <x v="3"/>
    <s v="OFF-LA-10001641"/>
    <x v="1"/>
    <x v="2"/>
    <s v="Avery 518"/>
    <x v="982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s v="United States"/>
    <s v="Los Angeles"/>
    <x v="1"/>
    <n v="90032"/>
    <x v="1"/>
    <s v="FUR-FU-10000010"/>
    <x v="0"/>
    <x v="5"/>
    <s v="DAX Value U-Channel Document Frames, Easel Back"/>
    <x v="4126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s v="United States"/>
    <s v="Los Angeles"/>
    <x v="1"/>
    <n v="90032"/>
    <x v="1"/>
    <s v="OFF-AP-10002651"/>
    <x v="1"/>
    <x v="9"/>
    <s v="Hoover Upright Vacuum With Dirt Cup"/>
    <x v="4127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s v="United States"/>
    <s v="Springfield"/>
    <x v="25"/>
    <n v="65807"/>
    <x v="2"/>
    <s v="TEC-CO-10002313"/>
    <x v="2"/>
    <x v="16"/>
    <s v="Canon PC1080F Personal Copier"/>
    <x v="4128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s v="United States"/>
    <s v="Waco"/>
    <x v="5"/>
    <n v="76706"/>
    <x v="2"/>
    <s v="OFF-ST-10001580"/>
    <x v="1"/>
    <x v="4"/>
    <s v="Super Decoflex Portable Personal File"/>
    <x v="942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s v="United States"/>
    <s v="Los Angeles"/>
    <x v="1"/>
    <n v="90036"/>
    <x v="1"/>
    <s v="FUR-CH-10001545"/>
    <x v="0"/>
    <x v="1"/>
    <s v="Hon Comfortask Task/Swivel Chairs"/>
    <x v="4129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s v="United States"/>
    <s v="Los Angeles"/>
    <x v="1"/>
    <n v="90036"/>
    <x v="1"/>
    <s v="OFF-BI-10004826"/>
    <x v="1"/>
    <x v="8"/>
    <s v="JM Magazine Binder"/>
    <x v="4130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s v="United States"/>
    <s v="Auburn"/>
    <x v="15"/>
    <n v="13021"/>
    <x v="3"/>
    <s v="OFF-BI-10000301"/>
    <x v="1"/>
    <x v="8"/>
    <s v="GBC Instant Report Kit"/>
    <x v="1654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s v="United States"/>
    <s v="San Francisco"/>
    <x v="1"/>
    <n v="94109"/>
    <x v="1"/>
    <s v="OFF-PA-10000994"/>
    <x v="1"/>
    <x v="10"/>
    <s v="Xerox 1915"/>
    <x v="2840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s v="United States"/>
    <s v="Los Angeles"/>
    <x v="1"/>
    <n v="90008"/>
    <x v="1"/>
    <s v="OFF-AR-10003156"/>
    <x v="1"/>
    <x v="6"/>
    <s v="50 Colored Long Pencils"/>
    <x v="429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s v="United States"/>
    <s v="Los Angeles"/>
    <x v="1"/>
    <n v="90008"/>
    <x v="1"/>
    <s v="FUR-CH-10000988"/>
    <x v="0"/>
    <x v="1"/>
    <s v="Hon Olson Stacker Stools"/>
    <x v="413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s v="United States"/>
    <s v="Los Angeles"/>
    <x v="1"/>
    <n v="90049"/>
    <x v="1"/>
    <s v="TEC-MA-10003329"/>
    <x v="2"/>
    <x v="15"/>
    <s v="Vtech AT&amp;T CL2940 Corded Speakerphone, Black"/>
    <x v="981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s v="United States"/>
    <s v="Chico"/>
    <x v="1"/>
    <n v="95928"/>
    <x v="1"/>
    <s v="OFF-AR-10001547"/>
    <x v="1"/>
    <x v="6"/>
    <s v="Newell 311"/>
    <x v="4132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s v="United States"/>
    <s v="Chico"/>
    <x v="1"/>
    <n v="95928"/>
    <x v="1"/>
    <s v="OFF-EN-10003072"/>
    <x v="1"/>
    <x v="12"/>
    <s v="Peel &amp; Seel Envelopes"/>
    <x v="2887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s v="United States"/>
    <s v="Chico"/>
    <x v="1"/>
    <n v="95928"/>
    <x v="1"/>
    <s v="OFF-PA-10000726"/>
    <x v="1"/>
    <x v="10"/>
    <s v="Black Print Carbonless Snap-Off Rapid Letter, 8 1/2&quot; x 7&quot;"/>
    <x v="2978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s v="United States"/>
    <s v="Springfield"/>
    <x v="21"/>
    <n v="97477"/>
    <x v="1"/>
    <s v="FUR-BO-10001972"/>
    <x v="0"/>
    <x v="0"/>
    <s v="O'Sullivan 4-Shelf Bookcase in Odessa Pine"/>
    <x v="4133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s v="United States"/>
    <s v="Springfield"/>
    <x v="21"/>
    <n v="97477"/>
    <x v="1"/>
    <s v="OFF-SU-10004664"/>
    <x v="1"/>
    <x v="14"/>
    <s v="Acme Softgrip Scissors"/>
    <x v="384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s v="United States"/>
    <s v="Springfield"/>
    <x v="21"/>
    <n v="97477"/>
    <x v="1"/>
    <s v="OFF-BI-10003676"/>
    <x v="1"/>
    <x v="8"/>
    <s v="GBC Standard Recycled Report Covers, Clear Plastic Sheets"/>
    <x v="4134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s v="United States"/>
    <s v="Springfield"/>
    <x v="21"/>
    <n v="97477"/>
    <x v="1"/>
    <s v="OFF-AR-10003727"/>
    <x v="1"/>
    <x v="6"/>
    <s v="Berol Giant Pencil Sharpener"/>
    <x v="4135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s v="United States"/>
    <s v="Jacksonville"/>
    <x v="2"/>
    <n v="32216"/>
    <x v="0"/>
    <s v="FUR-FU-10003829"/>
    <x v="0"/>
    <x v="5"/>
    <s v="Stackable Trays"/>
    <x v="4136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s v="United States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s v="United States"/>
    <s v="Bakersfield"/>
    <x v="1"/>
    <n v="93309"/>
    <x v="1"/>
    <s v="OFF-FA-10002280"/>
    <x v="1"/>
    <x v="13"/>
    <s v="Advantus Plastic Paper Clips"/>
    <x v="768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s v="United States"/>
    <s v="Bakersfield"/>
    <x v="1"/>
    <n v="93309"/>
    <x v="1"/>
    <s v="FUR-CH-10002961"/>
    <x v="0"/>
    <x v="1"/>
    <s v="Leather Task Chair, Black"/>
    <x v="74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s v="United States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s v="United States"/>
    <s v="Bakersfield"/>
    <x v="1"/>
    <n v="93309"/>
    <x v="1"/>
    <s v="FUR-FU-10004848"/>
    <x v="0"/>
    <x v="5"/>
    <s v="Howard Miller 13-3/4&quot; Diameter Brushed Chrome Round Wall Clock"/>
    <x v="2678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s v="United States"/>
    <s v="Bakersfield"/>
    <x v="1"/>
    <n v="93309"/>
    <x v="1"/>
    <s v="OFF-BI-10003364"/>
    <x v="1"/>
    <x v="8"/>
    <s v="Binding Machine Supplies"/>
    <x v="1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s v="United States"/>
    <s v="New York City"/>
    <x v="15"/>
    <n v="10011"/>
    <x v="3"/>
    <s v="OFF-ST-10002615"/>
    <x v="1"/>
    <x v="4"/>
    <s v="Dual Level, Single-Width Filing Carts"/>
    <x v="4137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s v="United States"/>
    <s v="New York City"/>
    <x v="15"/>
    <n v="10011"/>
    <x v="3"/>
    <s v="FUR-FU-10000521"/>
    <x v="0"/>
    <x v="5"/>
    <s v="Seth Thomas 14&quot; Putty-Colored Wall Clock"/>
    <x v="4138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s v="United States"/>
    <s v="New York City"/>
    <x v="15"/>
    <n v="10011"/>
    <x v="3"/>
    <s v="OFF-LA-10000121"/>
    <x v="1"/>
    <x v="2"/>
    <s v="Avery 48"/>
    <x v="1381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s v="United States"/>
    <s v="New York City"/>
    <x v="15"/>
    <n v="10011"/>
    <x v="3"/>
    <s v="OFF-PA-10001289"/>
    <x v="1"/>
    <x v="10"/>
    <s v="White Computer Printout Paper by Universal"/>
    <x v="2723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s v="United States"/>
    <s v="Chicago"/>
    <x v="10"/>
    <n v="60610"/>
    <x v="2"/>
    <s v="FUR-CH-10004495"/>
    <x v="0"/>
    <x v="1"/>
    <s v="Global Leather and Oak Executive Chair, Black"/>
    <x v="4139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s v="United States"/>
    <s v="El Paso"/>
    <x v="5"/>
    <n v="79907"/>
    <x v="2"/>
    <s v="TEC-PH-10000895"/>
    <x v="2"/>
    <x v="7"/>
    <s v="Polycom VVX 310 VoIP phone"/>
    <x v="4140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s v="United States"/>
    <s v="El Paso"/>
    <x v="5"/>
    <n v="79907"/>
    <x v="2"/>
    <s v="OFF-PA-10000552"/>
    <x v="1"/>
    <x v="10"/>
    <s v="Xerox 200"/>
    <x v="563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s v="United States"/>
    <s v="Thousand Oaks"/>
    <x v="1"/>
    <n v="91360"/>
    <x v="1"/>
    <s v="TEC-PH-10000376"/>
    <x v="2"/>
    <x v="7"/>
    <s v="Square Credit Card Reader"/>
    <x v="299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s v="United States"/>
    <s v="Springfield"/>
    <x v="24"/>
    <n v="45503"/>
    <x v="3"/>
    <s v="OFF-AR-10003504"/>
    <x v="1"/>
    <x v="6"/>
    <s v="Newell 347"/>
    <x v="1518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s v="United States"/>
    <s v="Dallas"/>
    <x v="5"/>
    <n v="75220"/>
    <x v="2"/>
    <s v="OFF-ST-10000943"/>
    <x v="1"/>
    <x v="4"/>
    <s v="Eldon ProFile File 'N Store Portable File Tub Letter/Legal Size Black"/>
    <x v="1845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s v="United States"/>
    <s v="Dallas"/>
    <x v="5"/>
    <n v="75220"/>
    <x v="2"/>
    <s v="FUR-BO-10003441"/>
    <x v="0"/>
    <x v="0"/>
    <s v="Bush Westfield Collection Bookcases, Fully Assembled"/>
    <x v="4141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s v="United States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s v="United States"/>
    <s v="Knoxville"/>
    <x v="18"/>
    <n v="37918"/>
    <x v="0"/>
    <s v="OFF-AP-10001205"/>
    <x v="1"/>
    <x v="9"/>
    <s v="Belkin 5 Outlet SurgeMaster Power Centers"/>
    <x v="2802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s v="United States"/>
    <s v="Knoxville"/>
    <x v="18"/>
    <n v="37918"/>
    <x v="0"/>
    <s v="OFF-AR-10002987"/>
    <x v="1"/>
    <x v="6"/>
    <s v="Prismacolor Color Pencil Set"/>
    <x v="4142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s v="United States"/>
    <s v="Chattanooga"/>
    <x v="18"/>
    <n v="37421"/>
    <x v="0"/>
    <s v="FUR-FU-10000723"/>
    <x v="0"/>
    <x v="5"/>
    <s v="Deflect-o EconoMat Studded, No Bevel Mat for Low Pile Carpeting"/>
    <x v="4143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s v="United States"/>
    <s v="San Diego"/>
    <x v="1"/>
    <n v="92037"/>
    <x v="1"/>
    <s v="OFF-PA-10003127"/>
    <x v="1"/>
    <x v="10"/>
    <s v="Easy-staple paper"/>
    <x v="151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s v="United States"/>
    <s v="San Diego"/>
    <x v="1"/>
    <n v="92037"/>
    <x v="1"/>
    <s v="FUR-FU-10000747"/>
    <x v="0"/>
    <x v="5"/>
    <s v="Tenex B1-RE Series Chair Mats for Low Pile Carpets"/>
    <x v="1377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s v="United States"/>
    <s v="San Diego"/>
    <x v="1"/>
    <n v="92037"/>
    <x v="1"/>
    <s v="TEC-PH-10001795"/>
    <x v="2"/>
    <x v="7"/>
    <s v="ClearOne CHATAttach 160 - speaker phone"/>
    <x v="4144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s v="United States"/>
    <s v="New York City"/>
    <x v="15"/>
    <n v="10024"/>
    <x v="3"/>
    <s v="OFF-PA-10003797"/>
    <x v="1"/>
    <x v="10"/>
    <s v="Xerox 209"/>
    <x v="54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s v="United States"/>
    <s v="Tampa"/>
    <x v="2"/>
    <n v="33614"/>
    <x v="0"/>
    <s v="TEC-AC-10002718"/>
    <x v="2"/>
    <x v="11"/>
    <s v="Belkin Standard 104 key USB Keyboard"/>
    <x v="4145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s v="United States"/>
    <s v="Utica"/>
    <x v="15"/>
    <n v="13501"/>
    <x v="3"/>
    <s v="TEC-PH-10002170"/>
    <x v="2"/>
    <x v="7"/>
    <s v="ClearSounds CSC500 Amplified Spirit Phone Corded phone"/>
    <x v="463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s v="United States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s v="United States"/>
    <s v="Utica"/>
    <x v="15"/>
    <n v="13501"/>
    <x v="3"/>
    <s v="OFF-BI-10001031"/>
    <x v="1"/>
    <x v="8"/>
    <s v="Pressboard Data Binders by Wilson Jones"/>
    <x v="1232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s v="United States"/>
    <s v="Utica"/>
    <x v="15"/>
    <n v="13501"/>
    <x v="3"/>
    <s v="OFF-LA-10001158"/>
    <x v="1"/>
    <x v="2"/>
    <s v="Avery Address/Shipping Labels for Typewriters, 4&quot; x 2&quot;"/>
    <x v="4147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s v="United States"/>
    <s v="Utica"/>
    <x v="15"/>
    <n v="13501"/>
    <x v="3"/>
    <s v="OFF-LA-10001613"/>
    <x v="1"/>
    <x v="2"/>
    <s v="Avery File Folder Labels"/>
    <x v="13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s v="United States"/>
    <s v="San Francisco"/>
    <x v="1"/>
    <n v="94122"/>
    <x v="1"/>
    <s v="OFF-SU-10000157"/>
    <x v="1"/>
    <x v="14"/>
    <s v="Compact Automatic Electric Letter Opener"/>
    <x v="4148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s v="United States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s v="United States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s v="United States"/>
    <s v="San Francisco"/>
    <x v="1"/>
    <n v="94122"/>
    <x v="1"/>
    <s v="OFF-BI-10001900"/>
    <x v="1"/>
    <x v="8"/>
    <s v="DXL Angle-View Binders with Locking Rings, Black"/>
    <x v="4151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s v="United States"/>
    <s v="Columbus"/>
    <x v="24"/>
    <n v="43229"/>
    <x v="3"/>
    <s v="OFF-AP-10003971"/>
    <x v="1"/>
    <x v="9"/>
    <s v="Belkin 6 Outlet Metallic Surge Strip"/>
    <x v="4152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s v="United States"/>
    <s v="New York City"/>
    <x v="15"/>
    <n v="10035"/>
    <x v="3"/>
    <s v="OFF-PA-10000418"/>
    <x v="1"/>
    <x v="10"/>
    <s v="Xerox 189"/>
    <x v="1257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s v="United States"/>
    <s v="New York City"/>
    <x v="15"/>
    <n v="10035"/>
    <x v="3"/>
    <s v="FUR-CH-10004626"/>
    <x v="0"/>
    <x v="1"/>
    <s v="Office Star Flex Back Scooter Chair with Aluminum Finish Frame"/>
    <x v="4153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s v="United States"/>
    <s v="New York City"/>
    <x v="15"/>
    <n v="10035"/>
    <x v="3"/>
    <s v="FUR-CH-10004860"/>
    <x v="0"/>
    <x v="1"/>
    <s v="Global Low Back Tilter Chair"/>
    <x v="4154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s v="United States"/>
    <s v="New York City"/>
    <x v="15"/>
    <n v="10035"/>
    <x v="3"/>
    <s v="OFF-AR-10003251"/>
    <x v="1"/>
    <x v="6"/>
    <s v="Prang Drawing Pencil Set"/>
    <x v="348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s v="United States"/>
    <s v="Richmond"/>
    <x v="14"/>
    <n v="47374"/>
    <x v="2"/>
    <s v="FUR-TA-10004575"/>
    <x v="0"/>
    <x v="3"/>
    <s v="Hon 5100 Series Wood Tables"/>
    <x v="4155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s v="United States"/>
    <s v="Richmond"/>
    <x v="14"/>
    <n v="47374"/>
    <x v="2"/>
    <s v="FUR-CH-10004754"/>
    <x v="0"/>
    <x v="1"/>
    <s v="Global Stack Chair with Arms, Black"/>
    <x v="4156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s v="United States"/>
    <s v="San Diego"/>
    <x v="1"/>
    <n v="92105"/>
    <x v="1"/>
    <s v="TEC-AC-10003095"/>
    <x v="2"/>
    <x v="11"/>
    <s v="Logitech G35 7.1-Channel Surround Sound Headset"/>
    <x v="4157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s v="United States"/>
    <s v="Concord"/>
    <x v="3"/>
    <n v="28027"/>
    <x v="0"/>
    <s v="OFF-LA-10000262"/>
    <x v="1"/>
    <x v="2"/>
    <s v="Avery 494"/>
    <x v="303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s v="United States"/>
    <s v="Concord"/>
    <x v="3"/>
    <n v="28027"/>
    <x v="0"/>
    <s v="FUR-CH-10002961"/>
    <x v="0"/>
    <x v="1"/>
    <s v="Leather Task Chair, Black"/>
    <x v="4158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s v="United States"/>
    <s v="Miami"/>
    <x v="2"/>
    <n v="33178"/>
    <x v="0"/>
    <s v="OFF-BI-10003876"/>
    <x v="1"/>
    <x v="8"/>
    <s v="Green Canvas Binder for 8-1/2&quot; x 14&quot; Sheets"/>
    <x v="4159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s v="United States"/>
    <s v="Miami"/>
    <x v="2"/>
    <n v="33178"/>
    <x v="0"/>
    <s v="OFF-BI-10002133"/>
    <x v="1"/>
    <x v="8"/>
    <s v="Wilson Jones Elliptical Ring 3 1/2&quot; Capacity Binders, 800 sheets"/>
    <x v="1811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s v="United States"/>
    <s v="Miami"/>
    <x v="2"/>
    <n v="33178"/>
    <x v="0"/>
    <s v="TEC-AC-10004396"/>
    <x v="2"/>
    <x v="11"/>
    <s v="Logitech Keyboard K120"/>
    <x v="4160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s v="United States"/>
    <s v="Los Angeles"/>
    <x v="1"/>
    <n v="90036"/>
    <x v="1"/>
    <s v="TEC-PH-10004100"/>
    <x v="2"/>
    <x v="7"/>
    <s v="Griffin GC17055 Auxiliary Audio Cable"/>
    <x v="4161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s v="United States"/>
    <s v="Seattle"/>
    <x v="4"/>
    <n v="98115"/>
    <x v="1"/>
    <s v="OFF-ST-10000636"/>
    <x v="1"/>
    <x v="4"/>
    <s v="Rogers Profile Extra Capacity Storage Tub"/>
    <x v="4162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s v="United States"/>
    <s v="Arlington"/>
    <x v="17"/>
    <n v="22204"/>
    <x v="0"/>
    <s v="OFF-PA-10001972"/>
    <x v="1"/>
    <x v="10"/>
    <s v="Xerox 214"/>
    <x v="5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s v="United States"/>
    <s v="Arlington"/>
    <x v="17"/>
    <n v="22204"/>
    <x v="0"/>
    <s v="FUR-FU-10002554"/>
    <x v="0"/>
    <x v="5"/>
    <s v="Westinghouse Floor Lamp with Metal Mesh Shade, Black"/>
    <x v="3264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TEC-PH-10003174"/>
    <x v="2"/>
    <x v="7"/>
    <s v="RCA ViSYS 25825 Wireless digital phone"/>
    <x v="4163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OFF-ST-10001418"/>
    <x v="1"/>
    <x v="4"/>
    <s v="Carina Media Storage Towers in Natural &amp; Black"/>
    <x v="4164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FUR-FU-10002813"/>
    <x v="0"/>
    <x v="5"/>
    <s v="DAX Contemporary Wood Frame with Silver Metal Mat, Desktop, 11 x 14 Size"/>
    <x v="4165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OFF-ST-10000129"/>
    <x v="1"/>
    <x v="4"/>
    <s v="Fellowes Recycled Storage Drawers"/>
    <x v="4166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OFF-PA-10001639"/>
    <x v="1"/>
    <x v="10"/>
    <s v="Xerox 203"/>
    <x v="5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s v="United States"/>
    <s v="San Diego"/>
    <x v="1"/>
    <n v="92105"/>
    <x v="1"/>
    <s v="FUR-FU-10001591"/>
    <x v="0"/>
    <x v="5"/>
    <s v="Advantus Panel Wall Certificate Holder - 8.5x11"/>
    <x v="4168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s v="United States"/>
    <s v="Roseville"/>
    <x v="11"/>
    <n v="55113"/>
    <x v="2"/>
    <s v="OFF-AP-10003849"/>
    <x v="1"/>
    <x v="9"/>
    <s v="Hoover Shoulder Vac Commercial Portable Vacuum"/>
    <x v="4169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s v="United States"/>
    <s v="Roseville"/>
    <x v="11"/>
    <n v="55113"/>
    <x v="2"/>
    <s v="OFF-ST-10000078"/>
    <x v="1"/>
    <x v="4"/>
    <s v="Tennsco 6- and 18-Compartment Lockers"/>
    <x v="4170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s v="United States"/>
    <s v="Roseville"/>
    <x v="11"/>
    <n v="55113"/>
    <x v="2"/>
    <s v="TEC-CO-10001571"/>
    <x v="2"/>
    <x v="16"/>
    <s v="Sharp 1540cs Digital Laser Copier"/>
    <x v="3745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s v="United States"/>
    <s v="Roseville"/>
    <x v="11"/>
    <n v="55113"/>
    <x v="2"/>
    <s v="OFF-BI-10001658"/>
    <x v="1"/>
    <x v="8"/>
    <s v="GBC Standard Therm-A-Bind Covers"/>
    <x v="4171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s v="United States"/>
    <s v="Roseville"/>
    <x v="11"/>
    <n v="55113"/>
    <x v="2"/>
    <s v="FUR-FU-10004351"/>
    <x v="0"/>
    <x v="5"/>
    <s v="Staple-based wall hangings"/>
    <x v="417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s v="United States"/>
    <s v="Virginia Beach"/>
    <x v="17"/>
    <n v="23464"/>
    <x v="0"/>
    <s v="OFF-BI-10003314"/>
    <x v="1"/>
    <x v="8"/>
    <s v="Tuff Stuff Recycled Round Ring Binders"/>
    <x v="1328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s v="United States"/>
    <s v="Dallas"/>
    <x v="5"/>
    <n v="75220"/>
    <x v="2"/>
    <s v="OFF-ST-10001505"/>
    <x v="1"/>
    <x v="4"/>
    <s v="Perma STOR-ALL Hanging File Box, 13 1/8&quot;W x 12 1/4&quot;D x 10 1/2&quot;H"/>
    <x v="1399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s v="United States"/>
    <s v="Dallas"/>
    <x v="5"/>
    <n v="75220"/>
    <x v="2"/>
    <s v="OFF-SU-10003567"/>
    <x v="1"/>
    <x v="14"/>
    <s v="Stiletto Hand Letter Openers"/>
    <x v="4173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s v="United States"/>
    <s v="Dallas"/>
    <x v="5"/>
    <n v="75220"/>
    <x v="2"/>
    <s v="OFF-BI-10002982"/>
    <x v="1"/>
    <x v="8"/>
    <s v="Avery Self-Adhesive Photo Pockets for Polaroid Photos"/>
    <x v="4174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s v="United States"/>
    <s v="Dallas"/>
    <x v="5"/>
    <n v="75220"/>
    <x v="2"/>
    <s v="FUR-FU-10002364"/>
    <x v="0"/>
    <x v="5"/>
    <s v="Eldon Expressions Wood Desk Accessories, Oak"/>
    <x v="181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s v="United States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s v="United States"/>
    <s v="Conway"/>
    <x v="36"/>
    <n v="72032"/>
    <x v="0"/>
    <s v="FUR-TA-10002530"/>
    <x v="0"/>
    <x v="3"/>
    <s v="Iceberg OfficeWorks 42&quot; Round Tables"/>
    <x v="85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s v="United States"/>
    <s v="Philadelphia"/>
    <x v="9"/>
    <n v="19120"/>
    <x v="3"/>
    <s v="OFF-PA-10001526"/>
    <x v="1"/>
    <x v="10"/>
    <s v="Xerox 1949"/>
    <x v="892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s v="United States"/>
    <s v="Little Rock"/>
    <x v="36"/>
    <n v="72209"/>
    <x v="0"/>
    <s v="OFF-PA-10001497"/>
    <x v="1"/>
    <x v="10"/>
    <s v="Xerox 1914"/>
    <x v="1446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s v="United States"/>
    <s v="Little Rock"/>
    <x v="36"/>
    <n v="72209"/>
    <x v="0"/>
    <s v="OFF-PA-10003936"/>
    <x v="1"/>
    <x v="10"/>
    <s v="Xerox 1994"/>
    <x v="54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s v="United States"/>
    <s v="Little Rock"/>
    <x v="36"/>
    <n v="72209"/>
    <x v="0"/>
    <s v="OFF-AR-10000716"/>
    <x v="1"/>
    <x v="6"/>
    <s v="DIXON Ticonderoga Erasable Checking Pencils"/>
    <x v="954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s v="United States"/>
    <s v="Meriden"/>
    <x v="29"/>
    <n v="6450"/>
    <x v="3"/>
    <s v="OFF-AP-10002765"/>
    <x v="1"/>
    <x v="9"/>
    <s v="Fellowes Advanced Computer Series Surge Protectors"/>
    <x v="1972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s v="United States"/>
    <s v="Meriden"/>
    <x v="29"/>
    <n v="6450"/>
    <x v="3"/>
    <s v="OFF-AR-10004165"/>
    <x v="1"/>
    <x v="6"/>
    <s v="Binney &amp; Smith inkTank Erasable Pocket Highlighter, Chisel Tip, Yellow"/>
    <x v="417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s v="United States"/>
    <s v="Meriden"/>
    <x v="29"/>
    <n v="6450"/>
    <x v="3"/>
    <s v="FUR-CH-10002335"/>
    <x v="0"/>
    <x v="1"/>
    <s v="Hon GuestStacker Chair"/>
    <x v="4177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s v="United States"/>
    <s v="Philadelphia"/>
    <x v="9"/>
    <n v="19143"/>
    <x v="3"/>
    <s v="OFF-AR-10004078"/>
    <x v="1"/>
    <x v="6"/>
    <s v="Newell 312"/>
    <x v="1091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s v="United States"/>
    <s v="Philadelphia"/>
    <x v="9"/>
    <n v="19143"/>
    <x v="3"/>
    <s v="OFF-BI-10002026"/>
    <x v="1"/>
    <x v="8"/>
    <s v="Avery Arch Ring Binders"/>
    <x v="4178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s v="United States"/>
    <s v="Cheyenne"/>
    <x v="47"/>
    <n v="82001"/>
    <x v="1"/>
    <s v="FUR-CH-10001215"/>
    <x v="0"/>
    <x v="1"/>
    <s v="Global Troy Executive Leather Low-Back Tilter"/>
    <x v="2355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s v="United States"/>
    <s v="Anaheim"/>
    <x v="1"/>
    <n v="92804"/>
    <x v="1"/>
    <s v="FUR-TA-10001771"/>
    <x v="0"/>
    <x v="3"/>
    <s v="Bush Cubix Conference Tables, Fully Assembled"/>
    <x v="4179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s v="United States"/>
    <s v="Bloomington"/>
    <x v="14"/>
    <n v="47401"/>
    <x v="2"/>
    <s v="FUR-FU-10004006"/>
    <x v="0"/>
    <x v="5"/>
    <s v="Deflect-o DuraMat Lighweight, Studded, Beveled Mat for Low Pile Carpeting"/>
    <x v="4180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s v="United States"/>
    <s v="Columbus"/>
    <x v="32"/>
    <n v="31907"/>
    <x v="0"/>
    <s v="OFF-ST-10003282"/>
    <x v="1"/>
    <x v="4"/>
    <s v="Advantus 10-Drawer Portable Organizer, Chrome Metal Frame, Smoke Drawers"/>
    <x v="4181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s v="United States"/>
    <s v="Jonesboro"/>
    <x v="36"/>
    <n v="72401"/>
    <x v="0"/>
    <s v="OFF-BI-10002353"/>
    <x v="1"/>
    <x v="8"/>
    <s v="GBC VeloBind Cover Sets"/>
    <x v="4182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s v="United States"/>
    <s v="Jonesboro"/>
    <x v="36"/>
    <n v="72401"/>
    <x v="0"/>
    <s v="OFF-BI-10004141"/>
    <x v="1"/>
    <x v="8"/>
    <s v="Insertable Tab Indexes For Data Binders"/>
    <x v="4183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s v="United States"/>
    <s v="Philadelphia"/>
    <x v="9"/>
    <n v="19140"/>
    <x v="3"/>
    <s v="OFF-AR-10001954"/>
    <x v="1"/>
    <x v="6"/>
    <s v="Newell 331"/>
    <x v="4184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s v="United States"/>
    <s v="Lawrence"/>
    <x v="31"/>
    <n v="1841"/>
    <x v="3"/>
    <s v="OFF-BI-10001071"/>
    <x v="1"/>
    <x v="8"/>
    <s v="GBC ProClick Punch Binding System"/>
    <x v="2509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s v="United States"/>
    <s v="Lawrence"/>
    <x v="31"/>
    <n v="1841"/>
    <x v="3"/>
    <s v="OFF-PA-10003022"/>
    <x v="1"/>
    <x v="10"/>
    <s v="Xerox 1992"/>
    <x v="1465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s v="United States"/>
    <s v="Lawrence"/>
    <x v="31"/>
    <n v="1841"/>
    <x v="3"/>
    <s v="OFF-AP-10001293"/>
    <x v="1"/>
    <x v="9"/>
    <s v="Belkin 8 Outlet Surge Protector"/>
    <x v="3605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s v="United States"/>
    <s v="New York City"/>
    <x v="15"/>
    <n v="10011"/>
    <x v="3"/>
    <s v="OFF-PA-10001815"/>
    <x v="1"/>
    <x v="10"/>
    <s v="Xerox 1885"/>
    <x v="2250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s v="United States"/>
    <s v="San Diego"/>
    <x v="1"/>
    <n v="92105"/>
    <x v="1"/>
    <s v="FUR-CH-10001215"/>
    <x v="0"/>
    <x v="1"/>
    <s v="Global Troy Executive Leather Low-Back Tilter"/>
    <x v="479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s v="United States"/>
    <s v="San Diego"/>
    <x v="1"/>
    <n v="92105"/>
    <x v="1"/>
    <s v="OFF-PA-10000100"/>
    <x v="1"/>
    <x v="10"/>
    <s v="Xerox 1945"/>
    <x v="1542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s v="United States"/>
    <s v="San Diego"/>
    <x v="1"/>
    <n v="92105"/>
    <x v="1"/>
    <s v="FUR-CH-10002880"/>
    <x v="0"/>
    <x v="1"/>
    <s v="Global High-Back Leather Tilter, Burgundy"/>
    <x v="4185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s v="United States"/>
    <s v="San Francisco"/>
    <x v="1"/>
    <n v="94109"/>
    <x v="1"/>
    <s v="FUR-FU-10004712"/>
    <x v="0"/>
    <x v="5"/>
    <s v="Westinghouse Mesh Shade Clip-On Gooseneck Lamp, Black"/>
    <x v="4186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s v="United States"/>
    <s v="San Francisco"/>
    <x v="1"/>
    <n v="94109"/>
    <x v="1"/>
    <s v="OFF-SU-10000151"/>
    <x v="1"/>
    <x v="14"/>
    <s v="High Speed Automatic Electric Letter Opener"/>
    <x v="4187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s v="United States"/>
    <s v="San Francisco"/>
    <x v="1"/>
    <n v="94110"/>
    <x v="1"/>
    <s v="OFF-BI-10000136"/>
    <x v="1"/>
    <x v="8"/>
    <s v="Avery Non-Stick Heavy Duty View Round Locking Ring Binders"/>
    <x v="646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s v="United States"/>
    <s v="San Francisco"/>
    <x v="1"/>
    <n v="94110"/>
    <x v="1"/>
    <s v="TEC-AC-10003610"/>
    <x v="2"/>
    <x v="11"/>
    <s v="Logitech Illuminated - Keyboard"/>
    <x v="690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s v="United States"/>
    <s v="Cranston"/>
    <x v="34"/>
    <n v="2920"/>
    <x v="3"/>
    <s v="OFF-ST-10001837"/>
    <x v="1"/>
    <x v="4"/>
    <s v="SAFCO Mobile Desk Side File, Wire Frame"/>
    <x v="3931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s v="United States"/>
    <s v="Owensboro"/>
    <x v="0"/>
    <n v="42301"/>
    <x v="0"/>
    <s v="OFF-PA-10001952"/>
    <x v="1"/>
    <x v="10"/>
    <s v="Xerox 1902"/>
    <x v="1846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s v="United States"/>
    <s v="Baltimore"/>
    <x v="39"/>
    <n v="21215"/>
    <x v="3"/>
    <s v="OFF-BI-10002414"/>
    <x v="1"/>
    <x v="8"/>
    <s v="GBC ProClick Spines for 32-Hole Punch"/>
    <x v="2989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s v="United States"/>
    <s v="Chicago"/>
    <x v="10"/>
    <n v="60610"/>
    <x v="2"/>
    <s v="OFF-PA-10001790"/>
    <x v="1"/>
    <x v="10"/>
    <s v="Xerox 1910"/>
    <x v="4188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s v="United States"/>
    <s v="Chicago"/>
    <x v="10"/>
    <n v="60610"/>
    <x v="2"/>
    <s v="OFF-ST-10001590"/>
    <x v="1"/>
    <x v="4"/>
    <s v="Tenex Personal Project File with Scoop Front Design, Black"/>
    <x v="4189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s v="United States"/>
    <s v="Chicago"/>
    <x v="10"/>
    <n v="60610"/>
    <x v="2"/>
    <s v="TEC-AC-10003657"/>
    <x v="2"/>
    <x v="11"/>
    <s v="Lenovo 17-Key USB Numeric Keypad"/>
    <x v="4190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s v="United States"/>
    <s v="Atlanta"/>
    <x v="32"/>
    <n v="30318"/>
    <x v="0"/>
    <s v="OFF-BI-10004876"/>
    <x v="1"/>
    <x v="8"/>
    <s v="Wilson Jones Suede Grain Vinyl Binders"/>
    <x v="1104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s v="United States"/>
    <s v="Los Angeles"/>
    <x v="1"/>
    <n v="90036"/>
    <x v="1"/>
    <s v="OFF-ST-10003123"/>
    <x v="1"/>
    <x v="4"/>
    <s v="Fellowes Bases and Tops For Staxonsteel/High-Stak Systems"/>
    <x v="4191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s v="United States"/>
    <s v="Los Angeles"/>
    <x v="1"/>
    <n v="90049"/>
    <x v="1"/>
    <s v="OFF-LA-10003498"/>
    <x v="1"/>
    <x v="2"/>
    <s v="Avery 475"/>
    <x v="1851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s v="United States"/>
    <s v="Los Angeles"/>
    <x v="1"/>
    <n v="90049"/>
    <x v="1"/>
    <s v="OFF-PA-10004947"/>
    <x v="1"/>
    <x v="10"/>
    <s v="Easy-staple paper"/>
    <x v="1591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s v="United States"/>
    <s v="Richmond"/>
    <x v="14"/>
    <n v="47374"/>
    <x v="2"/>
    <s v="FUR-FU-10003799"/>
    <x v="0"/>
    <x v="5"/>
    <s v="Seth Thomas 13 1/2&quot; Wall Clock"/>
    <x v="419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s v="United States"/>
    <s v="Richmond"/>
    <x v="14"/>
    <n v="47374"/>
    <x v="2"/>
    <s v="TEC-PH-10000673"/>
    <x v="2"/>
    <x v="7"/>
    <s v="Plantronics Voyager Pro HD - Bluetooth Headset"/>
    <x v="4193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s v="United States"/>
    <s v="San Francisco"/>
    <x v="1"/>
    <n v="94110"/>
    <x v="1"/>
    <s v="OFF-EN-10002621"/>
    <x v="1"/>
    <x v="12"/>
    <s v="Staple envelope"/>
    <x v="3996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s v="United States"/>
    <s v="San Francisco"/>
    <x v="1"/>
    <n v="94122"/>
    <x v="1"/>
    <s v="OFF-BI-10004528"/>
    <x v="1"/>
    <x v="8"/>
    <s v="Cardinal Poly Pocket Divider Pockets for Ring Binders"/>
    <x v="4194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s v="United States"/>
    <s v="Westfield"/>
    <x v="30"/>
    <n v="7090"/>
    <x v="3"/>
    <s v="FUR-FU-10001889"/>
    <x v="0"/>
    <x v="5"/>
    <s v="Ultra Door Pull Handle"/>
    <x v="1629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s v="United States"/>
    <s v="San Francisco"/>
    <x v="1"/>
    <n v="94122"/>
    <x v="1"/>
    <s v="OFF-PA-10000157"/>
    <x v="1"/>
    <x v="10"/>
    <s v="Xerox 191"/>
    <x v="731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s v="United States"/>
    <s v="San Francisco"/>
    <x v="1"/>
    <n v="94122"/>
    <x v="1"/>
    <s v="OFF-PA-10002764"/>
    <x v="1"/>
    <x v="10"/>
    <s v="Easy-staple paper"/>
    <x v="1568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s v="United States"/>
    <s v="San Francisco"/>
    <x v="1"/>
    <n v="94122"/>
    <x v="1"/>
    <s v="OFF-PA-10000143"/>
    <x v="1"/>
    <x v="10"/>
    <s v="Astroparche Fine Business Paper"/>
    <x v="1603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s v="United States"/>
    <s v="San Francisco"/>
    <x v="1"/>
    <n v="94122"/>
    <x v="1"/>
    <s v="OFF-LA-10000414"/>
    <x v="1"/>
    <x v="2"/>
    <s v="Avery 503"/>
    <x v="1417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s v="United States"/>
    <s v="San Francisco"/>
    <x v="1"/>
    <n v="94122"/>
    <x v="1"/>
    <s v="TEC-AC-10003441"/>
    <x v="2"/>
    <x v="11"/>
    <s v="Kingston Digital DataTraveler 32GB USB 2.0"/>
    <x v="41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s v="United States"/>
    <s v="San Jose"/>
    <x v="1"/>
    <n v="95123"/>
    <x v="1"/>
    <s v="OFF-BI-10002353"/>
    <x v="1"/>
    <x v="8"/>
    <s v="GBC VeloBind Cover Sets"/>
    <x v="4196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s v="United States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s v="United States"/>
    <s v="San Jose"/>
    <x v="1"/>
    <n v="95123"/>
    <x v="1"/>
    <s v="FUR-FU-10003026"/>
    <x v="0"/>
    <x v="5"/>
    <s v="Eldon Regeneration Recycled Desk Accessories, Black"/>
    <x v="1606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s v="United States"/>
    <s v="San Jose"/>
    <x v="1"/>
    <n v="95123"/>
    <x v="1"/>
    <s v="OFF-BI-10000632"/>
    <x v="1"/>
    <x v="8"/>
    <s v="Satellite Sectional Post Binders"/>
    <x v="4197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s v="United States"/>
    <s v="Seattle"/>
    <x v="4"/>
    <n v="98115"/>
    <x v="1"/>
    <s v="OFF-ST-10001328"/>
    <x v="1"/>
    <x v="4"/>
    <s v="Personal Filing Tote with Lid, Black/Gray"/>
    <x v="206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s v="United States"/>
    <s v="Owensboro"/>
    <x v="0"/>
    <n v="42301"/>
    <x v="0"/>
    <s v="OFF-SU-10004661"/>
    <x v="1"/>
    <x v="14"/>
    <s v="Acme Titanium Bonded Scissors"/>
    <x v="4198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OFF-ST-10000617"/>
    <x v="1"/>
    <x v="4"/>
    <s v="Woodgrain Magazine Files by Perma"/>
    <x v="81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OFF-LA-10002762"/>
    <x v="1"/>
    <x v="2"/>
    <s v="Avery 485"/>
    <x v="2077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FUR-CH-10001973"/>
    <x v="0"/>
    <x v="1"/>
    <s v="Office Star Flex Back Scooter Chair with White Frame"/>
    <x v="4199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OFF-ST-10003058"/>
    <x v="1"/>
    <x v="4"/>
    <s v="Eldon Mobile Mega Data Cart  Mega Stackable  Add-On Trays"/>
    <x v="4200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FUR-BO-10004834"/>
    <x v="0"/>
    <x v="0"/>
    <s v="Riverside Palais Royal Lawyers Bookcase, Royale Cherry Finish"/>
    <x v="4201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FUR-BO-10002213"/>
    <x v="0"/>
    <x v="0"/>
    <s v="DMI Eclipse Executive Suite Bookcases"/>
    <x v="4202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TEC-PH-10002170"/>
    <x v="2"/>
    <x v="7"/>
    <s v="ClearSounds CSC500 Amplified Spirit Phone Corded phone"/>
    <x v="2779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TEC-AC-10003033"/>
    <x v="2"/>
    <x v="11"/>
    <s v="Plantronics CS510 - Over-the-Head monaural Wireless Headset System"/>
    <x v="3042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s v="United States"/>
    <s v="New York City"/>
    <x v="15"/>
    <n v="10035"/>
    <x v="3"/>
    <s v="TEC-PH-10000169"/>
    <x v="2"/>
    <x v="7"/>
    <s v="ARKON Windshield Dashboard Air Vent Car Mount Holder"/>
    <x v="766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s v="United States"/>
    <s v="New York City"/>
    <x v="15"/>
    <n v="10011"/>
    <x v="3"/>
    <s v="FUR-TA-10002958"/>
    <x v="0"/>
    <x v="3"/>
    <s v="Bevis Oval Conference Table, Walnut"/>
    <x v="4203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s v="United States"/>
    <s v="Springfield"/>
    <x v="17"/>
    <n v="22153"/>
    <x v="0"/>
    <s v="OFF-AR-10001177"/>
    <x v="1"/>
    <x v="6"/>
    <s v="Newell 349"/>
    <x v="1011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s v="United States"/>
    <s v="Bellingham"/>
    <x v="4"/>
    <n v="98226"/>
    <x v="1"/>
    <s v="TEC-AC-10004975"/>
    <x v="2"/>
    <x v="11"/>
    <s v="Plantronics Audio 995 Wireless Stereo Headset"/>
    <x v="4204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s v="United States"/>
    <s v="Decatur"/>
    <x v="19"/>
    <n v="35601"/>
    <x v="0"/>
    <s v="FUR-TA-10001086"/>
    <x v="0"/>
    <x v="3"/>
    <s v="SAFCO PlanMaster Boards, 60w x 37-1/2d, White Melamine"/>
    <x v="4205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s v="United States"/>
    <s v="Fayetteville"/>
    <x v="36"/>
    <n v="72701"/>
    <x v="0"/>
    <s v="OFF-LA-10000240"/>
    <x v="1"/>
    <x v="2"/>
    <s v="Self-Adhesive Address Labels for Typewriters by Universal"/>
    <x v="206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s v="United States"/>
    <s v="Fayetteville"/>
    <x v="36"/>
    <n v="72701"/>
    <x v="0"/>
    <s v="FUR-FU-10002107"/>
    <x v="0"/>
    <x v="5"/>
    <s v="Eldon Pizzaz Desk Accessories"/>
    <x v="4206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s v="United States"/>
    <s v="Philadelphia"/>
    <x v="9"/>
    <n v="19120"/>
    <x v="3"/>
    <s v="FUR-BO-10001519"/>
    <x v="0"/>
    <x v="0"/>
    <s v="O'Sullivan 3-Shelf Heavy-Duty Bookcases"/>
    <x v="4207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s v="United States"/>
    <s v="Philadelphia"/>
    <x v="9"/>
    <n v="19120"/>
    <x v="3"/>
    <s v="OFF-PA-10004100"/>
    <x v="1"/>
    <x v="10"/>
    <s v="Xerox 216"/>
    <x v="12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s v="United States"/>
    <s v="Philadelphia"/>
    <x v="9"/>
    <n v="19120"/>
    <x v="3"/>
    <s v="TEC-PH-10001363"/>
    <x v="2"/>
    <x v="7"/>
    <s v="Apple iPhone 5S"/>
    <x v="4208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s v="United States"/>
    <s v="Philadelphia"/>
    <x v="9"/>
    <n v="19120"/>
    <x v="3"/>
    <s v="OFF-ST-10004835"/>
    <x v="1"/>
    <x v="4"/>
    <s v="Plastic Stacking Crates &amp; Casters"/>
    <x v="2569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s v="United States"/>
    <s v="Philadelphia"/>
    <x v="9"/>
    <n v="19120"/>
    <x v="3"/>
    <s v="TEC-AC-10002018"/>
    <x v="2"/>
    <x v="11"/>
    <s v="AmazonBasics 3-Button USB Wired Mouse"/>
    <x v="3664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s v="United States"/>
    <s v="Philadelphia"/>
    <x v="9"/>
    <n v="19120"/>
    <x v="3"/>
    <s v="TEC-AC-10003033"/>
    <x v="2"/>
    <x v="11"/>
    <s v="Plantronics CS510 - Over-the-Head monaural Wireless Headset System"/>
    <x v="4209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s v="United States"/>
    <s v="Seattle"/>
    <x v="4"/>
    <n v="98103"/>
    <x v="1"/>
    <s v="FUR-FU-10000221"/>
    <x v="0"/>
    <x v="5"/>
    <s v="Master Caster Door Stop, Brown"/>
    <x v="3383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s v="United States"/>
    <s v="Seattle"/>
    <x v="4"/>
    <n v="98103"/>
    <x v="1"/>
    <s v="TEC-PH-10001198"/>
    <x v="2"/>
    <x v="7"/>
    <s v="Avaya 4621SW VoIP phone"/>
    <x v="1665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s v="United States"/>
    <s v="Seattle"/>
    <x v="4"/>
    <n v="98103"/>
    <x v="1"/>
    <s v="TEC-PH-10002564"/>
    <x v="2"/>
    <x v="7"/>
    <s v="OtterBox Defender Series Case - Samsung Galaxy S4"/>
    <x v="981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s v="United States"/>
    <s v="Plano"/>
    <x v="5"/>
    <n v="75023"/>
    <x v="2"/>
    <s v="TEC-PH-10003811"/>
    <x v="2"/>
    <x v="7"/>
    <s v="Jabra Supreme Plus Driver Edition Headset"/>
    <x v="4210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s v="United States"/>
    <s v="Plano"/>
    <x v="5"/>
    <n v="75023"/>
    <x v="2"/>
    <s v="OFF-LA-10004178"/>
    <x v="1"/>
    <x v="2"/>
    <s v="Avery 491"/>
    <x v="1157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s v="United States"/>
    <s v="Los Angeles"/>
    <x v="1"/>
    <n v="90049"/>
    <x v="1"/>
    <s v="TEC-AC-10001465"/>
    <x v="2"/>
    <x v="11"/>
    <s v="SanDisk Cruzer 64 GB USB Flash Drive"/>
    <x v="4211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s v="United States"/>
    <s v="Los Angeles"/>
    <x v="1"/>
    <n v="90049"/>
    <x v="1"/>
    <s v="OFF-AR-10000940"/>
    <x v="1"/>
    <x v="6"/>
    <s v="Newell 343"/>
    <x v="490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s v="United States"/>
    <s v="Los Angeles"/>
    <x v="1"/>
    <n v="90032"/>
    <x v="1"/>
    <s v="TEC-PH-10001700"/>
    <x v="2"/>
    <x v="7"/>
    <s v="Panasonic KX-TG6844B Expandable Digital Cordless Telephone"/>
    <x v="2005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s v="United States"/>
    <s v="Los Angeles"/>
    <x v="1"/>
    <n v="90036"/>
    <x v="1"/>
    <s v="FUR-FU-10000771"/>
    <x v="0"/>
    <x v="5"/>
    <s v="Eldon 200 Class Desk Accessories, Smoke"/>
    <x v="3012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s v="United States"/>
    <s v="Los Angeles"/>
    <x v="1"/>
    <n v="90036"/>
    <x v="1"/>
    <s v="TEC-AC-10002399"/>
    <x v="2"/>
    <x v="11"/>
    <s v="SanDisk Cruzer 32 GB USB Flash Drive"/>
    <x v="2050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s v="United States"/>
    <s v="Los Angeles"/>
    <x v="1"/>
    <n v="90036"/>
    <x v="1"/>
    <s v="OFF-PA-10004983"/>
    <x v="1"/>
    <x v="10"/>
    <s v="Xerox 23"/>
    <x v="243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s v="United States"/>
    <s v="Los Angeles"/>
    <x v="1"/>
    <n v="90036"/>
    <x v="1"/>
    <s v="OFF-ST-10004258"/>
    <x v="1"/>
    <x v="4"/>
    <s v="Portable Personal File Box"/>
    <x v="4212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s v="United States"/>
    <s v="Des Moines"/>
    <x v="23"/>
    <n v="50315"/>
    <x v="2"/>
    <s v="OFF-BI-10004040"/>
    <x v="1"/>
    <x v="8"/>
    <s v="Wilson Jones Impact Binders"/>
    <x v="4213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s v="United States"/>
    <s v="Southaven"/>
    <x v="35"/>
    <n v="38671"/>
    <x v="0"/>
    <s v="OFF-EN-10003862"/>
    <x v="1"/>
    <x v="12"/>
    <s v="Laser &amp; Ink Jet Business Envelopes"/>
    <x v="4214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s v="United States"/>
    <s v="Southaven"/>
    <x v="35"/>
    <n v="38671"/>
    <x v="0"/>
    <s v="TEC-AC-10004571"/>
    <x v="2"/>
    <x v="11"/>
    <s v="Logitech G700s Rechargeable Gaming Mouse"/>
    <x v="674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s v="United States"/>
    <s v="Southaven"/>
    <x v="35"/>
    <n v="38671"/>
    <x v="0"/>
    <s v="OFF-AP-10000891"/>
    <x v="1"/>
    <x v="9"/>
    <s v="Kensington 7 Outlet MasterPiece HOMEOFFICE Power Control Center"/>
    <x v="2727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s v="United States"/>
    <s v="Southaven"/>
    <x v="35"/>
    <n v="38671"/>
    <x v="0"/>
    <s v="OFF-BI-10002026"/>
    <x v="1"/>
    <x v="8"/>
    <s v="Ibico Recycled Linen-Style Covers"/>
    <x v="4215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s v="United States"/>
    <s v="Houston"/>
    <x v="5"/>
    <n v="77041"/>
    <x v="2"/>
    <s v="OFF-PA-10001826"/>
    <x v="1"/>
    <x v="10"/>
    <s v="Xerox 207"/>
    <x v="561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s v="United States"/>
    <s v="New York City"/>
    <x v="15"/>
    <n v="10009"/>
    <x v="3"/>
    <s v="OFF-AR-10001231"/>
    <x v="1"/>
    <x v="6"/>
    <s v="Sanford EarthWrite Recycled Pencils, Medium Soft, #2"/>
    <x v="4216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s v="United States"/>
    <s v="Reading"/>
    <x v="9"/>
    <n v="19601"/>
    <x v="3"/>
    <s v="FUR-FU-10000409"/>
    <x v="0"/>
    <x v="5"/>
    <s v="GE 4 Foot Flourescent Tube, 40 Watt"/>
    <x v="942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s v="United States"/>
    <s v="Reading"/>
    <x v="9"/>
    <n v="19601"/>
    <x v="3"/>
    <s v="FUR-BO-10002545"/>
    <x v="0"/>
    <x v="0"/>
    <s v="Atlantic Metals Mobile 3-Shelf Bookcases, Custom Colors"/>
    <x v="3533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s v="United States"/>
    <s v="San Francisco"/>
    <x v="1"/>
    <n v="94109"/>
    <x v="1"/>
    <s v="OFF-ST-10002756"/>
    <x v="1"/>
    <x v="4"/>
    <s v="Tennsco Stur-D-Stor Boltless Shelving, 5 Shelves, 24&quot; Deep, Sand"/>
    <x v="4217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s v="United States"/>
    <s v="San Francisco"/>
    <x v="1"/>
    <n v="94109"/>
    <x v="1"/>
    <s v="OFF-AP-10003842"/>
    <x v="1"/>
    <x v="9"/>
    <s v="Euro-Pro Shark Turbo Vacuum"/>
    <x v="901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s v="United States"/>
    <s v="San Francisco"/>
    <x v="1"/>
    <n v="94109"/>
    <x v="1"/>
    <s v="OFF-EN-10004459"/>
    <x v="1"/>
    <x v="12"/>
    <s v="Security-Tint Envelopes"/>
    <x v="2484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s v="United States"/>
    <s v="San Francisco"/>
    <x v="1"/>
    <n v="94109"/>
    <x v="1"/>
    <s v="FUR-CH-10003746"/>
    <x v="0"/>
    <x v="1"/>
    <s v="Hon 4070 Series Pagoda Round Back Stacking Chairs"/>
    <x v="4218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s v="United States"/>
    <s v="Los Angeles"/>
    <x v="1"/>
    <n v="90045"/>
    <x v="1"/>
    <s v="FUR-FU-10003142"/>
    <x v="0"/>
    <x v="5"/>
    <s v="Master Big Foot Doorstop, Beige"/>
    <x v="3131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s v="United States"/>
    <s v="Los Angeles"/>
    <x v="1"/>
    <n v="90004"/>
    <x v="1"/>
    <s v="TEC-PH-10001425"/>
    <x v="2"/>
    <x v="7"/>
    <s v="Mophie Juice Pack Helium for iPhone"/>
    <x v="4219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s v="United States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s v="United States"/>
    <s v="Los Angeles"/>
    <x v="1"/>
    <n v="90004"/>
    <x v="1"/>
    <s v="OFF-PA-10003625"/>
    <x v="1"/>
    <x v="10"/>
    <s v="Xerox 1979"/>
    <x v="186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s v="United States"/>
    <s v="San Francisco"/>
    <x v="1"/>
    <n v="94109"/>
    <x v="1"/>
    <s v="OFF-SU-10004768"/>
    <x v="1"/>
    <x v="14"/>
    <s v="Acme Kleencut Forged Steel Scissors"/>
    <x v="1711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s v="United States"/>
    <s v="San Francisco"/>
    <x v="1"/>
    <n v="94109"/>
    <x v="1"/>
    <s v="OFF-ST-10000777"/>
    <x v="1"/>
    <x v="4"/>
    <s v="Companion Letter/Legal File, Black"/>
    <x v="118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s v="United States"/>
    <s v="San Francisco"/>
    <x v="1"/>
    <n v="94109"/>
    <x v="1"/>
    <s v="TEC-PH-10003171"/>
    <x v="2"/>
    <x v="7"/>
    <s v="Plantronics Encore H101 Dual Earpieces Headset"/>
    <x v="4220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s v="United States"/>
    <s v="New York City"/>
    <x v="15"/>
    <n v="10009"/>
    <x v="3"/>
    <s v="OFF-PA-10001033"/>
    <x v="1"/>
    <x v="10"/>
    <s v="Xerox 1893"/>
    <x v="265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s v="United States"/>
    <s v="San Diego"/>
    <x v="1"/>
    <n v="92105"/>
    <x v="1"/>
    <s v="OFF-PA-10000418"/>
    <x v="1"/>
    <x v="10"/>
    <s v="Xerox 189"/>
    <x v="2840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s v="United States"/>
    <s v="San Diego"/>
    <x v="1"/>
    <n v="92105"/>
    <x v="1"/>
    <s v="OFF-BI-10001982"/>
    <x v="1"/>
    <x v="8"/>
    <s v="Wilson Jones Custom Binder Spines &amp; Labels"/>
    <x v="4221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s v="United States"/>
    <s v="San Diego"/>
    <x v="1"/>
    <n v="92105"/>
    <x v="1"/>
    <s v="OFF-PA-10002230"/>
    <x v="1"/>
    <x v="10"/>
    <s v="Xerox 1897"/>
    <x v="548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s v="United States"/>
    <s v="San Diego"/>
    <x v="1"/>
    <n v="92105"/>
    <x v="1"/>
    <s v="FUR-FU-10003577"/>
    <x v="0"/>
    <x v="5"/>
    <s v="Nu-Dell Leatherette Frames"/>
    <x v="4222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s v="United States"/>
    <s v="New York City"/>
    <x v="15"/>
    <n v="10024"/>
    <x v="3"/>
    <s v="FUR-BO-10001811"/>
    <x v="0"/>
    <x v="0"/>
    <s v="Atlantic Metals Mobile 5-Shelf Bookcases, Custom Colors"/>
    <x v="3028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s v="United States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s v="United States"/>
    <s v="Charlotte"/>
    <x v="3"/>
    <n v="28205"/>
    <x v="0"/>
    <s v="OFF-ST-10000676"/>
    <x v="1"/>
    <x v="4"/>
    <s v="Fellowes Econo/Stor Drawers"/>
    <x v="4224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s v="United States"/>
    <s v="Overland Park"/>
    <x v="41"/>
    <n v="66212"/>
    <x v="2"/>
    <s v="OFF-ST-10001496"/>
    <x v="1"/>
    <x v="4"/>
    <s v="Standard Rollaway File with Lock"/>
    <x v="2936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s v="United States"/>
    <s v="Overland Park"/>
    <x v="41"/>
    <n v="66212"/>
    <x v="2"/>
    <s v="OFF-PA-10003673"/>
    <x v="1"/>
    <x v="10"/>
    <s v="Strathmore Photo Mount Cards"/>
    <x v="4225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s v="United States"/>
    <s v="Mesa"/>
    <x v="16"/>
    <n v="85204"/>
    <x v="1"/>
    <s v="TEC-PH-10004614"/>
    <x v="2"/>
    <x v="7"/>
    <s v="AT&amp;T 841000 Phone"/>
    <x v="4226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s v="United States"/>
    <s v="Tulsa"/>
    <x v="26"/>
    <n v="74133"/>
    <x v="2"/>
    <s v="FUR-TA-10001039"/>
    <x v="0"/>
    <x v="3"/>
    <s v="KI Adjustable-Height Table"/>
    <x v="4227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s v="United States"/>
    <s v="Tulsa"/>
    <x v="26"/>
    <n v="74133"/>
    <x v="2"/>
    <s v="OFF-BI-10000474"/>
    <x v="1"/>
    <x v="8"/>
    <s v="Avery Recycled Flexi-View Covers for Binding Systems"/>
    <x v="4228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s v="United States"/>
    <s v="Tulsa"/>
    <x v="26"/>
    <n v="74133"/>
    <x v="2"/>
    <s v="FUR-CH-10004698"/>
    <x v="0"/>
    <x v="1"/>
    <s v="Padded Folding Chairs, Black, 4/Carton"/>
    <x v="4229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s v="United States"/>
    <s v="Tulsa"/>
    <x v="26"/>
    <n v="74133"/>
    <x v="2"/>
    <s v="OFF-ST-10003327"/>
    <x v="1"/>
    <x v="4"/>
    <s v="Akro-Mils 12-Gallon Tote"/>
    <x v="4230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s v="United States"/>
    <s v="New York City"/>
    <x v="15"/>
    <n v="10035"/>
    <x v="3"/>
    <s v="OFF-PA-10000232"/>
    <x v="1"/>
    <x v="10"/>
    <s v="Xerox 1975"/>
    <x v="91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s v="United States"/>
    <s v="Philadelphia"/>
    <x v="9"/>
    <n v="19143"/>
    <x v="3"/>
    <s v="OFF-PA-10003657"/>
    <x v="1"/>
    <x v="10"/>
    <s v="Xerox 1927"/>
    <x v="3331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s v="United States"/>
    <s v="Hattiesburg"/>
    <x v="35"/>
    <n v="39401"/>
    <x v="0"/>
    <s v="FUR-FU-10001185"/>
    <x v="0"/>
    <x v="5"/>
    <s v="Advantus Employee of the Month Certificate Frame, 11 x 13-1/2"/>
    <x v="2324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s v="United States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s v="United States"/>
    <s v="Hattiesburg"/>
    <x v="35"/>
    <n v="39401"/>
    <x v="0"/>
    <s v="OFF-ST-10002485"/>
    <x v="1"/>
    <x v="4"/>
    <s v="Rogers Deluxe File Chest"/>
    <x v="1190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s v="United States"/>
    <s v="Hattiesburg"/>
    <x v="35"/>
    <n v="39401"/>
    <x v="0"/>
    <s v="OFF-PA-10001033"/>
    <x v="1"/>
    <x v="10"/>
    <s v="Xerox 1893"/>
    <x v="4232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s v="United States"/>
    <s v="Hattiesburg"/>
    <x v="35"/>
    <n v="39401"/>
    <x v="0"/>
    <s v="OFF-BI-10000404"/>
    <x v="1"/>
    <x v="8"/>
    <s v="Avery Printable Repositionable Plastic Tabs"/>
    <x v="4233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s v="United States"/>
    <s v="Hattiesburg"/>
    <x v="35"/>
    <n v="39401"/>
    <x v="0"/>
    <s v="FUR-BO-10003546"/>
    <x v="0"/>
    <x v="0"/>
    <s v="Hon 4-Shelf Metal Bookcases"/>
    <x v="2465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s v="United States"/>
    <s v="Los Angeles"/>
    <x v="1"/>
    <n v="90049"/>
    <x v="1"/>
    <s v="OFF-BI-10004390"/>
    <x v="1"/>
    <x v="8"/>
    <s v="GBC DocuBind 200 Manual Binding Machine"/>
    <x v="4234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s v="United States"/>
    <s v="Los Angeles"/>
    <x v="1"/>
    <n v="90049"/>
    <x v="1"/>
    <s v="TEC-PH-10001700"/>
    <x v="2"/>
    <x v="7"/>
    <s v="Panasonic KX-TG6844B Expandable Digital Cordless Telephone"/>
    <x v="4235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s v="United States"/>
    <s v="Los Angeles"/>
    <x v="1"/>
    <n v="90049"/>
    <x v="1"/>
    <s v="FUR-CH-10003396"/>
    <x v="0"/>
    <x v="1"/>
    <s v="Global Deluxe Steno Chair"/>
    <x v="4236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s v="United States"/>
    <s v="Columbus"/>
    <x v="24"/>
    <n v="43229"/>
    <x v="3"/>
    <s v="OFF-ST-10001558"/>
    <x v="1"/>
    <x v="4"/>
    <s v="Acco Perma 4000 Stacking Storage Drawers"/>
    <x v="647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s v="United States"/>
    <s v="Columbus"/>
    <x v="24"/>
    <n v="43229"/>
    <x v="3"/>
    <s v="OFF-SU-10004782"/>
    <x v="1"/>
    <x v="14"/>
    <s v="Elite 5&quot; Scissors"/>
    <x v="1933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s v="United States"/>
    <s v="Columbus"/>
    <x v="24"/>
    <n v="43229"/>
    <x v="3"/>
    <s v="FUR-CH-10003298"/>
    <x v="0"/>
    <x v="1"/>
    <s v="Office Star - Contemporary Task Swivel chair with Loop Arms, Charcoal"/>
    <x v="4237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s v="United States"/>
    <s v="Columbus"/>
    <x v="24"/>
    <n v="43229"/>
    <x v="3"/>
    <s v="OFF-AP-10000576"/>
    <x v="1"/>
    <x v="9"/>
    <s v="Belkin 325VA UPS Surge Protector, 6'"/>
    <x v="2388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s v="United States"/>
    <s v="Columbus"/>
    <x v="24"/>
    <n v="43229"/>
    <x v="3"/>
    <s v="FUR-TA-10003008"/>
    <x v="0"/>
    <x v="3"/>
    <s v="Lesro Round Back Collection Coffee Table, End Table"/>
    <x v="4238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s v="United States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s v="United States"/>
    <s v="Caldwell"/>
    <x v="45"/>
    <n v="83605"/>
    <x v="1"/>
    <s v="OFF-PA-10000019"/>
    <x v="1"/>
    <x v="10"/>
    <s v="Xerox 1931"/>
    <x v="243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s v="United States"/>
    <s v="Caldwell"/>
    <x v="45"/>
    <n v="83605"/>
    <x v="1"/>
    <s v="OFF-PA-10002222"/>
    <x v="1"/>
    <x v="10"/>
    <s v="Xerox Color Copier Paper, 11&quot; x 17&quot;, Ream"/>
    <x v="422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s v="United States"/>
    <s v="Phoenix"/>
    <x v="16"/>
    <n v="85023"/>
    <x v="1"/>
    <s v="FUR-FU-10002553"/>
    <x v="0"/>
    <x v="5"/>
    <s v="Electrix Incandescent Magnifying Lamp, Black"/>
    <x v="4240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s v="United States"/>
    <s v="Phoenix"/>
    <x v="16"/>
    <n v="85023"/>
    <x v="1"/>
    <s v="OFF-BI-10002103"/>
    <x v="1"/>
    <x v="8"/>
    <s v="Cardinal Slant-D Ring Binder, Heavy Gauge Vinyl"/>
    <x v="4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s v="United States"/>
    <s v="Miami"/>
    <x v="2"/>
    <n v="33142"/>
    <x v="0"/>
    <s v="OFF-BI-10002794"/>
    <x v="1"/>
    <x v="8"/>
    <s v="Avery Trapezoid Ring Binder, 3&quot; Capacity, Black, 1040 sheets"/>
    <x v="4241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s v="United States"/>
    <s v="Los Angeles"/>
    <x v="1"/>
    <n v="90004"/>
    <x v="1"/>
    <s v="FUR-FU-10002597"/>
    <x v="0"/>
    <x v="5"/>
    <s v="C-Line Magnetic Cubicle Keepers, Clear Polypropylene"/>
    <x v="2401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s v="United States"/>
    <s v="Troy"/>
    <x v="15"/>
    <n v="12180"/>
    <x v="3"/>
    <s v="FUR-CH-10003535"/>
    <x v="0"/>
    <x v="1"/>
    <s v="Global Armless Task Chair, Royal Blue"/>
    <x v="4242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s v="United States"/>
    <s v="New Bedford"/>
    <x v="31"/>
    <n v="2740"/>
    <x v="3"/>
    <s v="TEC-PH-10001527"/>
    <x v="2"/>
    <x v="7"/>
    <s v="Plantronics MX500i Earset"/>
    <x v="3680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s v="United States"/>
    <s v="Florence"/>
    <x v="20"/>
    <n v="29501"/>
    <x v="0"/>
    <s v="FUR-FU-10004006"/>
    <x v="0"/>
    <x v="5"/>
    <s v="Deflect-o DuraMat Lighweight, Studded, Beveled Mat for Low Pile Carpeting"/>
    <x v="4180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s v="United States"/>
    <s v="Los Angeles"/>
    <x v="1"/>
    <n v="90049"/>
    <x v="1"/>
    <s v="OFF-PA-10000595"/>
    <x v="1"/>
    <x v="10"/>
    <s v="Xerox 1929"/>
    <x v="4243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s v="United States"/>
    <s v="Los Angeles"/>
    <x v="1"/>
    <n v="90049"/>
    <x v="1"/>
    <s v="OFF-ST-10000798"/>
    <x v="1"/>
    <x v="4"/>
    <s v="2300 Heavy-Duty Transfer File Systems by Perma"/>
    <x v="424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s v="United States"/>
    <s v="Los Angeles"/>
    <x v="1"/>
    <n v="90049"/>
    <x v="1"/>
    <s v="TEC-MA-10004002"/>
    <x v="2"/>
    <x v="15"/>
    <s v="Zebra GX420t Direct Thermal/Thermal Transfer Printer"/>
    <x v="4245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s v="United States"/>
    <s v="Los Angeles"/>
    <x v="1"/>
    <n v="90049"/>
    <x v="1"/>
    <s v="OFF-EN-10003296"/>
    <x v="1"/>
    <x v="12"/>
    <s v="Tyvek Side-Opening Peel &amp; Seel Expanding Envelopes"/>
    <x v="3439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s v="United States"/>
    <s v="Los Angeles"/>
    <x v="1"/>
    <n v="90049"/>
    <x v="1"/>
    <s v="TEC-PH-10004345"/>
    <x v="2"/>
    <x v="7"/>
    <s v="Cisco SPA 502G IP Phone"/>
    <x v="4246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s v="United States"/>
    <s v="Los Angeles"/>
    <x v="1"/>
    <n v="90008"/>
    <x v="1"/>
    <s v="OFF-PA-10004405"/>
    <x v="1"/>
    <x v="10"/>
    <s v="Rediform Voice Mail Log Books"/>
    <x v="81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s v="United States"/>
    <s v="Los Angeles"/>
    <x v="1"/>
    <n v="90008"/>
    <x v="1"/>
    <s v="TEC-PH-10002885"/>
    <x v="2"/>
    <x v="7"/>
    <s v="Apple iPhone 5"/>
    <x v="4247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s v="United States"/>
    <s v="Los Angeles"/>
    <x v="1"/>
    <n v="90049"/>
    <x v="1"/>
    <s v="FUR-FU-10000747"/>
    <x v="0"/>
    <x v="5"/>
    <s v="Tenex B1-RE Series Chair Mats for Low Pile Carpets"/>
    <x v="1377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s v="United States"/>
    <s v="Los Angeles"/>
    <x v="1"/>
    <n v="90049"/>
    <x v="1"/>
    <s v="FUR-FU-10001918"/>
    <x v="0"/>
    <x v="5"/>
    <s v="C-Line Cubicle Keepers Polyproplyene Holder With Velcro Backings"/>
    <x v="907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s v="United States"/>
    <s v="Los Angeles"/>
    <x v="1"/>
    <n v="90049"/>
    <x v="1"/>
    <s v="OFF-PA-10003309"/>
    <x v="1"/>
    <x v="10"/>
    <s v="Xerox 211"/>
    <x v="54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s v="United States"/>
    <s v="Los Angeles"/>
    <x v="1"/>
    <n v="90049"/>
    <x v="1"/>
    <s v="OFF-PA-10001977"/>
    <x v="1"/>
    <x v="10"/>
    <s v="Xerox 194"/>
    <x v="447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s v="United States"/>
    <s v="Columbus"/>
    <x v="24"/>
    <n v="43229"/>
    <x v="3"/>
    <s v="OFF-AP-10002892"/>
    <x v="1"/>
    <x v="9"/>
    <s v="Belkin F5C206VTEL 6 Outlet Surge"/>
    <x v="2856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s v="United States"/>
    <s v="Kenner"/>
    <x v="28"/>
    <n v="70065"/>
    <x v="0"/>
    <s v="OFF-AP-10002222"/>
    <x v="1"/>
    <x v="9"/>
    <s v="Staple holder"/>
    <x v="171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s v="United States"/>
    <s v="Kenner"/>
    <x v="28"/>
    <n v="70065"/>
    <x v="0"/>
    <s v="TEC-AC-10000158"/>
    <x v="2"/>
    <x v="11"/>
    <s v="Sony 64GB Class 10 Micro SDHC R40 Memory Card"/>
    <x v="2257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s v="United States"/>
    <s v="Cedar Hill"/>
    <x v="5"/>
    <n v="75104"/>
    <x v="2"/>
    <s v="OFF-EN-10002600"/>
    <x v="1"/>
    <x v="12"/>
    <s v="Redi-Strip #10 Envelopes, 4 1/8 x 9 1/2"/>
    <x v="913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s v="United States"/>
    <s v="Providence"/>
    <x v="34"/>
    <n v="2908"/>
    <x v="3"/>
    <s v="TEC-AC-10004855"/>
    <x v="2"/>
    <x v="11"/>
    <s v="V7 USB Numeric Keypad"/>
    <x v="3502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s v="United States"/>
    <s v="Lancaster"/>
    <x v="24"/>
    <n v="43130"/>
    <x v="3"/>
    <s v="OFF-AP-10000938"/>
    <x v="1"/>
    <x v="9"/>
    <s v="Avanti 1.7 Cu. Ft. Refrigerator"/>
    <x v="4248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s v="United States"/>
    <s v="Lancaster"/>
    <x v="24"/>
    <n v="43130"/>
    <x v="3"/>
    <s v="OFF-PA-10002195"/>
    <x v="1"/>
    <x v="10"/>
    <s v="Xerox 1966"/>
    <x v="563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s v="United States"/>
    <s v="Seattle"/>
    <x v="4"/>
    <n v="98115"/>
    <x v="1"/>
    <s v="OFF-FA-10002701"/>
    <x v="1"/>
    <x v="13"/>
    <s v="Alliance Rubber Bands"/>
    <x v="3681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s v="United States"/>
    <s v="Seattle"/>
    <x v="4"/>
    <n v="98115"/>
    <x v="1"/>
    <s v="TEC-PH-10003589"/>
    <x v="2"/>
    <x v="7"/>
    <s v="invisibleSHIELD by ZAGG Smudge-Free Screen Protector"/>
    <x v="1002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s v="United States"/>
    <s v="Jacksonville"/>
    <x v="3"/>
    <n v="28540"/>
    <x v="0"/>
    <s v="OFF-AR-10003752"/>
    <x v="1"/>
    <x v="6"/>
    <s v="Deluxe Chalkboard Eraser Cleaner"/>
    <x v="4249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s v="United States"/>
    <s v="Los Angeles"/>
    <x v="1"/>
    <n v="90049"/>
    <x v="1"/>
    <s v="OFF-AR-10003829"/>
    <x v="1"/>
    <x v="6"/>
    <s v="Newell 35"/>
    <x v="296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s v="United States"/>
    <s v="Miami"/>
    <x v="2"/>
    <n v="33142"/>
    <x v="0"/>
    <s v="FUR-CH-10000155"/>
    <x v="0"/>
    <x v="1"/>
    <s v="Global Comet Stacking Armless Chair"/>
    <x v="4250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s v="United States"/>
    <s v="Nashua"/>
    <x v="38"/>
    <n v="3060"/>
    <x v="3"/>
    <s v="FUR-FU-10003142"/>
    <x v="0"/>
    <x v="5"/>
    <s v="Master Big Foot Doorstop, Beige"/>
    <x v="3131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s v="United States"/>
    <s v="New York City"/>
    <x v="15"/>
    <n v="10011"/>
    <x v="3"/>
    <s v="OFF-SU-10001218"/>
    <x v="1"/>
    <x v="14"/>
    <s v="Fiskars Softgrip Scissors"/>
    <x v="2803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s v="United States"/>
    <s v="Los Angeles"/>
    <x v="1"/>
    <n v="90036"/>
    <x v="1"/>
    <s v="FUR-FU-10002963"/>
    <x v="0"/>
    <x v="5"/>
    <s v="Master Caster Door Stop, Gray"/>
    <x v="597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s v="United States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s v="United States"/>
    <s v="Carrollton"/>
    <x v="5"/>
    <n v="75007"/>
    <x v="2"/>
    <s v="OFF-BI-10003925"/>
    <x v="1"/>
    <x v="8"/>
    <s v="Fellowes PB300 Plastic Comb Binding Machine"/>
    <x v="4252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s v="United States"/>
    <s v="Georgetown"/>
    <x v="0"/>
    <n v="40324"/>
    <x v="0"/>
    <s v="FUR-FU-10003347"/>
    <x v="0"/>
    <x v="5"/>
    <s v="Coloredge Poster Frame"/>
    <x v="532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s v="United States"/>
    <s v="Georgetown"/>
    <x v="0"/>
    <n v="40324"/>
    <x v="0"/>
    <s v="OFF-BI-10000315"/>
    <x v="1"/>
    <x v="8"/>
    <s v="Poly Designer Cover &amp; Back"/>
    <x v="3369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s v="United States"/>
    <s v="Georgetown"/>
    <x v="0"/>
    <n v="40324"/>
    <x v="0"/>
    <s v="OFF-ST-10002583"/>
    <x v="1"/>
    <x v="4"/>
    <s v="Fellowes Neat Ideas Storage Cubes"/>
    <x v="681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s v="United States"/>
    <s v="Georgetown"/>
    <x v="0"/>
    <n v="40324"/>
    <x v="0"/>
    <s v="OFF-AR-10003469"/>
    <x v="1"/>
    <x v="6"/>
    <s v="Nontoxic Chalk"/>
    <x v="267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s v="United States"/>
    <s v="Los Angeles"/>
    <x v="1"/>
    <n v="90008"/>
    <x v="1"/>
    <s v="TEC-PH-10001817"/>
    <x v="2"/>
    <x v="7"/>
    <s v="Wilson Electronics DB Pro Signal Booster"/>
    <x v="4253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s v="United States"/>
    <s v="Los Angeles"/>
    <x v="1"/>
    <n v="90008"/>
    <x v="1"/>
    <s v="TEC-MA-10001031"/>
    <x v="2"/>
    <x v="15"/>
    <s v="Socket Bluetooth Cordless Hand Scanner (CHS)"/>
    <x v="4254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s v="United States"/>
    <s v="Sierra Vista"/>
    <x v="16"/>
    <n v="85635"/>
    <x v="1"/>
    <s v="FUR-FU-10002088"/>
    <x v="0"/>
    <x v="5"/>
    <s v="Nu-Dell Float Frame 11 x 14 1/2"/>
    <x v="325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s v="United States"/>
    <s v="Knoxville"/>
    <x v="18"/>
    <n v="37918"/>
    <x v="0"/>
    <s v="FUR-CH-10001482"/>
    <x v="0"/>
    <x v="1"/>
    <s v="Office Star - Mesh Screen back chair with Vinyl seat"/>
    <x v="2361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s v="United States"/>
    <s v="Knoxville"/>
    <x v="18"/>
    <n v="37918"/>
    <x v="0"/>
    <s v="OFF-PA-10001526"/>
    <x v="1"/>
    <x v="10"/>
    <s v="Xerox 1949"/>
    <x v="2898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s v="United States"/>
    <s v="Tucson"/>
    <x v="16"/>
    <n v="85705"/>
    <x v="1"/>
    <s v="FUR-FU-10002937"/>
    <x v="0"/>
    <x v="5"/>
    <s v="GE 48&quot; Fluorescent Tube, Cool White Energy Saver, 34 Watts, 30/Box"/>
    <x v="4255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s v="United States"/>
    <s v="Minneapolis"/>
    <x v="11"/>
    <n v="55407"/>
    <x v="2"/>
    <s v="FUR-TA-10001771"/>
    <x v="0"/>
    <x v="3"/>
    <s v="Bush Cubix Conference Tables, Fully Assembled"/>
    <x v="4256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s v="United States"/>
    <s v="Miami"/>
    <x v="2"/>
    <n v="33142"/>
    <x v="0"/>
    <s v="OFF-BI-10003305"/>
    <x v="1"/>
    <x v="8"/>
    <s v="Avery Hanging File Binders"/>
    <x v="4257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s v="United States"/>
    <s v="Miami"/>
    <x v="2"/>
    <n v="33142"/>
    <x v="0"/>
    <s v="OFF-BI-10001359"/>
    <x v="1"/>
    <x v="8"/>
    <s v="GBC DocuBind TL300 Electric Binding System"/>
    <x v="4258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s v="United States"/>
    <s v="Houston"/>
    <x v="5"/>
    <n v="77036"/>
    <x v="2"/>
    <s v="OFF-PA-10000483"/>
    <x v="1"/>
    <x v="10"/>
    <s v="Xerox 19"/>
    <x v="4259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s v="United States"/>
    <s v="Milwaukee"/>
    <x v="6"/>
    <n v="53209"/>
    <x v="2"/>
    <s v="OFF-AR-10000658"/>
    <x v="1"/>
    <x v="6"/>
    <s v="Newell 324"/>
    <x v="249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s v="United States"/>
    <s v="Milwaukee"/>
    <x v="6"/>
    <n v="53209"/>
    <x v="2"/>
    <s v="OFF-AP-10001205"/>
    <x v="1"/>
    <x v="9"/>
    <s v="Belkin 5 Outlet SurgeMaster Power Centers"/>
    <x v="4260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s v="United States"/>
    <s v="Lancaster"/>
    <x v="24"/>
    <n v="43130"/>
    <x v="3"/>
    <s v="OFF-PA-10002586"/>
    <x v="1"/>
    <x v="10"/>
    <s v="Xerox 1970"/>
    <x v="1655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s v="United States"/>
    <s v="Lancaster"/>
    <x v="24"/>
    <n v="43130"/>
    <x v="3"/>
    <s v="FUR-FU-10004963"/>
    <x v="0"/>
    <x v="5"/>
    <s v="Eldon 400 Class Desk Accessories, Black Carbon"/>
    <x v="4261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s v="United States"/>
    <s v="Lancaster"/>
    <x v="24"/>
    <n v="43130"/>
    <x v="3"/>
    <s v="OFF-BI-10002071"/>
    <x v="1"/>
    <x v="8"/>
    <s v="Fellowes Black Plastic Comb Bindings"/>
    <x v="4262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s v="United States"/>
    <s v="Edinburg"/>
    <x v="5"/>
    <n v="78539"/>
    <x v="2"/>
    <s v="OFF-BI-10001617"/>
    <x v="1"/>
    <x v="8"/>
    <s v="GBC Wire Binding Combs"/>
    <x v="4263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s v="United States"/>
    <s v="Edinburg"/>
    <x v="5"/>
    <n v="78539"/>
    <x v="2"/>
    <s v="OFF-PA-10004665"/>
    <x v="1"/>
    <x v="10"/>
    <s v="Advantus Motivational Note Cards"/>
    <x v="1348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s v="United States"/>
    <s v="New York City"/>
    <x v="15"/>
    <n v="10009"/>
    <x v="3"/>
    <s v="OFF-EN-10001990"/>
    <x v="1"/>
    <x v="12"/>
    <s v="Staple envelope"/>
    <x v="71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s v="United States"/>
    <s v="New York City"/>
    <x v="15"/>
    <n v="10009"/>
    <x v="3"/>
    <s v="OFF-PA-10000587"/>
    <x v="1"/>
    <x v="10"/>
    <s v="Array Parchment Paper, Assorted Colors"/>
    <x v="3441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s v="United States"/>
    <s v="Philadelphia"/>
    <x v="9"/>
    <n v="19120"/>
    <x v="3"/>
    <s v="TEC-AC-10004859"/>
    <x v="2"/>
    <x v="11"/>
    <s v="Maxell Pro 80 Minute CD-R, 10/Pack"/>
    <x v="893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s v="United States"/>
    <s v="Rochester"/>
    <x v="15"/>
    <n v="14609"/>
    <x v="3"/>
    <s v="OFF-ST-10001476"/>
    <x v="1"/>
    <x v="4"/>
    <s v="Steel Personal Filing/Posting Tote"/>
    <x v="426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s v="United States"/>
    <s v="Rochester"/>
    <x v="15"/>
    <n v="14609"/>
    <x v="3"/>
    <s v="OFF-AR-10002804"/>
    <x v="1"/>
    <x v="6"/>
    <s v="Faber Castell Col-Erase Pencils"/>
    <x v="1865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s v="United States"/>
    <s v="San Diego"/>
    <x v="1"/>
    <n v="92037"/>
    <x v="1"/>
    <s v="TEC-CO-10004202"/>
    <x v="2"/>
    <x v="16"/>
    <s v="Brother DCP1000 Digital 3 in 1 Multifunction Machine"/>
    <x v="4265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s v="United States"/>
    <s v="San Diego"/>
    <x v="1"/>
    <n v="92037"/>
    <x v="1"/>
    <s v="OFF-PA-10001307"/>
    <x v="1"/>
    <x v="10"/>
    <s v="Important Message Pads, 50 4-1/4 x 5-1/2 Forms per Pad"/>
    <x v="4266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s v="United States"/>
    <s v="San Diego"/>
    <x v="1"/>
    <n v="92037"/>
    <x v="1"/>
    <s v="OFF-PA-10001667"/>
    <x v="1"/>
    <x v="10"/>
    <s v="Great White Multi-Use Recycled Paper (20Lb. and 84 Bright)"/>
    <x v="1465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s v="United States"/>
    <s v="Philadelphia"/>
    <x v="9"/>
    <n v="19120"/>
    <x v="3"/>
    <s v="OFF-LA-10001569"/>
    <x v="1"/>
    <x v="2"/>
    <s v="Avery 499"/>
    <x v="4267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s v="United States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s v="United States"/>
    <s v="Lakewood"/>
    <x v="1"/>
    <n v="90712"/>
    <x v="1"/>
    <s v="FUR-CH-10000225"/>
    <x v="0"/>
    <x v="1"/>
    <s v="Global Geo Office Task Chair, Gray"/>
    <x v="4269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s v="United States"/>
    <s v="Lakewood"/>
    <x v="1"/>
    <n v="90712"/>
    <x v="1"/>
    <s v="FUR-FU-10002191"/>
    <x v="0"/>
    <x v="5"/>
    <s v="G.E. Halogen Desk Lamp Bulbs"/>
    <x v="4270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s v="United States"/>
    <s v="Lakewood"/>
    <x v="1"/>
    <n v="90712"/>
    <x v="1"/>
    <s v="TEC-MA-10003176"/>
    <x v="2"/>
    <x v="15"/>
    <s v="Okidata B400 Printer"/>
    <x v="4271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s v="United States"/>
    <s v="Philadelphia"/>
    <x v="9"/>
    <n v="19120"/>
    <x v="3"/>
    <s v="OFF-LA-10004093"/>
    <x v="1"/>
    <x v="2"/>
    <s v="Avery 486"/>
    <x v="1593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s v="United States"/>
    <s v="Austin"/>
    <x v="5"/>
    <n v="78745"/>
    <x v="2"/>
    <s v="OFF-ST-10000025"/>
    <x v="1"/>
    <x v="4"/>
    <s v="Fellowes Stor/Drawer Steel Plus Storage Drawers"/>
    <x v="427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s v="United States"/>
    <s v="Austin"/>
    <x v="5"/>
    <n v="78745"/>
    <x v="2"/>
    <s v="OFF-FA-10001561"/>
    <x v="1"/>
    <x v="13"/>
    <s v="Stockwell Push Pins"/>
    <x v="4273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s v="United States"/>
    <s v="Austin"/>
    <x v="5"/>
    <n v="78745"/>
    <x v="2"/>
    <s v="OFF-SU-10001225"/>
    <x v="1"/>
    <x v="14"/>
    <s v="Staple remover"/>
    <x v="4274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s v="United States"/>
    <s v="Los Angeles"/>
    <x v="1"/>
    <n v="90008"/>
    <x v="1"/>
    <s v="OFF-BI-10001718"/>
    <x v="1"/>
    <x v="8"/>
    <s v="GBC DocuBind P50 Personal Binding Machine"/>
    <x v="1860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s v="United States"/>
    <s v="Los Angeles"/>
    <x v="1"/>
    <n v="90008"/>
    <x v="1"/>
    <s v="OFF-ST-10002756"/>
    <x v="1"/>
    <x v="4"/>
    <s v="Tennsco Stur-D-Stor Boltless Shelving, 5 Shelves, 24&quot; Deep, Sand"/>
    <x v="4275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s v="United States"/>
    <s v="New York City"/>
    <x v="15"/>
    <n v="10011"/>
    <x v="3"/>
    <s v="TEC-AC-10001432"/>
    <x v="2"/>
    <x v="11"/>
    <s v="Enermax Aurora Lite Keyboard"/>
    <x v="515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s v="United States"/>
    <s v="New York City"/>
    <x v="15"/>
    <n v="10011"/>
    <x v="3"/>
    <s v="TEC-AC-10003399"/>
    <x v="2"/>
    <x v="11"/>
    <s v="Memorex Mini Travel Drive 64 GB USB 2.0 Flash Drive"/>
    <x v="4276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s v="United States"/>
    <s v="New York City"/>
    <x v="15"/>
    <n v="10011"/>
    <x v="3"/>
    <s v="OFF-SU-10001574"/>
    <x v="1"/>
    <x v="14"/>
    <s v="Acme Value Line Scissors"/>
    <x v="1031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s v="United States"/>
    <s v="New York City"/>
    <x v="15"/>
    <n v="10011"/>
    <x v="3"/>
    <s v="FUR-FU-10004864"/>
    <x v="0"/>
    <x v="5"/>
    <s v="Howard Miller 14-1/2&quot; Diameter Chrome Round Wall Clock"/>
    <x v="1868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s v="United States"/>
    <s v="Houston"/>
    <x v="5"/>
    <n v="77070"/>
    <x v="2"/>
    <s v="OFF-ST-10001172"/>
    <x v="1"/>
    <x v="4"/>
    <s v="Tennsco Lockers, Sand"/>
    <x v="4277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s v="United States"/>
    <s v="Lubbock"/>
    <x v="5"/>
    <n v="79424"/>
    <x v="2"/>
    <s v="FUR-FU-10002396"/>
    <x v="0"/>
    <x v="5"/>
    <s v="DAX Copper Panel Document Frame, 5 x 7 Size"/>
    <x v="2855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s v="United States"/>
    <s v="Houston"/>
    <x v="5"/>
    <n v="77095"/>
    <x v="2"/>
    <s v="OFF-BI-10004040"/>
    <x v="1"/>
    <x v="8"/>
    <s v="Wilson Jones Impact Binders"/>
    <x v="4278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s v="United States"/>
    <s v="Houston"/>
    <x v="5"/>
    <n v="77095"/>
    <x v="2"/>
    <s v="OFF-AR-10003481"/>
    <x v="1"/>
    <x v="6"/>
    <s v="Newell 348"/>
    <x v="3452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s v="United States"/>
    <s v="Houston"/>
    <x v="5"/>
    <n v="77095"/>
    <x v="2"/>
    <s v="TEC-AC-10000387"/>
    <x v="2"/>
    <x v="11"/>
    <s v="KeyTronic KT800P2 - Keyboard - Black"/>
    <x v="4279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s v="United States"/>
    <s v="Houston"/>
    <x v="5"/>
    <n v="77095"/>
    <x v="2"/>
    <s v="OFF-LA-10000262"/>
    <x v="1"/>
    <x v="2"/>
    <s v="Avery 494"/>
    <x v="4280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s v="United States"/>
    <s v="Houston"/>
    <x v="5"/>
    <n v="77095"/>
    <x v="2"/>
    <s v="OFF-BI-10003196"/>
    <x v="1"/>
    <x v="8"/>
    <s v="Accohide Poly Flexible Ring Binders"/>
    <x v="4281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s v="United States"/>
    <s v="Costa Mesa"/>
    <x v="1"/>
    <n v="92627"/>
    <x v="1"/>
    <s v="FUR-FU-10004351"/>
    <x v="0"/>
    <x v="5"/>
    <s v="Staple-based wall hangings"/>
    <x v="417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s v="United States"/>
    <s v="Roswell"/>
    <x v="32"/>
    <n v="30076"/>
    <x v="0"/>
    <s v="OFF-PA-10001870"/>
    <x v="1"/>
    <x v="10"/>
    <s v="Xerox 202"/>
    <x v="90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s v="United States"/>
    <s v="Loveland"/>
    <x v="22"/>
    <n v="80538"/>
    <x v="1"/>
    <s v="OFF-BI-10002813"/>
    <x v="1"/>
    <x v="8"/>
    <s v="Avery Reinforcements for Hole-Punch Pages"/>
    <x v="1473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FUR-CH-10003846"/>
    <x v="0"/>
    <x v="1"/>
    <s v="Hon Valutask Swivel Chairs"/>
    <x v="428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TEC-AC-10002647"/>
    <x v="2"/>
    <x v="11"/>
    <s v="Logitech Wireless Boombox Speaker - portable - wireless, wired"/>
    <x v="4283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TEC-AC-10001465"/>
    <x v="2"/>
    <x v="11"/>
    <s v="SanDisk Cruzer 64 GB USB Flash Drive"/>
    <x v="3720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OFF-ST-10000615"/>
    <x v="1"/>
    <x v="4"/>
    <s v="SimpliFile Personal File, Black Granite, 15w x 6-15/16d x 11-1/4h"/>
    <x v="428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OFF-PA-10002713"/>
    <x v="1"/>
    <x v="10"/>
    <s v="Adams Phone Message Book, 200 Message Capacity, 8 1/16” x 11”"/>
    <x v="1288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FUR-CH-10003061"/>
    <x v="0"/>
    <x v="1"/>
    <s v="Global Leather Task Chair, Black"/>
    <x v="4285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OFF-FA-10000304"/>
    <x v="1"/>
    <x v="13"/>
    <s v="Advantus Push Pins"/>
    <x v="1009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FUR-CH-10004086"/>
    <x v="0"/>
    <x v="1"/>
    <s v="Hon 4070 Series Pagoda Armless Upholstered Stacking Chairs"/>
    <x v="4286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TEC-PH-10002885"/>
    <x v="2"/>
    <x v="7"/>
    <s v="Apple iPhone 5"/>
    <x v="4287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FUR-CH-10001215"/>
    <x v="0"/>
    <x v="1"/>
    <s v="Global Troy Executive Leather Low-Back Tilter"/>
    <x v="4288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TEC-PH-10000215"/>
    <x v="2"/>
    <x v="7"/>
    <s v="Plantronics Cordless Phone Headset with In-line Volume - M214C"/>
    <x v="1245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s v="United States"/>
    <s v="New York City"/>
    <x v="15"/>
    <n v="10035"/>
    <x v="3"/>
    <s v="TEC-AC-10001998"/>
    <x v="2"/>
    <x v="11"/>
    <s v="Logitech LS21 Speaker System - PC Multimedia - 2.1-CH - Wired"/>
    <x v="1543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s v="United States"/>
    <s v="Philadelphia"/>
    <x v="9"/>
    <n v="19143"/>
    <x v="3"/>
    <s v="FUR-TA-10002356"/>
    <x v="0"/>
    <x v="3"/>
    <s v="Bevis Boat-Shaped Conference Table"/>
    <x v="4289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s v="United States"/>
    <s v="Miami"/>
    <x v="2"/>
    <n v="33178"/>
    <x v="0"/>
    <s v="OFF-AR-10002399"/>
    <x v="1"/>
    <x v="6"/>
    <s v="Dixon Prang Watercolor Pencils, 10-Color Set with Brush"/>
    <x v="4290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s v="United States"/>
    <s v="Grand Prairie"/>
    <x v="5"/>
    <n v="75051"/>
    <x v="2"/>
    <s v="OFF-AP-10001563"/>
    <x v="1"/>
    <x v="9"/>
    <s v="Belkin Premiere Surge Master II 8-outlet surge protector"/>
    <x v="4291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s v="United States"/>
    <s v="Grand Prairie"/>
    <x v="5"/>
    <n v="75051"/>
    <x v="2"/>
    <s v="TEC-AC-10004510"/>
    <x v="2"/>
    <x v="11"/>
    <s v="Logitech Desktop MK120 Mouse and keyboard Combo"/>
    <x v="4292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s v="United States"/>
    <s v="Chicago"/>
    <x v="10"/>
    <n v="60653"/>
    <x v="2"/>
    <s v="OFF-LA-10001982"/>
    <x v="1"/>
    <x v="2"/>
    <s v="Smead Alpha-Z Color-Coded Name Labels First Letter Starter Set"/>
    <x v="1628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s v="United States"/>
    <s v="Chicago"/>
    <x v="10"/>
    <n v="60653"/>
    <x v="2"/>
    <s v="OFF-BI-10004141"/>
    <x v="1"/>
    <x v="8"/>
    <s v="Insertable Tab Indexes For Data Binders"/>
    <x v="4293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s v="United States"/>
    <s v="Parma"/>
    <x v="24"/>
    <n v="44134"/>
    <x v="3"/>
    <s v="FUR-CH-10004495"/>
    <x v="0"/>
    <x v="1"/>
    <s v="Global Leather and Oak Executive Chair, Black"/>
    <x v="4294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s v="United States"/>
    <s v="Parma"/>
    <x v="24"/>
    <n v="44134"/>
    <x v="3"/>
    <s v="OFF-AP-10002311"/>
    <x v="1"/>
    <x v="9"/>
    <s v="Holmes Replacement Filter for HEPA Air Cleaner, Very Large Room, HEPA Filter"/>
    <x v="4295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s v="United States"/>
    <s v="Parma"/>
    <x v="24"/>
    <n v="44134"/>
    <x v="3"/>
    <s v="OFF-FA-10000585"/>
    <x v="1"/>
    <x v="13"/>
    <s v="OIC Bulk Pack Metal Binder Clips"/>
    <x v="4296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s v="United States"/>
    <s v="Parma"/>
    <x v="24"/>
    <n v="44134"/>
    <x v="3"/>
    <s v="FUR-CH-10000454"/>
    <x v="0"/>
    <x v="1"/>
    <s v="Hon Deluxe Fabric Upholstered Stacking Chairs, Rounded Back"/>
    <x v="4297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s v="United States"/>
    <s v="Parma"/>
    <x v="24"/>
    <n v="44134"/>
    <x v="3"/>
    <s v="FUR-CH-10003746"/>
    <x v="0"/>
    <x v="1"/>
    <s v="Hon 4070 Series Pagoda Round Back Stacking Chairs"/>
    <x v="4298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s v="United States"/>
    <s v="Redwood City"/>
    <x v="1"/>
    <n v="94061"/>
    <x v="1"/>
    <s v="OFF-BI-10003291"/>
    <x v="1"/>
    <x v="8"/>
    <s v="Wilson Jones Leather-Like Binders with DublLock Round Rings"/>
    <x v="4299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s v="United States"/>
    <s v="New York City"/>
    <x v="15"/>
    <n v="10011"/>
    <x v="3"/>
    <s v="TEC-PH-10002114"/>
    <x v="2"/>
    <x v="7"/>
    <s v="Xiaomi Mi3"/>
    <x v="4300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s v="United States"/>
    <s v="New York City"/>
    <x v="15"/>
    <n v="10011"/>
    <x v="3"/>
    <s v="OFF-LA-10001569"/>
    <x v="1"/>
    <x v="2"/>
    <s v="Avery 499"/>
    <x v="1830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s v="United States"/>
    <s v="Springfield"/>
    <x v="21"/>
    <n v="97477"/>
    <x v="1"/>
    <s v="TEC-PH-10001425"/>
    <x v="2"/>
    <x v="7"/>
    <s v="Mophie Juice Pack Helium for iPhone"/>
    <x v="1837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s v="United States"/>
    <s v="Springfield"/>
    <x v="21"/>
    <n v="97477"/>
    <x v="1"/>
    <s v="OFF-AR-10001915"/>
    <x v="1"/>
    <x v="6"/>
    <s v="Peel-Off China Markers"/>
    <x v="36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s v="United States"/>
    <s v="Springfield"/>
    <x v="21"/>
    <n v="97477"/>
    <x v="1"/>
    <s v="FUR-FU-10004864"/>
    <x v="0"/>
    <x v="5"/>
    <s v="Howard Miller 14-1/2&quot; Diameter Chrome Round Wall Clock"/>
    <x v="43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s v="United States"/>
    <s v="Springfield"/>
    <x v="21"/>
    <n v="97477"/>
    <x v="1"/>
    <s v="FUR-BO-10001972"/>
    <x v="0"/>
    <x v="0"/>
    <s v="O'Sullivan 4-Shelf Bookcase in Odessa Pine"/>
    <x v="1270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s v="United States"/>
    <s v="Chicago"/>
    <x v="10"/>
    <n v="60610"/>
    <x v="2"/>
    <s v="OFF-ST-10000532"/>
    <x v="1"/>
    <x v="4"/>
    <s v="Advantus Rolling Drawer Organizers"/>
    <x v="3629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s v="United States"/>
    <s v="Bedford"/>
    <x v="5"/>
    <n v="76021"/>
    <x v="2"/>
    <s v="OFF-PA-10003883"/>
    <x v="1"/>
    <x v="10"/>
    <s v="Message Book, Phone, Wirebound Standard Line Memo, 2 3/4&quot; X 5&quot;"/>
    <x v="3300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s v="United States"/>
    <s v="Los Angeles"/>
    <x v="1"/>
    <n v="90036"/>
    <x v="1"/>
    <s v="TEC-AC-10003038"/>
    <x v="2"/>
    <x v="11"/>
    <s v="Kingston Digital DataTraveler 16GB USB 2.0"/>
    <x v="91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s v="United States"/>
    <s v="Los Angeles"/>
    <x v="1"/>
    <n v="90036"/>
    <x v="1"/>
    <s v="OFF-PA-10001593"/>
    <x v="1"/>
    <x v="10"/>
    <s v="Xerox 1947"/>
    <x v="493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s v="United States"/>
    <s v="Los Angeles"/>
    <x v="1"/>
    <n v="90036"/>
    <x v="1"/>
    <s v="OFF-BI-10002049"/>
    <x v="1"/>
    <x v="8"/>
    <s v="UniKeep View Case Binders"/>
    <x v="2970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s v="United States"/>
    <s v="New York City"/>
    <x v="15"/>
    <n v="10009"/>
    <x v="3"/>
    <s v="FUR-CH-10003817"/>
    <x v="0"/>
    <x v="1"/>
    <s v="Global Value Steno Chair, Gray"/>
    <x v="4302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s v="United States"/>
    <s v="San Francisco"/>
    <x v="1"/>
    <n v="94109"/>
    <x v="1"/>
    <s v="OFF-BI-10002353"/>
    <x v="1"/>
    <x v="8"/>
    <s v="GBC VeloBind Cover Sets"/>
    <x v="4303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s v="United States"/>
    <s v="Virginia Beach"/>
    <x v="17"/>
    <n v="23464"/>
    <x v="0"/>
    <s v="TEC-AC-10003116"/>
    <x v="2"/>
    <x v="11"/>
    <s v="Memorex Froggy Flash Drive 8 GB"/>
    <x v="354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s v="United States"/>
    <s v="Virginia Beach"/>
    <x v="17"/>
    <n v="23464"/>
    <x v="0"/>
    <s v="OFF-FA-10003021"/>
    <x v="1"/>
    <x v="13"/>
    <s v="Staples"/>
    <x v="1061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s v="United States"/>
    <s v="New York City"/>
    <x v="15"/>
    <n v="10011"/>
    <x v="3"/>
    <s v="FUR-CH-10004477"/>
    <x v="0"/>
    <x v="1"/>
    <s v="Global Push Button Manager's Chair, Indigo"/>
    <x v="4304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s v="United States"/>
    <s v="Lebanon"/>
    <x v="18"/>
    <n v="37087"/>
    <x v="0"/>
    <s v="OFF-PA-10001033"/>
    <x v="1"/>
    <x v="10"/>
    <s v="Xerox 1893"/>
    <x v="2919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s v="United States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s v="United States"/>
    <s v="Chula Vista"/>
    <x v="1"/>
    <n v="91911"/>
    <x v="1"/>
    <s v="OFF-AR-10002135"/>
    <x v="1"/>
    <x v="6"/>
    <s v="Boston Heavy-Duty Trimline Electric Pencil Sharpeners"/>
    <x v="4306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s v="United States"/>
    <s v="Mcallen"/>
    <x v="5"/>
    <n v="78501"/>
    <x v="2"/>
    <s v="TEC-AC-10000521"/>
    <x v="2"/>
    <x v="11"/>
    <s v="Verbatim Slim CD and DVD Storage Cases, 50/Pack"/>
    <x v="357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s v="United States"/>
    <s v="Mcallen"/>
    <x v="5"/>
    <n v="78501"/>
    <x v="2"/>
    <s v="OFF-AP-10000026"/>
    <x v="1"/>
    <x v="9"/>
    <s v="Tripp Lite Isotel 6 Outlet Surge Protector with Fax/Modem Protection"/>
    <x v="430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s v="United States"/>
    <s v="Hollywood"/>
    <x v="2"/>
    <n v="33021"/>
    <x v="0"/>
    <s v="OFF-PA-10002986"/>
    <x v="1"/>
    <x v="10"/>
    <s v="Xerox 1898"/>
    <x v="1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s v="United States"/>
    <s v="San Francisco"/>
    <x v="1"/>
    <n v="94110"/>
    <x v="1"/>
    <s v="FUR-BO-10001337"/>
    <x v="0"/>
    <x v="0"/>
    <s v="O'Sullivan Living Dimensions 2-Shelf Bookcases"/>
    <x v="4308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s v="United States"/>
    <s v="Santa Maria"/>
    <x v="1"/>
    <n v="93454"/>
    <x v="1"/>
    <s v="OFF-ST-10000532"/>
    <x v="1"/>
    <x v="4"/>
    <s v="Advantus Rolling Drawer Organizers"/>
    <x v="4309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s v="United States"/>
    <s v="Manchester"/>
    <x v="29"/>
    <n v="6040"/>
    <x v="3"/>
    <s v="OFF-PA-10001497"/>
    <x v="1"/>
    <x v="10"/>
    <s v="Xerox 1914"/>
    <x v="4310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s v="United States"/>
    <s v="Manchester"/>
    <x v="29"/>
    <n v="6040"/>
    <x v="3"/>
    <s v="OFF-ST-10002554"/>
    <x v="1"/>
    <x v="4"/>
    <s v="Tennsco Industrial Shelving"/>
    <x v="3589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s v="United States"/>
    <s v="Manchester"/>
    <x v="29"/>
    <n v="6040"/>
    <x v="3"/>
    <s v="TEC-PH-10001336"/>
    <x v="2"/>
    <x v="7"/>
    <s v="Digium D40 VoIP phone"/>
    <x v="2052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s v="United States"/>
    <s v="Manchester"/>
    <x v="29"/>
    <n v="6040"/>
    <x v="3"/>
    <s v="OFF-AR-10002987"/>
    <x v="1"/>
    <x v="6"/>
    <s v="Prismacolor Color Pencil Set"/>
    <x v="4311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s v="United States"/>
    <s v="Omaha"/>
    <x v="8"/>
    <n v="68104"/>
    <x v="2"/>
    <s v="OFF-PA-10000575"/>
    <x v="1"/>
    <x v="10"/>
    <s v="Wirebound Message Books, Four 2 3/4 x 5 White Forms per Page"/>
    <x v="4312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s v="United States"/>
    <s v="San Jose"/>
    <x v="1"/>
    <n v="95123"/>
    <x v="1"/>
    <s v="OFF-AR-10003394"/>
    <x v="1"/>
    <x v="6"/>
    <s v="Newell 332"/>
    <x v="2722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s v="United States"/>
    <s v="San Francisco"/>
    <x v="1"/>
    <n v="94122"/>
    <x v="1"/>
    <s v="OFF-AR-10003394"/>
    <x v="1"/>
    <x v="6"/>
    <s v="Newell 332"/>
    <x v="2722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s v="United States"/>
    <s v="San Francisco"/>
    <x v="1"/>
    <n v="94122"/>
    <x v="1"/>
    <s v="OFF-BI-10001191"/>
    <x v="1"/>
    <x v="8"/>
    <s v="Canvas Sectional Post Binders"/>
    <x v="4313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s v="United States"/>
    <s v="San Francisco"/>
    <x v="1"/>
    <n v="94109"/>
    <x v="1"/>
    <s v="TEC-PH-10003484"/>
    <x v="2"/>
    <x v="7"/>
    <s v="Ooma Telo VoIP Home Phone System"/>
    <x v="1227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s v="United States"/>
    <s v="Long Beach"/>
    <x v="1"/>
    <n v="90805"/>
    <x v="1"/>
    <s v="FUR-CH-10003968"/>
    <x v="0"/>
    <x v="1"/>
    <s v="Novimex Turbo Task Chair"/>
    <x v="4314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s v="United States"/>
    <s v="Columbus"/>
    <x v="32"/>
    <n v="31907"/>
    <x v="0"/>
    <s v="FUR-BO-10001608"/>
    <x v="0"/>
    <x v="0"/>
    <s v="Hon Metal Bookcases, Black"/>
    <x v="138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s v="United States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s v="United States"/>
    <s v="Los Angeles"/>
    <x v="1"/>
    <n v="90004"/>
    <x v="1"/>
    <s v="OFF-ST-10002485"/>
    <x v="1"/>
    <x v="4"/>
    <s v="Rogers Deluxe File Chest"/>
    <x v="1190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s v="United States"/>
    <s v="Philadelphia"/>
    <x v="9"/>
    <n v="19120"/>
    <x v="3"/>
    <s v="FUR-FU-10001876"/>
    <x v="0"/>
    <x v="5"/>
    <s v="Computer Room Manger, 14&quot;"/>
    <x v="3518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s v="United States"/>
    <s v="Philadelphia"/>
    <x v="9"/>
    <n v="19120"/>
    <x v="3"/>
    <s v="OFF-ST-10002370"/>
    <x v="1"/>
    <x v="4"/>
    <s v="Sortfiler Multipurpose Personal File Organizer, Black"/>
    <x v="431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s v="United States"/>
    <s v="Philadelphia"/>
    <x v="9"/>
    <n v="19120"/>
    <x v="3"/>
    <s v="OFF-ST-10000142"/>
    <x v="1"/>
    <x v="4"/>
    <s v="Deluxe Rollaway Locking File with Drawer"/>
    <x v="4317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s v="United States"/>
    <s v="Philadelphia"/>
    <x v="9"/>
    <n v="19120"/>
    <x v="3"/>
    <s v="FUR-FU-10004671"/>
    <x v="0"/>
    <x v="5"/>
    <s v="Executive Impressions 12&quot; Wall Clock"/>
    <x v="431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s v="United States"/>
    <s v="Tulsa"/>
    <x v="26"/>
    <n v="74133"/>
    <x v="2"/>
    <s v="OFF-EN-10002504"/>
    <x v="1"/>
    <x v="12"/>
    <s v="Tyvek  Top-Opening Peel &amp; Seel Envelopes, Plain White"/>
    <x v="4319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s v="United States"/>
    <s v="Tulsa"/>
    <x v="26"/>
    <n v="74133"/>
    <x v="2"/>
    <s v="TEC-AC-10004803"/>
    <x v="2"/>
    <x v="11"/>
    <s v="Sony Micro Vault Click 4 GB USB 2.0 Flash Drive"/>
    <x v="4320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s v="United States"/>
    <s v="Los Angeles"/>
    <x v="1"/>
    <n v="90049"/>
    <x v="1"/>
    <s v="OFF-ST-10001932"/>
    <x v="1"/>
    <x v="4"/>
    <s v="Fellowes Staxonsteel Drawer Files"/>
    <x v="4321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s v="United States"/>
    <s v="Lakeland"/>
    <x v="2"/>
    <n v="33801"/>
    <x v="0"/>
    <s v="TEC-PH-10004667"/>
    <x v="2"/>
    <x v="7"/>
    <s v="Cisco 8x8 Inc. 6753i IP Business Phone System"/>
    <x v="830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s v="United States"/>
    <s v="Lakeland"/>
    <x v="2"/>
    <n v="33801"/>
    <x v="0"/>
    <s v="OFF-LA-10000443"/>
    <x v="1"/>
    <x v="2"/>
    <s v="Avery 501"/>
    <x v="929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s v="United States"/>
    <s v="Lakeland"/>
    <x v="2"/>
    <n v="33801"/>
    <x v="0"/>
    <s v="OFF-ST-10000918"/>
    <x v="1"/>
    <x v="4"/>
    <s v="Crate-A-Files"/>
    <x v="4322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s v="United States"/>
    <s v="Lakeland"/>
    <x v="2"/>
    <n v="33801"/>
    <x v="0"/>
    <s v="OFF-BI-10001196"/>
    <x v="1"/>
    <x v="8"/>
    <s v="Avery Flip-Chart Easel Binder, Black"/>
    <x v="4323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s v="United States"/>
    <s v="Lakeland"/>
    <x v="2"/>
    <n v="33801"/>
    <x v="0"/>
    <s v="FUR-FU-10003981"/>
    <x v="0"/>
    <x v="5"/>
    <s v="Eldon Wave Desk Accessories"/>
    <x v="3808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s v="United States"/>
    <s v="Lakeland"/>
    <x v="2"/>
    <n v="33801"/>
    <x v="0"/>
    <s v="FUR-FU-10002508"/>
    <x v="0"/>
    <x v="5"/>
    <s v="Document Clip Frames"/>
    <x v="184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s v="United States"/>
    <s v="Lakeland"/>
    <x v="2"/>
    <n v="33801"/>
    <x v="0"/>
    <s v="TEC-AC-10002647"/>
    <x v="2"/>
    <x v="11"/>
    <s v="Logitech Wireless Boombox Speaker - portable - wireless, wired"/>
    <x v="43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s v="United States"/>
    <s v="Houston"/>
    <x v="5"/>
    <n v="77036"/>
    <x v="2"/>
    <s v="OFF-PA-10002377"/>
    <x v="1"/>
    <x v="10"/>
    <s v="Xerox 1916"/>
    <x v="4325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s v="United States"/>
    <s v="Los Angeles"/>
    <x v="1"/>
    <n v="90008"/>
    <x v="1"/>
    <s v="OFF-PA-10004530"/>
    <x v="1"/>
    <x v="10"/>
    <s v="Personal Creations Ink Jet Cards and Labels"/>
    <x v="1113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s v="United States"/>
    <s v="Springfield"/>
    <x v="17"/>
    <n v="22153"/>
    <x v="0"/>
    <s v="OFF-PA-10002986"/>
    <x v="1"/>
    <x v="10"/>
    <s v="Xerox 1898"/>
    <x v="522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s v="United States"/>
    <s v="New York City"/>
    <x v="15"/>
    <n v="10035"/>
    <x v="3"/>
    <s v="OFF-BI-10000948"/>
    <x v="1"/>
    <x v="8"/>
    <s v="GBC Laser Imprintable Binding System Covers, Desert Sand"/>
    <x v="4326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s v="United States"/>
    <s v="New York City"/>
    <x v="15"/>
    <n v="10035"/>
    <x v="3"/>
    <s v="OFF-AR-10001545"/>
    <x v="1"/>
    <x v="6"/>
    <s v="Newell 326"/>
    <x v="287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s v="United States"/>
    <s v="Springfield"/>
    <x v="25"/>
    <n v="65807"/>
    <x v="2"/>
    <s v="OFF-BI-10001758"/>
    <x v="1"/>
    <x v="8"/>
    <s v="Wilson Jones 14 Line Acrylic Coated Pressboard Data Binders"/>
    <x v="432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s v="United States"/>
    <s v="Springfield"/>
    <x v="25"/>
    <n v="65807"/>
    <x v="2"/>
    <s v="TEC-AC-10003237"/>
    <x v="2"/>
    <x v="11"/>
    <s v="Memorex Micro Travel Drive 4 GB"/>
    <x v="4328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s v="United States"/>
    <s v="Springfield"/>
    <x v="25"/>
    <n v="65807"/>
    <x v="2"/>
    <s v="OFF-ST-10002011"/>
    <x v="1"/>
    <x v="4"/>
    <s v="Smead Adjustable Mobile File Trolley with Lockable Top"/>
    <x v="4329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FUR-CH-10000309"/>
    <x v="0"/>
    <x v="1"/>
    <s v="Global Comet Stacking Arm Chair"/>
    <x v="4330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OFF-ST-10002444"/>
    <x v="1"/>
    <x v="4"/>
    <s v="Recycled Eldon Regeneration Jumbo File"/>
    <x v="301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OFF-EN-10001453"/>
    <x v="1"/>
    <x v="12"/>
    <s v="Tyvek Interoffice Envelopes, 9 1/2&quot; x 12 1/2&quot;, 100/Box"/>
    <x v="4331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OFF-PA-10001801"/>
    <x v="1"/>
    <x v="10"/>
    <s v="Xerox 193"/>
    <x v="100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OFF-ST-10000563"/>
    <x v="1"/>
    <x v="4"/>
    <s v="Fellowes Bankers Box Stor/Drawer Steel Plus"/>
    <x v="1480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TEC-PH-10000369"/>
    <x v="2"/>
    <x v="7"/>
    <s v="HTC One Mini"/>
    <x v="3211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TEC-PH-10002538"/>
    <x v="2"/>
    <x v="7"/>
    <s v="Grandstream GXP1160 VoIP phone"/>
    <x v="4332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OFF-BI-10000050"/>
    <x v="1"/>
    <x v="8"/>
    <s v="Angle-D Binders with Locking Rings, Label Holders"/>
    <x v="4333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s v="United States"/>
    <s v="Columbia"/>
    <x v="20"/>
    <n v="29203"/>
    <x v="0"/>
    <s v="OFF-ST-10004186"/>
    <x v="1"/>
    <x v="4"/>
    <s v="Stur-D-Stor Shelving, Vertical 5-Shelf: 72&quot;H x 36&quot;W x 18 1/2&quot;D"/>
    <x v="433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s v="United States"/>
    <s v="Portland"/>
    <x v="21"/>
    <n v="97206"/>
    <x v="1"/>
    <s v="FUR-CH-10004218"/>
    <x v="0"/>
    <x v="1"/>
    <s v="Global Fabric Manager's Chair, Dark Gray"/>
    <x v="4335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s v="United States"/>
    <s v="Philadelphia"/>
    <x v="9"/>
    <n v="19120"/>
    <x v="3"/>
    <s v="OFF-AR-10002952"/>
    <x v="1"/>
    <x v="6"/>
    <s v="Stanley Contemporary Battery Pencil Sharpeners"/>
    <x v="4336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s v="United States"/>
    <s v="New York City"/>
    <x v="15"/>
    <n v="10035"/>
    <x v="3"/>
    <s v="OFF-ST-10003058"/>
    <x v="1"/>
    <x v="4"/>
    <s v="Eldon Mobile Mega Data Cart  Mega Stackable  Add-On Trays"/>
    <x v="421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s v="United States"/>
    <s v="New York City"/>
    <x v="15"/>
    <n v="10035"/>
    <x v="3"/>
    <s v="OFF-BI-10003963"/>
    <x v="1"/>
    <x v="8"/>
    <s v="Cardinal Holdit Data Disk Pockets"/>
    <x v="4337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s v="United States"/>
    <s v="New York City"/>
    <x v="15"/>
    <n v="10035"/>
    <x v="3"/>
    <s v="OFF-AR-10001955"/>
    <x v="1"/>
    <x v="6"/>
    <s v="Newell 319"/>
    <x v="4311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s v="United States"/>
    <s v="Des Plaines"/>
    <x v="10"/>
    <n v="60016"/>
    <x v="2"/>
    <s v="TEC-PH-10004345"/>
    <x v="2"/>
    <x v="7"/>
    <s v="Cisco SPA 502G IP Phone"/>
    <x v="4338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s v="United States"/>
    <s v="New York City"/>
    <x v="15"/>
    <n v="10035"/>
    <x v="3"/>
    <s v="FUR-FU-10003192"/>
    <x v="0"/>
    <x v="5"/>
    <s v="Luxo Adjustable Task Clamp Lamp"/>
    <x v="4339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s v="United States"/>
    <s v="Seattle"/>
    <x v="4"/>
    <n v="98103"/>
    <x v="1"/>
    <s v="OFF-ST-10001325"/>
    <x v="1"/>
    <x v="4"/>
    <s v="Sterilite Officeware Hinged File Box"/>
    <x v="97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s v="United States"/>
    <s v="Houston"/>
    <x v="5"/>
    <n v="77095"/>
    <x v="2"/>
    <s v="OFF-PA-10000019"/>
    <x v="1"/>
    <x v="10"/>
    <s v="Xerox 1931"/>
    <x v="233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s v="United States"/>
    <s v="Houston"/>
    <x v="5"/>
    <n v="77095"/>
    <x v="2"/>
    <s v="OFF-BI-10003429"/>
    <x v="1"/>
    <x v="8"/>
    <s v="Cardinal HOLDit! Binder Insert Strips,Extra Strips"/>
    <x v="4340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s v="United States"/>
    <s v="Houston"/>
    <x v="5"/>
    <n v="77095"/>
    <x v="2"/>
    <s v="OFF-PA-10000176"/>
    <x v="1"/>
    <x v="10"/>
    <s v="Xerox 1887"/>
    <x v="69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s v="United States"/>
    <s v="Philadelphia"/>
    <x v="9"/>
    <n v="19143"/>
    <x v="3"/>
    <s v="TEC-PH-10004165"/>
    <x v="2"/>
    <x v="7"/>
    <s v="Mitel MiVoice 5330e IP Phone"/>
    <x v="4341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s v="United States"/>
    <s v="Philadelphia"/>
    <x v="9"/>
    <n v="19143"/>
    <x v="3"/>
    <s v="OFF-ST-10000352"/>
    <x v="1"/>
    <x v="4"/>
    <s v="Acco Perma 2700 Stacking Storage Drawers"/>
    <x v="4342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s v="United States"/>
    <s v="Columbus"/>
    <x v="14"/>
    <n v="47201"/>
    <x v="2"/>
    <s v="OFF-PA-10000726"/>
    <x v="1"/>
    <x v="10"/>
    <s v="Black Print Carbonless Snap-Off Rapid Letter, 8 1/2&quot; x 7&quot;"/>
    <x v="4343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s v="United States"/>
    <s v="Columbus"/>
    <x v="14"/>
    <n v="47201"/>
    <x v="2"/>
    <s v="TEC-PH-10001536"/>
    <x v="2"/>
    <x v="7"/>
    <s v="Spigen Samsung Galaxy S5 Case Wallet"/>
    <x v="4344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s v="United States"/>
    <s v="Columbus"/>
    <x v="14"/>
    <n v="47201"/>
    <x v="2"/>
    <s v="OFF-PA-10001790"/>
    <x v="1"/>
    <x v="10"/>
    <s v="Xerox 1910"/>
    <x v="3656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s v="United States"/>
    <s v="Evanston"/>
    <x v="10"/>
    <n v="60201"/>
    <x v="2"/>
    <s v="TEC-CO-10001766"/>
    <x v="2"/>
    <x v="16"/>
    <s v="Canon PC940 Copier"/>
    <x v="4345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s v="United States"/>
    <s v="Evanston"/>
    <x v="10"/>
    <n v="60201"/>
    <x v="2"/>
    <s v="TEC-AC-10004396"/>
    <x v="2"/>
    <x v="11"/>
    <s v="Logitech Keyboard K120"/>
    <x v="190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s v="United States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s v="United States"/>
    <s v="Columbus"/>
    <x v="24"/>
    <n v="43229"/>
    <x v="3"/>
    <s v="TEC-PH-10001305"/>
    <x v="2"/>
    <x v="7"/>
    <s v="Panasonic KX TS208W Corded phone"/>
    <x v="4347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s v="United States"/>
    <s v="Marion"/>
    <x v="24"/>
    <n v="43302"/>
    <x v="3"/>
    <s v="FUR-FU-10002885"/>
    <x v="0"/>
    <x v="5"/>
    <s v="Magna Visual Magnetic Picture Hangers"/>
    <x v="32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s v="United States"/>
    <s v="Houston"/>
    <x v="5"/>
    <n v="77095"/>
    <x v="2"/>
    <s v="OFF-PA-10000726"/>
    <x v="1"/>
    <x v="10"/>
    <s v="Black Print Carbonless Snap-Off Rapid Letter, 8 1/2&quot; x 7&quot;"/>
    <x v="4348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s v="United States"/>
    <s v="Houston"/>
    <x v="5"/>
    <n v="77095"/>
    <x v="2"/>
    <s v="OFF-FA-10003112"/>
    <x v="1"/>
    <x v="13"/>
    <s v="Staples"/>
    <x v="4349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s v="United States"/>
    <s v="Houston"/>
    <x v="5"/>
    <n v="77095"/>
    <x v="2"/>
    <s v="FUR-CH-10002372"/>
    <x v="0"/>
    <x v="1"/>
    <s v="Office Star - Ergonomically Designed Knee Chair"/>
    <x v="4350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s v="United States"/>
    <s v="Marion"/>
    <x v="24"/>
    <n v="43302"/>
    <x v="3"/>
    <s v="OFF-ST-10000563"/>
    <x v="1"/>
    <x v="4"/>
    <s v="Fellowes Bankers Box Stor/Drawer Steel Plus"/>
    <x v="4351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s v="United States"/>
    <s v="Seattle"/>
    <x v="4"/>
    <n v="98103"/>
    <x v="1"/>
    <s v="OFF-BI-10003925"/>
    <x v="1"/>
    <x v="8"/>
    <s v="Fellowes PB300 Plastic Comb Binding Machine"/>
    <x v="435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s v="United States"/>
    <s v="Seattle"/>
    <x v="4"/>
    <n v="98103"/>
    <x v="1"/>
    <s v="OFF-ST-10003306"/>
    <x v="1"/>
    <x v="4"/>
    <s v="Letter Size Cart"/>
    <x v="1415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s v="United States"/>
    <s v="Seattle"/>
    <x v="4"/>
    <n v="98103"/>
    <x v="1"/>
    <s v="FUR-FU-10001475"/>
    <x v="0"/>
    <x v="5"/>
    <s v="Contract Clock, 14&quot;, Brown"/>
    <x v="4353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s v="United States"/>
    <s v="Longview"/>
    <x v="4"/>
    <n v="98632"/>
    <x v="1"/>
    <s v="OFF-FA-10003495"/>
    <x v="1"/>
    <x v="13"/>
    <s v="Staples"/>
    <x v="2614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s v="United States"/>
    <s v="Longview"/>
    <x v="4"/>
    <n v="98632"/>
    <x v="1"/>
    <s v="OFF-AP-10004708"/>
    <x v="1"/>
    <x v="9"/>
    <s v="Fellowes Superior 10 Outlet Split Surge Protector"/>
    <x v="566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s v="United States"/>
    <s v="Redondo Beach"/>
    <x v="1"/>
    <n v="90278"/>
    <x v="1"/>
    <s v="OFF-EN-10001219"/>
    <x v="1"/>
    <x v="12"/>
    <s v="#10- 4 1/8&quot; x 9 1/2&quot; Security-Tint Envelopes"/>
    <x v="2522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s v="United States"/>
    <s v="New York City"/>
    <x v="15"/>
    <n v="10035"/>
    <x v="3"/>
    <s v="FUR-FU-10000087"/>
    <x v="0"/>
    <x v="5"/>
    <s v="Executive Impressions 14&quot; Two-Color Numerals Wall Clock"/>
    <x v="4354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s v="United States"/>
    <s v="New York City"/>
    <x v="15"/>
    <n v="10035"/>
    <x v="3"/>
    <s v="OFF-EN-10001539"/>
    <x v="1"/>
    <x v="12"/>
    <s v="Staple envelope"/>
    <x v="2586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s v="United States"/>
    <s v="Louisville"/>
    <x v="0"/>
    <n v="40214"/>
    <x v="0"/>
    <s v="TEC-PH-10004897"/>
    <x v="2"/>
    <x v="7"/>
    <s v="Mediabridge Sport Armband iPhone 5s"/>
    <x v="2065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s v="United States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s v="United States"/>
    <s v="Trenton"/>
    <x v="12"/>
    <n v="48183"/>
    <x v="2"/>
    <s v="TEC-PH-10001557"/>
    <x v="2"/>
    <x v="7"/>
    <s v="Pyle PMP37LED"/>
    <x v="772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s v="United States"/>
    <s v="Trenton"/>
    <x v="12"/>
    <n v="48183"/>
    <x v="2"/>
    <s v="OFF-ST-10000617"/>
    <x v="1"/>
    <x v="4"/>
    <s v="Woodgrain Magazine Files by Perma"/>
    <x v="1539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s v="United States"/>
    <s v="Los Angeles"/>
    <x v="1"/>
    <n v="90045"/>
    <x v="1"/>
    <s v="OFF-LA-10000121"/>
    <x v="1"/>
    <x v="2"/>
    <s v="Avery 48"/>
    <x v="435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s v="United States"/>
    <s v="Hendersonville"/>
    <x v="18"/>
    <n v="37075"/>
    <x v="0"/>
    <s v="FUR-FU-10000087"/>
    <x v="0"/>
    <x v="5"/>
    <s v="Executive Impressions 14&quot; Two-Color Numerals Wall Clock"/>
    <x v="218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s v="United States"/>
    <s v="Hendersonville"/>
    <x v="18"/>
    <n v="37075"/>
    <x v="0"/>
    <s v="OFF-AR-10000422"/>
    <x v="1"/>
    <x v="6"/>
    <s v="Pencil and Crayon Sharpener"/>
    <x v="4357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s v="United States"/>
    <s v="Hendersonville"/>
    <x v="18"/>
    <n v="37075"/>
    <x v="0"/>
    <s v="OFF-ST-10004123"/>
    <x v="1"/>
    <x v="4"/>
    <s v="Safco Industrial Wire Shelving System"/>
    <x v="287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s v="United States"/>
    <s v="Portland"/>
    <x v="21"/>
    <n v="97206"/>
    <x v="1"/>
    <s v="FUR-BO-10003660"/>
    <x v="0"/>
    <x v="0"/>
    <s v="Bush Cubix Collection Bookcases, Fully Assembled"/>
    <x v="4358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s v="United States"/>
    <s v="Portland"/>
    <x v="21"/>
    <n v="97206"/>
    <x v="1"/>
    <s v="FUR-CH-10000422"/>
    <x v="0"/>
    <x v="1"/>
    <s v="Global Highback Leather Tilter in Burgundy"/>
    <x v="4359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s v="United States"/>
    <s v="Irving"/>
    <x v="5"/>
    <n v="75061"/>
    <x v="2"/>
    <s v="TEC-PH-10002923"/>
    <x v="2"/>
    <x v="7"/>
    <s v="Logitech B530 USB Headset - headset - Full size, Binaural"/>
    <x v="2550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s v="United States"/>
    <s v="Cleveland"/>
    <x v="24"/>
    <n v="44105"/>
    <x v="3"/>
    <s v="TEC-PH-10004093"/>
    <x v="2"/>
    <x v="7"/>
    <s v="Panasonic Kx-TS550"/>
    <x v="4360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s v="United States"/>
    <s v="Cleveland"/>
    <x v="24"/>
    <n v="44105"/>
    <x v="3"/>
    <s v="TEC-AC-10000171"/>
    <x v="2"/>
    <x v="11"/>
    <s v="Verbatim 25 GB 6x Blu-ray Single Layer Recordable Disc, 25/Pack"/>
    <x v="498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s v="United States"/>
    <s v="Waterloo"/>
    <x v="23"/>
    <n v="50701"/>
    <x v="2"/>
    <s v="OFF-AR-10001166"/>
    <x v="1"/>
    <x v="6"/>
    <s v="Staples in misc. colors"/>
    <x v="4361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s v="United States"/>
    <s v="Seattle"/>
    <x v="4"/>
    <n v="98105"/>
    <x v="1"/>
    <s v="FUR-CH-10003199"/>
    <x v="0"/>
    <x v="1"/>
    <s v="Office Star - Contemporary Task Swivel Chair"/>
    <x v="2859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s v="United States"/>
    <s v="Seattle"/>
    <x v="4"/>
    <n v="98105"/>
    <x v="1"/>
    <s v="OFF-PA-10002005"/>
    <x v="1"/>
    <x v="10"/>
    <s v="Xerox 225"/>
    <x v="54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s v="United States"/>
    <s v="Seattle"/>
    <x v="4"/>
    <n v="98105"/>
    <x v="1"/>
    <s v="OFF-PA-10004101"/>
    <x v="1"/>
    <x v="10"/>
    <s v="Xerox 1894"/>
    <x v="4362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s v="United States"/>
    <s v="Seattle"/>
    <x v="4"/>
    <n v="98105"/>
    <x v="1"/>
    <s v="OFF-BI-10004600"/>
    <x v="1"/>
    <x v="8"/>
    <s v="Ibico Ibimaster 300 Manual Binding System"/>
    <x v="4363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s v="United States"/>
    <s v="Seattle"/>
    <x v="4"/>
    <n v="98105"/>
    <x v="1"/>
    <s v="TEC-PH-10000127"/>
    <x v="2"/>
    <x v="7"/>
    <s v="iOttie XL Car Mount"/>
    <x v="1105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s v="United States"/>
    <s v="Philadelphia"/>
    <x v="9"/>
    <n v="19120"/>
    <x v="3"/>
    <s v="OFF-EN-10004386"/>
    <x v="1"/>
    <x v="12"/>
    <s v="Recycled Interoffice Envelopes with String and Button Closure, 10 x 13"/>
    <x v="264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s v="United States"/>
    <s v="New York City"/>
    <x v="15"/>
    <n v="10009"/>
    <x v="3"/>
    <s v="OFF-BI-10004506"/>
    <x v="1"/>
    <x v="8"/>
    <s v="Wilson Jones data.warehouse D-Ring Binders with DublLock"/>
    <x v="4364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s v="United States"/>
    <s v="San Jose"/>
    <x v="1"/>
    <n v="95123"/>
    <x v="1"/>
    <s v="FUR-FU-10004597"/>
    <x v="0"/>
    <x v="5"/>
    <s v="Eldon Cleatmat Chair Mats for Medium Pile Carpets"/>
    <x v="436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s v="United States"/>
    <s v="San Jose"/>
    <x v="1"/>
    <n v="95123"/>
    <x v="1"/>
    <s v="OFF-ST-10001496"/>
    <x v="1"/>
    <x v="4"/>
    <s v="Standard Rollaway File with Lock"/>
    <x v="2936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s v="United States"/>
    <s v="Los Angeles"/>
    <x v="1"/>
    <n v="90008"/>
    <x v="1"/>
    <s v="OFF-BI-10004236"/>
    <x v="1"/>
    <x v="8"/>
    <s v="XtraLife ClearVue Slant-D Ring Binder, White, 3&quot;"/>
    <x v="4366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s v="United States"/>
    <s v="Concord"/>
    <x v="38"/>
    <n v="3301"/>
    <x v="3"/>
    <s v="FUR-FU-10001185"/>
    <x v="0"/>
    <x v="5"/>
    <s v="Advantus Employee of the Month Certificate Frame, 11 x 13-1/2"/>
    <x v="4367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s v="United States"/>
    <s v="Columbia"/>
    <x v="18"/>
    <n v="38401"/>
    <x v="0"/>
    <s v="OFF-BI-10000977"/>
    <x v="1"/>
    <x v="8"/>
    <s v="Ibico Plastic Spiral Binding Combs"/>
    <x v="2614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s v="United States"/>
    <s v="Bellevue"/>
    <x v="4"/>
    <n v="98006"/>
    <x v="1"/>
    <s v="OFF-SU-10004782"/>
    <x v="1"/>
    <x v="14"/>
    <s v="Elite 5&quot; Scissors"/>
    <x v="3554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s v="United States"/>
    <s v="Seattle"/>
    <x v="4"/>
    <n v="98105"/>
    <x v="1"/>
    <s v="OFF-AR-10002067"/>
    <x v="1"/>
    <x v="6"/>
    <s v="Newell 334"/>
    <x v="4311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s v="United States"/>
    <s v="Seattle"/>
    <x v="4"/>
    <n v="98105"/>
    <x v="1"/>
    <s v="FUR-FU-10002364"/>
    <x v="0"/>
    <x v="5"/>
    <s v="Eldon Expressions Wood Desk Accessories, Oak"/>
    <x v="3077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s v="United States"/>
    <s v="Seattle"/>
    <x v="4"/>
    <n v="98105"/>
    <x v="1"/>
    <s v="TEC-AC-10002018"/>
    <x v="2"/>
    <x v="11"/>
    <s v="AmazonBasics 3-Button USB Wired Mouse"/>
    <x v="62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s v="United States"/>
    <s v="Columbus"/>
    <x v="14"/>
    <n v="47201"/>
    <x v="2"/>
    <s v="OFF-BI-10000632"/>
    <x v="1"/>
    <x v="8"/>
    <s v="Satellite Sectional Post Binders"/>
    <x v="4368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s v="United States"/>
    <s v="Columbus"/>
    <x v="14"/>
    <n v="47201"/>
    <x v="2"/>
    <s v="FUR-FU-10003981"/>
    <x v="0"/>
    <x v="5"/>
    <s v="Eldon Wave Desk Accessories"/>
    <x v="875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s v="United States"/>
    <s v="Columbus"/>
    <x v="14"/>
    <n v="47201"/>
    <x v="2"/>
    <s v="OFF-AP-10001564"/>
    <x v="1"/>
    <x v="9"/>
    <s v="Hoover Commercial Lightweight Upright Vacuum with E-Z Empty Dirt Cup"/>
    <x v="4369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s v="United States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s v="United States"/>
    <s v="Chicago"/>
    <x v="10"/>
    <n v="60623"/>
    <x v="2"/>
    <s v="OFF-AP-10004249"/>
    <x v="1"/>
    <x v="9"/>
    <s v="Staple holder"/>
    <x v="4370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s v="United States"/>
    <s v="Marietta"/>
    <x v="32"/>
    <n v="30062"/>
    <x v="0"/>
    <s v="OFF-PA-10003441"/>
    <x v="1"/>
    <x v="10"/>
    <s v="Xerox 226"/>
    <x v="713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s v="United States"/>
    <s v="Marietta"/>
    <x v="32"/>
    <n v="30062"/>
    <x v="0"/>
    <s v="TEC-PH-10004922"/>
    <x v="2"/>
    <x v="7"/>
    <s v="RCA Visys Integrated PBX 8-Line Router"/>
    <x v="4371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s v="United States"/>
    <s v="Montgomery"/>
    <x v="19"/>
    <n v="36116"/>
    <x v="0"/>
    <s v="FUR-FU-10001731"/>
    <x v="0"/>
    <x v="5"/>
    <s v="Acrylic Self-Standing Desk Frames"/>
    <x v="794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s v="United States"/>
    <s v="Plano"/>
    <x v="5"/>
    <n v="75023"/>
    <x v="2"/>
    <s v="OFF-LA-10000134"/>
    <x v="1"/>
    <x v="2"/>
    <s v="Avery 511"/>
    <x v="4372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s v="United States"/>
    <s v="Tamarac"/>
    <x v="2"/>
    <n v="33319"/>
    <x v="0"/>
    <s v="OFF-BI-10003166"/>
    <x v="1"/>
    <x v="8"/>
    <s v="GBC Plasticlear Binding Covers"/>
    <x v="2753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s v="United States"/>
    <s v="Columbus"/>
    <x v="24"/>
    <n v="43229"/>
    <x v="3"/>
    <s v="OFF-SU-10000646"/>
    <x v="1"/>
    <x v="14"/>
    <s v="Premier Automatic Letter Opener"/>
    <x v="4373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s v="United States"/>
    <s v="New York City"/>
    <x v="15"/>
    <n v="10009"/>
    <x v="3"/>
    <s v="OFF-EN-10004459"/>
    <x v="1"/>
    <x v="12"/>
    <s v="Security-Tint Envelopes"/>
    <x v="996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s v="United States"/>
    <s v="Richmond"/>
    <x v="14"/>
    <n v="47374"/>
    <x v="2"/>
    <s v="OFF-BI-10003529"/>
    <x v="1"/>
    <x v="8"/>
    <s v="Avery Round Ring Poly Binders"/>
    <x v="71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s v="United States"/>
    <s v="Seattle"/>
    <x v="4"/>
    <n v="98115"/>
    <x v="1"/>
    <s v="OFF-BI-10002949"/>
    <x v="1"/>
    <x v="8"/>
    <s v="Prestige Round Ring Binders"/>
    <x v="851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s v="United States"/>
    <s v="Long Beach"/>
    <x v="15"/>
    <n v="11561"/>
    <x v="3"/>
    <s v="OFF-LA-10001158"/>
    <x v="1"/>
    <x v="2"/>
    <s v="Avery Address/Shipping Labels for Typewriters, 4&quot; x 2&quot;"/>
    <x v="1417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s v="United States"/>
    <s v="Rockford"/>
    <x v="10"/>
    <n v="61107"/>
    <x v="2"/>
    <s v="OFF-BI-10004584"/>
    <x v="1"/>
    <x v="8"/>
    <s v="GBC ProClick 150 Presentation Binding System"/>
    <x v="4374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s v="United States"/>
    <s v="Columbus"/>
    <x v="32"/>
    <n v="31907"/>
    <x v="0"/>
    <s v="OFF-BI-10004965"/>
    <x v="1"/>
    <x v="8"/>
    <s v="Ibico Covers for Plastic or Wire Binding Elements"/>
    <x v="1339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s v="United States"/>
    <s v="Tulsa"/>
    <x v="26"/>
    <n v="74133"/>
    <x v="2"/>
    <s v="OFF-BI-10004654"/>
    <x v="1"/>
    <x v="8"/>
    <s v="Avery Binding System Hidden Tab Executive Style Index Sets"/>
    <x v="4375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s v="United States"/>
    <s v="Nashville"/>
    <x v="18"/>
    <n v="37211"/>
    <x v="0"/>
    <s v="OFF-PA-10000141"/>
    <x v="1"/>
    <x v="10"/>
    <s v="Ampad Evidence Wirebond Steno Books, 6&quot; x 9&quot;"/>
    <x v="4273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s v="United States"/>
    <s v="Nashville"/>
    <x v="18"/>
    <n v="37211"/>
    <x v="0"/>
    <s v="OFF-PA-10001019"/>
    <x v="1"/>
    <x v="10"/>
    <s v="Xerox 1884"/>
    <x v="3901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s v="United States"/>
    <s v="Cambridge"/>
    <x v="31"/>
    <n v="2138"/>
    <x v="3"/>
    <s v="TEC-PH-10002496"/>
    <x v="2"/>
    <x v="7"/>
    <s v="Cisco SPA301"/>
    <x v="4376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s v="United States"/>
    <s v="Cambridge"/>
    <x v="31"/>
    <n v="2138"/>
    <x v="3"/>
    <s v="OFF-BI-10000829"/>
    <x v="1"/>
    <x v="8"/>
    <s v="Avery Non-Stick Binders"/>
    <x v="4377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s v="United States"/>
    <s v="Oakland"/>
    <x v="1"/>
    <n v="94601"/>
    <x v="1"/>
    <s v="TEC-PH-10001448"/>
    <x v="2"/>
    <x v="7"/>
    <s v="Anker Astro 15000mAh USB Portable Charger"/>
    <x v="3149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s v="United States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s v="United States"/>
    <s v="Oakland"/>
    <x v="1"/>
    <n v="94601"/>
    <x v="1"/>
    <s v="OFF-AR-10004022"/>
    <x v="1"/>
    <x v="6"/>
    <s v="Panasonic KP-380BK Classic Electric Pencil Sharpener"/>
    <x v="4379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s v="United States"/>
    <s v="Palatine"/>
    <x v="10"/>
    <n v="60067"/>
    <x v="2"/>
    <s v="TEC-AC-10001284"/>
    <x v="2"/>
    <x v="11"/>
    <s v="Enermax Briskie RF Wireless Keyboard and Mouse Combo"/>
    <x v="4380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s v="United States"/>
    <s v="Seattle"/>
    <x v="4"/>
    <n v="98105"/>
    <x v="1"/>
    <s v="FUR-FU-10001847"/>
    <x v="0"/>
    <x v="5"/>
    <s v="Eldon Image Series Black Desk Accessories"/>
    <x v="2162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s v="United States"/>
    <s v="Seattle"/>
    <x v="4"/>
    <n v="98105"/>
    <x v="1"/>
    <s v="TEC-AC-10004595"/>
    <x v="2"/>
    <x v="11"/>
    <s v="First Data TMFD35 PIN Pad"/>
    <x v="4381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s v="United States"/>
    <s v="Seattle"/>
    <x v="4"/>
    <n v="98105"/>
    <x v="1"/>
    <s v="FUR-FU-10004164"/>
    <x v="0"/>
    <x v="5"/>
    <s v="Eldon 300 Class Desk Accessories, Black"/>
    <x v="4382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s v="United States"/>
    <s v="Seattle"/>
    <x v="4"/>
    <n v="98105"/>
    <x v="1"/>
    <s v="OFF-LA-10001074"/>
    <x v="1"/>
    <x v="2"/>
    <s v="Round Specialty Laser Printer Labels"/>
    <x v="2077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s v="United States"/>
    <s v="Seattle"/>
    <x v="4"/>
    <n v="98105"/>
    <x v="1"/>
    <s v="OFF-ST-10000604"/>
    <x v="1"/>
    <x v="4"/>
    <s v="Home/Office Personal File Carts"/>
    <x v="2876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s v="United States"/>
    <s v="Seattle"/>
    <x v="4"/>
    <n v="98105"/>
    <x v="1"/>
    <s v="TEC-PH-10000148"/>
    <x v="2"/>
    <x v="7"/>
    <s v="Cyber Acoustics AC-202b Speech Recognition Stereo Headset"/>
    <x v="4383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s v="United States"/>
    <s v="Seattle"/>
    <x v="4"/>
    <n v="98105"/>
    <x v="1"/>
    <s v="OFF-BI-10000042"/>
    <x v="1"/>
    <x v="8"/>
    <s v="Pressboard Data Binder, Crimson, 12&quot; X 8 1/2&quot;"/>
    <x v="2994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s v="United States"/>
    <s v="Cincinnati"/>
    <x v="24"/>
    <n v="45231"/>
    <x v="3"/>
    <s v="OFF-LA-10000443"/>
    <x v="1"/>
    <x v="2"/>
    <s v="Avery 501"/>
    <x v="2184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s v="United States"/>
    <s v="Marion"/>
    <x v="24"/>
    <n v="43302"/>
    <x v="3"/>
    <s v="FUR-FU-10002874"/>
    <x v="0"/>
    <x v="5"/>
    <s v="Ultra Commercial Grade Dual Valve Door Closer"/>
    <x v="4384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s v="United States"/>
    <s v="Marion"/>
    <x v="24"/>
    <n v="43302"/>
    <x v="3"/>
    <s v="OFF-ST-10003994"/>
    <x v="1"/>
    <x v="4"/>
    <s v="Belkin 19&quot; Center-Weighted Shelf, Gray"/>
    <x v="4385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s v="United States"/>
    <s v="Los Angeles"/>
    <x v="1"/>
    <n v="90049"/>
    <x v="1"/>
    <s v="OFF-EN-10001453"/>
    <x v="1"/>
    <x v="12"/>
    <s v="Tyvek Interoffice Envelopes, 9 1/2&quot; x 12 1/2&quot;, 100/Box"/>
    <x v="4164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s v="United States"/>
    <s v="Los Angeles"/>
    <x v="1"/>
    <n v="90049"/>
    <x v="1"/>
    <s v="FUR-CH-10000988"/>
    <x v="0"/>
    <x v="1"/>
    <s v="Hon Olson Stacker Stools"/>
    <x v="4386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s v="United States"/>
    <s v="Lakewood"/>
    <x v="24"/>
    <n v="44107"/>
    <x v="3"/>
    <s v="FUR-TA-10003238"/>
    <x v="0"/>
    <x v="3"/>
    <s v="Chromcraft Bull-Nose Wood 48&quot; x 96&quot; Rectangular Conference Tables"/>
    <x v="4387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s v="United States"/>
    <s v="Lebanon"/>
    <x v="18"/>
    <n v="37087"/>
    <x v="0"/>
    <s v="TEC-PH-10001061"/>
    <x v="2"/>
    <x v="7"/>
    <s v="Apple iPhone 5C"/>
    <x v="1977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s v="United States"/>
    <s v="San Francisco"/>
    <x v="1"/>
    <n v="94122"/>
    <x v="1"/>
    <s v="FUR-TA-10003715"/>
    <x v="0"/>
    <x v="3"/>
    <s v="Hon 2111 Invitation Series Corner Table"/>
    <x v="4388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s v="United States"/>
    <s v="San Francisco"/>
    <x v="1"/>
    <n v="94122"/>
    <x v="1"/>
    <s v="OFF-BI-10001597"/>
    <x v="1"/>
    <x v="8"/>
    <s v="Wilson Jones Ledger-Size, Piano-Hinge Binder, 2&quot;, Blue"/>
    <x v="4389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s v="United States"/>
    <s v="Chico"/>
    <x v="1"/>
    <n v="95928"/>
    <x v="1"/>
    <s v="FUR-CH-10004063"/>
    <x v="0"/>
    <x v="1"/>
    <s v="Global Deluxe High-Back Manager's Chair"/>
    <x v="4390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s v="United States"/>
    <s v="Chico"/>
    <x v="1"/>
    <n v="95928"/>
    <x v="1"/>
    <s v="FUR-FU-10001979"/>
    <x v="0"/>
    <x v="5"/>
    <s v="Dana Halogen Swing-Arm Architect Lamp"/>
    <x v="568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s v="United States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s v="United States"/>
    <s v="Los Angeles"/>
    <x v="1"/>
    <n v="90008"/>
    <x v="1"/>
    <s v="TEC-PH-10002923"/>
    <x v="2"/>
    <x v="7"/>
    <s v="Logitech B530 USB Headset - headset - Full size, Binaural"/>
    <x v="2550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s v="United States"/>
    <s v="Los Angeles"/>
    <x v="1"/>
    <n v="90008"/>
    <x v="1"/>
    <s v="OFF-AR-10004691"/>
    <x v="1"/>
    <x v="6"/>
    <s v="Boston 1730 StandUp Electric Pencil Sharpener"/>
    <x v="2202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s v="United States"/>
    <s v="New York City"/>
    <x v="15"/>
    <n v="10024"/>
    <x v="3"/>
    <s v="OFF-BI-10002931"/>
    <x v="1"/>
    <x v="8"/>
    <s v="Avery Trapezoid Extra Heavy Duty 4&quot; Binders"/>
    <x v="439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s v="United States"/>
    <s v="Beverly"/>
    <x v="31"/>
    <n v="1915"/>
    <x v="3"/>
    <s v="OFF-AP-10002651"/>
    <x v="1"/>
    <x v="9"/>
    <s v="Hoover Upright Vacuum With Dirt Cup"/>
    <x v="4393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s v="United States"/>
    <s v="Beverly"/>
    <x v="31"/>
    <n v="1915"/>
    <x v="3"/>
    <s v="OFF-ST-10000689"/>
    <x v="1"/>
    <x v="4"/>
    <s v="Fellowes Strictly Business Drawer File, Letter/Legal Size"/>
    <x v="457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s v="United States"/>
    <s v="Beverly"/>
    <x v="31"/>
    <n v="1915"/>
    <x v="3"/>
    <s v="OFF-PA-10003302"/>
    <x v="1"/>
    <x v="10"/>
    <s v="Xerox 1906"/>
    <x v="275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s v="United States"/>
    <s v="San Diego"/>
    <x v="1"/>
    <n v="92024"/>
    <x v="1"/>
    <s v="OFF-BI-10001460"/>
    <x v="1"/>
    <x v="8"/>
    <s v="Plastic Binding Combs"/>
    <x v="4394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s v="United States"/>
    <s v="San Francisco"/>
    <x v="1"/>
    <n v="94109"/>
    <x v="1"/>
    <s v="FUR-FU-10003489"/>
    <x v="0"/>
    <x v="5"/>
    <s v="Contemporary Borderless Frame"/>
    <x v="4395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s v="United States"/>
    <s v="Chicago"/>
    <x v="10"/>
    <n v="60623"/>
    <x v="2"/>
    <s v="OFF-BI-10002794"/>
    <x v="1"/>
    <x v="8"/>
    <s v="Avery Trapezoid Ring Binder, 3&quot; Capacity, Black, 1040 sheets"/>
    <x v="4396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s v="United States"/>
    <s v="Chicago"/>
    <x v="10"/>
    <n v="60623"/>
    <x v="2"/>
    <s v="OFF-EN-10000461"/>
    <x v="1"/>
    <x v="12"/>
    <s v="#10- 4 1/8&quot; x 9 1/2&quot; Recycled Envelopes"/>
    <x v="4397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s v="United States"/>
    <s v="Dallas"/>
    <x v="5"/>
    <n v="75220"/>
    <x v="2"/>
    <s v="TEC-PH-10001305"/>
    <x v="2"/>
    <x v="7"/>
    <s v="Panasonic KX TS208W Corded phone"/>
    <x v="4398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s v="United States"/>
    <s v="Corpus Christi"/>
    <x v="5"/>
    <n v="78415"/>
    <x v="2"/>
    <s v="OFF-PA-10000167"/>
    <x v="1"/>
    <x v="10"/>
    <s v="Xerox 1925"/>
    <x v="1355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s v="United States"/>
    <s v="New York City"/>
    <x v="15"/>
    <n v="10035"/>
    <x v="3"/>
    <s v="OFF-PA-10002947"/>
    <x v="1"/>
    <x v="10"/>
    <s v="Xerox 1923"/>
    <x v="3890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s v="United States"/>
    <s v="Eugene"/>
    <x v="21"/>
    <n v="97405"/>
    <x v="1"/>
    <s v="OFF-SU-10002301"/>
    <x v="1"/>
    <x v="14"/>
    <s v="Serrated Blade or Curved Handle Hand Letter Openers"/>
    <x v="4399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s v="United States"/>
    <s v="Eugene"/>
    <x v="21"/>
    <n v="97405"/>
    <x v="1"/>
    <s v="FUR-CH-10003298"/>
    <x v="0"/>
    <x v="1"/>
    <s v="Office Star - Contemporary Task Swivel chair with Loop Arms, Charcoal"/>
    <x v="4400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s v="United States"/>
    <s v="Eugene"/>
    <x v="21"/>
    <n v="97405"/>
    <x v="1"/>
    <s v="OFF-PA-10004353"/>
    <x v="1"/>
    <x v="10"/>
    <s v="Southworth 25% Cotton Premium Laser Paper and Envelopes"/>
    <x v="1107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s v="United States"/>
    <s v="Eugene"/>
    <x v="21"/>
    <n v="97405"/>
    <x v="1"/>
    <s v="FUR-CH-10000229"/>
    <x v="0"/>
    <x v="1"/>
    <s v="Global Enterprise Series Seating High-Back Swivel/Tilt Chairs"/>
    <x v="4401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s v="United States"/>
    <s v="Eugene"/>
    <x v="21"/>
    <n v="97405"/>
    <x v="1"/>
    <s v="OFF-LA-10003930"/>
    <x v="1"/>
    <x v="2"/>
    <s v="Dot Matrix Printer Tape Reel Labels, White, 5000/Box"/>
    <x v="4402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s v="United States"/>
    <s v="Eugene"/>
    <x v="21"/>
    <n v="97405"/>
    <x v="1"/>
    <s v="OFF-PA-10000176"/>
    <x v="1"/>
    <x v="10"/>
    <s v="Xerox 1887"/>
    <x v="4403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s v="United States"/>
    <s v="Oxnard"/>
    <x v="1"/>
    <n v="93030"/>
    <x v="1"/>
    <s v="FUR-FU-10004006"/>
    <x v="0"/>
    <x v="5"/>
    <s v="Deflect-o DuraMat Lighweight, Studded, Beveled Mat for Low Pile Carpeting"/>
    <x v="4180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s v="United States"/>
    <s v="Fairfield"/>
    <x v="29"/>
    <n v="6824"/>
    <x v="3"/>
    <s v="OFF-ST-10001932"/>
    <x v="1"/>
    <x v="4"/>
    <s v="Fellowes Staxonsteel Drawer Files"/>
    <x v="4404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s v="United States"/>
    <s v="Fairfield"/>
    <x v="29"/>
    <n v="6824"/>
    <x v="3"/>
    <s v="TEC-PH-10000923"/>
    <x v="2"/>
    <x v="7"/>
    <s v="Belkin SportFit Armband For iPhone 5s/5c, Fuchsia"/>
    <x v="4405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s v="United States"/>
    <s v="Jackson"/>
    <x v="12"/>
    <n v="49201"/>
    <x v="2"/>
    <s v="OFF-AR-10000380"/>
    <x v="1"/>
    <x v="6"/>
    <s v="Hunt PowerHouse Electric Pencil Sharpener, Blue"/>
    <x v="4406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s v="United States"/>
    <s v="Jackson"/>
    <x v="12"/>
    <n v="49201"/>
    <x v="2"/>
    <s v="OFF-LA-10003930"/>
    <x v="1"/>
    <x v="2"/>
    <s v="Dot Matrix Printer Tape Reel Labels, White, 5000/Box"/>
    <x v="1461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s v="United States"/>
    <s v="Jackson"/>
    <x v="12"/>
    <n v="49201"/>
    <x v="2"/>
    <s v="OFF-PA-10001815"/>
    <x v="1"/>
    <x v="10"/>
    <s v="Xerox 1885"/>
    <x v="3803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s v="United States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s v="United States"/>
    <s v="Laguna Niguel"/>
    <x v="1"/>
    <n v="92677"/>
    <x v="1"/>
    <s v="TEC-PH-10004071"/>
    <x v="2"/>
    <x v="7"/>
    <s v="PayAnywhere Card Reader"/>
    <x v="1409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s v="United States"/>
    <s v="Jacksonville"/>
    <x v="2"/>
    <n v="32216"/>
    <x v="0"/>
    <s v="OFF-PA-10001800"/>
    <x v="1"/>
    <x v="10"/>
    <s v="Xerox 220"/>
    <x v="563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s v="United States"/>
    <s v="Mount Vernon"/>
    <x v="15"/>
    <n v="10550"/>
    <x v="3"/>
    <s v="OFF-BI-10002764"/>
    <x v="1"/>
    <x v="8"/>
    <s v="Recycled Pressboard Report Cover with Reinforced Top Hinge"/>
    <x v="3294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s v="United States"/>
    <s v="Midland"/>
    <x v="12"/>
    <n v="48640"/>
    <x v="2"/>
    <s v="OFF-EN-10004459"/>
    <x v="1"/>
    <x v="12"/>
    <s v="Security-Tint Envelopes"/>
    <x v="770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s v="United States"/>
    <s v="Newark"/>
    <x v="13"/>
    <n v="19711"/>
    <x v="3"/>
    <s v="TEC-MA-10000423"/>
    <x v="2"/>
    <x v="15"/>
    <s v="Texas Instruments TI-34 Scientific Calculator"/>
    <x v="440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s v="United States"/>
    <s v="San Francisco"/>
    <x v="1"/>
    <n v="94109"/>
    <x v="1"/>
    <s v="OFF-PA-10002986"/>
    <x v="1"/>
    <x v="10"/>
    <s v="Xerox 1898"/>
    <x v="657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s v="United States"/>
    <s v="San Francisco"/>
    <x v="1"/>
    <n v="94109"/>
    <x v="1"/>
    <s v="OFF-EN-10001434"/>
    <x v="1"/>
    <x v="12"/>
    <s v="Strathmore #10 Envelopes, Ultimate White"/>
    <x v="4408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OFF-ST-10000760"/>
    <x v="1"/>
    <x v="4"/>
    <s v="Eldon Fold 'N Roll Cart System"/>
    <x v="62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FUR-FU-10002918"/>
    <x v="0"/>
    <x v="5"/>
    <s v="Eldon ClusterMat Chair Mat with Cordless Antistatic Protection"/>
    <x v="1050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OFF-ST-10003123"/>
    <x v="1"/>
    <x v="4"/>
    <s v="Fellowes Bases and Tops For Staxonsteel/High-Stak Systems"/>
    <x v="4411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OFF-AR-10004456"/>
    <x v="1"/>
    <x v="6"/>
    <s v="Panasonic KP-4ABK Battery-Operated Pencil Sharpener"/>
    <x v="2911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FUR-FU-10002268"/>
    <x v="0"/>
    <x v="5"/>
    <s v="Ultra Door Push Plate"/>
    <x v="1674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s v="United States"/>
    <s v="Westland"/>
    <x v="12"/>
    <n v="48185"/>
    <x v="2"/>
    <s v="OFF-BI-10004364"/>
    <x v="1"/>
    <x v="8"/>
    <s v="Storex Dura Pro Binders"/>
    <x v="1286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s v="United States"/>
    <s v="New York City"/>
    <x v="15"/>
    <n v="10011"/>
    <x v="3"/>
    <s v="OFF-PA-10001970"/>
    <x v="1"/>
    <x v="10"/>
    <s v="Xerox 1881"/>
    <x v="338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s v="United States"/>
    <s v="New York City"/>
    <x v="15"/>
    <n v="10011"/>
    <x v="3"/>
    <s v="OFF-BI-10002954"/>
    <x v="1"/>
    <x v="8"/>
    <s v="Newell 3-Hole Punched Plastic Slotted Magazine Holders for Binders"/>
    <x v="723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s v="United States"/>
    <s v="Los Angeles"/>
    <x v="1"/>
    <n v="90008"/>
    <x v="1"/>
    <s v="FUR-FU-10000672"/>
    <x v="0"/>
    <x v="5"/>
    <s v="Executive Impressions 10&quot; Spectator Wall Clock"/>
    <x v="116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s v="United States"/>
    <s v="Los Angeles"/>
    <x v="1"/>
    <n v="90008"/>
    <x v="1"/>
    <s v="TEC-PH-10004908"/>
    <x v="2"/>
    <x v="7"/>
    <s v="Panasonic KX TS3282W Corded phone"/>
    <x v="107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s v="United States"/>
    <s v="New York City"/>
    <x v="15"/>
    <n v="10035"/>
    <x v="3"/>
    <s v="TEC-PH-10003095"/>
    <x v="2"/>
    <x v="7"/>
    <s v="Samsung HM1900 Bluetooth Headset"/>
    <x v="4412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s v="United States"/>
    <s v="New York City"/>
    <x v="15"/>
    <n v="10035"/>
    <x v="3"/>
    <s v="FUR-CH-10002880"/>
    <x v="0"/>
    <x v="1"/>
    <s v="Global High-Back Leather Tilter, Burgundy"/>
    <x v="4413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s v="United States"/>
    <s v="New York City"/>
    <x v="15"/>
    <n v="10035"/>
    <x v="3"/>
    <s v="TEC-MA-10001047"/>
    <x v="2"/>
    <x v="15"/>
    <s v="3D Systems Cube Printer, 2nd Generation, Magenta"/>
    <x v="4414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s v="United States"/>
    <s v="Lancaster"/>
    <x v="24"/>
    <n v="43130"/>
    <x v="3"/>
    <s v="OFF-ST-10002554"/>
    <x v="1"/>
    <x v="4"/>
    <s v="Tennsco Industrial Shelving"/>
    <x v="4415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s v="United States"/>
    <s v="Newark"/>
    <x v="13"/>
    <n v="19711"/>
    <x v="3"/>
    <s v="TEC-AC-10004469"/>
    <x v="2"/>
    <x v="11"/>
    <s v="Microsoft Sculpt Comfort Mouse"/>
    <x v="4416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s v="United States"/>
    <s v="Newark"/>
    <x v="13"/>
    <n v="19711"/>
    <x v="3"/>
    <s v="OFF-BI-10000309"/>
    <x v="1"/>
    <x v="8"/>
    <s v="GBC Twin Loop Wire Binding Elements, 9/16&quot; Spine, Black"/>
    <x v="2690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s v="United States"/>
    <s v="Newark"/>
    <x v="13"/>
    <n v="19711"/>
    <x v="3"/>
    <s v="OFF-BI-10001765"/>
    <x v="1"/>
    <x v="8"/>
    <s v="Wilson Jones Heavy-Duty Casebound Ring Binders with Metal Hinges"/>
    <x v="4417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s v="United States"/>
    <s v="Newark"/>
    <x v="13"/>
    <n v="19711"/>
    <x v="3"/>
    <s v="TEC-PH-10001619"/>
    <x v="2"/>
    <x v="7"/>
    <s v="LG G3"/>
    <x v="2173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s v="United States"/>
    <s v="New York City"/>
    <x v="15"/>
    <n v="10024"/>
    <x v="3"/>
    <s v="OFF-LA-10002034"/>
    <x v="1"/>
    <x v="2"/>
    <s v="Avery 478"/>
    <x v="4418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s v="United States"/>
    <s v="San Francisco"/>
    <x v="1"/>
    <n v="94109"/>
    <x v="1"/>
    <s v="OFF-BI-10000309"/>
    <x v="1"/>
    <x v="8"/>
    <s v="GBC Twin Loop Wire Binding Elements, 9/16&quot; Spine, Black"/>
    <x v="4419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s v="United States"/>
    <s v="San Francisco"/>
    <x v="1"/>
    <n v="94109"/>
    <x v="1"/>
    <s v="OFF-ST-10000876"/>
    <x v="1"/>
    <x v="4"/>
    <s v="Eldon Simplefile Box Office"/>
    <x v="2191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s v="United States"/>
    <s v="San Francisco"/>
    <x v="1"/>
    <n v="94109"/>
    <x v="1"/>
    <s v="OFF-SU-10002573"/>
    <x v="1"/>
    <x v="14"/>
    <s v="Acme 10&quot; Easy Grip Assistive Scissors"/>
    <x v="1530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s v="United States"/>
    <s v="Dallas"/>
    <x v="5"/>
    <n v="75217"/>
    <x v="2"/>
    <s v="FUR-FU-10004622"/>
    <x v="0"/>
    <x v="5"/>
    <s v="Eldon Advantage Foldable Chair Mats for Low Pile Carpets"/>
    <x v="4420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s v="United States"/>
    <s v="Miami"/>
    <x v="2"/>
    <n v="33178"/>
    <x v="0"/>
    <s v="TEC-PH-10002549"/>
    <x v="2"/>
    <x v="7"/>
    <s v="Polycom SoundPoint IP 450 VoIP phone"/>
    <x v="3348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s v="United States"/>
    <s v="Philadelphia"/>
    <x v="9"/>
    <n v="19120"/>
    <x v="3"/>
    <s v="OFF-BI-10004209"/>
    <x v="1"/>
    <x v="8"/>
    <s v="Fellowes Twister Kit, Gray/Clear, 3/pkg"/>
    <x v="4421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s v="United States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s v="United States"/>
    <s v="New York City"/>
    <x v="15"/>
    <n v="10011"/>
    <x v="3"/>
    <s v="TEC-PH-10002922"/>
    <x v="2"/>
    <x v="7"/>
    <s v="ShoreTel ShorePhone IP 230 VoIP phone"/>
    <x v="4423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s v="United States"/>
    <s v="Philadelphia"/>
    <x v="9"/>
    <n v="19120"/>
    <x v="3"/>
    <s v="OFF-ST-10000642"/>
    <x v="1"/>
    <x v="4"/>
    <s v="Tennsco Lockers, Gray"/>
    <x v="2067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s v="United States"/>
    <s v="Seattle"/>
    <x v="4"/>
    <n v="98103"/>
    <x v="1"/>
    <s v="OFF-BI-10001757"/>
    <x v="1"/>
    <x v="8"/>
    <s v="Pressboard Hanging Data Binders for Unburst Sheets"/>
    <x v="1209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s v="United States"/>
    <s v="Seattle"/>
    <x v="4"/>
    <n v="98103"/>
    <x v="1"/>
    <s v="OFF-PA-10004621"/>
    <x v="1"/>
    <x v="10"/>
    <s v="Xerox 212"/>
    <x v="243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s v="United States"/>
    <s v="Seattle"/>
    <x v="4"/>
    <n v="98103"/>
    <x v="1"/>
    <s v="OFF-PA-10002262"/>
    <x v="1"/>
    <x v="10"/>
    <s v="Xerox 192"/>
    <x v="90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s v="United States"/>
    <s v="Seattle"/>
    <x v="4"/>
    <n v="98103"/>
    <x v="1"/>
    <s v="TEC-PH-10004100"/>
    <x v="2"/>
    <x v="7"/>
    <s v="Griffin GC17055 Auxiliary Audio Cable"/>
    <x v="1146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s v="United States"/>
    <s v="Los Angeles"/>
    <x v="1"/>
    <n v="90032"/>
    <x v="1"/>
    <s v="OFF-AR-10003582"/>
    <x v="1"/>
    <x v="6"/>
    <s v="Boston Electric Pencil Sharpener, Model 1818, Charcoal Black"/>
    <x v="2471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s v="United States"/>
    <s v="Springfield"/>
    <x v="21"/>
    <n v="97477"/>
    <x v="1"/>
    <s v="OFF-AR-10003179"/>
    <x v="1"/>
    <x v="6"/>
    <s v="Dixon Ticonderoga Core-Lock Colored Pencils"/>
    <x v="4348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s v="United States"/>
    <s v="Renton"/>
    <x v="4"/>
    <n v="98059"/>
    <x v="1"/>
    <s v="OFF-BI-10001670"/>
    <x v="1"/>
    <x v="8"/>
    <s v="Vinyl Sectional Post Binders"/>
    <x v="4424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s v="United States"/>
    <s v="Renton"/>
    <x v="4"/>
    <n v="98059"/>
    <x v="1"/>
    <s v="TEC-MA-10002073"/>
    <x v="2"/>
    <x v="15"/>
    <s v="3D Systems Cube Printer, 2nd Generation, White"/>
    <x v="4425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s v="United States"/>
    <s v="Renton"/>
    <x v="4"/>
    <n v="98059"/>
    <x v="1"/>
    <s v="OFF-PA-10003797"/>
    <x v="1"/>
    <x v="10"/>
    <s v="Xerox 209"/>
    <x v="187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s v="United States"/>
    <s v="New York City"/>
    <x v="15"/>
    <n v="10009"/>
    <x v="3"/>
    <s v="TEC-PH-10004006"/>
    <x v="2"/>
    <x v="7"/>
    <s v="Panasonic KX - TS880B Telephone"/>
    <x v="4426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s v="United States"/>
    <s v="New York City"/>
    <x v="15"/>
    <n v="10009"/>
    <x v="3"/>
    <s v="OFF-SU-10000646"/>
    <x v="1"/>
    <x v="14"/>
    <s v="Premier Automatic Letter Opener"/>
    <x v="442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s v="United States"/>
    <s v="New York City"/>
    <x v="15"/>
    <n v="10009"/>
    <x v="3"/>
    <s v="TEC-PH-10002262"/>
    <x v="2"/>
    <x v="7"/>
    <s v="LG Electronics Tone+ HBS-730 Bluetooth Headset"/>
    <x v="4428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s v="United States"/>
    <s v="San Jose"/>
    <x v="1"/>
    <n v="95123"/>
    <x v="1"/>
    <s v="OFF-BI-10002082"/>
    <x v="1"/>
    <x v="8"/>
    <s v="GBC Twin Loop Wire Binding Elements"/>
    <x v="4429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s v="United States"/>
    <s v="Grand Prairie"/>
    <x v="5"/>
    <n v="75051"/>
    <x v="2"/>
    <s v="FUR-FU-10001756"/>
    <x v="0"/>
    <x v="5"/>
    <s v="Eldon Expressions Desk Accessory, Wood Photo Frame, Mahogany"/>
    <x v="4430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s v="United States"/>
    <s v="New York City"/>
    <x v="15"/>
    <n v="10009"/>
    <x v="3"/>
    <s v="FUR-BO-10002598"/>
    <x v="0"/>
    <x v="0"/>
    <s v="Hon Metal Bookcases, Putty"/>
    <x v="394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s v="United States"/>
    <s v="New York City"/>
    <x v="15"/>
    <n v="10009"/>
    <x v="3"/>
    <s v="FUR-FU-10001934"/>
    <x v="0"/>
    <x v="5"/>
    <s v="Magnifier Swing Arm Lamp"/>
    <x v="20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s v="United States"/>
    <s v="New York City"/>
    <x v="15"/>
    <n v="10009"/>
    <x v="3"/>
    <s v="OFF-AR-10001130"/>
    <x v="1"/>
    <x v="6"/>
    <s v="Quartet Alpha White Chalk, 12/Pack"/>
    <x v="15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s v="United States"/>
    <s v="New York City"/>
    <x v="15"/>
    <n v="10009"/>
    <x v="3"/>
    <s v="TEC-AC-10002049"/>
    <x v="2"/>
    <x v="11"/>
    <s v="Logitech G19 Programmable Gaming Keyboard"/>
    <x v="810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s v="United States"/>
    <s v="Memphis"/>
    <x v="18"/>
    <n v="38109"/>
    <x v="0"/>
    <s v="FUR-CH-10001394"/>
    <x v="0"/>
    <x v="1"/>
    <s v="Global Leather Executive Chair"/>
    <x v="4431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s v="United States"/>
    <s v="Memphis"/>
    <x v="18"/>
    <n v="38109"/>
    <x v="0"/>
    <s v="OFF-ST-10000798"/>
    <x v="1"/>
    <x v="4"/>
    <s v="2300 Heavy-Duty Transfer File Systems by Perma"/>
    <x v="4432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s v="United States"/>
    <s v="Philadelphia"/>
    <x v="9"/>
    <n v="19143"/>
    <x v="3"/>
    <s v="OFF-LA-10000134"/>
    <x v="1"/>
    <x v="2"/>
    <s v="Avery 511"/>
    <x v="126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s v="United States"/>
    <s v="Los Angeles"/>
    <x v="1"/>
    <n v="90004"/>
    <x v="1"/>
    <s v="FUR-FU-10002364"/>
    <x v="0"/>
    <x v="5"/>
    <s v="Eldon Expressions Wood Desk Accessories, Oak"/>
    <x v="181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s v="United States"/>
    <s v="Waterbury"/>
    <x v="29"/>
    <n v="6708"/>
    <x v="3"/>
    <s v="TEC-AC-10004571"/>
    <x v="2"/>
    <x v="11"/>
    <s v="Logitech G700s Rechargeable Gaming Mouse"/>
    <x v="313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s v="United States"/>
    <s v="Waterbury"/>
    <x v="29"/>
    <n v="6708"/>
    <x v="3"/>
    <s v="OFF-ST-10003692"/>
    <x v="1"/>
    <x v="4"/>
    <s v="Recycled Steel Personal File for Hanging File Folders"/>
    <x v="4433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s v="United States"/>
    <s v="Chandler"/>
    <x v="16"/>
    <n v="85224"/>
    <x v="1"/>
    <s v="OFF-FA-10001883"/>
    <x v="1"/>
    <x v="13"/>
    <s v="Alliance Super-Size Bands, Assorted Sizes"/>
    <x v="4434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s v="United States"/>
    <s v="Springfield"/>
    <x v="24"/>
    <n v="45503"/>
    <x v="3"/>
    <s v="FUR-BO-10004015"/>
    <x v="0"/>
    <x v="0"/>
    <s v="Bush Andora Bookcase, Maple/Graphite Gray Finish"/>
    <x v="4435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s v="United States"/>
    <s v="Springfield"/>
    <x v="24"/>
    <n v="45503"/>
    <x v="3"/>
    <s v="TEC-PH-10000141"/>
    <x v="2"/>
    <x v="7"/>
    <s v="Clearsounds A400"/>
    <x v="360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s v="United States"/>
    <s v="Austin"/>
    <x v="5"/>
    <n v="78745"/>
    <x v="2"/>
    <s v="OFF-BI-10001597"/>
    <x v="1"/>
    <x v="8"/>
    <s v="Wilson Jones Ledger-Size, Piano-Hinge Binder, 2&quot;, Blue"/>
    <x v="210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s v="United States"/>
    <s v="Austin"/>
    <x v="5"/>
    <n v="78745"/>
    <x v="2"/>
    <s v="TEC-AC-10003628"/>
    <x v="2"/>
    <x v="11"/>
    <s v="Logitech 910-002974 M325 Wireless Mouse for Web Scrolling"/>
    <x v="736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s v="United States"/>
    <s v="Austin"/>
    <x v="5"/>
    <n v="78745"/>
    <x v="2"/>
    <s v="TEC-AC-10002331"/>
    <x v="2"/>
    <x v="11"/>
    <s v="Maxell 74 Minute CDR, 10/Pack"/>
    <x v="4436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s v="United States"/>
    <s v="Austin"/>
    <x v="5"/>
    <n v="78745"/>
    <x v="2"/>
    <s v="OFF-BI-10001098"/>
    <x v="1"/>
    <x v="8"/>
    <s v="Acco D-Ring Binder w/DublLock"/>
    <x v="4437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s v="United States"/>
    <s v="Detroit"/>
    <x v="12"/>
    <n v="48234"/>
    <x v="2"/>
    <s v="OFF-PA-10001204"/>
    <x v="1"/>
    <x v="10"/>
    <s v="Xerox 1972"/>
    <x v="232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s v="United States"/>
    <s v="Detroit"/>
    <x v="12"/>
    <n v="48234"/>
    <x v="2"/>
    <s v="OFF-ST-10000991"/>
    <x v="1"/>
    <x v="4"/>
    <s v="Space Solutions HD Industrial Steel Shelving."/>
    <x v="4438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s v="United States"/>
    <s v="Springfield"/>
    <x v="17"/>
    <n v="22153"/>
    <x v="0"/>
    <s v="OFF-EN-10000056"/>
    <x v="1"/>
    <x v="12"/>
    <s v="Cameo Buff Policy Envelopes"/>
    <x v="4439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s v="United States"/>
    <s v="Springfield"/>
    <x v="17"/>
    <n v="22153"/>
    <x v="0"/>
    <s v="OFF-PA-10003349"/>
    <x v="1"/>
    <x v="10"/>
    <s v="Xerox 1957"/>
    <x v="91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s v="United States"/>
    <s v="New York City"/>
    <x v="15"/>
    <n v="10011"/>
    <x v="3"/>
    <s v="OFF-PA-10001471"/>
    <x v="1"/>
    <x v="10"/>
    <s v="Strathmore Photo Frame Cards"/>
    <x v="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s v="United States"/>
    <s v="New York City"/>
    <x v="15"/>
    <n v="10011"/>
    <x v="3"/>
    <s v="OFF-LA-10003190"/>
    <x v="1"/>
    <x v="2"/>
    <s v="Avery 474"/>
    <x v="1784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s v="United States"/>
    <s v="New York City"/>
    <x v="15"/>
    <n v="10011"/>
    <x v="3"/>
    <s v="OFF-FA-10000621"/>
    <x v="1"/>
    <x v="13"/>
    <s v="OIC Colored Binder Clips, Assorted Sizes"/>
    <x v="1385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s v="United States"/>
    <s v="New York City"/>
    <x v="15"/>
    <n v="10011"/>
    <x v="3"/>
    <s v="FUR-FU-10002937"/>
    <x v="0"/>
    <x v="5"/>
    <s v="GE 48&quot; Fluorescent Tube, Cool White Energy Saver, 34 Watts, 30/Box"/>
    <x v="4440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s v="United States"/>
    <s v="New York City"/>
    <x v="15"/>
    <n v="10011"/>
    <x v="3"/>
    <s v="OFF-ST-10004507"/>
    <x v="1"/>
    <x v="4"/>
    <s v="Advantus Rolling Storage Box"/>
    <x v="4441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s v="United States"/>
    <s v="New York City"/>
    <x v="15"/>
    <n v="10011"/>
    <x v="3"/>
    <s v="OFF-BI-10000279"/>
    <x v="1"/>
    <x v="8"/>
    <s v="Acco Recycled 2&quot; Capacity Laser Printer Hanging Data Binders"/>
    <x v="1071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s v="United States"/>
    <s v="Dallas"/>
    <x v="5"/>
    <n v="75217"/>
    <x v="2"/>
    <s v="OFF-AR-10003651"/>
    <x v="1"/>
    <x v="6"/>
    <s v="Newell 350"/>
    <x v="797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s v="United States"/>
    <s v="Concord"/>
    <x v="38"/>
    <n v="3301"/>
    <x v="3"/>
    <s v="OFF-LA-10002195"/>
    <x v="1"/>
    <x v="2"/>
    <s v="Avery 481"/>
    <x v="4443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s v="United States"/>
    <s v="Concord"/>
    <x v="38"/>
    <n v="3301"/>
    <x v="3"/>
    <s v="OFF-AR-10000380"/>
    <x v="1"/>
    <x v="6"/>
    <s v="Hunt PowerHouse Electric Pencil Sharpener, Blue"/>
    <x v="4444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s v="United States"/>
    <s v="Lafayette"/>
    <x v="28"/>
    <n v="70506"/>
    <x v="0"/>
    <s v="FUR-BO-10000330"/>
    <x v="0"/>
    <x v="0"/>
    <s v="Sauder Camden County Barrister Bookcase, Planked Cherry Finish"/>
    <x v="1805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s v="United States"/>
    <s v="Lafayette"/>
    <x v="28"/>
    <n v="70506"/>
    <x v="0"/>
    <s v="OFF-BI-10000591"/>
    <x v="1"/>
    <x v="8"/>
    <s v="Avery Binder Labels"/>
    <x v="3857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s v="United States"/>
    <s v="Lafayette"/>
    <x v="28"/>
    <n v="70506"/>
    <x v="0"/>
    <s v="FUR-FU-10001731"/>
    <x v="0"/>
    <x v="5"/>
    <s v="Acrylic Self-Standing Desk Frames"/>
    <x v="4445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s v="United States"/>
    <s v="Raleigh"/>
    <x v="3"/>
    <n v="27604"/>
    <x v="0"/>
    <s v="TEC-PH-10001198"/>
    <x v="2"/>
    <x v="7"/>
    <s v="Avaya 4621SW VoIP phone"/>
    <x v="1665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s v="United States"/>
    <s v="Spokane"/>
    <x v="4"/>
    <n v="99207"/>
    <x v="1"/>
    <s v="FUR-CH-10002331"/>
    <x v="0"/>
    <x v="1"/>
    <s v="Hon 4700 Series Mobuis Mid-Back Task Chairs with Adjustable Arms"/>
    <x v="4446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s v="United States"/>
    <s v="Spokane"/>
    <x v="4"/>
    <n v="99207"/>
    <x v="1"/>
    <s v="OFF-ST-10002370"/>
    <x v="1"/>
    <x v="4"/>
    <s v="Sortfiler Multipurpose Personal File Organizer, Black"/>
    <x v="4447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s v="United States"/>
    <s v="Houston"/>
    <x v="5"/>
    <n v="77041"/>
    <x v="2"/>
    <s v="FUR-CH-10003981"/>
    <x v="0"/>
    <x v="1"/>
    <s v="Global Commerce Series Low-Back Swivel/Tilt Chairs"/>
    <x v="4448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s v="United States"/>
    <s v="Houston"/>
    <x v="5"/>
    <n v="77041"/>
    <x v="2"/>
    <s v="OFF-AR-10001446"/>
    <x v="1"/>
    <x v="6"/>
    <s v="Newell 309"/>
    <x v="849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s v="United States"/>
    <s v="Houston"/>
    <x v="5"/>
    <n v="77041"/>
    <x v="2"/>
    <s v="OFF-PA-10000300"/>
    <x v="1"/>
    <x v="10"/>
    <s v="Xerox 1936"/>
    <x v="1107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s v="United States"/>
    <s v="Houston"/>
    <x v="5"/>
    <n v="77041"/>
    <x v="2"/>
    <s v="TEC-PH-10004071"/>
    <x v="2"/>
    <x v="7"/>
    <s v="PayAnywhere Card Reader"/>
    <x v="465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s v="United States"/>
    <s v="Houston"/>
    <x v="5"/>
    <n v="77041"/>
    <x v="2"/>
    <s v="OFF-PA-10003134"/>
    <x v="1"/>
    <x v="10"/>
    <s v="Xerox 1937"/>
    <x v="4449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s v="United States"/>
    <s v="Louisville"/>
    <x v="0"/>
    <n v="40214"/>
    <x v="0"/>
    <s v="OFF-BI-10002735"/>
    <x v="1"/>
    <x v="8"/>
    <s v="GBC Prestige Therm-A-Bind Covers"/>
    <x v="4450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s v="United States"/>
    <s v="Louisville"/>
    <x v="0"/>
    <n v="40214"/>
    <x v="0"/>
    <s v="TEC-AC-10004510"/>
    <x v="2"/>
    <x v="11"/>
    <s v="Logitech Desktop MK120 Mouse and keyboard Combo"/>
    <x v="1548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s v="United States"/>
    <s v="Hollywood"/>
    <x v="2"/>
    <n v="33021"/>
    <x v="0"/>
    <s v="OFF-BI-10004099"/>
    <x v="1"/>
    <x v="8"/>
    <s v="GBC VeloBinder Strips"/>
    <x v="2828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s v="United States"/>
    <s v="Chandler"/>
    <x v="16"/>
    <n v="85224"/>
    <x v="1"/>
    <s v="OFF-PA-10003395"/>
    <x v="1"/>
    <x v="10"/>
    <s v="Xerox 1941"/>
    <x v="114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s v="United States"/>
    <s v="Philadelphia"/>
    <x v="9"/>
    <n v="19120"/>
    <x v="3"/>
    <s v="TEC-PH-10002890"/>
    <x v="2"/>
    <x v="7"/>
    <s v="AT&amp;T 17929 Lendline Telephone"/>
    <x v="445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s v="United States"/>
    <s v="Philadelphia"/>
    <x v="9"/>
    <n v="19120"/>
    <x v="3"/>
    <s v="OFF-FA-10004968"/>
    <x v="1"/>
    <x v="13"/>
    <s v="Rubber Band Ball"/>
    <x v="4452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s v="United States"/>
    <s v="Tulsa"/>
    <x v="26"/>
    <n v="74133"/>
    <x v="2"/>
    <s v="OFF-SU-10001218"/>
    <x v="1"/>
    <x v="14"/>
    <s v="Fiskars Softgrip Scissors"/>
    <x v="2138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s v="United States"/>
    <s v="Tulsa"/>
    <x v="26"/>
    <n v="74133"/>
    <x v="2"/>
    <s v="FUR-CH-10002084"/>
    <x v="0"/>
    <x v="1"/>
    <s v="Hon Mobius Operator's Chair"/>
    <x v="2411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s v="United States"/>
    <s v="Tulsa"/>
    <x v="26"/>
    <n v="74133"/>
    <x v="2"/>
    <s v="OFF-AR-10004269"/>
    <x v="1"/>
    <x v="6"/>
    <s v="Newell 31"/>
    <x v="714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s v="United States"/>
    <s v="Tulsa"/>
    <x v="26"/>
    <n v="74133"/>
    <x v="2"/>
    <s v="OFF-ST-10001128"/>
    <x v="1"/>
    <x v="4"/>
    <s v="Carina Mini System Audio Rack, Model AR050B"/>
    <x v="743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s v="United States"/>
    <s v="Draper"/>
    <x v="7"/>
    <n v="84020"/>
    <x v="1"/>
    <s v="TEC-AC-10002006"/>
    <x v="2"/>
    <x v="11"/>
    <s v="Memorex Micro Travel Drive 16 GB"/>
    <x v="445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s v="United States"/>
    <s v="Oakland"/>
    <x v="1"/>
    <n v="94601"/>
    <x v="1"/>
    <s v="FUR-CH-10003956"/>
    <x v="0"/>
    <x v="1"/>
    <s v="Novimex High-Tech Fabric Mesh Task Chair"/>
    <x v="4454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s v="United States"/>
    <s v="Lawrence"/>
    <x v="31"/>
    <n v="1841"/>
    <x v="3"/>
    <s v="OFF-PA-10000552"/>
    <x v="1"/>
    <x v="10"/>
    <s v="Xerox 200"/>
    <x v="54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s v="United States"/>
    <s v="Philadelphia"/>
    <x v="9"/>
    <n v="19120"/>
    <x v="3"/>
    <s v="TEC-CO-10004722"/>
    <x v="2"/>
    <x v="16"/>
    <s v="Canon imageCLASS 2200 Advanced Copier"/>
    <x v="4455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s v="United States"/>
    <s v="Philadelphia"/>
    <x v="9"/>
    <n v="19120"/>
    <x v="3"/>
    <s v="OFF-BI-10004308"/>
    <x v="1"/>
    <x v="8"/>
    <s v="Avery Legal 4-Ring Binder"/>
    <x v="4456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s v="United States"/>
    <s v="Philadelphia"/>
    <x v="9"/>
    <n v="19120"/>
    <x v="3"/>
    <s v="OFF-PA-10000029"/>
    <x v="1"/>
    <x v="10"/>
    <s v="Xerox 224"/>
    <x v="563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s v="United States"/>
    <s v="Philadelphia"/>
    <x v="9"/>
    <n v="19120"/>
    <x v="3"/>
    <s v="TEC-PH-10004080"/>
    <x v="2"/>
    <x v="7"/>
    <s v="Avaya 5410 Digital phone"/>
    <x v="4457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s v="United States"/>
    <s v="Jacksonville"/>
    <x v="3"/>
    <n v="28540"/>
    <x v="0"/>
    <s v="OFF-ST-10001558"/>
    <x v="1"/>
    <x v="4"/>
    <s v="Acco Perma 4000 Stacking Storage Drawers"/>
    <x v="3346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s v="United States"/>
    <s v="Jacksonville"/>
    <x v="3"/>
    <n v="28540"/>
    <x v="0"/>
    <s v="FUR-TA-10001768"/>
    <x v="0"/>
    <x v="3"/>
    <s v="Hon Racetrack Conference Tables"/>
    <x v="4458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s v="United States"/>
    <s v="Jacksonville"/>
    <x v="3"/>
    <n v="28540"/>
    <x v="0"/>
    <s v="OFF-BI-10002982"/>
    <x v="1"/>
    <x v="8"/>
    <s v="Avery Self-Adhesive Photo Pockets for Polaroid Photos"/>
    <x v="4459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s v="United States"/>
    <s v="Jacksonville"/>
    <x v="3"/>
    <n v="28540"/>
    <x v="0"/>
    <s v="FUR-FU-10001468"/>
    <x v="0"/>
    <x v="5"/>
    <s v="Tenex Antistatic Computer Chair Mats"/>
    <x v="4460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s v="United States"/>
    <s v="Chicago"/>
    <x v="10"/>
    <n v="60610"/>
    <x v="2"/>
    <s v="TEC-PH-10002890"/>
    <x v="2"/>
    <x v="7"/>
    <s v="AT&amp;T 17929 Lendline Telephone"/>
    <x v="2171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s v="United States"/>
    <s v="Pocatello"/>
    <x v="45"/>
    <n v="83201"/>
    <x v="1"/>
    <s v="FUR-FU-10004963"/>
    <x v="0"/>
    <x v="5"/>
    <s v="Eldon 400 Class Desk Accessories, Black Carbon"/>
    <x v="768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s v="United States"/>
    <s v="Pocatello"/>
    <x v="45"/>
    <n v="83201"/>
    <x v="1"/>
    <s v="OFF-ST-10000025"/>
    <x v="1"/>
    <x v="4"/>
    <s v="Fellowes Stor/Drawer Steel Plus Storage Drawers"/>
    <x v="4462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s v="United States"/>
    <s v="Pocatello"/>
    <x v="45"/>
    <n v="83201"/>
    <x v="1"/>
    <s v="TEC-PH-10004389"/>
    <x v="2"/>
    <x v="7"/>
    <s v="Nokia Lumia 925"/>
    <x v="214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s v="United States"/>
    <s v="Plano"/>
    <x v="5"/>
    <n v="75023"/>
    <x v="2"/>
    <s v="FUR-TA-10000577"/>
    <x v="0"/>
    <x v="3"/>
    <s v="Bretford CR4500 Series Slim Rectangular Table"/>
    <x v="446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s v="United States"/>
    <s v="New York City"/>
    <x v="15"/>
    <n v="10024"/>
    <x v="3"/>
    <s v="FUR-CH-10003298"/>
    <x v="0"/>
    <x v="1"/>
    <s v="Office Star - Contemporary Task Swivel chair with Loop Arms, Charcoal"/>
    <x v="4464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s v="United States"/>
    <s v="New York City"/>
    <x v="15"/>
    <n v="10024"/>
    <x v="3"/>
    <s v="OFF-AR-10001860"/>
    <x v="1"/>
    <x v="6"/>
    <s v="BIC Liqua Brite Liner"/>
    <x v="2890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s v="United States"/>
    <s v="New York City"/>
    <x v="15"/>
    <n v="10024"/>
    <x v="3"/>
    <s v="OFF-ST-10003123"/>
    <x v="1"/>
    <x v="4"/>
    <s v="Fellowes Bases and Tops For Staxonsteel/High-Stak Systems"/>
    <x v="4191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s v="United States"/>
    <s v="New York City"/>
    <x v="15"/>
    <n v="10024"/>
    <x v="3"/>
    <s v="OFF-PA-10001295"/>
    <x v="1"/>
    <x v="10"/>
    <s v="Computer Printout Paper with Letter-Trim Perforations"/>
    <x v="2479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s v="United States"/>
    <s v="New York City"/>
    <x v="15"/>
    <n v="10024"/>
    <x v="3"/>
    <s v="OFF-LA-10000407"/>
    <x v="1"/>
    <x v="2"/>
    <s v="Avery White Multi-Purpose Labels"/>
    <x v="1691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s v="United States"/>
    <s v="New York City"/>
    <x v="15"/>
    <n v="10024"/>
    <x v="3"/>
    <s v="FUR-FU-10003535"/>
    <x v="0"/>
    <x v="5"/>
    <s v="Howard Miller Distant Time Traveler Alarm Clock"/>
    <x v="4465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s v="United States"/>
    <s v="Chicago"/>
    <x v="10"/>
    <n v="60623"/>
    <x v="2"/>
    <s v="OFF-FA-10000611"/>
    <x v="1"/>
    <x v="13"/>
    <s v="Binder Clips by OIC"/>
    <x v="4466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s v="United States"/>
    <s v="Houston"/>
    <x v="5"/>
    <n v="77095"/>
    <x v="2"/>
    <s v="FUR-FU-10004848"/>
    <x v="0"/>
    <x v="5"/>
    <s v="Howard Miller 13-3/4&quot; Diameter Brushed Chrome Round Wall Clock"/>
    <x v="4467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s v="United States"/>
    <s v="Houston"/>
    <x v="5"/>
    <n v="77095"/>
    <x v="2"/>
    <s v="OFF-LA-10002381"/>
    <x v="1"/>
    <x v="2"/>
    <s v="Avery 497"/>
    <x v="4468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s v="United States"/>
    <s v="Houston"/>
    <x v="5"/>
    <n v="77095"/>
    <x v="2"/>
    <s v="OFF-ST-10000918"/>
    <x v="1"/>
    <x v="4"/>
    <s v="Crate-A-Files"/>
    <x v="525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s v="United States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s v="United States"/>
    <s v="Meriden"/>
    <x v="29"/>
    <n v="6450"/>
    <x v="3"/>
    <s v="OFF-PA-10002222"/>
    <x v="1"/>
    <x v="10"/>
    <s v="Xerox Color Copier Paper, 11&quot; x 17&quot;, Ream"/>
    <x v="1846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s v="United States"/>
    <s v="Meriden"/>
    <x v="29"/>
    <n v="6450"/>
    <x v="3"/>
    <s v="OFF-AR-10004930"/>
    <x v="1"/>
    <x v="6"/>
    <s v="Turquoise Lead Holder with Pocket Clip"/>
    <x v="4470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s v="United States"/>
    <s v="Glenview"/>
    <x v="10"/>
    <n v="60025"/>
    <x v="2"/>
    <s v="TEC-PH-10001750"/>
    <x v="2"/>
    <x v="7"/>
    <s v="Samsung Rugby III"/>
    <x v="3180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s v="United States"/>
    <s v="Houston"/>
    <x v="5"/>
    <n v="77036"/>
    <x v="2"/>
    <s v="OFF-AR-10000657"/>
    <x v="1"/>
    <x v="6"/>
    <s v="Binney &amp; Smith inkTank Desk Highlighter, Chisel Tip, Yellow, 12/Box"/>
    <x v="4471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s v="United States"/>
    <s v="San Francisco"/>
    <x v="1"/>
    <n v="94110"/>
    <x v="1"/>
    <s v="OFF-ST-10003442"/>
    <x v="1"/>
    <x v="4"/>
    <s v="Eldon Portable Mobile Manager"/>
    <x v="403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s v="United States"/>
    <s v="San Francisco"/>
    <x v="1"/>
    <n v="94110"/>
    <x v="1"/>
    <s v="FUR-FU-10003142"/>
    <x v="0"/>
    <x v="5"/>
    <s v="Master Big Foot Doorstop, Beige"/>
    <x v="3322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s v="United States"/>
    <s v="New York City"/>
    <x v="15"/>
    <n v="10009"/>
    <x v="3"/>
    <s v="TEC-PH-10002468"/>
    <x v="2"/>
    <x v="7"/>
    <s v="Plantronics CS 50-USB - headset - Convertible, Monaural"/>
    <x v="4472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s v="United States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s v="United States"/>
    <s v="Baltimore"/>
    <x v="39"/>
    <n v="21215"/>
    <x v="3"/>
    <s v="OFF-AR-10001919"/>
    <x v="1"/>
    <x v="6"/>
    <s v="OIC #2 Pencils, Medium Soft"/>
    <x v="1061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s v="United States"/>
    <s v="Baltimore"/>
    <x v="39"/>
    <n v="21215"/>
    <x v="3"/>
    <s v="OFF-AR-10003045"/>
    <x v="1"/>
    <x v="6"/>
    <s v="Prang Colored Pencils"/>
    <x v="456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s v="United States"/>
    <s v="Baltimore"/>
    <x v="39"/>
    <n v="21215"/>
    <x v="3"/>
    <s v="OFF-AR-10003338"/>
    <x v="1"/>
    <x v="6"/>
    <s v="Eberhard Faber 3 1/2&quot; Golf Pencils"/>
    <x v="4474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s v="United States"/>
    <s v="Baltimore"/>
    <x v="39"/>
    <n v="21215"/>
    <x v="3"/>
    <s v="TEC-AC-10003280"/>
    <x v="2"/>
    <x v="11"/>
    <s v="Belkin F8E887 USB Wired Ergonomic Keyboard"/>
    <x v="1324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s v="United States"/>
    <s v="Baltimore"/>
    <x v="39"/>
    <n v="21215"/>
    <x v="3"/>
    <s v="FUR-CH-10003298"/>
    <x v="0"/>
    <x v="1"/>
    <s v="Office Star - Contemporary Task Swivel chair with Loop Arms, Charcoal"/>
    <x v="0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s v="United States"/>
    <s v="Baltimore"/>
    <x v="39"/>
    <n v="21215"/>
    <x v="3"/>
    <s v="OFF-LA-10004544"/>
    <x v="1"/>
    <x v="2"/>
    <s v="Avery 505"/>
    <x v="3066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s v="United States"/>
    <s v="Louisville"/>
    <x v="0"/>
    <n v="40214"/>
    <x v="0"/>
    <s v="FUR-FU-10004586"/>
    <x v="0"/>
    <x v="5"/>
    <s v="G.E. Longer-Life Indoor Recessed Floodlight Bulbs"/>
    <x v="2537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s v="United States"/>
    <s v="Lebanon"/>
    <x v="18"/>
    <n v="37087"/>
    <x v="0"/>
    <s v="OFF-ST-10003572"/>
    <x v="1"/>
    <x v="4"/>
    <s v="Portfile Personal File Boxes"/>
    <x v="4475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s v="United States"/>
    <s v="Los Angeles"/>
    <x v="1"/>
    <n v="90008"/>
    <x v="1"/>
    <s v="TEC-AC-10002331"/>
    <x v="2"/>
    <x v="11"/>
    <s v="Maxell 74 Minute CDR, 10/Pack"/>
    <x v="3776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s v="United States"/>
    <s v="Providence"/>
    <x v="34"/>
    <n v="2908"/>
    <x v="3"/>
    <s v="OFF-ST-10000142"/>
    <x v="1"/>
    <x v="4"/>
    <s v="Deluxe Rollaway Locking File with Drawer"/>
    <x v="4476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s v="United States"/>
    <s v="Providence"/>
    <x v="34"/>
    <n v="2908"/>
    <x v="3"/>
    <s v="TEC-PH-10000441"/>
    <x v="2"/>
    <x v="7"/>
    <s v="VTech DS6151"/>
    <x v="3211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s v="United States"/>
    <s v="Providence"/>
    <x v="34"/>
    <n v="2908"/>
    <x v="3"/>
    <s v="FUR-FU-10004864"/>
    <x v="0"/>
    <x v="5"/>
    <s v="Eldon 500 Class Desk Accessories"/>
    <x v="4477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s v="United States"/>
    <s v="Detroit"/>
    <x v="12"/>
    <n v="48234"/>
    <x v="2"/>
    <s v="TEC-PH-10001750"/>
    <x v="2"/>
    <x v="7"/>
    <s v="Samsung Rugby III"/>
    <x v="203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s v="United States"/>
    <s v="Detroit"/>
    <x v="12"/>
    <n v="48234"/>
    <x v="2"/>
    <s v="TEC-AC-10004510"/>
    <x v="2"/>
    <x v="11"/>
    <s v="Logitech Desktop MK120 Mouse and keyboard Combo"/>
    <x v="4478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s v="United States"/>
    <s v="Houston"/>
    <x v="5"/>
    <n v="77070"/>
    <x v="2"/>
    <s v="OFF-LA-10001074"/>
    <x v="1"/>
    <x v="2"/>
    <s v="Round Specialty Laser Printer Labels"/>
    <x v="318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s v="United States"/>
    <s v="Columbia"/>
    <x v="18"/>
    <n v="38401"/>
    <x v="0"/>
    <s v="OFF-AP-10003590"/>
    <x v="1"/>
    <x v="9"/>
    <s v="Hoover WindTunnel Plus Canister Vacuum"/>
    <x v="4479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s v="United States"/>
    <s v="Philadelphia"/>
    <x v="9"/>
    <n v="19140"/>
    <x v="3"/>
    <s v="FUR-BO-10003433"/>
    <x v="0"/>
    <x v="0"/>
    <s v="Sauder Cornerstone Collection Library"/>
    <x v="1168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OFF-BI-10002432"/>
    <x v="1"/>
    <x v="8"/>
    <s v="Wilson Jones Standard D-Ring Binders"/>
    <x v="4480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TEC-AC-10003832"/>
    <x v="2"/>
    <x v="11"/>
    <s v="Logitech P710e Mobile Speakerphone"/>
    <x v="448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OFF-PA-10000809"/>
    <x v="1"/>
    <x v="10"/>
    <s v="Xerox 206"/>
    <x v="12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TEC-PH-10000441"/>
    <x v="2"/>
    <x v="7"/>
    <s v="VTech DS6151"/>
    <x v="4483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OFF-AP-10002287"/>
    <x v="1"/>
    <x v="9"/>
    <s v="Eureka Sanitaire  Multi-Pro Heavy-Duty Upright, Disposable Bags"/>
    <x v="4484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FUR-BO-10002824"/>
    <x v="0"/>
    <x v="0"/>
    <s v="Bush Mission Pointe Library"/>
    <x v="475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s v="United States"/>
    <s v="Pembroke Pines"/>
    <x v="2"/>
    <n v="33024"/>
    <x v="0"/>
    <s v="TEC-AC-10002942"/>
    <x v="2"/>
    <x v="11"/>
    <s v="WD My Passport Ultra 1TB Portable External Hard Drive"/>
    <x v="4485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s v="United States"/>
    <s v="New York City"/>
    <x v="15"/>
    <n v="10011"/>
    <x v="3"/>
    <s v="FUR-TA-10001932"/>
    <x v="0"/>
    <x v="3"/>
    <s v="Chromcraft 48&quot; x 96&quot; Racetrack Double Pedestal Table"/>
    <x v="4486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s v="United States"/>
    <s v="New York City"/>
    <x v="15"/>
    <n v="10011"/>
    <x v="3"/>
    <s v="TEC-MA-10003173"/>
    <x v="2"/>
    <x v="15"/>
    <s v="Hewlett-Packard 300S Scientific Calculator"/>
    <x v="4487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s v="United States"/>
    <s v="New York City"/>
    <x v="15"/>
    <n v="10011"/>
    <x v="3"/>
    <s v="OFF-PA-10004156"/>
    <x v="1"/>
    <x v="10"/>
    <s v="Xerox 188"/>
    <x v="1568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s v="United States"/>
    <s v="Jacksonville"/>
    <x v="3"/>
    <n v="28540"/>
    <x v="0"/>
    <s v="OFF-AP-10002945"/>
    <x v="1"/>
    <x v="9"/>
    <s v="Honeywell Enviracaire Portable HEPA Air Cleaner for 17' x 22' Room"/>
    <x v="4488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s v="United States"/>
    <s v="Jacksonville"/>
    <x v="3"/>
    <n v="28540"/>
    <x v="0"/>
    <s v="OFF-BI-10000948"/>
    <x v="1"/>
    <x v="8"/>
    <s v="GBC Laser Imprintable Binding System Covers, Desert Sand"/>
    <x v="4489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s v="United States"/>
    <s v="Jacksonville"/>
    <x v="3"/>
    <n v="28540"/>
    <x v="0"/>
    <s v="OFF-PA-10002254"/>
    <x v="1"/>
    <x v="10"/>
    <s v="Xerox 1883"/>
    <x v="4490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s v="United States"/>
    <s v="New York City"/>
    <x v="15"/>
    <n v="10011"/>
    <x v="3"/>
    <s v="OFF-PA-10004782"/>
    <x v="1"/>
    <x v="10"/>
    <s v="Xerox 228"/>
    <x v="5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s v="United States"/>
    <s v="Philadelphia"/>
    <x v="9"/>
    <n v="19120"/>
    <x v="3"/>
    <s v="FUR-FU-10000222"/>
    <x v="0"/>
    <x v="5"/>
    <s v="Seth Thomas 16&quot; Steel Case Clock"/>
    <x v="4491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s v="United States"/>
    <s v="Orlando"/>
    <x v="2"/>
    <n v="32839"/>
    <x v="0"/>
    <s v="FUR-BO-10004695"/>
    <x v="0"/>
    <x v="0"/>
    <s v="O'Sullivan 2-Door Barrister Bookcase in Odessa Pine"/>
    <x v="4492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s v="United States"/>
    <s v="Orlando"/>
    <x v="2"/>
    <n v="32839"/>
    <x v="0"/>
    <s v="OFF-ST-10003327"/>
    <x v="1"/>
    <x v="4"/>
    <s v="Akro-Mils 12-Gallon Tote"/>
    <x v="4493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s v="United States"/>
    <s v="Orlando"/>
    <x v="2"/>
    <n v="32839"/>
    <x v="0"/>
    <s v="TEC-PH-10003357"/>
    <x v="2"/>
    <x v="7"/>
    <s v="Grandstream GXP2100 Mainstream Business Phone"/>
    <x v="4494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s v="United States"/>
    <s v="Houston"/>
    <x v="5"/>
    <n v="77095"/>
    <x v="2"/>
    <s v="TEC-AC-10002167"/>
    <x v="2"/>
    <x v="11"/>
    <s v="Imation 8gb Micro Traveldrive Usb 2.0 Flash Drive"/>
    <x v="73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s v="United States"/>
    <s v="Houston"/>
    <x v="5"/>
    <n v="77095"/>
    <x v="2"/>
    <s v="OFF-PA-10001937"/>
    <x v="1"/>
    <x v="10"/>
    <s v="Xerox 21"/>
    <x v="12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s v="United States"/>
    <s v="Houston"/>
    <x v="5"/>
    <n v="77095"/>
    <x v="2"/>
    <s v="TEC-AC-10004510"/>
    <x v="2"/>
    <x v="11"/>
    <s v="Logitech Desktop MK120 Mouse and keyboard Combo"/>
    <x v="2689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s v="United States"/>
    <s v="Louisville"/>
    <x v="0"/>
    <n v="40214"/>
    <x v="0"/>
    <s v="FUR-FU-10001487"/>
    <x v="0"/>
    <x v="5"/>
    <s v="Eldon Expressions Wood and Plastic Desk Accessories, Cherry Wood"/>
    <x v="167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x v="4495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s v="United States"/>
    <s v="Louisville"/>
    <x v="0"/>
    <n v="40214"/>
    <x v="0"/>
    <s v="TEC-AC-10003289"/>
    <x v="2"/>
    <x v="11"/>
    <s v="Anker Ultra-Slim Mini Bluetooth 3.0 Wireless Keyboard"/>
    <x v="44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s v="United States"/>
    <s v="Louisville"/>
    <x v="0"/>
    <n v="40214"/>
    <x v="0"/>
    <s v="OFF-BI-10000069"/>
    <x v="1"/>
    <x v="8"/>
    <s v="GBC Prepunched Paper, 19-Hole, for Binding Systems, 24-lb"/>
    <x v="4497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s v="United States"/>
    <s v="Medina"/>
    <x v="24"/>
    <n v="44256"/>
    <x v="3"/>
    <s v="TEC-PH-10001299"/>
    <x v="2"/>
    <x v="7"/>
    <s v="Polycom CX300 Desktop Phone USB VoIP phone"/>
    <x v="2651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s v="United States"/>
    <s v="Medina"/>
    <x v="24"/>
    <n v="44256"/>
    <x v="3"/>
    <s v="OFF-BI-10001098"/>
    <x v="1"/>
    <x v="8"/>
    <s v="Acco D-Ring Binder w/DublLock"/>
    <x v="4499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s v="United States"/>
    <s v="New York City"/>
    <x v="15"/>
    <n v="10011"/>
    <x v="3"/>
    <s v="OFF-ST-10000142"/>
    <x v="1"/>
    <x v="4"/>
    <s v="Deluxe Rollaway Locking File with Drawer"/>
    <x v="143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s v="United States"/>
    <s v="Chicago"/>
    <x v="10"/>
    <n v="60653"/>
    <x v="2"/>
    <s v="OFF-AR-10001547"/>
    <x v="1"/>
    <x v="6"/>
    <s v="Newell 311"/>
    <x v="4500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s v="United States"/>
    <s v="Philadelphia"/>
    <x v="9"/>
    <n v="19143"/>
    <x v="3"/>
    <s v="OFF-PA-10001593"/>
    <x v="1"/>
    <x v="10"/>
    <s v="Xerox 1947"/>
    <x v="4501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s v="United States"/>
    <s v="Philadelphia"/>
    <x v="9"/>
    <n v="19143"/>
    <x v="3"/>
    <s v="FUR-FU-10004071"/>
    <x v="0"/>
    <x v="5"/>
    <s v="Luxo Professional Magnifying Clamp-On Fluorescent Lamps"/>
    <x v="4502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s v="United States"/>
    <s v="New York City"/>
    <x v="15"/>
    <n v="10009"/>
    <x v="3"/>
    <s v="OFF-PA-10001970"/>
    <x v="1"/>
    <x v="10"/>
    <s v="Xerox 1908"/>
    <x v="1007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s v="United States"/>
    <s v="New York City"/>
    <x v="15"/>
    <n v="10009"/>
    <x v="3"/>
    <s v="OFF-BI-10001524"/>
    <x v="1"/>
    <x v="8"/>
    <s v="GBC Premium Transparent Covers with Diagonal Lined Pattern"/>
    <x v="4503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s v="United States"/>
    <s v="New York City"/>
    <x v="15"/>
    <n v="10009"/>
    <x v="3"/>
    <s v="OFF-PA-10004156"/>
    <x v="1"/>
    <x v="10"/>
    <s v="Xerox 188"/>
    <x v="887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s v="United States"/>
    <s v="San Francisco"/>
    <x v="1"/>
    <n v="94109"/>
    <x v="1"/>
    <s v="OFF-AR-10003158"/>
    <x v="1"/>
    <x v="6"/>
    <s v="Fluorescent Highlighters by Dixon"/>
    <x v="170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s v="United States"/>
    <s v="San Francisco"/>
    <x v="1"/>
    <n v="94109"/>
    <x v="1"/>
    <s v="OFF-LA-10004559"/>
    <x v="1"/>
    <x v="2"/>
    <s v="Avery 49"/>
    <x v="13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s v="United States"/>
    <s v="San Francisco"/>
    <x v="1"/>
    <n v="94109"/>
    <x v="1"/>
    <s v="OFF-PA-10001033"/>
    <x v="1"/>
    <x v="10"/>
    <s v="Xerox 1893"/>
    <x v="2357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s v="United States"/>
    <s v="San Francisco"/>
    <x v="1"/>
    <n v="94109"/>
    <x v="1"/>
    <s v="TEC-PH-10001336"/>
    <x v="2"/>
    <x v="7"/>
    <s v="Digium D40 VoIP phone"/>
    <x v="4504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s v="United States"/>
    <s v="San Francisco"/>
    <x v="1"/>
    <n v="94122"/>
    <x v="1"/>
    <s v="FUR-CH-10002961"/>
    <x v="0"/>
    <x v="1"/>
    <s v="Leather Task Chair, Black"/>
    <x v="287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s v="United States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s v="United States"/>
    <s v="San Francisco"/>
    <x v="1"/>
    <n v="94122"/>
    <x v="1"/>
    <s v="OFF-AR-10001915"/>
    <x v="1"/>
    <x v="6"/>
    <s v="Peel-Off China Markers"/>
    <x v="4506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s v="United States"/>
    <s v="San Francisco"/>
    <x v="1"/>
    <n v="94122"/>
    <x v="1"/>
    <s v="OFF-AP-10001205"/>
    <x v="1"/>
    <x v="9"/>
    <s v="Belkin 5 Outlet SurgeMaster Power Centers"/>
    <x v="4507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s v="United States"/>
    <s v="San Francisco"/>
    <x v="1"/>
    <n v="94122"/>
    <x v="1"/>
    <s v="OFF-BI-10004528"/>
    <x v="1"/>
    <x v="8"/>
    <s v="Cardinal Poly Pocket Divider Pockets for Ring Binders"/>
    <x v="3794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s v="United States"/>
    <s v="Jackson"/>
    <x v="12"/>
    <n v="49201"/>
    <x v="2"/>
    <s v="OFF-BI-10004995"/>
    <x v="1"/>
    <x v="8"/>
    <s v="GBC DocuBind P400 Electric Binding System"/>
    <x v="4508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s v="United States"/>
    <s v="Jackson"/>
    <x v="12"/>
    <n v="49201"/>
    <x v="2"/>
    <s v="FUR-CH-10004626"/>
    <x v="0"/>
    <x v="1"/>
    <s v="Office Star Flex Back Scooter Chair with Aluminum Finish Frame"/>
    <x v="3722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s v="United States"/>
    <s v="Jackson"/>
    <x v="12"/>
    <n v="49201"/>
    <x v="2"/>
    <s v="OFF-PA-10001260"/>
    <x v="1"/>
    <x v="10"/>
    <s v="TOPS Money Receipt Book, Consecutively Numbered in Red,"/>
    <x v="4509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s v="United States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s v="United States"/>
    <s v="Philadelphia"/>
    <x v="9"/>
    <n v="19120"/>
    <x v="3"/>
    <s v="TEC-PH-10002310"/>
    <x v="2"/>
    <x v="7"/>
    <s v="Panasonic KX T7731-B Digital phone"/>
    <x v="4510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s v="United States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s v="United States"/>
    <s v="Philadelphia"/>
    <x v="9"/>
    <n v="19120"/>
    <x v="3"/>
    <s v="OFF-BI-10001308"/>
    <x v="1"/>
    <x v="8"/>
    <s v="GBC Standard Plastic Binding Systems' Combs"/>
    <x v="4511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s v="United States"/>
    <s v="Warwick"/>
    <x v="34"/>
    <n v="2886"/>
    <x v="3"/>
    <s v="TEC-CO-10002095"/>
    <x v="2"/>
    <x v="16"/>
    <s v="Hewlett Packard 610 Color Digital Copier / Printer"/>
    <x v="4117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s v="United States"/>
    <s v="New York City"/>
    <x v="15"/>
    <n v="10024"/>
    <x v="3"/>
    <s v="OFF-ST-10004946"/>
    <x v="1"/>
    <x v="4"/>
    <s v="Desktop 3-Pocket Hot File"/>
    <x v="4512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s v="United States"/>
    <s v="El Paso"/>
    <x v="5"/>
    <n v="79907"/>
    <x v="2"/>
    <s v="OFF-LA-10004425"/>
    <x v="1"/>
    <x v="2"/>
    <s v="Staple-on labels"/>
    <x v="4513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s v="United States"/>
    <s v="El Paso"/>
    <x v="5"/>
    <n v="79907"/>
    <x v="2"/>
    <s v="OFF-BI-10000320"/>
    <x v="1"/>
    <x v="8"/>
    <s v="GBC Plastic Binding Combs"/>
    <x v="4514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s v="United States"/>
    <s v="Rochester"/>
    <x v="11"/>
    <n v="55901"/>
    <x v="2"/>
    <s v="OFF-AR-10001315"/>
    <x v="1"/>
    <x v="6"/>
    <s v="Newell 310"/>
    <x v="3454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s v="United States"/>
    <s v="Rochester"/>
    <x v="11"/>
    <n v="55901"/>
    <x v="2"/>
    <s v="TEC-AC-10004595"/>
    <x v="2"/>
    <x v="11"/>
    <s v="First Data TMFD35 PIN Pad"/>
    <x v="4515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s v="United States"/>
    <s v="Rochester"/>
    <x v="11"/>
    <n v="55901"/>
    <x v="2"/>
    <s v="TEC-AC-10001539"/>
    <x v="2"/>
    <x v="11"/>
    <s v="Logitech G430 Surround Sound Gaming Headset with Dolby 7.1 Technology"/>
    <x v="4516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s v="United States"/>
    <s v="Buffalo"/>
    <x v="15"/>
    <n v="14215"/>
    <x v="3"/>
    <s v="OFF-BI-10001359"/>
    <x v="1"/>
    <x v="8"/>
    <s v="GBC DocuBind TL300 Electric Binding System"/>
    <x v="4517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s v="United States"/>
    <s v="Buffalo"/>
    <x v="15"/>
    <n v="14215"/>
    <x v="3"/>
    <s v="FUR-BO-10002213"/>
    <x v="0"/>
    <x v="0"/>
    <s v="DMI Eclipse Executive Suite Bookcases"/>
    <x v="4518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s v="United States"/>
    <s v="Knoxville"/>
    <x v="18"/>
    <n v="37918"/>
    <x v="0"/>
    <s v="FUR-TA-10003008"/>
    <x v="0"/>
    <x v="3"/>
    <s v="Lesro Round Back Collection Coffee Table, End Table"/>
    <x v="4238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s v="United States"/>
    <s v="Knoxville"/>
    <x v="18"/>
    <n v="37918"/>
    <x v="0"/>
    <s v="OFF-ST-10000934"/>
    <x v="1"/>
    <x v="4"/>
    <s v="Contico 72&quot;H Heavy-Duty Storage System"/>
    <x v="2066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s v="United States"/>
    <s v="Newark"/>
    <x v="13"/>
    <n v="19711"/>
    <x v="3"/>
    <s v="TEC-PH-10004042"/>
    <x v="2"/>
    <x v="7"/>
    <s v="ClearOne Communications CHAT 70 OC Speaker Phone"/>
    <x v="451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s v="United States"/>
    <s v="Newark"/>
    <x v="13"/>
    <n v="19711"/>
    <x v="3"/>
    <s v="FUR-CH-10002439"/>
    <x v="0"/>
    <x v="1"/>
    <s v="Iceberg Nesting Folding Chair, 19w x 6d x 43h"/>
    <x v="4520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s v="United States"/>
    <s v="Seattle"/>
    <x v="4"/>
    <n v="98103"/>
    <x v="1"/>
    <s v="OFF-PA-10001363"/>
    <x v="1"/>
    <x v="10"/>
    <s v="Xerox 1933"/>
    <x v="4521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s v="United States"/>
    <s v="Seattle"/>
    <x v="4"/>
    <n v="98103"/>
    <x v="1"/>
    <s v="FUR-FU-10003394"/>
    <x v="0"/>
    <x v="5"/>
    <s v="Tenex &quot;The Solids&quot; Textured Chair Mats"/>
    <x v="183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s v="United States"/>
    <s v="Seattle"/>
    <x v="4"/>
    <n v="98103"/>
    <x v="1"/>
    <s v="TEC-PH-10003171"/>
    <x v="2"/>
    <x v="7"/>
    <s v="Plantronics Encore H101 Dual Earpieces Headset"/>
    <x v="4220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s v="United States"/>
    <s v="Seattle"/>
    <x v="4"/>
    <n v="98103"/>
    <x v="1"/>
    <s v="OFF-ST-10003123"/>
    <x v="1"/>
    <x v="4"/>
    <s v="Fellowes Bases and Tops For Staxonsteel/High-Stak Systems"/>
    <x v="3304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s v="United States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s v="United States"/>
    <s v="Cleveland"/>
    <x v="24"/>
    <n v="44105"/>
    <x v="3"/>
    <s v="OFF-LA-10000973"/>
    <x v="1"/>
    <x v="2"/>
    <s v="Avery 502"/>
    <x v="1325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s v="United States"/>
    <s v="Cleveland"/>
    <x v="24"/>
    <n v="44105"/>
    <x v="3"/>
    <s v="OFF-PA-10000483"/>
    <x v="1"/>
    <x v="10"/>
    <s v="Xerox 19"/>
    <x v="1636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s v="United States"/>
    <s v="Elmhurst"/>
    <x v="10"/>
    <n v="60126"/>
    <x v="2"/>
    <s v="FUR-CH-10000863"/>
    <x v="0"/>
    <x v="1"/>
    <s v="Novimex Swivel Fabric Task Chair"/>
    <x v="4523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s v="United States"/>
    <s v="Elmhurst"/>
    <x v="10"/>
    <n v="60126"/>
    <x v="2"/>
    <s v="OFF-PA-10003036"/>
    <x v="1"/>
    <x v="10"/>
    <s v="Black Print Carbonless 8 1/2&quot; x 8 1/4&quot; Rapid Memo Book"/>
    <x v="1133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s v="United States"/>
    <s v="Lakeville"/>
    <x v="11"/>
    <n v="55044"/>
    <x v="2"/>
    <s v="FUR-CH-10002304"/>
    <x v="0"/>
    <x v="1"/>
    <s v="Global Stack Chair without Arms, Black"/>
    <x v="4524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s v="United States"/>
    <s v="New York City"/>
    <x v="15"/>
    <n v="10035"/>
    <x v="3"/>
    <s v="FUR-CH-10000422"/>
    <x v="0"/>
    <x v="1"/>
    <s v="Global Highback Leather Tilter in Burgundy"/>
    <x v="4525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s v="United States"/>
    <s v="Los Angeles"/>
    <x v="1"/>
    <n v="90036"/>
    <x v="1"/>
    <s v="OFF-PA-10002986"/>
    <x v="1"/>
    <x v="10"/>
    <s v="Xerox 1898"/>
    <x v="522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s v="United States"/>
    <s v="Los Angeles"/>
    <x v="1"/>
    <n v="90036"/>
    <x v="1"/>
    <s v="OFF-ST-10002289"/>
    <x v="1"/>
    <x v="4"/>
    <s v="Safco Wire Cube Shelving System, For Use as 4 or 5 14&quot; Cubes, Black"/>
    <x v="1237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s v="United States"/>
    <s v="Chicago"/>
    <x v="10"/>
    <n v="60653"/>
    <x v="2"/>
    <s v="TEC-AC-10001606"/>
    <x v="2"/>
    <x v="11"/>
    <s v="Logitech Wireless Performance Mouse MX for PC and Mac"/>
    <x v="1895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s v="United States"/>
    <s v="Chicago"/>
    <x v="10"/>
    <n v="60653"/>
    <x v="2"/>
    <s v="OFF-ST-10003805"/>
    <x v="1"/>
    <x v="4"/>
    <s v="24 Capacity Maxi Data Binder Racks, Pearl"/>
    <x v="4526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s v="United States"/>
    <s v="Chicago"/>
    <x v="10"/>
    <n v="60653"/>
    <x v="2"/>
    <s v="OFF-PA-10002109"/>
    <x v="1"/>
    <x v="10"/>
    <s v="Wirebound Voice Message Log Book"/>
    <x v="4527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s v="United States"/>
    <s v="Chicago"/>
    <x v="10"/>
    <n v="60653"/>
    <x v="2"/>
    <s v="OFF-BI-10000632"/>
    <x v="1"/>
    <x v="8"/>
    <s v="Satellite Sectional Post Binders"/>
    <x v="452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s v="United States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s v="United States"/>
    <s v="Buffalo"/>
    <x v="15"/>
    <n v="14215"/>
    <x v="3"/>
    <s v="FUR-CH-10004997"/>
    <x v="0"/>
    <x v="1"/>
    <s v="Hon Every-Day Series Multi-Task Chairs"/>
    <x v="4530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s v="United States"/>
    <s v="Roseville"/>
    <x v="1"/>
    <n v="95661"/>
    <x v="1"/>
    <s v="OFF-EN-10003001"/>
    <x v="1"/>
    <x v="12"/>
    <s v="Ames Color-File Green Diamond Border X-ray Mailers"/>
    <x v="4531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s v="United States"/>
    <s v="Roseville"/>
    <x v="1"/>
    <n v="95661"/>
    <x v="1"/>
    <s v="OFF-LA-10003766"/>
    <x v="1"/>
    <x v="2"/>
    <s v="Self-Adhesive Removable Labels"/>
    <x v="982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s v="United States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s v="United States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s v="United States"/>
    <s v="Lawrence"/>
    <x v="31"/>
    <n v="1841"/>
    <x v="3"/>
    <s v="FUR-TA-10003469"/>
    <x v="0"/>
    <x v="3"/>
    <s v="Balt Split Level Computer Training Table"/>
    <x v="4534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s v="United States"/>
    <s v="Lawrence"/>
    <x v="31"/>
    <n v="1841"/>
    <x v="3"/>
    <s v="OFF-AR-10002578"/>
    <x v="1"/>
    <x v="6"/>
    <s v="Newell 335"/>
    <x v="880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s v="United States"/>
    <s v="Lawrence"/>
    <x v="31"/>
    <n v="1841"/>
    <x v="3"/>
    <s v="FUR-CH-10004675"/>
    <x v="0"/>
    <x v="1"/>
    <s v="Lifetime Advantage Folding Chairs, 4/Carton"/>
    <x v="1739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s v="United States"/>
    <s v="Waco"/>
    <x v="5"/>
    <n v="76706"/>
    <x v="2"/>
    <s v="OFF-BI-10004632"/>
    <x v="1"/>
    <x v="8"/>
    <s v="Ibico Hi-Tech Manual Binding System"/>
    <x v="4535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s v="United States"/>
    <s v="Waco"/>
    <x v="5"/>
    <n v="76706"/>
    <x v="2"/>
    <s v="OFF-AR-10003087"/>
    <x v="1"/>
    <x v="6"/>
    <s v="Staples in misc. colors"/>
    <x v="4536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s v="United States"/>
    <s v="Houston"/>
    <x v="5"/>
    <n v="77095"/>
    <x v="2"/>
    <s v="OFF-AR-10001868"/>
    <x v="1"/>
    <x v="6"/>
    <s v="Prang Dustless Chalk Sticks"/>
    <x v="3794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s v="United States"/>
    <s v="Houston"/>
    <x v="5"/>
    <n v="77095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s v="United States"/>
    <s v="Houston"/>
    <x v="5"/>
    <n v="77095"/>
    <x v="2"/>
    <s v="OFF-EN-10000056"/>
    <x v="1"/>
    <x v="12"/>
    <s v="Cameo Buff Policy Envelopes"/>
    <x v="84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s v="United States"/>
    <s v="Houston"/>
    <x v="5"/>
    <n v="77095"/>
    <x v="2"/>
    <s v="TEC-AC-10000474"/>
    <x v="2"/>
    <x v="11"/>
    <s v="Kensington Expert Mouse Optical USB Trackball for PC or Mac"/>
    <x v="2671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s v="United States"/>
    <s v="Seattle"/>
    <x v="4"/>
    <n v="98105"/>
    <x v="1"/>
    <s v="OFF-PA-10003971"/>
    <x v="1"/>
    <x v="10"/>
    <s v="Xerox 1965"/>
    <x v="493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s v="United States"/>
    <s v="Plainfield"/>
    <x v="30"/>
    <n v="7060"/>
    <x v="3"/>
    <s v="OFF-ST-10000689"/>
    <x v="1"/>
    <x v="4"/>
    <s v="Fellowes Strictly Business Drawer File, Letter/Legal Size"/>
    <x v="1626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s v="United States"/>
    <s v="Plainfield"/>
    <x v="30"/>
    <n v="7060"/>
    <x v="3"/>
    <s v="TEC-MA-10004255"/>
    <x v="2"/>
    <x v="15"/>
    <s v="Konica Minolta magicolor 1690MF Multifunction Printer"/>
    <x v="4537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s v="United States"/>
    <s v="Los Angeles"/>
    <x v="1"/>
    <n v="90008"/>
    <x v="1"/>
    <s v="TEC-AC-10000990"/>
    <x v="2"/>
    <x v="11"/>
    <s v="Imation Bio 2GB USB Flash Drive Imation Corp"/>
    <x v="4538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s v="United States"/>
    <s v="Los Angeles"/>
    <x v="1"/>
    <n v="90008"/>
    <x v="1"/>
    <s v="FUR-CH-10003968"/>
    <x v="0"/>
    <x v="1"/>
    <s v="Novimex Turbo Task Chair"/>
    <x v="3011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s v="United States"/>
    <s v="Arlington"/>
    <x v="17"/>
    <n v="22204"/>
    <x v="0"/>
    <s v="TEC-PH-10001615"/>
    <x v="2"/>
    <x v="7"/>
    <s v="AT&amp;T CL82213"/>
    <x v="2131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s v="United States"/>
    <s v="Seattle"/>
    <x v="4"/>
    <n v="98103"/>
    <x v="1"/>
    <s v="TEC-PH-10000895"/>
    <x v="2"/>
    <x v="7"/>
    <s v="Polycom VVX 310 VoIP phone"/>
    <x v="4539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s v="United States"/>
    <s v="Seattle"/>
    <x v="4"/>
    <n v="98105"/>
    <x v="1"/>
    <s v="OFF-PA-10003001"/>
    <x v="1"/>
    <x v="10"/>
    <s v="Xerox 1986"/>
    <x v="3890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s v="United States"/>
    <s v="Seattle"/>
    <x v="4"/>
    <n v="98105"/>
    <x v="1"/>
    <s v="OFF-AR-10002766"/>
    <x v="1"/>
    <x v="6"/>
    <s v="Prang Drawing Pencil Set"/>
    <x v="48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s v="United States"/>
    <s v="Seattle"/>
    <x v="4"/>
    <n v="98105"/>
    <x v="1"/>
    <s v="FUR-FU-10003095"/>
    <x v="0"/>
    <x v="5"/>
    <s v="Linden 12&quot; Wall Clock With Oak Frame"/>
    <x v="3113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s v="United States"/>
    <s v="Edmonds"/>
    <x v="4"/>
    <n v="98026"/>
    <x v="1"/>
    <s v="TEC-AC-10003610"/>
    <x v="2"/>
    <x v="11"/>
    <s v="Logitech Illuminated - Keyboard"/>
    <x v="690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OFF-AR-10003727"/>
    <x v="1"/>
    <x v="6"/>
    <s v="Berol Giant Pencil Sharpener"/>
    <x v="3113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TEC-PH-10002660"/>
    <x v="2"/>
    <x v="7"/>
    <s v="Nortel Networks T7316 E Nt8 B27"/>
    <x v="1081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FUR-FU-10003274"/>
    <x v="0"/>
    <x v="5"/>
    <s v="Regeneration Desk Collection"/>
    <x v="3454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OFF-AR-10003829"/>
    <x v="1"/>
    <x v="6"/>
    <s v="Newell 35"/>
    <x v="1209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FUR-BO-10003441"/>
    <x v="0"/>
    <x v="0"/>
    <s v="Bush Westfield Collection Bookcases, Fully Assembled"/>
    <x v="3367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OFF-BI-10003355"/>
    <x v="1"/>
    <x v="8"/>
    <s v="Cardinal Holdit Business Card Pockets"/>
    <x v="1830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s v="United States"/>
    <s v="Salem"/>
    <x v="17"/>
    <n v="24153"/>
    <x v="0"/>
    <s v="OFF-SU-10003505"/>
    <x v="1"/>
    <x v="14"/>
    <s v="Premier Electric Letter Opener"/>
    <x v="4540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s v="United States"/>
    <s v="Delray Beach"/>
    <x v="2"/>
    <n v="33445"/>
    <x v="0"/>
    <s v="OFF-LA-10004484"/>
    <x v="1"/>
    <x v="2"/>
    <s v="Avery 476"/>
    <x v="4541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s v="United States"/>
    <s v="San Francisco"/>
    <x v="1"/>
    <n v="94110"/>
    <x v="1"/>
    <s v="OFF-AR-10000658"/>
    <x v="1"/>
    <x v="6"/>
    <s v="Newell 324"/>
    <x v="1637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s v="United States"/>
    <s v="San Francisco"/>
    <x v="1"/>
    <n v="94110"/>
    <x v="1"/>
    <s v="TEC-PH-10000347"/>
    <x v="2"/>
    <x v="7"/>
    <s v="Cush Cases Heavy Duty Rugged Cover Case for Samsung Galaxy S5 - Purple"/>
    <x v="4542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s v="United States"/>
    <s v="New York City"/>
    <x v="15"/>
    <n v="10024"/>
    <x v="3"/>
    <s v="OFF-BI-10001989"/>
    <x v="1"/>
    <x v="8"/>
    <s v="Premium Transparent Presentation Covers by GBC"/>
    <x v="329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s v="United States"/>
    <s v="Indianapolis"/>
    <x v="14"/>
    <n v="46203"/>
    <x v="2"/>
    <s v="OFF-AR-10001897"/>
    <x v="1"/>
    <x v="6"/>
    <s v="Model L Table or Wall-Mount Pencil Sharpener"/>
    <x v="4543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s v="United States"/>
    <s v="Columbus"/>
    <x v="24"/>
    <n v="43229"/>
    <x v="3"/>
    <s v="OFF-BI-10000285"/>
    <x v="1"/>
    <x v="8"/>
    <s v="XtraLife ClearVue Slant-D Ring Binders by Cardinal"/>
    <x v="4544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s v="United States"/>
    <s v="Columbus"/>
    <x v="24"/>
    <n v="43229"/>
    <x v="3"/>
    <s v="OFF-PA-10001804"/>
    <x v="1"/>
    <x v="10"/>
    <s v="Xerox 195"/>
    <x v="758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s v="United States"/>
    <s v="Jacksonville"/>
    <x v="2"/>
    <n v="32216"/>
    <x v="0"/>
    <s v="OFF-BI-10002557"/>
    <x v="1"/>
    <x v="8"/>
    <s v="Presstex Flexible Ring Binders"/>
    <x v="4545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s v="United States"/>
    <s v="Jacksonville"/>
    <x v="2"/>
    <n v="32216"/>
    <x v="0"/>
    <s v="OFF-PA-10002319"/>
    <x v="1"/>
    <x v="10"/>
    <s v="Xerox 1944"/>
    <x v="4546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s v="United States"/>
    <s v="Clinton"/>
    <x v="39"/>
    <n v="20735"/>
    <x v="3"/>
    <s v="FUR-FU-10003849"/>
    <x v="0"/>
    <x v="5"/>
    <s v="DAX Metal Frame, Desktop, Stepped-Edge"/>
    <x v="3318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s v="United States"/>
    <s v="Clinton"/>
    <x v="39"/>
    <n v="20735"/>
    <x v="3"/>
    <s v="OFF-PA-10002923"/>
    <x v="1"/>
    <x v="10"/>
    <s v="Xerox 1942"/>
    <x v="678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s v="United States"/>
    <s v="Clinton"/>
    <x v="39"/>
    <n v="20735"/>
    <x v="3"/>
    <s v="FUR-CH-10004754"/>
    <x v="0"/>
    <x v="1"/>
    <s v="Global Stack Chair with Arms, Black"/>
    <x v="4547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s v="United States"/>
    <s v="Clinton"/>
    <x v="39"/>
    <n v="20735"/>
    <x v="3"/>
    <s v="OFF-LA-10000634"/>
    <x v="1"/>
    <x v="2"/>
    <s v="Avery 509"/>
    <x v="1203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s v="United States"/>
    <s v="Commerce City"/>
    <x v="22"/>
    <n v="80022"/>
    <x v="1"/>
    <s v="OFF-ST-10001418"/>
    <x v="1"/>
    <x v="4"/>
    <s v="Carina Media Storage Towers in Natural &amp; Black"/>
    <x v="1770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s v="United States"/>
    <s v="Santa Ana"/>
    <x v="1"/>
    <n v="92704"/>
    <x v="1"/>
    <s v="OFF-FA-10003467"/>
    <x v="1"/>
    <x v="13"/>
    <s v="Alliance Big Bands Rubber Bands, 12/Pack"/>
    <x v="40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s v="United States"/>
    <s v="Santa Ana"/>
    <x v="1"/>
    <n v="92704"/>
    <x v="1"/>
    <s v="OFF-PA-10001293"/>
    <x v="1"/>
    <x v="10"/>
    <s v="Xerox 1946"/>
    <x v="1568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s v="United States"/>
    <s v="Santa Ana"/>
    <x v="1"/>
    <n v="92704"/>
    <x v="1"/>
    <s v="TEC-PH-10003885"/>
    <x v="2"/>
    <x v="7"/>
    <s v="Cisco SPA508G"/>
    <x v="2005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s v="United States"/>
    <s v="Santa Ana"/>
    <x v="1"/>
    <n v="92704"/>
    <x v="1"/>
    <s v="FUR-CH-10004860"/>
    <x v="0"/>
    <x v="1"/>
    <s v="Global Low Back Tilter Chair"/>
    <x v="4548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s v="United States"/>
    <s v="Santa Ana"/>
    <x v="1"/>
    <n v="92704"/>
    <x v="1"/>
    <s v="TEC-MA-10002428"/>
    <x v="2"/>
    <x v="15"/>
    <s v="Fellowes Powershred HS-440 4-Sheet High Security Shredder"/>
    <x v="4549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s v="United States"/>
    <s v="Clinton"/>
    <x v="39"/>
    <n v="20735"/>
    <x v="3"/>
    <s v="OFF-ST-10002406"/>
    <x v="1"/>
    <x v="4"/>
    <s v="Pizazz Global Quick File"/>
    <x v="4550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s v="United States"/>
    <s v="Los Angeles"/>
    <x v="1"/>
    <n v="90049"/>
    <x v="1"/>
    <s v="OFF-BI-10004209"/>
    <x v="1"/>
    <x v="8"/>
    <s v="Fellowes Twister Kit, Gray/Clear, 3/pkg"/>
    <x v="1768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s v="United States"/>
    <s v="Louisville"/>
    <x v="0"/>
    <n v="40214"/>
    <x v="0"/>
    <s v="FUR-CH-10001891"/>
    <x v="0"/>
    <x v="1"/>
    <s v="Global Deluxe Office Fabric Chairs"/>
    <x v="2843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s v="United States"/>
    <s v="Louisville"/>
    <x v="0"/>
    <n v="40214"/>
    <x v="0"/>
    <s v="OFF-BI-10002215"/>
    <x v="1"/>
    <x v="8"/>
    <s v="Wilson Jones Hanging View Binder, White, 1&quot;"/>
    <x v="4039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s v="United States"/>
    <s v="Louisville"/>
    <x v="0"/>
    <n v="40214"/>
    <x v="0"/>
    <s v="TEC-PH-10002103"/>
    <x v="2"/>
    <x v="7"/>
    <s v="Jabra SPEAK 410"/>
    <x v="4551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s v="United States"/>
    <s v="Louisville"/>
    <x v="0"/>
    <n v="40214"/>
    <x v="0"/>
    <s v="FUR-FU-10003394"/>
    <x v="0"/>
    <x v="5"/>
    <s v="Tenex &quot;The Solids&quot; Textured Chair Mats"/>
    <x v="664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s v="United States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s v="United States"/>
    <s v="Los Angeles"/>
    <x v="1"/>
    <n v="90045"/>
    <x v="1"/>
    <s v="OFF-LA-10000081"/>
    <x v="1"/>
    <x v="2"/>
    <s v="Avery 496"/>
    <x v="3923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s v="United States"/>
    <s v="Los Angeles"/>
    <x v="1"/>
    <n v="90045"/>
    <x v="1"/>
    <s v="OFF-PA-10001497"/>
    <x v="1"/>
    <x v="10"/>
    <s v="Xerox 1914"/>
    <x v="1547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s v="United States"/>
    <s v="Springfield"/>
    <x v="25"/>
    <n v="65807"/>
    <x v="2"/>
    <s v="OFF-PA-10004983"/>
    <x v="1"/>
    <x v="10"/>
    <s v="Xerox 23"/>
    <x v="5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s v="United States"/>
    <s v="Springfield"/>
    <x v="25"/>
    <n v="65807"/>
    <x v="2"/>
    <s v="OFF-AR-10004010"/>
    <x v="1"/>
    <x v="6"/>
    <s v="Hunt Boston Vacuum Mount KS Pencil Sharpener"/>
    <x v="4552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s v="United States"/>
    <s v="Springfield"/>
    <x v="25"/>
    <n v="65807"/>
    <x v="2"/>
    <s v="OFF-SU-10002881"/>
    <x v="1"/>
    <x v="14"/>
    <s v="Martin Yale Chadless Opener Electric Letter Opener"/>
    <x v="2635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s v="United States"/>
    <s v="Springfield"/>
    <x v="25"/>
    <n v="65807"/>
    <x v="2"/>
    <s v="FUR-BO-10001608"/>
    <x v="0"/>
    <x v="0"/>
    <s v="Hon Metal Bookcases, Black"/>
    <x v="372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s v="United States"/>
    <s v="San Francisco"/>
    <x v="1"/>
    <n v="94109"/>
    <x v="1"/>
    <s v="FUR-FU-10001487"/>
    <x v="0"/>
    <x v="5"/>
    <s v="Eldon Expressions Wood and Plastic Desk Accessories, Cherry Wood"/>
    <x v="3739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s v="United States"/>
    <s v="San Francisco"/>
    <x v="1"/>
    <n v="94109"/>
    <x v="1"/>
    <s v="OFF-LA-10001934"/>
    <x v="1"/>
    <x v="2"/>
    <s v="Avery 516"/>
    <x v="2037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s v="United States"/>
    <s v="Texas City"/>
    <x v="5"/>
    <n v="77590"/>
    <x v="2"/>
    <s v="FUR-TA-10002855"/>
    <x v="0"/>
    <x v="3"/>
    <s v="Bevis Round Conference Table Top &amp; Single Column Base"/>
    <x v="4553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s v="United States"/>
    <s v="Texas City"/>
    <x v="5"/>
    <n v="77590"/>
    <x v="2"/>
    <s v="FUR-CH-10004875"/>
    <x v="0"/>
    <x v="1"/>
    <s v="Harbour Creations 67200 Series Stacking Chairs"/>
    <x v="455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s v="United States"/>
    <s v="New York City"/>
    <x v="15"/>
    <n v="10024"/>
    <x v="3"/>
    <s v="TEC-MA-10001127"/>
    <x v="2"/>
    <x v="15"/>
    <s v="HP Designjet T520 Inkjet Large Format Printer - 24&quot; Color"/>
    <x v="4555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s v="United States"/>
    <s v="Bellevue"/>
    <x v="4"/>
    <n v="98006"/>
    <x v="1"/>
    <s v="OFF-PA-10003177"/>
    <x v="1"/>
    <x v="10"/>
    <s v="Xerox 1999"/>
    <x v="91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s v="United States"/>
    <s v="New York City"/>
    <x v="15"/>
    <n v="10024"/>
    <x v="3"/>
    <s v="TEC-PH-10000011"/>
    <x v="2"/>
    <x v="7"/>
    <s v="PureGear Roll-On Screen Protector"/>
    <x v="44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s v="United States"/>
    <s v="Wilson"/>
    <x v="3"/>
    <n v="27893"/>
    <x v="0"/>
    <s v="OFF-BI-10001757"/>
    <x v="1"/>
    <x v="8"/>
    <s v="Pressboard Hanging Data Binders for Unburst Sheets"/>
    <x v="4556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s v="United States"/>
    <s v="Seattle"/>
    <x v="4"/>
    <n v="98115"/>
    <x v="1"/>
    <s v="FUR-CH-10000847"/>
    <x v="0"/>
    <x v="1"/>
    <s v="Global Executive Mid-Back Manager's Chair"/>
    <x v="327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s v="United States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s v="United States"/>
    <s v="Springfield"/>
    <x v="25"/>
    <n v="65807"/>
    <x v="2"/>
    <s v="OFF-AP-10001205"/>
    <x v="1"/>
    <x v="9"/>
    <s v="Belkin 5 Outlet SurgeMaster Power Centers"/>
    <x v="455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s v="United States"/>
    <s v="San Francisco"/>
    <x v="1"/>
    <n v="94109"/>
    <x v="1"/>
    <s v="TEC-AC-10001838"/>
    <x v="2"/>
    <x v="11"/>
    <s v="Razer Tiamat Over Ear 7.1 Surround Sound PC Gaming Headset"/>
    <x v="455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s v="United States"/>
    <s v="Charlotte"/>
    <x v="3"/>
    <n v="28205"/>
    <x v="0"/>
    <s v="OFF-BI-10003982"/>
    <x v="1"/>
    <x v="8"/>
    <s v="Wilson Jones Century Plastic Molded Ring Binders"/>
    <x v="4560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s v="United States"/>
    <s v="Charlotte"/>
    <x v="3"/>
    <n v="28205"/>
    <x v="0"/>
    <s v="TEC-PH-10004977"/>
    <x v="2"/>
    <x v="7"/>
    <s v="GE 30524EE4"/>
    <x v="2536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s v="United States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s v="United States"/>
    <s v="New York City"/>
    <x v="15"/>
    <n v="10011"/>
    <x v="3"/>
    <s v="OFF-AR-10001573"/>
    <x v="1"/>
    <x v="6"/>
    <s v="American Pencil"/>
    <x v="4562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s v="United States"/>
    <s v="New York City"/>
    <x v="15"/>
    <n v="10011"/>
    <x v="3"/>
    <s v="OFF-BI-10001196"/>
    <x v="1"/>
    <x v="8"/>
    <s v="Avery Flip-Chart Easel Binder, Black"/>
    <x v="588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s v="United States"/>
    <s v="Lorain"/>
    <x v="24"/>
    <n v="44052"/>
    <x v="3"/>
    <s v="FUR-TA-10003954"/>
    <x v="0"/>
    <x v="3"/>
    <s v="Hon 94000 Series Round Tables"/>
    <x v="4563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s v="United States"/>
    <s v="Indianapolis"/>
    <x v="14"/>
    <n v="46203"/>
    <x v="2"/>
    <s v="OFF-BI-10001989"/>
    <x v="1"/>
    <x v="8"/>
    <s v="Premium Transparent Presentation Covers by GBC"/>
    <x v="4564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s v="United States"/>
    <s v="Indianapolis"/>
    <x v="14"/>
    <n v="46203"/>
    <x v="2"/>
    <s v="TEC-AC-10001714"/>
    <x v="2"/>
    <x v="11"/>
    <s v="Logitech MX Performance Wireless Mouse"/>
    <x v="4565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s v="United States"/>
    <s v="Indianapolis"/>
    <x v="14"/>
    <n v="46203"/>
    <x v="2"/>
    <s v="OFF-LA-10003498"/>
    <x v="1"/>
    <x v="2"/>
    <s v="Avery 475"/>
    <x v="4566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s v="United States"/>
    <s v="Redmond"/>
    <x v="21"/>
    <n v="97756"/>
    <x v="1"/>
    <s v="TEC-PH-10000576"/>
    <x v="2"/>
    <x v="7"/>
    <s v="AT&amp;T 1080 Corded phone"/>
    <x v="2313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s v="United States"/>
    <s v="Redmond"/>
    <x v="21"/>
    <n v="97756"/>
    <x v="1"/>
    <s v="TEC-PH-10004188"/>
    <x v="2"/>
    <x v="7"/>
    <s v="OtterBox Commuter Series Case - Samsung Galaxy S4"/>
    <x v="4567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s v="United States"/>
    <s v="Redmond"/>
    <x v="21"/>
    <n v="97756"/>
    <x v="1"/>
    <s v="OFF-AP-10001469"/>
    <x v="1"/>
    <x v="9"/>
    <s v="Fellowes 8 Outlet Superior Workstation Surge Protector"/>
    <x v="4568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s v="United States"/>
    <s v="Springfield"/>
    <x v="21"/>
    <n v="97477"/>
    <x v="1"/>
    <s v="FUR-TA-10003473"/>
    <x v="0"/>
    <x v="3"/>
    <s v="Bretford Rectangular Conference Table Tops"/>
    <x v="4569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s v="United States"/>
    <s v="Springfield"/>
    <x v="21"/>
    <n v="97477"/>
    <x v="1"/>
    <s v="OFF-AP-10001205"/>
    <x v="1"/>
    <x v="9"/>
    <s v="Belkin 5 Outlet SurgeMaster Power Centers"/>
    <x v="2802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s v="United States"/>
    <s v="Arlington"/>
    <x v="5"/>
    <n v="76017"/>
    <x v="2"/>
    <s v="OFF-BI-10002429"/>
    <x v="1"/>
    <x v="8"/>
    <s v="Premier Elliptical Ring Binder, Black"/>
    <x v="511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s v="United States"/>
    <s v="Arlington"/>
    <x v="5"/>
    <n v="76017"/>
    <x v="2"/>
    <s v="TEC-CO-10001943"/>
    <x v="2"/>
    <x v="16"/>
    <s v="Canon PC-428 Personal Copier"/>
    <x v="4570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s v="United States"/>
    <s v="Arlington"/>
    <x v="5"/>
    <n v="76017"/>
    <x v="2"/>
    <s v="OFF-FA-10004854"/>
    <x v="1"/>
    <x v="13"/>
    <s v="Vinyl Coated Wire Paper Clips in Organizer Box, 800/Box"/>
    <x v="196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s v="United States"/>
    <s v="Arlington"/>
    <x v="5"/>
    <n v="76017"/>
    <x v="2"/>
    <s v="FUR-FU-10001095"/>
    <x v="0"/>
    <x v="5"/>
    <s v="DAX Black Cherry Wood-Tone Poster Frame"/>
    <x v="457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s v="United States"/>
    <s v="Arlington"/>
    <x v="5"/>
    <n v="76017"/>
    <x v="2"/>
    <s v="OFF-PA-10000061"/>
    <x v="1"/>
    <x v="10"/>
    <s v="Xerox 205"/>
    <x v="561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s v="United States"/>
    <s v="Arlington"/>
    <x v="5"/>
    <n v="76017"/>
    <x v="2"/>
    <s v="FUR-CH-10003535"/>
    <x v="0"/>
    <x v="1"/>
    <s v="Global Armless Task Chair, Royal Blue"/>
    <x v="4572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s v="United States"/>
    <s v="Gilbert"/>
    <x v="16"/>
    <n v="85234"/>
    <x v="1"/>
    <s v="TEC-PH-10004447"/>
    <x v="2"/>
    <x v="7"/>
    <s v="Toshiba IPT2010-SD IP Telephone"/>
    <x v="3844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s v="United States"/>
    <s v="Gilbert"/>
    <x v="16"/>
    <n v="85234"/>
    <x v="1"/>
    <s v="TEC-AC-10001114"/>
    <x v="2"/>
    <x v="11"/>
    <s v="Microsoft Wireless Mobile Mouse 4000"/>
    <x v="4573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s v="United States"/>
    <s v="Gilbert"/>
    <x v="16"/>
    <n v="85234"/>
    <x v="1"/>
    <s v="OFF-ST-10000563"/>
    <x v="1"/>
    <x v="4"/>
    <s v="Fellowes Bankers Box Stor/Drawer Steel Plus"/>
    <x v="4351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s v="United States"/>
    <s v="Gilbert"/>
    <x v="16"/>
    <n v="85234"/>
    <x v="1"/>
    <s v="OFF-EN-10004846"/>
    <x v="1"/>
    <x v="12"/>
    <s v="Letter or Legal Size Expandable Poly String Tie Envelopes"/>
    <x v="302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s v="United States"/>
    <s v="Gilbert"/>
    <x v="16"/>
    <n v="85234"/>
    <x v="1"/>
    <s v="FUR-FU-10002253"/>
    <x v="0"/>
    <x v="5"/>
    <s v="Howard Miller 13&quot; Diameter Pewter Finish Round Wall Clock"/>
    <x v="457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s v="United States"/>
    <s v="Gilbert"/>
    <x v="16"/>
    <n v="85234"/>
    <x v="1"/>
    <s v="FUR-TA-10001039"/>
    <x v="0"/>
    <x v="3"/>
    <s v="KI Adjustable-Height Table"/>
    <x v="4575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s v="United States"/>
    <s v="Lawrence"/>
    <x v="31"/>
    <n v="1841"/>
    <x v="3"/>
    <s v="OFF-AR-10004587"/>
    <x v="1"/>
    <x v="6"/>
    <s v="Boston 1827 Commercial Additional Cutter, Drive Gear &amp; Gear Rack for 1606"/>
    <x v="4576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s v="United States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s v="United States"/>
    <s v="Lawrence"/>
    <x v="31"/>
    <n v="1841"/>
    <x v="3"/>
    <s v="OFF-BI-10001718"/>
    <x v="1"/>
    <x v="8"/>
    <s v="GBC DocuBind P50 Personal Binding Machine"/>
    <x v="2509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s v="United States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s v="United States"/>
    <s v="Virginia Beach"/>
    <x v="17"/>
    <n v="23464"/>
    <x v="0"/>
    <s v="OFF-EN-10002831"/>
    <x v="1"/>
    <x v="12"/>
    <s v="Tyvek  Top-Opening Peel &amp; Seel  Envelopes, Gray"/>
    <x v="457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s v="United States"/>
    <s v="Irving"/>
    <x v="5"/>
    <n v="75061"/>
    <x v="2"/>
    <s v="OFF-PA-10001497"/>
    <x v="1"/>
    <x v="10"/>
    <s v="Xerox 1914"/>
    <x v="4579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s v="United States"/>
    <s v="Vineland"/>
    <x v="30"/>
    <n v="8360"/>
    <x v="3"/>
    <s v="FUR-FU-10000719"/>
    <x v="0"/>
    <x v="5"/>
    <s v="DAX Cubicle Frames, 8-1/2 x 11"/>
    <x v="4580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s v="United States"/>
    <s v="Vineland"/>
    <x v="30"/>
    <n v="8360"/>
    <x v="3"/>
    <s v="OFF-LA-10002271"/>
    <x v="1"/>
    <x v="2"/>
    <s v="Smead Alpha-Z Color-Coded Second Alphabetical Labels and Starter Set"/>
    <x v="51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s v="United States"/>
    <s v="Vineland"/>
    <x v="30"/>
    <n v="8360"/>
    <x v="3"/>
    <s v="OFF-SU-10004661"/>
    <x v="1"/>
    <x v="14"/>
    <s v="Acme Titanium Bonded Scissors"/>
    <x v="4581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s v="United States"/>
    <s v="Vineland"/>
    <x v="30"/>
    <n v="8360"/>
    <x v="3"/>
    <s v="TEC-AC-10004859"/>
    <x v="2"/>
    <x v="11"/>
    <s v="Maxell Pro 80 Minute CD-R, 10/Pack"/>
    <x v="4582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s v="United States"/>
    <s v="Columbus"/>
    <x v="32"/>
    <n v="31907"/>
    <x v="0"/>
    <s v="OFF-BI-10002824"/>
    <x v="1"/>
    <x v="8"/>
    <s v="Recycled Easel Ring Binders"/>
    <x v="3548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s v="United States"/>
    <s v="Los Angeles"/>
    <x v="1"/>
    <n v="90032"/>
    <x v="1"/>
    <s v="OFF-BI-10001575"/>
    <x v="1"/>
    <x v="8"/>
    <s v="GBC Linen Binding Covers"/>
    <x v="2000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s v="United States"/>
    <s v="San Diego"/>
    <x v="1"/>
    <n v="92024"/>
    <x v="1"/>
    <s v="OFF-AR-10000380"/>
    <x v="1"/>
    <x v="6"/>
    <s v="Hunt PowerHouse Electric Pencil Sharpener, Blue"/>
    <x v="4583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s v="United States"/>
    <s v="Charlottesville"/>
    <x v="17"/>
    <n v="22901"/>
    <x v="0"/>
    <s v="FUR-FU-10000820"/>
    <x v="0"/>
    <x v="5"/>
    <s v="Tensor Brushed Steel Torchiere Floor Lamp"/>
    <x v="458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s v="United States"/>
    <s v="Lawrence"/>
    <x v="14"/>
    <n v="46226"/>
    <x v="2"/>
    <s v="OFF-AR-10003759"/>
    <x v="1"/>
    <x v="6"/>
    <s v="Crayola Anti Dust Chalk, 12/Pack"/>
    <x v="268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s v="United States"/>
    <s v="Lawrence"/>
    <x v="14"/>
    <n v="46226"/>
    <x v="2"/>
    <s v="TEC-MA-10002930"/>
    <x v="2"/>
    <x v="15"/>
    <s v="Ricoh - Ink Collector Unit for GX3000 Series Printers"/>
    <x v="4585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s v="United States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s v="United States"/>
    <s v="Lawrence"/>
    <x v="14"/>
    <n v="46226"/>
    <x v="2"/>
    <s v="TEC-AC-10000990"/>
    <x v="2"/>
    <x v="11"/>
    <s v="Imation Bio 2GB USB Flash Drive Imation Corp"/>
    <x v="4587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s v="United States"/>
    <s v="Phoenix"/>
    <x v="16"/>
    <n v="85023"/>
    <x v="1"/>
    <s v="FUR-FU-10003724"/>
    <x v="0"/>
    <x v="5"/>
    <s v="Westinghouse Clip-On Gooseneck Lamps"/>
    <x v="4588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s v="United States"/>
    <s v="Meriden"/>
    <x v="29"/>
    <n v="6450"/>
    <x v="3"/>
    <s v="OFF-ST-10000918"/>
    <x v="1"/>
    <x v="4"/>
    <s v="Crate-A-Files"/>
    <x v="2943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s v="United States"/>
    <s v="Meriden"/>
    <x v="29"/>
    <n v="6450"/>
    <x v="3"/>
    <s v="OFF-PA-10000157"/>
    <x v="1"/>
    <x v="10"/>
    <s v="Xerox 191"/>
    <x v="710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s v="United States"/>
    <s v="Meriden"/>
    <x v="29"/>
    <n v="6450"/>
    <x v="3"/>
    <s v="OFF-PA-10002499"/>
    <x v="1"/>
    <x v="10"/>
    <s v="Xerox 1890"/>
    <x v="678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s v="United States"/>
    <s v="Franklin"/>
    <x v="6"/>
    <n v="53132"/>
    <x v="2"/>
    <s v="OFF-BI-10002012"/>
    <x v="1"/>
    <x v="8"/>
    <s v="Wilson Jones Easy Flow II Sheet Lifters"/>
    <x v="4589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s v="United States"/>
    <s v="Los Angeles"/>
    <x v="1"/>
    <n v="90008"/>
    <x v="1"/>
    <s v="FUR-FU-10000320"/>
    <x v="0"/>
    <x v="5"/>
    <s v="OIC Stacking Trays"/>
    <x v="130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s v="United States"/>
    <s v="Bloomington"/>
    <x v="10"/>
    <n v="61701"/>
    <x v="2"/>
    <s v="OFF-ST-10003716"/>
    <x v="1"/>
    <x v="4"/>
    <s v="Tennsco Double-Tier Lockers"/>
    <x v="4590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s v="United States"/>
    <s v="Bloomington"/>
    <x v="10"/>
    <n v="61701"/>
    <x v="2"/>
    <s v="FUR-FU-10000965"/>
    <x v="0"/>
    <x v="5"/>
    <s v="Howard Miller 11-1/2&quot; Diameter Ridgewood Wall Clock"/>
    <x v="4591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s v="United States"/>
    <s v="Bloomington"/>
    <x v="10"/>
    <n v="61701"/>
    <x v="2"/>
    <s v="OFF-AR-10003829"/>
    <x v="1"/>
    <x v="6"/>
    <s v="Newell 35"/>
    <x v="1332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s v="United States"/>
    <s v="Los Angeles"/>
    <x v="1"/>
    <n v="90032"/>
    <x v="1"/>
    <s v="OFF-ST-10003470"/>
    <x v="1"/>
    <x v="4"/>
    <s v="Tennsco Snap-Together Open Shelving Units, Starter Sets and Add-On Units"/>
    <x v="2105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s v="United States"/>
    <s v="San Francisco"/>
    <x v="1"/>
    <n v="94109"/>
    <x v="1"/>
    <s v="TEC-AC-10004568"/>
    <x v="2"/>
    <x v="11"/>
    <s v="Maxell LTO Ultrium - 800 GB"/>
    <x v="1375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s v="United States"/>
    <s v="Houston"/>
    <x v="5"/>
    <n v="77095"/>
    <x v="2"/>
    <s v="OFF-AR-10000817"/>
    <x v="1"/>
    <x v="6"/>
    <s v="Manco Dry-Lighter Erasable Highlighter"/>
    <x v="459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s v="United States"/>
    <s v="Milwaukee"/>
    <x v="6"/>
    <n v="53209"/>
    <x v="2"/>
    <s v="OFF-BI-10003460"/>
    <x v="1"/>
    <x v="8"/>
    <s v="Acco 3-Hole Punch"/>
    <x v="255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s v="United States"/>
    <s v="Milwaukee"/>
    <x v="6"/>
    <n v="53209"/>
    <x v="2"/>
    <s v="OFF-AP-10002472"/>
    <x v="1"/>
    <x v="9"/>
    <s v="3M Office Air Cleaner"/>
    <x v="4524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s v="United States"/>
    <s v="Lake Charles"/>
    <x v="28"/>
    <n v="70601"/>
    <x v="0"/>
    <s v="OFF-BI-10000632"/>
    <x v="1"/>
    <x v="8"/>
    <s v="Satellite Sectional Post Binders"/>
    <x v="4593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s v="United States"/>
    <s v="Baltimore"/>
    <x v="39"/>
    <n v="21215"/>
    <x v="3"/>
    <s v="OFF-PA-10000062"/>
    <x v="1"/>
    <x v="10"/>
    <s v="Green Bar Computer Printout Paper"/>
    <x v="2210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s v="United States"/>
    <s v="Franklin"/>
    <x v="6"/>
    <n v="53132"/>
    <x v="2"/>
    <s v="TEC-AC-10002006"/>
    <x v="2"/>
    <x v="11"/>
    <s v="Memorex Micro Travel Drive 16 GB"/>
    <x v="4594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s v="United States"/>
    <s v="New York City"/>
    <x v="15"/>
    <n v="10024"/>
    <x v="3"/>
    <s v="OFF-BI-10004318"/>
    <x v="1"/>
    <x v="8"/>
    <s v="Ibico EB-19 Dual Function Manual Binding System"/>
    <x v="4595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s v="United States"/>
    <s v="New York City"/>
    <x v="15"/>
    <n v="10024"/>
    <x v="3"/>
    <s v="OFF-BI-10004236"/>
    <x v="1"/>
    <x v="8"/>
    <s v="XtraLife ClearVue Slant-D Ring Binder, White, 3&quot;"/>
    <x v="4596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s v="United States"/>
    <s v="New York City"/>
    <x v="15"/>
    <n v="10024"/>
    <x v="3"/>
    <s v="OFF-PA-10000062"/>
    <x v="1"/>
    <x v="10"/>
    <s v="Green Bar Computer Printout Paper"/>
    <x v="3837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s v="United States"/>
    <s v="San Diego"/>
    <x v="1"/>
    <n v="92024"/>
    <x v="1"/>
    <s v="OFF-PA-10003205"/>
    <x v="1"/>
    <x v="10"/>
    <s v="Wirebound Message Forms, Four 2 3/4 x 5 Forms per Page, Pink Paper"/>
    <x v="4597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s v="United States"/>
    <s v="San Diego"/>
    <x v="1"/>
    <n v="92024"/>
    <x v="1"/>
    <s v="FUR-CH-10000988"/>
    <x v="0"/>
    <x v="1"/>
    <s v="Hon Olson Stacker Stools"/>
    <x v="2284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s v="United States"/>
    <s v="San Diego"/>
    <x v="1"/>
    <n v="92024"/>
    <x v="1"/>
    <s v="OFF-BI-10001524"/>
    <x v="1"/>
    <x v="8"/>
    <s v="GBC Premium Transparent Covers with Diagonal Lined Pattern"/>
    <x v="4503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s v="United States"/>
    <s v="Wilson"/>
    <x v="3"/>
    <n v="27893"/>
    <x v="0"/>
    <s v="FUR-FU-10001986"/>
    <x v="0"/>
    <x v="5"/>
    <s v="Dana Fluorescent Magnifying Lamp, White, 36&quot;"/>
    <x v="4598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s v="United States"/>
    <s v="Wilson"/>
    <x v="3"/>
    <n v="27893"/>
    <x v="0"/>
    <s v="OFF-BI-10001031"/>
    <x v="1"/>
    <x v="8"/>
    <s v="Pressboard Data Binders by Wilson Jones"/>
    <x v="1697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s v="United States"/>
    <s v="Long Beach"/>
    <x v="1"/>
    <n v="90805"/>
    <x v="1"/>
    <s v="TEC-PH-10002468"/>
    <x v="2"/>
    <x v="7"/>
    <s v="Plantronics CS 50-USB - headset - Convertible, Monaural"/>
    <x v="2075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s v="United States"/>
    <s v="Long Beach"/>
    <x v="1"/>
    <n v="90805"/>
    <x v="1"/>
    <s v="OFF-FA-10003059"/>
    <x v="1"/>
    <x v="13"/>
    <s v="Assorted Color Push Pins"/>
    <x v="4599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s v="United States"/>
    <s v="Long Beach"/>
    <x v="1"/>
    <n v="90805"/>
    <x v="1"/>
    <s v="TEC-PH-10003931"/>
    <x v="2"/>
    <x v="7"/>
    <s v="JBL Micro Wireless Portable Bluetooth Speaker"/>
    <x v="16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s v="United States"/>
    <s v="Fort Lauderdale"/>
    <x v="2"/>
    <n v="33311"/>
    <x v="0"/>
    <s v="TEC-PH-10003505"/>
    <x v="2"/>
    <x v="7"/>
    <s v="Geemarc AmpliPOWER60"/>
    <x v="4600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s v="United States"/>
    <s v="Baltimore"/>
    <x v="39"/>
    <n v="21215"/>
    <x v="3"/>
    <s v="OFF-LA-10002368"/>
    <x v="1"/>
    <x v="2"/>
    <s v="Avery 479"/>
    <x v="1507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s v="United States"/>
    <s v="Rio Rancho"/>
    <x v="27"/>
    <n v="87124"/>
    <x v="1"/>
    <s v="FUR-CH-10004287"/>
    <x v="0"/>
    <x v="1"/>
    <s v="SAFCO Arco Folding Chair"/>
    <x v="221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s v="United States"/>
    <s v="Rio Rancho"/>
    <x v="27"/>
    <n v="87124"/>
    <x v="1"/>
    <s v="FUR-CH-10001891"/>
    <x v="0"/>
    <x v="1"/>
    <s v="Global Deluxe Office Fabric Chairs"/>
    <x v="286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s v="United States"/>
    <s v="Stockton"/>
    <x v="1"/>
    <n v="95207"/>
    <x v="1"/>
    <s v="OFF-BI-10002133"/>
    <x v="1"/>
    <x v="8"/>
    <s v="Wilson Jones Elliptical Ring 3 1/2&quot; Capacity Binders, 800 sheets"/>
    <x v="4601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s v="United States"/>
    <s v="Columbus"/>
    <x v="24"/>
    <n v="43229"/>
    <x v="3"/>
    <s v="OFF-AR-10001419"/>
    <x v="1"/>
    <x v="6"/>
    <s v="Newell 325"/>
    <x v="4541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s v="United States"/>
    <s v="Skokie"/>
    <x v="10"/>
    <n v="60076"/>
    <x v="2"/>
    <s v="FUR-FU-10004091"/>
    <x v="0"/>
    <x v="5"/>
    <s v="Howard Miller 13&quot; Diameter Goldtone Round Wall Clock"/>
    <x v="46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s v="United States"/>
    <s v="Skokie"/>
    <x v="10"/>
    <n v="60076"/>
    <x v="2"/>
    <s v="TEC-AC-10004510"/>
    <x v="2"/>
    <x v="11"/>
    <s v="Logitech Desktop MK120 Mouse and keyboard Combo"/>
    <x v="4604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s v="United States"/>
    <s v="Skokie"/>
    <x v="10"/>
    <n v="60076"/>
    <x v="2"/>
    <s v="OFF-AR-10002987"/>
    <x v="1"/>
    <x v="6"/>
    <s v="Prismacolor Color Pencil Set"/>
    <x v="4605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s v="United States"/>
    <s v="Hot Springs"/>
    <x v="36"/>
    <n v="71901"/>
    <x v="0"/>
    <s v="OFF-FA-10002280"/>
    <x v="1"/>
    <x v="13"/>
    <s v="Advantus Plastic Paper Clips"/>
    <x v="59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s v="United States"/>
    <s v="Hot Springs"/>
    <x v="36"/>
    <n v="71901"/>
    <x v="0"/>
    <s v="OFF-PA-10001934"/>
    <x v="1"/>
    <x v="10"/>
    <s v="Xerox 1993"/>
    <x v="243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s v="United States"/>
    <s v="Hot Springs"/>
    <x v="36"/>
    <n v="71901"/>
    <x v="0"/>
    <s v="FUR-FU-10003268"/>
    <x v="0"/>
    <x v="5"/>
    <s v="Eldon Radial Chair Mat for Low to Medium Pile Carpets"/>
    <x v="4606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s v="United States"/>
    <s v="Goldsboro"/>
    <x v="3"/>
    <n v="27534"/>
    <x v="0"/>
    <s v="OFF-AP-10004859"/>
    <x v="1"/>
    <x v="9"/>
    <s v="Acco 6 Outlet Guardian Premium Surge Suppressor"/>
    <x v="4337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s v="United States"/>
    <s v="Los Angeles"/>
    <x v="1"/>
    <n v="90032"/>
    <x v="1"/>
    <s v="TEC-AC-10000057"/>
    <x v="2"/>
    <x v="11"/>
    <s v="Microsoft Natural Ergonomic Keyboard 4000"/>
    <x v="17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s v="United States"/>
    <s v="Los Angeles"/>
    <x v="1"/>
    <n v="90032"/>
    <x v="1"/>
    <s v="OFF-AR-10000914"/>
    <x v="1"/>
    <x v="6"/>
    <s v="Boston 16765 Mini Stand Up Battery Pencil Sharpener"/>
    <x v="4607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s v="United States"/>
    <s v="Los Angeles"/>
    <x v="1"/>
    <n v="90032"/>
    <x v="1"/>
    <s v="OFF-AR-10004956"/>
    <x v="1"/>
    <x v="6"/>
    <s v="Newell 33"/>
    <x v="80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s v="United States"/>
    <s v="Nashua"/>
    <x v="38"/>
    <n v="3060"/>
    <x v="3"/>
    <s v="OFF-FA-10001843"/>
    <x v="1"/>
    <x v="13"/>
    <s v="Staples"/>
    <x v="1471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s v="United States"/>
    <s v="Seattle"/>
    <x v="4"/>
    <n v="98103"/>
    <x v="1"/>
    <s v="OFF-FA-10000585"/>
    <x v="1"/>
    <x v="13"/>
    <s v="OIC Bulk Pack Metal Binder Clips"/>
    <x v="4608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s v="United States"/>
    <s v="Seattle"/>
    <x v="4"/>
    <n v="98103"/>
    <x v="1"/>
    <s v="OFF-LA-10003720"/>
    <x v="1"/>
    <x v="2"/>
    <s v="Avery 487"/>
    <x v="469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s v="United States"/>
    <s v="Seattle"/>
    <x v="4"/>
    <n v="98103"/>
    <x v="1"/>
    <s v="OFF-BI-10000301"/>
    <x v="1"/>
    <x v="8"/>
    <s v="GBC Instant Report Kit"/>
    <x v="4609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s v="United States"/>
    <s v="Richmond"/>
    <x v="14"/>
    <n v="47374"/>
    <x v="2"/>
    <s v="OFF-PA-10003302"/>
    <x v="1"/>
    <x v="10"/>
    <s v="Xerox 1906"/>
    <x v="93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s v="United States"/>
    <s v="Miami"/>
    <x v="2"/>
    <n v="33180"/>
    <x v="0"/>
    <s v="FUR-FU-10001889"/>
    <x v="0"/>
    <x v="5"/>
    <s v="Ultra Door Pull Handle"/>
    <x v="4610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s v="United States"/>
    <s v="Smyrna"/>
    <x v="18"/>
    <n v="37167"/>
    <x v="0"/>
    <s v="OFF-BI-10002982"/>
    <x v="1"/>
    <x v="8"/>
    <s v="Avery Self-Adhesive Photo Pockets for Polaroid Photos"/>
    <x v="4611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s v="United States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s v="United States"/>
    <s v="Smyrna"/>
    <x v="18"/>
    <n v="37167"/>
    <x v="0"/>
    <s v="OFF-PA-10001937"/>
    <x v="1"/>
    <x v="10"/>
    <s v="Xerox 21"/>
    <x v="561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s v="United States"/>
    <s v="Aurora"/>
    <x v="22"/>
    <n v="80013"/>
    <x v="1"/>
    <s v="OFF-PA-10001977"/>
    <x v="1"/>
    <x v="10"/>
    <s v="Xerox 194"/>
    <x v="3479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s v="United States"/>
    <s v="Aurora"/>
    <x v="22"/>
    <n v="80013"/>
    <x v="1"/>
    <s v="OFF-AP-10000692"/>
    <x v="1"/>
    <x v="9"/>
    <s v="Fellowes Mighty 8 Compact Surge Protector"/>
    <x v="4613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s v="United States"/>
    <s v="Miami"/>
    <x v="2"/>
    <n v="33142"/>
    <x v="0"/>
    <s v="OFF-LA-10004093"/>
    <x v="1"/>
    <x v="2"/>
    <s v="Avery 486"/>
    <x v="3280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s v="United States"/>
    <s v="San Francisco"/>
    <x v="1"/>
    <n v="94122"/>
    <x v="1"/>
    <s v="OFF-AP-10004980"/>
    <x v="1"/>
    <x v="9"/>
    <s v="3M Replacement Filter for Office Air Cleaner for 20' x 33' Room"/>
    <x v="4614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s v="United States"/>
    <s v="San Francisco"/>
    <x v="1"/>
    <n v="94122"/>
    <x v="1"/>
    <s v="OFF-ST-10001932"/>
    <x v="1"/>
    <x v="4"/>
    <s v="Fellowes Staxonsteel Drawer Files"/>
    <x v="4404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s v="United States"/>
    <s v="San Francisco"/>
    <x v="1"/>
    <n v="94122"/>
    <x v="1"/>
    <s v="OFF-ST-10000636"/>
    <x v="1"/>
    <x v="4"/>
    <s v="Rogers Profile Extra Capacity Storage Tub"/>
    <x v="4615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s v="United States"/>
    <s v="San Francisco"/>
    <x v="1"/>
    <n v="94122"/>
    <x v="1"/>
    <s v="OFF-BI-10000069"/>
    <x v="1"/>
    <x v="8"/>
    <s v="GBC Prepunched Paper, 19-Hole, for Binding Systems, 24-lb"/>
    <x v="4616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s v="United States"/>
    <s v="Chicago"/>
    <x v="10"/>
    <n v="60623"/>
    <x v="2"/>
    <s v="OFF-ST-10001837"/>
    <x v="1"/>
    <x v="4"/>
    <s v="SAFCO Mobile Desk Side File, Wire Frame"/>
    <x v="4617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s v="United States"/>
    <s v="Chicago"/>
    <x v="10"/>
    <n v="60623"/>
    <x v="2"/>
    <s v="FUR-CH-10003981"/>
    <x v="0"/>
    <x v="1"/>
    <s v="Global Commerce Series Low-Back Swivel/Tilt Chairs"/>
    <x v="4618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s v="United States"/>
    <s v="Chicago"/>
    <x v="10"/>
    <n v="60623"/>
    <x v="2"/>
    <s v="OFF-AR-10000716"/>
    <x v="1"/>
    <x v="6"/>
    <s v="DIXON Ticonderoga Erasable Checking Pencils"/>
    <x v="2569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s v="United States"/>
    <s v="Los Angeles"/>
    <x v="1"/>
    <n v="90008"/>
    <x v="1"/>
    <s v="FUR-CH-10001146"/>
    <x v="0"/>
    <x v="1"/>
    <s v="Global Task Chair, Black"/>
    <x v="4619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s v="United States"/>
    <s v="Dover"/>
    <x v="38"/>
    <n v="3820"/>
    <x v="3"/>
    <s v="OFF-PA-10002751"/>
    <x v="1"/>
    <x v="10"/>
    <s v="Xerox 1920"/>
    <x v="1211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s v="United States"/>
    <s v="Dublin"/>
    <x v="24"/>
    <n v="43017"/>
    <x v="3"/>
    <s v="TEC-AC-10001606"/>
    <x v="2"/>
    <x v="11"/>
    <s v="Logitech Wireless Performance Mouse MX for PC and Mac"/>
    <x v="4620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s v="United States"/>
    <s v="Dublin"/>
    <x v="24"/>
    <n v="43017"/>
    <x v="3"/>
    <s v="OFF-AR-10001427"/>
    <x v="1"/>
    <x v="6"/>
    <s v="Newell 330"/>
    <x v="100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s v="United States"/>
    <s v="New York City"/>
    <x v="15"/>
    <n v="10009"/>
    <x v="3"/>
    <s v="TEC-PH-10004389"/>
    <x v="2"/>
    <x v="7"/>
    <s v="Nokia Lumia 925"/>
    <x v="3211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s v="United States"/>
    <s v="New York City"/>
    <x v="15"/>
    <n v="10035"/>
    <x v="3"/>
    <s v="OFF-BI-10002498"/>
    <x v="1"/>
    <x v="8"/>
    <s v="Clear Mylar Reinforcing Strips"/>
    <x v="365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s v="United States"/>
    <s v="New York City"/>
    <x v="15"/>
    <n v="10035"/>
    <x v="3"/>
    <s v="OFF-PA-10002245"/>
    <x v="1"/>
    <x v="10"/>
    <s v="Xerox 1895"/>
    <x v="1465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s v="United States"/>
    <s v="New York City"/>
    <x v="15"/>
    <n v="10035"/>
    <x v="3"/>
    <s v="TEC-PH-10004522"/>
    <x v="2"/>
    <x v="7"/>
    <s v="Dexim XPower Skin Super-Thin Power Case for iPhone 5 - Black"/>
    <x v="4621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s v="United States"/>
    <s v="Paterson"/>
    <x v="30"/>
    <n v="7501"/>
    <x v="3"/>
    <s v="FUR-CH-10003535"/>
    <x v="0"/>
    <x v="1"/>
    <s v="Global Armless Task Chair, Royal Blue"/>
    <x v="4331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s v="United States"/>
    <s v="Paterson"/>
    <x v="30"/>
    <n v="7501"/>
    <x v="3"/>
    <s v="OFF-AP-10000595"/>
    <x v="1"/>
    <x v="9"/>
    <s v="Disposable Triple-Filter Dust Bags"/>
    <x v="4622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s v="United States"/>
    <s v="Paterson"/>
    <x v="30"/>
    <n v="7501"/>
    <x v="3"/>
    <s v="OFF-PA-10003039"/>
    <x v="1"/>
    <x v="10"/>
    <s v="Xerox 1960"/>
    <x v="1168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s v="United States"/>
    <s v="Paterson"/>
    <x v="30"/>
    <n v="7501"/>
    <x v="3"/>
    <s v="OFF-BI-10002003"/>
    <x v="1"/>
    <x v="8"/>
    <s v="Ibico Presentation Index for Binding Systems"/>
    <x v="4623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s v="United States"/>
    <s v="Paterson"/>
    <x v="30"/>
    <n v="7501"/>
    <x v="3"/>
    <s v="OFF-AP-10002311"/>
    <x v="1"/>
    <x v="9"/>
    <s v="Holmes Replacement Filter for HEPA Air Cleaner, Very Large Room, HEPA Filter"/>
    <x v="46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s v="United States"/>
    <s v="Lakewood"/>
    <x v="30"/>
    <n v="8701"/>
    <x v="3"/>
    <s v="FUR-FU-10002445"/>
    <x v="0"/>
    <x v="5"/>
    <s v="DAX Two-Tone Rosewood/Black Document Frame, Desktop, 5 x 7"/>
    <x v="4625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s v="United States"/>
    <s v="Lakewood"/>
    <x v="30"/>
    <n v="8701"/>
    <x v="3"/>
    <s v="FUR-CH-10003606"/>
    <x v="0"/>
    <x v="1"/>
    <s v="SAFCO Folding Chair Trolley"/>
    <x v="462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s v="United States"/>
    <s v="Lakewood"/>
    <x v="30"/>
    <n v="8701"/>
    <x v="3"/>
    <s v="TEC-PH-10002115"/>
    <x v="2"/>
    <x v="7"/>
    <s v="Plantronics 81402"/>
    <x v="4627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s v="United States"/>
    <s v="Lakewood"/>
    <x v="30"/>
    <n v="8701"/>
    <x v="3"/>
    <s v="OFF-ST-10000934"/>
    <x v="1"/>
    <x v="4"/>
    <s v="Contico 72&quot;H Heavy-Duty Storage System"/>
    <x v="3411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s v="United States"/>
    <s v="Greensboro"/>
    <x v="3"/>
    <n v="27405"/>
    <x v="0"/>
    <s v="OFF-AR-10003903"/>
    <x v="1"/>
    <x v="6"/>
    <s v="Sanford 52201 APSCO Electric Pencil Sharpener"/>
    <x v="3388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s v="United States"/>
    <s v="New York City"/>
    <x v="15"/>
    <n v="10035"/>
    <x v="3"/>
    <s v="OFF-ST-10004123"/>
    <x v="1"/>
    <x v="4"/>
    <s v="Safco Industrial Wire Shelving System"/>
    <x v="1050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s v="United States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s v="United States"/>
    <s v="Chicago"/>
    <x v="10"/>
    <n v="60623"/>
    <x v="2"/>
    <s v="OFF-LA-10000240"/>
    <x v="1"/>
    <x v="2"/>
    <s v="Self-Adhesive Address Labels for Typewriters by Universal"/>
    <x v="320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s v="United States"/>
    <s v="Chicago"/>
    <x v="10"/>
    <n v="60623"/>
    <x v="2"/>
    <s v="OFF-ST-10002485"/>
    <x v="1"/>
    <x v="4"/>
    <s v="Rogers Deluxe File Chest"/>
    <x v="2083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s v="United States"/>
    <s v="Chicago"/>
    <x v="10"/>
    <n v="60623"/>
    <x v="2"/>
    <s v="TEC-MA-10003230"/>
    <x v="2"/>
    <x v="15"/>
    <s v="Okidata C610n Printer"/>
    <x v="462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s v="United States"/>
    <s v="Chicago"/>
    <x v="10"/>
    <n v="60653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s v="United States"/>
    <s v="Chicago"/>
    <x v="10"/>
    <n v="60653"/>
    <x v="2"/>
    <s v="OFF-AR-10001683"/>
    <x v="1"/>
    <x v="6"/>
    <s v="Lumber Crayons"/>
    <x v="33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s v="United States"/>
    <s v="Chicago"/>
    <x v="10"/>
    <n v="60653"/>
    <x v="2"/>
    <s v="FUR-FU-10002456"/>
    <x v="0"/>
    <x v="5"/>
    <s v="Master Caster Door Stop, Large Neon Orange"/>
    <x v="4630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s v="United States"/>
    <s v="Lakewood"/>
    <x v="30"/>
    <n v="8701"/>
    <x v="3"/>
    <s v="OFF-BI-10002854"/>
    <x v="1"/>
    <x v="8"/>
    <s v="Performers Binder/Pad Holder, Black"/>
    <x v="463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s v="United States"/>
    <s v="Columbus"/>
    <x v="32"/>
    <n v="31907"/>
    <x v="0"/>
    <s v="OFF-AR-10002445"/>
    <x v="1"/>
    <x v="6"/>
    <s v="SANFORD Major Accent Highlighters"/>
    <x v="3826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s v="United States"/>
    <s v="Phoenix"/>
    <x v="16"/>
    <n v="85023"/>
    <x v="1"/>
    <s v="OFF-PA-10004359"/>
    <x v="1"/>
    <x v="10"/>
    <s v="Multicolor Computer Printout Paper"/>
    <x v="1257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s v="United States"/>
    <s v="Phoenix"/>
    <x v="16"/>
    <n v="85023"/>
    <x v="1"/>
    <s v="OFF-BI-10000279"/>
    <x v="1"/>
    <x v="8"/>
    <s v="Acco Recycled 2&quot; Capacity Laser Printer Hanging Data Binders"/>
    <x v="4632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s v="United States"/>
    <s v="Los Angeles"/>
    <x v="1"/>
    <n v="90004"/>
    <x v="1"/>
    <s v="OFF-BI-10003314"/>
    <x v="1"/>
    <x v="8"/>
    <s v="Tuff Stuff Recycled Round Ring Binders"/>
    <x v="32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s v="United States"/>
    <s v="Los Angeles"/>
    <x v="1"/>
    <n v="90004"/>
    <x v="1"/>
    <s v="OFF-BI-10000494"/>
    <x v="1"/>
    <x v="8"/>
    <s v="Acco Economy Flexible Poly Round Ring Binder"/>
    <x v="4633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s v="United States"/>
    <s v="Los Angeles"/>
    <x v="1"/>
    <n v="90004"/>
    <x v="1"/>
    <s v="OFF-PA-10000295"/>
    <x v="1"/>
    <x v="10"/>
    <s v="Xerox 229"/>
    <x v="789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s v="United States"/>
    <s v="New York City"/>
    <x v="15"/>
    <n v="10024"/>
    <x v="3"/>
    <s v="OFF-PA-10002615"/>
    <x v="1"/>
    <x v="10"/>
    <s v="Ampad Gold Fibre Wirebound Steno Books, 6&quot; x 9&quot;, Gregg Ruled"/>
    <x v="463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s v="United States"/>
    <s v="San Antonio"/>
    <x v="5"/>
    <n v="78207"/>
    <x v="2"/>
    <s v="OFF-ST-10003479"/>
    <x v="1"/>
    <x v="4"/>
    <s v="Eldon Base for stackable storage shelf, platinum"/>
    <x v="4635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s v="United States"/>
    <s v="New York City"/>
    <x v="15"/>
    <n v="10009"/>
    <x v="3"/>
    <s v="TEC-AC-10002800"/>
    <x v="2"/>
    <x v="11"/>
    <s v="Plantronics Audio 478 Stereo USB Headset"/>
    <x v="4636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s v="United States"/>
    <s v="Baltimore"/>
    <x v="39"/>
    <n v="21215"/>
    <x v="3"/>
    <s v="FUR-BO-10003159"/>
    <x v="0"/>
    <x v="0"/>
    <s v="Sauder Camden County Collection Libraries, Planked Cherry Finish"/>
    <x v="4637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s v="United States"/>
    <s v="Baltimore"/>
    <x v="39"/>
    <n v="21215"/>
    <x v="3"/>
    <s v="FUR-FU-10002364"/>
    <x v="0"/>
    <x v="5"/>
    <s v="Eldon Expressions Wood Desk Accessories, Oak"/>
    <x v="181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s v="United States"/>
    <s v="Baltimore"/>
    <x v="39"/>
    <n v="21215"/>
    <x v="3"/>
    <s v="OFF-BI-10003350"/>
    <x v="1"/>
    <x v="8"/>
    <s v="Acco Expandable Hanging Binders"/>
    <x v="1030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s v="United States"/>
    <s v="Baltimore"/>
    <x v="39"/>
    <n v="21215"/>
    <x v="3"/>
    <s v="OFF-LA-10004093"/>
    <x v="1"/>
    <x v="2"/>
    <s v="Avery 486"/>
    <x v="2037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s v="United States"/>
    <s v="Philadelphia"/>
    <x v="9"/>
    <n v="19143"/>
    <x v="3"/>
    <s v="FUR-FU-10000732"/>
    <x v="0"/>
    <x v="5"/>
    <s v="Eldon 200 Class Desk Accessories"/>
    <x v="4638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s v="United States"/>
    <s v="Philadelphia"/>
    <x v="9"/>
    <n v="19143"/>
    <x v="3"/>
    <s v="OFF-SU-10004884"/>
    <x v="1"/>
    <x v="14"/>
    <s v="Acme Galleria Hot Forged Steel Scissors with Colored Handles"/>
    <x v="4639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s v="United States"/>
    <s v="Philadelphia"/>
    <x v="9"/>
    <n v="19143"/>
    <x v="3"/>
    <s v="FUR-TA-10001771"/>
    <x v="0"/>
    <x v="3"/>
    <s v="Bush Cubix Conference Tables, Fully Assembled"/>
    <x v="4640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s v="United States"/>
    <s v="Philadelphia"/>
    <x v="9"/>
    <n v="19143"/>
    <x v="3"/>
    <s v="OFF-ST-10000060"/>
    <x v="1"/>
    <x v="4"/>
    <s v="Fellowes Bankers Box Staxonsteel Drawer File/Stacking System"/>
    <x v="4641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s v="United States"/>
    <s v="Philadelphia"/>
    <x v="9"/>
    <n v="19143"/>
    <x v="3"/>
    <s v="OFF-PA-10004100"/>
    <x v="1"/>
    <x v="10"/>
    <s v="Xerox 216"/>
    <x v="561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s v="United States"/>
    <s v="Atlanta"/>
    <x v="32"/>
    <n v="30318"/>
    <x v="0"/>
    <s v="FUR-FU-10003975"/>
    <x v="0"/>
    <x v="5"/>
    <s v="Eldon Advantage Chair Mats for Low to Medium Pile Carpets"/>
    <x v="2110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s v="United States"/>
    <s v="Atlanta"/>
    <x v="32"/>
    <n v="30318"/>
    <x v="0"/>
    <s v="OFF-PA-10001712"/>
    <x v="1"/>
    <x v="10"/>
    <s v="Xerox 1948"/>
    <x v="1570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s v="United States"/>
    <s v="Durham"/>
    <x v="3"/>
    <n v="27707"/>
    <x v="0"/>
    <s v="OFF-AR-10001953"/>
    <x v="1"/>
    <x v="6"/>
    <s v="Boston 1645 Deluxe Heavier-Duty Electric Pencil Sharpener"/>
    <x v="1196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s v="United States"/>
    <s v="Roseville"/>
    <x v="1"/>
    <n v="95661"/>
    <x v="1"/>
    <s v="OFF-BI-10004967"/>
    <x v="1"/>
    <x v="8"/>
    <s v="Round Ring Binders"/>
    <x v="1366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s v="United States"/>
    <s v="Sacramento"/>
    <x v="1"/>
    <n v="95823"/>
    <x v="1"/>
    <s v="FUR-FU-10003731"/>
    <x v="0"/>
    <x v="5"/>
    <s v="Eldon Expressions Wood and Plastic Desk Accessories, Oak"/>
    <x v="4642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s v="United States"/>
    <s v="Fairfield"/>
    <x v="29"/>
    <n v="6824"/>
    <x v="3"/>
    <s v="OFF-BI-10001989"/>
    <x v="1"/>
    <x v="8"/>
    <s v="Premium Transparent Presentation Covers by GBC"/>
    <x v="2780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s v="United States"/>
    <s v="Chicago"/>
    <x v="10"/>
    <n v="60610"/>
    <x v="2"/>
    <s v="OFF-ST-10000344"/>
    <x v="1"/>
    <x v="4"/>
    <s v="Neat Ideas Personal Hanging Folder Files, Black"/>
    <x v="4643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s v="United States"/>
    <s v="Chicago"/>
    <x v="10"/>
    <n v="60610"/>
    <x v="2"/>
    <s v="TEC-PH-10001051"/>
    <x v="2"/>
    <x v="7"/>
    <s v="HTC One"/>
    <x v="1977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s v="United States"/>
    <s v="Chicago"/>
    <x v="10"/>
    <n v="60610"/>
    <x v="2"/>
    <s v="FUR-FU-10001215"/>
    <x v="0"/>
    <x v="5"/>
    <s v="Howard Miller 11-1/2&quot; Diameter Brentwood Wall Clock"/>
    <x v="527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s v="United States"/>
    <s v="Houston"/>
    <x v="5"/>
    <n v="77041"/>
    <x v="2"/>
    <s v="FUR-FU-10001473"/>
    <x v="0"/>
    <x v="5"/>
    <s v="Eldon Executive Woodline II Desk Accessories, Mahogany"/>
    <x v="186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s v="United States"/>
    <s v="Houston"/>
    <x v="5"/>
    <n v="77041"/>
    <x v="2"/>
    <s v="OFF-BI-10000315"/>
    <x v="1"/>
    <x v="8"/>
    <s v="Poly Designer Cover &amp; Back"/>
    <x v="4644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s v="United States"/>
    <s v="Houston"/>
    <x v="5"/>
    <n v="77041"/>
    <x v="2"/>
    <s v="FUR-FU-10002240"/>
    <x v="0"/>
    <x v="5"/>
    <s v="Nu-Dell EZ-Mount Plastic Wall Frames"/>
    <x v="4645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s v="United States"/>
    <s v="Phoenix"/>
    <x v="16"/>
    <n v="85023"/>
    <x v="1"/>
    <s v="FUR-TA-10002607"/>
    <x v="0"/>
    <x v="3"/>
    <s v="KI Conference Tables"/>
    <x v="4646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s v="United States"/>
    <s v="Phoenix"/>
    <x v="16"/>
    <n v="85023"/>
    <x v="1"/>
    <s v="TEC-MA-10003356"/>
    <x v="2"/>
    <x v="15"/>
    <s v="Panasonic KX MC6040 Color Laser Multifunction Printer"/>
    <x v="4647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s v="United States"/>
    <s v="Phoenix"/>
    <x v="16"/>
    <n v="85023"/>
    <x v="1"/>
    <s v="TEC-AC-10002217"/>
    <x v="2"/>
    <x v="11"/>
    <s v="Imation Clip USB flash drive - 8 GB"/>
    <x v="4648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s v="United States"/>
    <s v="Phoenix"/>
    <x v="16"/>
    <n v="85023"/>
    <x v="1"/>
    <s v="TEC-AC-10004353"/>
    <x v="2"/>
    <x v="11"/>
    <s v="Hypercom P1300 Pinpad"/>
    <x v="4649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s v="United States"/>
    <s v="Phoenix"/>
    <x v="16"/>
    <n v="85023"/>
    <x v="1"/>
    <s v="FUR-CH-10004754"/>
    <x v="0"/>
    <x v="1"/>
    <s v="Global Stack Chair with Arms, Black"/>
    <x v="4650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s v="United States"/>
    <s v="Pomona"/>
    <x v="1"/>
    <n v="91767"/>
    <x v="1"/>
    <s v="TEC-AC-10002800"/>
    <x v="2"/>
    <x v="11"/>
    <s v="Plantronics Audio 478 Stereo USB Headset"/>
    <x v="2622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s v="United States"/>
    <s v="Atlanta"/>
    <x v="32"/>
    <n v="30318"/>
    <x v="0"/>
    <s v="OFF-PA-10001752"/>
    <x v="1"/>
    <x v="10"/>
    <s v="Hammermill CopyPlus Copy Paper (20Lb. and 84 Bright)"/>
    <x v="745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s v="United States"/>
    <s v="Everett"/>
    <x v="4"/>
    <n v="98208"/>
    <x v="1"/>
    <s v="OFF-BI-10003314"/>
    <x v="1"/>
    <x v="8"/>
    <s v="Tuff Stuff Recycled Round Ring Binders"/>
    <x v="4651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s v="United States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s v="United States"/>
    <s v="Houston"/>
    <x v="5"/>
    <n v="77095"/>
    <x v="2"/>
    <s v="FUR-FU-10001085"/>
    <x v="0"/>
    <x v="5"/>
    <s v="3M Polarizing Light Filter Sleeves"/>
    <x v="1052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s v="United States"/>
    <s v="Philadelphia"/>
    <x v="9"/>
    <n v="19140"/>
    <x v="3"/>
    <s v="OFF-BI-10000301"/>
    <x v="1"/>
    <x v="8"/>
    <s v="GBC Instant Report Kit"/>
    <x v="355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s v="United States"/>
    <s v="Philadelphia"/>
    <x v="9"/>
    <n v="19140"/>
    <x v="3"/>
    <s v="TEC-MA-10002930"/>
    <x v="2"/>
    <x v="15"/>
    <s v="Ricoh - Ink Collector Unit for GX3000 Series Printers"/>
    <x v="4652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s v="United States"/>
    <s v="Philadelphia"/>
    <x v="9"/>
    <n v="19140"/>
    <x v="3"/>
    <s v="FUR-CH-10002372"/>
    <x v="0"/>
    <x v="1"/>
    <s v="Office Star - Ergonomically Designed Knee Chair"/>
    <x v="4653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s v="United States"/>
    <s v="Philadelphia"/>
    <x v="9"/>
    <n v="19140"/>
    <x v="3"/>
    <s v="OFF-BI-10003707"/>
    <x v="1"/>
    <x v="8"/>
    <s v="Aluminum Screw Posts"/>
    <x v="4654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s v="United States"/>
    <s v="Philadelphia"/>
    <x v="9"/>
    <n v="19140"/>
    <x v="3"/>
    <s v="FUR-FU-10001057"/>
    <x v="0"/>
    <x v="5"/>
    <s v="Tensor Track Tree Floor Lamp"/>
    <x v="4655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s v="United States"/>
    <s v="Philadelphia"/>
    <x v="9"/>
    <n v="19140"/>
    <x v="3"/>
    <s v="TEC-MA-10001681"/>
    <x v="2"/>
    <x v="15"/>
    <s v="Lexmark MarkNet N8150 Wireless Print Server"/>
    <x v="4656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s v="United States"/>
    <s v="Seattle"/>
    <x v="4"/>
    <n v="98105"/>
    <x v="1"/>
    <s v="FUR-FU-10003981"/>
    <x v="0"/>
    <x v="5"/>
    <s v="Eldon Wave Desk Accessories"/>
    <x v="875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s v="United States"/>
    <s v="Seattle"/>
    <x v="4"/>
    <n v="98105"/>
    <x v="1"/>
    <s v="OFF-FA-10000624"/>
    <x v="1"/>
    <x v="13"/>
    <s v="OIC Binder Clips"/>
    <x v="1511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s v="United States"/>
    <s v="Seattle"/>
    <x v="4"/>
    <n v="98105"/>
    <x v="1"/>
    <s v="OFF-BI-10004995"/>
    <x v="1"/>
    <x v="8"/>
    <s v="GBC DocuBind P400 Electric Binding System"/>
    <x v="4657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s v="United States"/>
    <s v="Peoria"/>
    <x v="10"/>
    <n v="61604"/>
    <x v="2"/>
    <s v="OFF-BI-10003784"/>
    <x v="1"/>
    <x v="8"/>
    <s v="Computer Printout Index Tabs"/>
    <x v="4658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s v="United States"/>
    <s v="Peoria"/>
    <x v="10"/>
    <n v="61604"/>
    <x v="2"/>
    <s v="FUR-FU-10004586"/>
    <x v="0"/>
    <x v="5"/>
    <s v="G.E. Longer-Life Indoor Recessed Floodlight Bulbs"/>
    <x v="4659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s v="United States"/>
    <s v="Peoria"/>
    <x v="10"/>
    <n v="61604"/>
    <x v="2"/>
    <s v="FUR-CH-10004698"/>
    <x v="0"/>
    <x v="1"/>
    <s v="Padded Folding Chairs, Black, 4/Carton"/>
    <x v="4653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s v="United States"/>
    <s v="Peoria"/>
    <x v="10"/>
    <n v="61604"/>
    <x v="2"/>
    <s v="FUR-FU-10001935"/>
    <x v="0"/>
    <x v="5"/>
    <s v="3M Hangers With Command Adhesive"/>
    <x v="369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s v="United States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s v="United States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s v="United States"/>
    <s v="Montgomery"/>
    <x v="19"/>
    <n v="36116"/>
    <x v="0"/>
    <s v="FUR-TA-10002041"/>
    <x v="0"/>
    <x v="3"/>
    <s v="Bevis Round Conference Table Top, X-Base"/>
    <x v="4662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s v="United States"/>
    <s v="Lafayette"/>
    <x v="14"/>
    <n v="47905"/>
    <x v="2"/>
    <s v="OFF-ST-10001558"/>
    <x v="1"/>
    <x v="4"/>
    <s v="Acco Perma 4000 Stacking Storage Drawers"/>
    <x v="4663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s v="United States"/>
    <s v="Lafayette"/>
    <x v="14"/>
    <n v="47905"/>
    <x v="2"/>
    <s v="TEC-CO-10004722"/>
    <x v="2"/>
    <x v="16"/>
    <s v="Canon imageCLASS 2200 Advanced Copier"/>
    <x v="4664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s v="United States"/>
    <s v="Lafayette"/>
    <x v="14"/>
    <n v="47905"/>
    <x v="2"/>
    <s v="OFF-BI-10004600"/>
    <x v="1"/>
    <x v="8"/>
    <s v="Ibico Ibimaster 300 Manual Binding System"/>
    <x v="2556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s v="United States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s v="United States"/>
    <s v="Lafayette"/>
    <x v="14"/>
    <n v="47905"/>
    <x v="2"/>
    <s v="OFF-AR-10001958"/>
    <x v="1"/>
    <x v="6"/>
    <s v="Stanley Bostitch Contemporary Electric Pencil Sharpeners"/>
    <x v="2041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s v="United States"/>
    <s v="New York City"/>
    <x v="15"/>
    <n v="10009"/>
    <x v="3"/>
    <s v="TEC-PH-10001750"/>
    <x v="2"/>
    <x v="7"/>
    <s v="Samsung Rugby III"/>
    <x v="933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s v="United States"/>
    <s v="New York City"/>
    <x v="15"/>
    <n v="10024"/>
    <x v="3"/>
    <s v="OFF-AP-10002287"/>
    <x v="1"/>
    <x v="9"/>
    <s v="Eureka Sanitaire  Multi-Pro Heavy-Duty Upright, Disposable Bags"/>
    <x v="2053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s v="United States"/>
    <s v="Chicago"/>
    <x v="10"/>
    <n v="60610"/>
    <x v="2"/>
    <s v="OFF-AR-10003183"/>
    <x v="1"/>
    <x v="6"/>
    <s v="Avery Fluorescent Highlighter Four-Color Set"/>
    <x v="2245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s v="United States"/>
    <s v="Santa Ana"/>
    <x v="1"/>
    <n v="92704"/>
    <x v="1"/>
    <s v="FUR-TA-10003008"/>
    <x v="0"/>
    <x v="3"/>
    <s v="Lesro Round Back Collection Coffee Table, End Table"/>
    <x v="4666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s v="United States"/>
    <s v="Montebello"/>
    <x v="1"/>
    <n v="90640"/>
    <x v="1"/>
    <s v="TEC-AC-10004803"/>
    <x v="2"/>
    <x v="11"/>
    <s v="Sony Micro Vault Click 4 GB USB 2.0 Flash Drive"/>
    <x v="4667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s v="United States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s v="United States"/>
    <s v="Thousand Oaks"/>
    <x v="1"/>
    <n v="91360"/>
    <x v="1"/>
    <s v="FUR-FU-10000087"/>
    <x v="0"/>
    <x v="5"/>
    <s v="Executive Impressions 14&quot; Two-Color Numerals Wall Clock"/>
    <x v="20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s v="United States"/>
    <s v="Vineland"/>
    <x v="30"/>
    <n v="8360"/>
    <x v="3"/>
    <s v="OFF-AR-10003732"/>
    <x v="1"/>
    <x v="6"/>
    <s v="Newell 333"/>
    <x v="1760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s v="United States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s v="United States"/>
    <s v="Torrance"/>
    <x v="1"/>
    <n v="90503"/>
    <x v="1"/>
    <s v="TEC-PH-10003505"/>
    <x v="2"/>
    <x v="7"/>
    <s v="Geemarc AmpliPOWER60"/>
    <x v="4669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s v="United States"/>
    <s v="Troy"/>
    <x v="24"/>
    <n v="45373"/>
    <x v="3"/>
    <s v="OFF-BI-10002852"/>
    <x v="1"/>
    <x v="8"/>
    <s v="Ibico Standard Transparent Covers"/>
    <x v="4670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s v="United States"/>
    <s v="Springfield"/>
    <x v="17"/>
    <n v="22153"/>
    <x v="0"/>
    <s v="TEC-AC-10004877"/>
    <x v="2"/>
    <x v="11"/>
    <s v="Imation 30456 USB Flash Drive 8GB"/>
    <x v="4671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s v="United States"/>
    <s v="Springfield"/>
    <x v="17"/>
    <n v="22153"/>
    <x v="0"/>
    <s v="OFF-FA-10002975"/>
    <x v="1"/>
    <x v="13"/>
    <s v="Staples"/>
    <x v="1189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s v="United States"/>
    <s v="Springfield"/>
    <x v="17"/>
    <n v="22153"/>
    <x v="0"/>
    <s v="OFF-ST-10000419"/>
    <x v="1"/>
    <x v="4"/>
    <s v="Rogers Jumbo File, Granite"/>
    <x v="4672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s v="United States"/>
    <s v="Springfield"/>
    <x v="17"/>
    <n v="22153"/>
    <x v="0"/>
    <s v="FUR-CH-10002073"/>
    <x v="0"/>
    <x v="1"/>
    <s v="Hon Olson Stacker Chairs"/>
    <x v="4673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s v="United States"/>
    <s v="El Cajon"/>
    <x v="1"/>
    <n v="92020"/>
    <x v="1"/>
    <s v="FUR-CH-10000155"/>
    <x v="0"/>
    <x v="1"/>
    <s v="Global Comet Stacking Armless Chair"/>
    <x v="1645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s v="United States"/>
    <s v="Los Angeles"/>
    <x v="1"/>
    <n v="90036"/>
    <x v="1"/>
    <s v="OFF-PA-10001260"/>
    <x v="1"/>
    <x v="10"/>
    <s v="TOPS Money Receipt Book, Consecutively Numbered in Red,"/>
    <x v="467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s v="United States"/>
    <s v="Phoenix"/>
    <x v="16"/>
    <n v="85023"/>
    <x v="1"/>
    <s v="TEC-PH-10001924"/>
    <x v="2"/>
    <x v="7"/>
    <s v="iHome FM Clock Radio with Lightning Dock"/>
    <x v="684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s v="United States"/>
    <s v="Frankfort"/>
    <x v="10"/>
    <n v="60423"/>
    <x v="2"/>
    <s v="OFF-PA-10003134"/>
    <x v="1"/>
    <x v="10"/>
    <s v="Xerox 1937"/>
    <x v="4449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s v="United States"/>
    <s v="Los Angeles"/>
    <x v="1"/>
    <n v="90045"/>
    <x v="1"/>
    <s v="FUR-FU-10000409"/>
    <x v="0"/>
    <x v="5"/>
    <s v="GE 4 Foot Flourescent Tube, 40 Watt"/>
    <x v="3634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s v="United States"/>
    <s v="Franklin"/>
    <x v="6"/>
    <n v="53132"/>
    <x v="2"/>
    <s v="FUR-BO-10002545"/>
    <x v="0"/>
    <x v="0"/>
    <s v="Atlantic Metals Mobile 3-Shelf Bookcases, Custom Colors"/>
    <x v="4675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s v="United States"/>
    <s v="Franklin"/>
    <x v="6"/>
    <n v="53132"/>
    <x v="2"/>
    <s v="OFF-BI-10001460"/>
    <x v="1"/>
    <x v="8"/>
    <s v="Plastic Binding Combs"/>
    <x v="4676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s v="United States"/>
    <s v="Little Rock"/>
    <x v="36"/>
    <n v="72209"/>
    <x v="0"/>
    <s v="OFF-ST-10001328"/>
    <x v="1"/>
    <x v="4"/>
    <s v="Personal Filing Tote with Lid, Black/Gray"/>
    <x v="4677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s v="United States"/>
    <s v="Little Rock"/>
    <x v="36"/>
    <n v="72209"/>
    <x v="0"/>
    <s v="OFF-ST-10001522"/>
    <x v="1"/>
    <x v="4"/>
    <s v="Gould Plastics 18-Pocket Panel Bin, 34w x 5-1/4d x 20-1/2h"/>
    <x v="4679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s v="United States"/>
    <s v="Little Rock"/>
    <x v="36"/>
    <n v="72209"/>
    <x v="0"/>
    <s v="OFF-PA-10001994"/>
    <x v="1"/>
    <x v="10"/>
    <s v="Ink Jet Note and Greeting Cards, 8-1/2&quot; x 5-1/2&quot; Card Size"/>
    <x v="4680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s v="United States"/>
    <s v="Little Rock"/>
    <x v="36"/>
    <n v="72209"/>
    <x v="0"/>
    <s v="OFF-EN-10001453"/>
    <x v="1"/>
    <x v="12"/>
    <s v="Tyvek Interoffice Envelopes, 9 1/2&quot; x 12 1/2&quot;, 100/Box"/>
    <x v="1101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s v="United States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s v="United States"/>
    <s v="Los Angeles"/>
    <x v="1"/>
    <n v="90008"/>
    <x v="1"/>
    <s v="OFF-LA-10001404"/>
    <x v="1"/>
    <x v="2"/>
    <s v="Avery 517"/>
    <x v="1576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s v="United States"/>
    <s v="Los Angeles"/>
    <x v="1"/>
    <n v="90008"/>
    <x v="1"/>
    <s v="OFF-FA-10001561"/>
    <x v="1"/>
    <x v="13"/>
    <s v="Stockwell Push Pins"/>
    <x v="2943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s v="United States"/>
    <s v="Los Angeles"/>
    <x v="1"/>
    <n v="90008"/>
    <x v="1"/>
    <s v="TEC-AC-10001383"/>
    <x v="2"/>
    <x v="11"/>
    <s v="Logitech Wireless Touch Keyboard K400"/>
    <x v="4682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s v="United States"/>
    <s v="Los Angeles"/>
    <x v="1"/>
    <n v="90008"/>
    <x v="1"/>
    <s v="OFF-LA-10003190"/>
    <x v="1"/>
    <x v="2"/>
    <s v="Avery 474"/>
    <x v="4173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s v="United States"/>
    <s v="Los Angeles"/>
    <x v="1"/>
    <n v="90008"/>
    <x v="1"/>
    <s v="FUR-CH-10003774"/>
    <x v="0"/>
    <x v="1"/>
    <s v="Global Wood Trimmed Manager's Task Chair, Khaki"/>
    <x v="287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s v="United States"/>
    <s v="San Antonio"/>
    <x v="5"/>
    <n v="78207"/>
    <x v="2"/>
    <s v="OFF-PA-10000520"/>
    <x v="1"/>
    <x v="10"/>
    <s v="Xerox 201"/>
    <x v="563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OFF-BI-10004465"/>
    <x v="1"/>
    <x v="8"/>
    <s v="Avery Durable Slant Ring Binders"/>
    <x v="2538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TEC-PH-10003555"/>
    <x v="2"/>
    <x v="7"/>
    <s v="Motorola HK250 Universal Bluetooth Headset"/>
    <x v="1377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TEC-AC-10000844"/>
    <x v="2"/>
    <x v="11"/>
    <s v="Logitech Gaming G510s - Keyboard"/>
    <x v="2369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TEC-PH-10003187"/>
    <x v="2"/>
    <x v="7"/>
    <s v="Anker Astro Mini 3000mAh Ultra-Compact Portable Charger"/>
    <x v="236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FUR-TA-10003569"/>
    <x v="0"/>
    <x v="3"/>
    <s v="Bretford CR8500 Series Meeting Room Furniture"/>
    <x v="4683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OFF-PA-10003848"/>
    <x v="1"/>
    <x v="10"/>
    <s v="Xerox 1997"/>
    <x v="91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s v="United States"/>
    <s v="Los Angeles"/>
    <x v="1"/>
    <n v="90004"/>
    <x v="1"/>
    <s v="OFF-PA-10002606"/>
    <x v="1"/>
    <x v="10"/>
    <s v="Xerox 1928"/>
    <x v="4021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s v="United States"/>
    <s v="Chicago"/>
    <x v="10"/>
    <n v="60610"/>
    <x v="2"/>
    <s v="OFF-LA-10004853"/>
    <x v="1"/>
    <x v="2"/>
    <s v="Avery 483"/>
    <x v="1655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s v="United States"/>
    <s v="Seattle"/>
    <x v="4"/>
    <n v="98105"/>
    <x v="1"/>
    <s v="OFF-PA-10004948"/>
    <x v="1"/>
    <x v="10"/>
    <s v="Xerox 190"/>
    <x v="1393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s v="United States"/>
    <s v="Beaumont"/>
    <x v="5"/>
    <n v="77705"/>
    <x v="2"/>
    <s v="OFF-BI-10003676"/>
    <x v="1"/>
    <x v="8"/>
    <s v="GBC Standard Recycled Report Covers, Clear Plastic Sheets"/>
    <x v="999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s v="United States"/>
    <s v="Beaumont"/>
    <x v="5"/>
    <n v="77705"/>
    <x v="2"/>
    <s v="TEC-AC-10001314"/>
    <x v="2"/>
    <x v="11"/>
    <s v="Case Logic 2.4GHz Wireless Keyboard"/>
    <x v="2486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s v="United States"/>
    <s v="Chesapeake"/>
    <x v="17"/>
    <n v="23320"/>
    <x v="0"/>
    <s v="OFF-LA-10004545"/>
    <x v="1"/>
    <x v="2"/>
    <s v="Avery 50"/>
    <x v="2989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s v="United States"/>
    <s v="Chesapeake"/>
    <x v="17"/>
    <n v="23320"/>
    <x v="0"/>
    <s v="FUR-TA-10003238"/>
    <x v="0"/>
    <x v="3"/>
    <s v="Chromcraft Bull-Nose Wood 48&quot; x 96&quot; Rectangular Conference Tables"/>
    <x v="679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s v="United States"/>
    <s v="Dallas"/>
    <x v="5"/>
    <n v="75217"/>
    <x v="2"/>
    <s v="FUR-FU-10004952"/>
    <x v="0"/>
    <x v="5"/>
    <s v="C-Line Cubicle Keepers Polyproplyene Holder w/Velcro Back, 8-1/2x11, 25/Bx"/>
    <x v="4684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s v="United States"/>
    <s v="Dallas"/>
    <x v="5"/>
    <n v="75217"/>
    <x v="2"/>
    <s v="OFF-PA-10003001"/>
    <x v="1"/>
    <x v="10"/>
    <s v="Xerox 1986"/>
    <x v="758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s v="United States"/>
    <s v="Seattle"/>
    <x v="4"/>
    <n v="98105"/>
    <x v="1"/>
    <s v="FUR-CH-10001215"/>
    <x v="0"/>
    <x v="1"/>
    <s v="Global Troy Executive Leather Low-Back Tilter"/>
    <x v="4202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s v="United States"/>
    <s v="Seattle"/>
    <x v="4"/>
    <n v="98105"/>
    <x v="1"/>
    <s v="OFF-PA-10004255"/>
    <x v="1"/>
    <x v="10"/>
    <s v="Xerox 219"/>
    <x v="5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s v="United States"/>
    <s v="Seattle"/>
    <x v="4"/>
    <n v="98105"/>
    <x v="1"/>
    <s v="FUR-TA-10001705"/>
    <x v="0"/>
    <x v="3"/>
    <s v="Bush Advantage Collection Round Conference Table"/>
    <x v="4685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s v="United States"/>
    <s v="Seattle"/>
    <x v="4"/>
    <n v="98105"/>
    <x v="1"/>
    <s v="OFF-ST-10002554"/>
    <x v="1"/>
    <x v="4"/>
    <s v="Tennsco Industrial Shelving"/>
    <x v="64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s v="United States"/>
    <s v="Seattle"/>
    <x v="4"/>
    <n v="98105"/>
    <x v="1"/>
    <s v="OFF-PA-10002222"/>
    <x v="1"/>
    <x v="10"/>
    <s v="Xerox Color Copier Paper, 11&quot; x 17&quot;, Ream"/>
    <x v="1159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s v="United States"/>
    <s v="Minneapolis"/>
    <x v="11"/>
    <n v="55407"/>
    <x v="2"/>
    <s v="FUR-CH-10002320"/>
    <x v="0"/>
    <x v="1"/>
    <s v="Hon Pagoda Stacking Chairs"/>
    <x v="4686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s v="United States"/>
    <s v="Springfield"/>
    <x v="24"/>
    <n v="45503"/>
    <x v="3"/>
    <s v="TEC-AC-10003499"/>
    <x v="2"/>
    <x v="11"/>
    <s v="Memorex Mini Travel Drive 8 GB USB 2.0 Flash Drive"/>
    <x v="4687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s v="United States"/>
    <s v="Springfield"/>
    <x v="24"/>
    <n v="45503"/>
    <x v="3"/>
    <s v="TEC-PH-10003580"/>
    <x v="2"/>
    <x v="7"/>
    <s v="Cisco IP Phone 7961G-GE VoIP phone"/>
    <x v="4688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s v="United States"/>
    <s v="Los Angeles"/>
    <x v="1"/>
    <n v="90032"/>
    <x v="1"/>
    <s v="OFF-PA-10004675"/>
    <x v="1"/>
    <x v="10"/>
    <s v="Telephone Message Books with Fax/Mobile Section, 5 1/2&quot; x 3 3/16&quot;"/>
    <x v="71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s v="United States"/>
    <s v="Los Angeles"/>
    <x v="1"/>
    <n v="90032"/>
    <x v="1"/>
    <s v="OFF-BI-10000666"/>
    <x v="1"/>
    <x v="8"/>
    <s v="Surelock Post Binders"/>
    <x v="4689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OFF-PA-10000673"/>
    <x v="1"/>
    <x v="10"/>
    <s v="Post-it “Important Message” Note Pad, Neon Colors, 50 Sheets/Pad"/>
    <x v="363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OFF-AR-10000380"/>
    <x v="1"/>
    <x v="6"/>
    <s v="Hunt PowerHouse Electric Pencil Sharpener, Blue"/>
    <x v="3369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OFF-PA-10003848"/>
    <x v="1"/>
    <x v="10"/>
    <s v="Xerox 1997"/>
    <x v="243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FUR-FU-10002963"/>
    <x v="0"/>
    <x v="5"/>
    <s v="Master Caster Door Stop, Gray"/>
    <x v="235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TEC-PH-10002447"/>
    <x v="2"/>
    <x v="7"/>
    <s v="AT&amp;T CL83451 4-Handset Telephone"/>
    <x v="4691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OFF-SU-10004261"/>
    <x v="1"/>
    <x v="14"/>
    <s v="Fiskars 8&quot; Scissors, 2/Pack"/>
    <x v="4692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s v="United States"/>
    <s v="Columbus"/>
    <x v="32"/>
    <n v="31907"/>
    <x v="0"/>
    <s v="OFF-PA-10003228"/>
    <x v="1"/>
    <x v="10"/>
    <s v="Xerox 1917"/>
    <x v="1672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s v="United States"/>
    <s v="Lakewood"/>
    <x v="24"/>
    <n v="44107"/>
    <x v="3"/>
    <s v="OFF-BI-10004817"/>
    <x v="1"/>
    <x v="8"/>
    <s v="GBC Personal VeloBind Strips"/>
    <x v="4693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s v="United States"/>
    <s v="Naperville"/>
    <x v="10"/>
    <n v="60540"/>
    <x v="2"/>
    <s v="FUR-CH-10002880"/>
    <x v="0"/>
    <x v="1"/>
    <s v="Global High-Back Leather Tilter, Burgundy"/>
    <x v="4694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s v="United States"/>
    <s v="Naperville"/>
    <x v="10"/>
    <n v="60540"/>
    <x v="2"/>
    <s v="OFF-BI-10001249"/>
    <x v="1"/>
    <x v="8"/>
    <s v="Avery Heavy-Duty EZD View Binder with Locking Rings"/>
    <x v="4695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s v="United States"/>
    <s v="New York City"/>
    <x v="15"/>
    <n v="10009"/>
    <x v="3"/>
    <s v="TEC-AC-10002402"/>
    <x v="2"/>
    <x v="11"/>
    <s v="Razer Kraken PRO Over Ear PC and Music Headset"/>
    <x v="4696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s v="United States"/>
    <s v="Huntington Beach"/>
    <x v="1"/>
    <n v="92646"/>
    <x v="1"/>
    <s v="TEC-CO-10001449"/>
    <x v="2"/>
    <x v="16"/>
    <s v="Hewlett Packard LaserJet 3310 Copier"/>
    <x v="4697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s v="United States"/>
    <s v="Chicago"/>
    <x v="10"/>
    <n v="60653"/>
    <x v="2"/>
    <s v="OFF-FA-10002280"/>
    <x v="1"/>
    <x v="13"/>
    <s v="Advantus Plastic Paper Clips"/>
    <x v="4698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s v="United States"/>
    <s v="Chicago"/>
    <x v="10"/>
    <n v="60653"/>
    <x v="2"/>
    <s v="OFF-AP-10003278"/>
    <x v="1"/>
    <x v="9"/>
    <s v="Belkin 7-Outlet SurgeMaster Home Series"/>
    <x v="4699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s v="United States"/>
    <s v="Chicago"/>
    <x v="10"/>
    <n v="60653"/>
    <x v="2"/>
    <s v="OFF-ST-10003994"/>
    <x v="1"/>
    <x v="4"/>
    <s v="Belkin 19&quot; Center-Weighted Shelf, Gray"/>
    <x v="4700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s v="United States"/>
    <s v="Brentwood"/>
    <x v="1"/>
    <n v="94513"/>
    <x v="1"/>
    <s v="OFF-ST-10003221"/>
    <x v="1"/>
    <x v="4"/>
    <s v="Staple magnet"/>
    <x v="3893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s v="United States"/>
    <s v="Trenton"/>
    <x v="12"/>
    <n v="48183"/>
    <x v="2"/>
    <s v="OFF-BI-10002225"/>
    <x v="1"/>
    <x v="8"/>
    <s v="Square Ring Data Binders, Rigid 75 Pt. Covers, 11&quot; x 14-7/8&quot;"/>
    <x v="521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s v="United States"/>
    <s v="Seattle"/>
    <x v="4"/>
    <n v="98103"/>
    <x v="1"/>
    <s v="TEC-PH-10002584"/>
    <x v="2"/>
    <x v="7"/>
    <s v="Samsung Galaxy S4"/>
    <x v="3796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s v="United States"/>
    <s v="North Charleston"/>
    <x v="20"/>
    <n v="29406"/>
    <x v="0"/>
    <s v="FUR-FU-10002364"/>
    <x v="0"/>
    <x v="5"/>
    <s v="Eldon Expressions Wood Desk Accessories, Oak"/>
    <x v="181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s v="United States"/>
    <s v="Columbus"/>
    <x v="24"/>
    <n v="43229"/>
    <x v="3"/>
    <s v="OFF-BI-10004022"/>
    <x v="1"/>
    <x v="8"/>
    <s v="Acco Suede Grain Vinyl Round Ring Binder"/>
    <x v="1293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s v="United States"/>
    <s v="Seattle"/>
    <x v="4"/>
    <n v="98103"/>
    <x v="1"/>
    <s v="FUR-BO-10004709"/>
    <x v="0"/>
    <x v="0"/>
    <s v="Bush Westfield Collection Bookcases, Medium Cherry Finish"/>
    <x v="4701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s v="United States"/>
    <s v="San Francisco"/>
    <x v="1"/>
    <n v="94109"/>
    <x v="1"/>
    <s v="OFF-ST-10004340"/>
    <x v="1"/>
    <x v="4"/>
    <s v="Fellowes Mobile File Cart, Black"/>
    <x v="4702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s v="United States"/>
    <s v="Los Angeles"/>
    <x v="1"/>
    <n v="90049"/>
    <x v="1"/>
    <s v="TEC-AC-10001714"/>
    <x v="2"/>
    <x v="11"/>
    <s v="Logitech MX Performance Wireless Mouse"/>
    <x v="4703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s v="United States"/>
    <s v="West Palm Beach"/>
    <x v="2"/>
    <n v="33407"/>
    <x v="0"/>
    <s v="TEC-PH-10002844"/>
    <x v="2"/>
    <x v="7"/>
    <s v="Speck Products Candyshell Flip Case"/>
    <x v="402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s v="United States"/>
    <s v="Chicago"/>
    <x v="10"/>
    <n v="60623"/>
    <x v="2"/>
    <s v="OFF-ST-10000585"/>
    <x v="1"/>
    <x v="4"/>
    <s v="Economy Rollaway Files"/>
    <x v="4704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s v="United States"/>
    <s v="Chicago"/>
    <x v="10"/>
    <n v="60623"/>
    <x v="2"/>
    <s v="OFF-BI-10002824"/>
    <x v="1"/>
    <x v="8"/>
    <s v="Recycled Easel Ring Binders"/>
    <x v="4705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s v="United States"/>
    <s v="Chicago"/>
    <x v="10"/>
    <n v="60623"/>
    <x v="2"/>
    <s v="OFF-PA-10001289"/>
    <x v="1"/>
    <x v="10"/>
    <s v="White Computer Printout Paper by Universal"/>
    <x v="4706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s v="United States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s v="United States"/>
    <s v="Seattle"/>
    <x v="4"/>
    <n v="98115"/>
    <x v="1"/>
    <s v="OFF-SU-10003567"/>
    <x v="1"/>
    <x v="14"/>
    <s v="Stiletto Hand Letter Openers"/>
    <x v="4708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s v="United States"/>
    <s v="Philadelphia"/>
    <x v="9"/>
    <n v="19143"/>
    <x v="3"/>
    <s v="OFF-BI-10001597"/>
    <x v="1"/>
    <x v="8"/>
    <s v="Wilson Jones Ledger-Size, Piano-Hinge Binder, 2&quot;, Blue"/>
    <x v="4709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s v="United States"/>
    <s v="Santa Barbara"/>
    <x v="1"/>
    <n v="93101"/>
    <x v="1"/>
    <s v="OFF-AP-10003287"/>
    <x v="1"/>
    <x v="9"/>
    <s v="Tripp Lite TLP810NET Broadband Surge for Modem/Fax"/>
    <x v="4710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s v="United States"/>
    <s v="New York City"/>
    <x v="15"/>
    <n v="10011"/>
    <x v="3"/>
    <s v="OFF-EN-10001532"/>
    <x v="1"/>
    <x v="12"/>
    <s v="Brown Kraft Recycled Envelopes"/>
    <x v="4711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s v="United States"/>
    <s v="Auburn"/>
    <x v="19"/>
    <n v="36830"/>
    <x v="0"/>
    <s v="OFF-LA-10003930"/>
    <x v="1"/>
    <x v="2"/>
    <s v="Dot Matrix Printer Tape Reel Labels, White, 5000/Box"/>
    <x v="4712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s v="United States"/>
    <s v="Auburn"/>
    <x v="19"/>
    <n v="36830"/>
    <x v="0"/>
    <s v="OFF-EN-10003845"/>
    <x v="1"/>
    <x v="12"/>
    <s v="Colored Envelopes"/>
    <x v="1576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s v="United States"/>
    <s v="New York City"/>
    <x v="15"/>
    <n v="10035"/>
    <x v="3"/>
    <s v="OFF-PA-10002659"/>
    <x v="1"/>
    <x v="10"/>
    <s v="Avoid Verbal Orders Carbonless Minifold Book"/>
    <x v="4713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s v="United States"/>
    <s v="New York City"/>
    <x v="15"/>
    <n v="10035"/>
    <x v="3"/>
    <s v="FUR-BO-10001608"/>
    <x v="0"/>
    <x v="0"/>
    <s v="Hon Metal Bookcases, Black"/>
    <x v="2871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s v="United States"/>
    <s v="Los Angeles"/>
    <x v="1"/>
    <n v="90032"/>
    <x v="1"/>
    <s v="OFF-LA-10000305"/>
    <x v="1"/>
    <x v="2"/>
    <s v="Avery 495"/>
    <x v="1381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s v="United States"/>
    <s v="San Francisco"/>
    <x v="1"/>
    <n v="94109"/>
    <x v="1"/>
    <s v="OFF-ST-10003638"/>
    <x v="1"/>
    <x v="4"/>
    <s v="Mobile Personal File Cube"/>
    <x v="4714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s v="United States"/>
    <s v="San Francisco"/>
    <x v="1"/>
    <n v="94109"/>
    <x v="1"/>
    <s v="OFF-LA-10001934"/>
    <x v="1"/>
    <x v="2"/>
    <s v="Avery 516"/>
    <x v="2521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s v="United States"/>
    <s v="San Francisco"/>
    <x v="1"/>
    <n v="94109"/>
    <x v="1"/>
    <s v="TEC-PH-10003012"/>
    <x v="2"/>
    <x v="7"/>
    <s v="Nortel Meridian M3904 Professional Digital phone"/>
    <x v="471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s v="United States"/>
    <s v="San Francisco"/>
    <x v="1"/>
    <n v="94109"/>
    <x v="1"/>
    <s v="OFF-PA-10001019"/>
    <x v="1"/>
    <x v="10"/>
    <s v="Xerox 1884"/>
    <x v="1024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s v="United States"/>
    <s v="Philadelphia"/>
    <x v="9"/>
    <n v="19140"/>
    <x v="3"/>
    <s v="TEC-PH-10002070"/>
    <x v="2"/>
    <x v="7"/>
    <s v="Griffin GC36547 PowerJolt SE Lightning Charger"/>
    <x v="4716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s v="United States"/>
    <s v="Philadelphia"/>
    <x v="9"/>
    <n v="19140"/>
    <x v="3"/>
    <s v="TEC-PH-10002583"/>
    <x v="2"/>
    <x v="7"/>
    <s v="iOttie HLCRIO102 Car Mount"/>
    <x v="1821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s v="United States"/>
    <s v="Philadelphia"/>
    <x v="9"/>
    <n v="19140"/>
    <x v="3"/>
    <s v="FUR-FU-10001057"/>
    <x v="0"/>
    <x v="5"/>
    <s v="Tensor Track Tree Floor Lamp"/>
    <x v="236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s v="United States"/>
    <s v="Philadelphia"/>
    <x v="9"/>
    <n v="19140"/>
    <x v="3"/>
    <s v="OFF-AR-10001044"/>
    <x v="1"/>
    <x v="6"/>
    <s v="BOSTON Ranger #55 Pencil Sharpener, Black"/>
    <x v="4717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s v="United States"/>
    <s v="El Paso"/>
    <x v="5"/>
    <n v="79907"/>
    <x v="2"/>
    <s v="TEC-AC-10001767"/>
    <x v="2"/>
    <x v="11"/>
    <s v="SanDisk Ultra 64 GB MicroSDHC Class 10 Memory Card"/>
    <x v="98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s v="United States"/>
    <s v="Chicago"/>
    <x v="10"/>
    <n v="60653"/>
    <x v="2"/>
    <s v="FUR-FU-10000277"/>
    <x v="0"/>
    <x v="5"/>
    <s v="Deflect-o DuraMat Antistatic Studded Beveled Mat for Medium Pile Carpeting"/>
    <x v="4718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s v="United States"/>
    <s v="El Paso"/>
    <x v="5"/>
    <n v="79907"/>
    <x v="2"/>
    <s v="OFF-PA-10001952"/>
    <x v="1"/>
    <x v="10"/>
    <s v="Xerox 1902"/>
    <x v="4719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s v="United States"/>
    <s v="Seattle"/>
    <x v="4"/>
    <n v="98105"/>
    <x v="1"/>
    <s v="TEC-AC-10004420"/>
    <x v="2"/>
    <x v="11"/>
    <s v="Cherry 142-key Programmable Keyboard"/>
    <x v="4720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s v="United States"/>
    <s v="New York City"/>
    <x v="15"/>
    <n v="10009"/>
    <x v="3"/>
    <s v="OFF-BI-10001071"/>
    <x v="1"/>
    <x v="8"/>
    <s v="GBC ProClick Punch Binding System"/>
    <x v="4721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s v="United States"/>
    <s v="New York City"/>
    <x v="15"/>
    <n v="10009"/>
    <x v="3"/>
    <s v="OFF-SU-10002503"/>
    <x v="1"/>
    <x v="14"/>
    <s v="Acme Preferred Stainless Steel Scissors"/>
    <x v="158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s v="United States"/>
    <s v="New York City"/>
    <x v="15"/>
    <n v="10009"/>
    <x v="3"/>
    <s v="OFF-ST-10001490"/>
    <x v="1"/>
    <x v="4"/>
    <s v="Hot File 7-Pocket, Floor Stand"/>
    <x v="4722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s v="United States"/>
    <s v="New York City"/>
    <x v="15"/>
    <n v="10009"/>
    <x v="3"/>
    <s v="OFF-PA-10003790"/>
    <x v="1"/>
    <x v="10"/>
    <s v="Xerox 1991"/>
    <x v="4243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s v="United States"/>
    <s v="Los Angeles"/>
    <x v="1"/>
    <n v="90032"/>
    <x v="1"/>
    <s v="TEC-PH-10004094"/>
    <x v="2"/>
    <x v="7"/>
    <s v="Motorola L703CM"/>
    <x v="4723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s v="United States"/>
    <s v="Newark"/>
    <x v="13"/>
    <n v="19711"/>
    <x v="3"/>
    <s v="OFF-BI-10004876"/>
    <x v="1"/>
    <x v="8"/>
    <s v="Wilson Jones Suede Grain Vinyl Binders"/>
    <x v="1760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s v="United States"/>
    <s v="New York City"/>
    <x v="15"/>
    <n v="10011"/>
    <x v="3"/>
    <s v="FUR-BO-10003034"/>
    <x v="0"/>
    <x v="0"/>
    <s v="O'Sullivan Elevations Bookcase, Cherry Finish"/>
    <x v="2987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s v="United States"/>
    <s v="Roseville"/>
    <x v="1"/>
    <n v="95661"/>
    <x v="1"/>
    <s v="OFF-FA-10000490"/>
    <x v="1"/>
    <x v="13"/>
    <s v="OIC Binder Clips, Mini, 1/4&quot; Capacity, Black"/>
    <x v="4724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s v="United States"/>
    <s v="Aurora"/>
    <x v="10"/>
    <n v="60505"/>
    <x v="2"/>
    <s v="OFF-ST-10002574"/>
    <x v="1"/>
    <x v="4"/>
    <s v="SAFCO Commercial Wire Shelving, Black"/>
    <x v="3167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s v="United States"/>
    <s v="Aurora"/>
    <x v="10"/>
    <n v="60505"/>
    <x v="2"/>
    <s v="FUR-CH-10003535"/>
    <x v="0"/>
    <x v="1"/>
    <s v="Global Armless Task Chair, Royal Blue"/>
    <x v="3391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s v="United States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s v="United States"/>
    <s v="New York City"/>
    <x v="15"/>
    <n v="10011"/>
    <x v="3"/>
    <s v="FUR-TA-10001676"/>
    <x v="0"/>
    <x v="3"/>
    <s v="Hon 61000 Series Interactive Training Tables"/>
    <x v="2620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s v="United States"/>
    <s v="Dallas"/>
    <x v="5"/>
    <n v="75217"/>
    <x v="2"/>
    <s v="TEC-MA-10002790"/>
    <x v="2"/>
    <x v="15"/>
    <s v="NeatDesk Desktop Scanner &amp; Digital Filing System"/>
    <x v="4726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s v="United States"/>
    <s v="Los Angeles"/>
    <x v="1"/>
    <n v="90008"/>
    <x v="1"/>
    <s v="OFF-BI-10001757"/>
    <x v="1"/>
    <x v="8"/>
    <s v="Pressboard Hanging Data Binders for Unburst Sheets"/>
    <x v="929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s v="United States"/>
    <s v="Los Angeles"/>
    <x v="1"/>
    <n v="90008"/>
    <x v="1"/>
    <s v="OFF-BI-10004828"/>
    <x v="1"/>
    <x v="8"/>
    <s v="GBC Poly Designer Binding Covers"/>
    <x v="4727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s v="United States"/>
    <s v="Los Angeles"/>
    <x v="1"/>
    <n v="90008"/>
    <x v="1"/>
    <s v="TEC-PH-10000369"/>
    <x v="2"/>
    <x v="7"/>
    <s v="HTC One Mini"/>
    <x v="4483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s v="United States"/>
    <s v="Los Angeles"/>
    <x v="1"/>
    <n v="90004"/>
    <x v="1"/>
    <s v="OFF-EN-10003862"/>
    <x v="1"/>
    <x v="12"/>
    <s v="Laser &amp; Ink Jet Business Envelopes"/>
    <x v="4728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s v="United States"/>
    <s v="Columbus"/>
    <x v="32"/>
    <n v="31907"/>
    <x v="0"/>
    <s v="OFF-BI-10003963"/>
    <x v="1"/>
    <x v="8"/>
    <s v="Cardinal Holdit Data Disk Pockets"/>
    <x v="3441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s v="United States"/>
    <s v="Columbus"/>
    <x v="32"/>
    <n v="31907"/>
    <x v="0"/>
    <s v="FUR-FU-10004848"/>
    <x v="0"/>
    <x v="5"/>
    <s v="Howard Miller 13-3/4&quot; Diameter Brushed Chrome Round Wall Clock"/>
    <x v="2678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s v="United States"/>
    <s v="San Francisco"/>
    <x v="1"/>
    <n v="94110"/>
    <x v="1"/>
    <s v="OFF-ST-10001328"/>
    <x v="1"/>
    <x v="4"/>
    <s v="Personal Filing Tote with Lid, Black/Gray"/>
    <x v="4729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s v="United States"/>
    <s v="San Francisco"/>
    <x v="1"/>
    <n v="94110"/>
    <x v="1"/>
    <s v="OFF-PA-10002377"/>
    <x v="1"/>
    <x v="10"/>
    <s v="Xerox 1916"/>
    <x v="678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s v="United States"/>
    <s v="San Francisco"/>
    <x v="1"/>
    <n v="94110"/>
    <x v="1"/>
    <s v="OFF-PA-10003441"/>
    <x v="1"/>
    <x v="10"/>
    <s v="Xerox 226"/>
    <x v="91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s v="United States"/>
    <s v="Riverside"/>
    <x v="1"/>
    <n v="92503"/>
    <x v="1"/>
    <s v="OFF-AR-10002221"/>
    <x v="1"/>
    <x v="6"/>
    <s v="12 Colored Short Pencils"/>
    <x v="4730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s v="United States"/>
    <s v="Columbia"/>
    <x v="20"/>
    <n v="29203"/>
    <x v="0"/>
    <s v="OFF-EN-10001509"/>
    <x v="1"/>
    <x v="12"/>
    <s v="Poly String Tie Envelopes"/>
    <x v="4731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s v="United States"/>
    <s v="Columbia"/>
    <x v="20"/>
    <n v="29203"/>
    <x v="0"/>
    <s v="OFF-AR-10003338"/>
    <x v="1"/>
    <x v="6"/>
    <s v="Eberhard Faber 3 1/2&quot; Golf Pencils"/>
    <x v="47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s v="United States"/>
    <s v="Columbia"/>
    <x v="20"/>
    <n v="29203"/>
    <x v="0"/>
    <s v="OFF-BI-10004728"/>
    <x v="1"/>
    <x v="8"/>
    <s v="Wilson Jones Turn Tabs Binder Tool for Ring Binders"/>
    <x v="906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s v="United States"/>
    <s v="Columbia"/>
    <x v="20"/>
    <n v="29203"/>
    <x v="0"/>
    <s v="TEC-AC-10000358"/>
    <x v="2"/>
    <x v="11"/>
    <s v="Imation Secure Drive + Hardware Encrypted USB flash drive - 16 GB"/>
    <x v="4733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s v="United States"/>
    <s v="Columbia"/>
    <x v="20"/>
    <n v="29203"/>
    <x v="0"/>
    <s v="OFF-BI-10002764"/>
    <x v="1"/>
    <x v="8"/>
    <s v="Recycled Pressboard Report Cover with Reinforced Top Hinge"/>
    <x v="4734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s v="United States"/>
    <s v="Columbia"/>
    <x v="20"/>
    <n v="29203"/>
    <x v="0"/>
    <s v="OFF-PA-10001461"/>
    <x v="1"/>
    <x v="10"/>
    <s v="HP Office Paper (20Lb. and 87 Bright)"/>
    <x v="1847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s v="United States"/>
    <s v="New York City"/>
    <x v="15"/>
    <n v="10011"/>
    <x v="3"/>
    <s v="TEC-PH-10004165"/>
    <x v="2"/>
    <x v="7"/>
    <s v="Mitel MiVoice 5330e IP Phone"/>
    <x v="4735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s v="United States"/>
    <s v="Longview"/>
    <x v="4"/>
    <n v="98632"/>
    <x v="1"/>
    <s v="FUR-FU-10000010"/>
    <x v="0"/>
    <x v="5"/>
    <s v="DAX Value U-Channel Document Frames, Easel Back"/>
    <x v="2615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s v="United States"/>
    <s v="Phoenix"/>
    <x v="16"/>
    <n v="85023"/>
    <x v="1"/>
    <s v="OFF-ST-10000321"/>
    <x v="1"/>
    <x v="4"/>
    <s v="Akro Stacking Bins"/>
    <x v="1438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s v="United States"/>
    <s v="Phoenix"/>
    <x v="16"/>
    <n v="85023"/>
    <x v="1"/>
    <s v="TEC-AC-10000109"/>
    <x v="2"/>
    <x v="11"/>
    <s v="Sony Micro Vault Click 16 GB USB 2.0 Flash Drive"/>
    <x v="212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s v="United States"/>
    <s v="Phoenix"/>
    <x v="16"/>
    <n v="85023"/>
    <x v="1"/>
    <s v="TEC-PH-10002415"/>
    <x v="2"/>
    <x v="7"/>
    <s v="Polycom VoiceStation 500 Conference phone"/>
    <x v="2749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s v="United States"/>
    <s v="Phoenix"/>
    <x v="16"/>
    <n v="85023"/>
    <x v="1"/>
    <s v="OFF-BI-10001460"/>
    <x v="1"/>
    <x v="8"/>
    <s v="Plastic Binding Combs"/>
    <x v="4736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s v="United States"/>
    <s v="Houston"/>
    <x v="5"/>
    <n v="77095"/>
    <x v="2"/>
    <s v="OFF-AR-10002987"/>
    <x v="1"/>
    <x v="6"/>
    <s v="Prismacolor Color Pencil Set"/>
    <x v="4142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s v="United States"/>
    <s v="Gilbert"/>
    <x v="16"/>
    <n v="85234"/>
    <x v="1"/>
    <s v="OFF-LA-10000443"/>
    <x v="1"/>
    <x v="2"/>
    <s v="Avery 501"/>
    <x v="2184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s v="United States"/>
    <s v="Gilbert"/>
    <x v="16"/>
    <n v="85234"/>
    <x v="1"/>
    <s v="FUR-FU-10004306"/>
    <x v="0"/>
    <x v="5"/>
    <s v="Electrix Halogen Magnifier Lamp"/>
    <x v="4737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s v="United States"/>
    <s v="Jonesboro"/>
    <x v="36"/>
    <n v="72401"/>
    <x v="0"/>
    <s v="TEC-PH-10002564"/>
    <x v="2"/>
    <x v="7"/>
    <s v="OtterBox Defender Series Case - Samsung Galaxy S4"/>
    <x v="2830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s v="United States"/>
    <s v="Atlanta"/>
    <x v="32"/>
    <n v="30318"/>
    <x v="0"/>
    <s v="OFF-PA-10003724"/>
    <x v="1"/>
    <x v="10"/>
    <s v="Wirebound Message Book, 4 per Page"/>
    <x v="4738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s v="United States"/>
    <s v="Los Angeles"/>
    <x v="1"/>
    <n v="90036"/>
    <x v="1"/>
    <s v="OFF-PA-10000483"/>
    <x v="1"/>
    <x v="10"/>
    <s v="Xerox 19"/>
    <x v="901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s v="United States"/>
    <s v="New York City"/>
    <x v="15"/>
    <n v="10024"/>
    <x v="3"/>
    <s v="OFF-FA-10000611"/>
    <x v="1"/>
    <x v="13"/>
    <s v="Binder Clips by OIC"/>
    <x v="4739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s v="United States"/>
    <s v="New York City"/>
    <x v="15"/>
    <n v="10024"/>
    <x v="3"/>
    <s v="OFF-PA-10000246"/>
    <x v="1"/>
    <x v="10"/>
    <s v="Riverleaf Stik-Withit Designer Note Cubes"/>
    <x v="4740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s v="United States"/>
    <s v="Detroit"/>
    <x v="12"/>
    <n v="48227"/>
    <x v="2"/>
    <s v="OFF-BI-10004728"/>
    <x v="1"/>
    <x v="8"/>
    <s v="Wilson Jones Turn Tabs Binder Tool for Ring Binders"/>
    <x v="906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s v="United States"/>
    <s v="Detroit"/>
    <x v="12"/>
    <n v="48227"/>
    <x v="2"/>
    <s v="TEC-PH-10002365"/>
    <x v="2"/>
    <x v="7"/>
    <s v="Belkin Grip Candy Sheer Case / Cover for iPhone 5 and 5S"/>
    <x v="4741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s v="United States"/>
    <s v="Detroit"/>
    <x v="12"/>
    <n v="48227"/>
    <x v="2"/>
    <s v="OFF-AP-10002457"/>
    <x v="1"/>
    <x v="9"/>
    <s v="Eureka The Boss Plus 12-Amp Hard Box Upright Vacuum, Red"/>
    <x v="4742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s v="United States"/>
    <s v="Detroit"/>
    <x v="12"/>
    <n v="48227"/>
    <x v="2"/>
    <s v="OFF-BI-10000320"/>
    <x v="1"/>
    <x v="8"/>
    <s v="GBC Plastic Binding Combs"/>
    <x v="3520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s v="United States"/>
    <s v="Detroit"/>
    <x v="12"/>
    <n v="48227"/>
    <x v="2"/>
    <s v="OFF-AR-10004999"/>
    <x v="1"/>
    <x v="6"/>
    <s v="Newell 315"/>
    <x v="493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s v="United States"/>
    <s v="Detroit"/>
    <x v="12"/>
    <n v="48227"/>
    <x v="2"/>
    <s v="OFF-BI-10001116"/>
    <x v="1"/>
    <x v="8"/>
    <s v="Wilson Jones 1&quot; Hanging DublLock Ring Binders"/>
    <x v="1603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s v="United States"/>
    <s v="Fort Lauderdale"/>
    <x v="2"/>
    <n v="33311"/>
    <x v="0"/>
    <s v="OFF-AP-10002651"/>
    <x v="1"/>
    <x v="9"/>
    <s v="Hoover Upright Vacuum With Dirt Cup"/>
    <x v="4127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s v="United States"/>
    <s v="Abilene"/>
    <x v="5"/>
    <n v="79605"/>
    <x v="2"/>
    <s v="OFF-AP-10001634"/>
    <x v="1"/>
    <x v="9"/>
    <s v="Hoover Commercial Lightweight Upright Vacuum"/>
    <x v="4743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s v="United States"/>
    <s v="Hampton"/>
    <x v="17"/>
    <n v="23666"/>
    <x v="0"/>
    <s v="OFF-AP-10003266"/>
    <x v="1"/>
    <x v="9"/>
    <s v="Holmes Replacement Filter for HEPA Air Cleaner, Large Room"/>
    <x v="4744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s v="United States"/>
    <s v="Hampton"/>
    <x v="17"/>
    <n v="23666"/>
    <x v="0"/>
    <s v="TEC-PH-10002890"/>
    <x v="2"/>
    <x v="7"/>
    <s v="AT&amp;T 17929 Lendline Telephone"/>
    <x v="4745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s v="United States"/>
    <s v="Hampton"/>
    <x v="17"/>
    <n v="23666"/>
    <x v="0"/>
    <s v="FUR-FU-10000308"/>
    <x v="0"/>
    <x v="5"/>
    <s v="Deflect-o Glass Clear Studded Chair Mats"/>
    <x v="4702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s v="United States"/>
    <s v="Hampton"/>
    <x v="17"/>
    <n v="23666"/>
    <x v="0"/>
    <s v="OFF-AR-10000380"/>
    <x v="1"/>
    <x v="6"/>
    <s v="Hunt PowerHouse Electric Pencil Sharpener, Blue"/>
    <x v="4583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s v="United States"/>
    <s v="Hampton"/>
    <x v="17"/>
    <n v="23666"/>
    <x v="0"/>
    <s v="OFF-AR-10000122"/>
    <x v="1"/>
    <x v="6"/>
    <s v="Newell 314"/>
    <x v="4746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s v="United States"/>
    <s v="Las Vegas"/>
    <x v="33"/>
    <n v="89115"/>
    <x v="1"/>
    <s v="OFF-AP-10004868"/>
    <x v="1"/>
    <x v="9"/>
    <s v="Hoover Commercial Soft Guard Upright Vacuum And Disposable Filtration Bags"/>
    <x v="4747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s v="United States"/>
    <s v="Rockford"/>
    <x v="10"/>
    <n v="61107"/>
    <x v="2"/>
    <s v="OFF-BI-10004002"/>
    <x v="1"/>
    <x v="8"/>
    <s v="Wilson Jones International Size A4 Ring Binders"/>
    <x v="474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s v="United States"/>
    <s v="Rockford"/>
    <x v="10"/>
    <n v="61107"/>
    <x v="2"/>
    <s v="OFF-PA-10004475"/>
    <x v="1"/>
    <x v="10"/>
    <s v="Xerox 1940"/>
    <x v="4749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s v="United States"/>
    <s v="Laguna Niguel"/>
    <x v="1"/>
    <n v="92677"/>
    <x v="1"/>
    <s v="OFF-PA-10002195"/>
    <x v="1"/>
    <x v="10"/>
    <s v="Xerox 1966"/>
    <x v="91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s v="United States"/>
    <s v="Louisville"/>
    <x v="0"/>
    <n v="40214"/>
    <x v="0"/>
    <s v="OFF-AP-10002670"/>
    <x v="1"/>
    <x v="9"/>
    <s v="Belkin 8-Outlet Premiere SurgeMaster II Surge Protectors"/>
    <x v="4750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s v="United States"/>
    <s v="Louisville"/>
    <x v="0"/>
    <n v="40214"/>
    <x v="0"/>
    <s v="OFF-SU-10004498"/>
    <x v="1"/>
    <x v="14"/>
    <s v="Martin-Yale Premier Letter Opener"/>
    <x v="4751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s v="United States"/>
    <s v="Normal"/>
    <x v="10"/>
    <n v="61761"/>
    <x v="2"/>
    <s v="FUR-CH-10003298"/>
    <x v="0"/>
    <x v="1"/>
    <s v="Office Star - Contemporary Task Swivel chair with Loop Arms, Charcoal"/>
    <x v="4752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s v="United States"/>
    <s v="Los Angeles"/>
    <x v="1"/>
    <n v="90045"/>
    <x v="1"/>
    <s v="FUR-FU-10000723"/>
    <x v="0"/>
    <x v="5"/>
    <s v="Deflect-o EconoMat Studded, No Bevel Mat for Low Pile Carpeting"/>
    <x v="4753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s v="United States"/>
    <s v="Los Angeles"/>
    <x v="1"/>
    <n v="90045"/>
    <x v="1"/>
    <s v="OFF-BI-10000632"/>
    <x v="1"/>
    <x v="8"/>
    <s v="Satellite Sectional Post Binders"/>
    <x v="1971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s v="United States"/>
    <s v="Port Arthur"/>
    <x v="5"/>
    <n v="77642"/>
    <x v="2"/>
    <s v="OFF-PA-10000223"/>
    <x v="1"/>
    <x v="10"/>
    <s v="Xerox 2000"/>
    <x v="1182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s v="United States"/>
    <s v="New York City"/>
    <x v="15"/>
    <n v="10009"/>
    <x v="3"/>
    <s v="FUR-CH-10001545"/>
    <x v="0"/>
    <x v="1"/>
    <s v="Hon Comfortask Task/Swivel Chairs"/>
    <x v="4754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s v="United States"/>
    <s v="Chicago"/>
    <x v="10"/>
    <n v="60623"/>
    <x v="2"/>
    <s v="FUR-FU-10001546"/>
    <x v="0"/>
    <x v="5"/>
    <s v="Dana Swing-Arm Lamps"/>
    <x v="1086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s v="United States"/>
    <s v="Springfield"/>
    <x v="24"/>
    <n v="45503"/>
    <x v="3"/>
    <s v="OFF-BI-10001098"/>
    <x v="1"/>
    <x v="8"/>
    <s v="Acco D-Ring Binder w/DublLock"/>
    <x v="2253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s v="United States"/>
    <s v="Springfield"/>
    <x v="24"/>
    <n v="45503"/>
    <x v="3"/>
    <s v="FUR-CH-10003379"/>
    <x v="0"/>
    <x v="1"/>
    <s v="Global Commerce Series High-Back Swivel/Tilt Chairs"/>
    <x v="4755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s v="United States"/>
    <s v="Springfield"/>
    <x v="24"/>
    <n v="45503"/>
    <x v="3"/>
    <s v="FUR-FU-10000193"/>
    <x v="0"/>
    <x v="5"/>
    <s v="Tenex Chairmats For Use with Hard Floors"/>
    <x v="3346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s v="United States"/>
    <s v="New York City"/>
    <x v="15"/>
    <n v="10035"/>
    <x v="3"/>
    <s v="OFF-BI-10000829"/>
    <x v="1"/>
    <x v="8"/>
    <s v="Avery Non-Stick Binders"/>
    <x v="2119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s v="United States"/>
    <s v="New York City"/>
    <x v="15"/>
    <n v="10035"/>
    <x v="3"/>
    <s v="OFF-SU-10003002"/>
    <x v="1"/>
    <x v="14"/>
    <s v="Letter Slitter"/>
    <x v="1325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s v="United States"/>
    <s v="New York City"/>
    <x v="15"/>
    <n v="10035"/>
    <x v="3"/>
    <s v="OFF-AP-10002118"/>
    <x v="1"/>
    <x v="9"/>
    <s v="1.7 Cubic Foot Compact &quot;Cube&quot; Office Refrigerators"/>
    <x v="79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s v="United States"/>
    <s v="Salinas"/>
    <x v="1"/>
    <n v="93905"/>
    <x v="1"/>
    <s v="FUR-BO-10001519"/>
    <x v="0"/>
    <x v="0"/>
    <s v="O'Sullivan 3-Shelf Heavy-Duty Bookcases"/>
    <x v="4756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s v="United States"/>
    <s v="Richmond"/>
    <x v="0"/>
    <n v="40475"/>
    <x v="0"/>
    <s v="OFF-AP-10002578"/>
    <x v="1"/>
    <x v="9"/>
    <s v="Fellowes Premier Superior Surge Suppressor, 10-Outlet, With Phone and Remote"/>
    <x v="4757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s v="United States"/>
    <s v="Richmond"/>
    <x v="0"/>
    <n v="40475"/>
    <x v="0"/>
    <s v="TEC-AC-10000710"/>
    <x v="2"/>
    <x v="11"/>
    <s v="Maxell DVD-RAM Discs"/>
    <x v="93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s v="United States"/>
    <s v="Richmond"/>
    <x v="0"/>
    <n v="40475"/>
    <x v="0"/>
    <s v="TEC-PH-10000984"/>
    <x v="2"/>
    <x v="7"/>
    <s v="Panasonic KX-TG9471B"/>
    <x v="2173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s v="United States"/>
    <s v="Richmond"/>
    <x v="0"/>
    <n v="40475"/>
    <x v="0"/>
    <s v="OFF-PA-10000213"/>
    <x v="1"/>
    <x v="10"/>
    <s v="Xerox 198"/>
    <x v="1830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s v="United States"/>
    <s v="New York City"/>
    <x v="15"/>
    <n v="10035"/>
    <x v="3"/>
    <s v="OFF-LA-10003720"/>
    <x v="1"/>
    <x v="2"/>
    <s v="Avery 487"/>
    <x v="4395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s v="United States"/>
    <s v="Denver"/>
    <x v="22"/>
    <n v="80219"/>
    <x v="1"/>
    <s v="OFF-PA-10001837"/>
    <x v="1"/>
    <x v="10"/>
    <s v="Xerox 1976"/>
    <x v="12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s v="United States"/>
    <s v="Denver"/>
    <x v="22"/>
    <n v="80219"/>
    <x v="1"/>
    <s v="OFF-SU-10004661"/>
    <x v="1"/>
    <x v="14"/>
    <s v="Acme Titanium Bonded Scissors"/>
    <x v="4758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s v="United States"/>
    <s v="Denver"/>
    <x v="22"/>
    <n v="80219"/>
    <x v="1"/>
    <s v="FUR-FU-10003274"/>
    <x v="0"/>
    <x v="5"/>
    <s v="Regeneration Desk Collection"/>
    <x v="1728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s v="United States"/>
    <s v="Denver"/>
    <x v="22"/>
    <n v="80219"/>
    <x v="1"/>
    <s v="TEC-PH-10000149"/>
    <x v="2"/>
    <x v="7"/>
    <s v="Cisco SPA525G2 IP Phone - Wireless"/>
    <x v="4759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s v="United States"/>
    <s v="Denver"/>
    <x v="22"/>
    <n v="80219"/>
    <x v="1"/>
    <s v="OFF-PA-10000019"/>
    <x v="1"/>
    <x v="10"/>
    <s v="Xerox 1931"/>
    <x v="277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s v="United States"/>
    <s v="Denver"/>
    <x v="22"/>
    <n v="80219"/>
    <x v="1"/>
    <s v="OFF-PA-10001125"/>
    <x v="1"/>
    <x v="10"/>
    <s v="Xerox 1988"/>
    <x v="1334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s v="United States"/>
    <s v="New York City"/>
    <x v="15"/>
    <n v="10024"/>
    <x v="3"/>
    <s v="TEC-PH-10002538"/>
    <x v="2"/>
    <x v="7"/>
    <s v="Grandstream GXP1160 VoIP phone"/>
    <x v="4760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s v="United States"/>
    <s v="New York City"/>
    <x v="15"/>
    <n v="10024"/>
    <x v="3"/>
    <s v="OFF-BI-10000279"/>
    <x v="1"/>
    <x v="8"/>
    <s v="Acco Recycled 2&quot; Capacity Laser Printer Hanging Data Binders"/>
    <x v="4761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s v="United States"/>
    <s v="New York City"/>
    <x v="15"/>
    <n v="10011"/>
    <x v="3"/>
    <s v="OFF-LA-10001045"/>
    <x v="1"/>
    <x v="2"/>
    <s v="Permanent Self-Adhesive File Folder Labels for Typewriters by Universal"/>
    <x v="3691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s v="United States"/>
    <s v="Fremont"/>
    <x v="8"/>
    <n v="68025"/>
    <x v="2"/>
    <s v="OFF-PA-10003673"/>
    <x v="1"/>
    <x v="10"/>
    <s v="Strathmore Photo Mount Cards"/>
    <x v="1284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s v="United States"/>
    <s v="New York City"/>
    <x v="15"/>
    <n v="10011"/>
    <x v="3"/>
    <s v="OFF-ST-10002562"/>
    <x v="1"/>
    <x v="4"/>
    <s v="Staple magnet"/>
    <x v="4681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s v="United States"/>
    <s v="New York City"/>
    <x v="15"/>
    <n v="10011"/>
    <x v="3"/>
    <s v="TEC-AC-10002305"/>
    <x v="2"/>
    <x v="11"/>
    <s v="KeyTronic E03601U1 - Keyboard - Beige"/>
    <x v="3978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s v="United States"/>
    <s v="New York City"/>
    <x v="15"/>
    <n v="10011"/>
    <x v="3"/>
    <s v="OFF-AR-10003373"/>
    <x v="1"/>
    <x v="6"/>
    <s v="Boston School Pro Electric Pencil Sharpener, 1670"/>
    <x v="1663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s v="United States"/>
    <s v="New York City"/>
    <x v="15"/>
    <n v="10011"/>
    <x v="3"/>
    <s v="FUR-CH-10003774"/>
    <x v="0"/>
    <x v="1"/>
    <s v="Global Wood Trimmed Manager's Task Chair, Khaki"/>
    <x v="476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s v="United States"/>
    <s v="New York City"/>
    <x v="15"/>
    <n v="10011"/>
    <x v="3"/>
    <s v="OFF-BI-10001510"/>
    <x v="1"/>
    <x v="8"/>
    <s v="Deluxe Heavy-Duty Vinyl Round Ring Binder"/>
    <x v="4763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s v="United States"/>
    <s v="New York City"/>
    <x v="15"/>
    <n v="10011"/>
    <x v="3"/>
    <s v="OFF-BI-10004236"/>
    <x v="1"/>
    <x v="8"/>
    <s v="XtraLife ClearVue Slant-D Ring Binder, White, 3&quot;"/>
    <x v="4596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s v="United States"/>
    <s v="San Diego"/>
    <x v="1"/>
    <n v="92105"/>
    <x v="1"/>
    <s v="FUR-CH-10004675"/>
    <x v="0"/>
    <x v="1"/>
    <s v="Lifetime Advantage Folding Chairs, 4/Carton"/>
    <x v="4764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s v="United States"/>
    <s v="Lakeland"/>
    <x v="2"/>
    <n v="33801"/>
    <x v="0"/>
    <s v="TEC-CO-10004202"/>
    <x v="2"/>
    <x v="16"/>
    <s v="Brother DCP1000 Digital 3 in 1 Multifunction Machine"/>
    <x v="2006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s v="United States"/>
    <s v="Smyrna"/>
    <x v="32"/>
    <n v="30080"/>
    <x v="0"/>
    <s v="OFF-PA-10004255"/>
    <x v="1"/>
    <x v="10"/>
    <s v="Xerox 219"/>
    <x v="91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s v="United States"/>
    <s v="Smyrna"/>
    <x v="32"/>
    <n v="30080"/>
    <x v="0"/>
    <s v="OFF-AR-10003896"/>
    <x v="1"/>
    <x v="6"/>
    <s v="Stride Job 150 Highlighters, Chisel Tip, Assorted Colors"/>
    <x v="1465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s v="United States"/>
    <s v="New York City"/>
    <x v="15"/>
    <n v="10009"/>
    <x v="3"/>
    <s v="OFF-ST-10002276"/>
    <x v="1"/>
    <x v="4"/>
    <s v="Safco Steel Mobile File Cart"/>
    <x v="240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s v="United States"/>
    <s v="New York City"/>
    <x v="15"/>
    <n v="10009"/>
    <x v="3"/>
    <s v="OFF-BI-10001617"/>
    <x v="1"/>
    <x v="8"/>
    <s v="GBC Wire Binding Combs"/>
    <x v="176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s v="United States"/>
    <s v="New York City"/>
    <x v="15"/>
    <n v="10009"/>
    <x v="3"/>
    <s v="FUR-FU-10000308"/>
    <x v="0"/>
    <x v="5"/>
    <s v="Deflect-o Glass Clear Studded Chair Mats"/>
    <x v="2259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s v="United States"/>
    <s v="Philadelphia"/>
    <x v="9"/>
    <n v="19134"/>
    <x v="3"/>
    <s v="TEC-CO-10001943"/>
    <x v="2"/>
    <x v="16"/>
    <s v="Canon PC-428 Personal Copier"/>
    <x v="2798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s v="United States"/>
    <s v="Philadelphia"/>
    <x v="9"/>
    <n v="19134"/>
    <x v="3"/>
    <s v="FUR-CH-10002647"/>
    <x v="0"/>
    <x v="1"/>
    <s v="Situations Contoured Folding Chairs, 4/Set"/>
    <x v="4765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s v="United States"/>
    <s v="Philadelphia"/>
    <x v="9"/>
    <n v="19134"/>
    <x v="3"/>
    <s v="OFF-SU-10004768"/>
    <x v="1"/>
    <x v="14"/>
    <s v="Acme Kleencut Forged Steel Scissors"/>
    <x v="1997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s v="United States"/>
    <s v="Dallas"/>
    <x v="5"/>
    <n v="75217"/>
    <x v="2"/>
    <s v="OFF-PA-10002160"/>
    <x v="1"/>
    <x v="10"/>
    <s v="Xerox 1978"/>
    <x v="4766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s v="United States"/>
    <s v="Concord"/>
    <x v="1"/>
    <n v="94521"/>
    <x v="1"/>
    <s v="FUR-TA-10003748"/>
    <x v="0"/>
    <x v="3"/>
    <s v="Bevis 36 x 72 Conference Tables"/>
    <x v="4767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s v="United States"/>
    <s v="Concord"/>
    <x v="1"/>
    <n v="94521"/>
    <x v="1"/>
    <s v="TEC-AC-10001908"/>
    <x v="2"/>
    <x v="11"/>
    <s v="Logitech Wireless Headset h800"/>
    <x v="4768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s v="United States"/>
    <s v="Nashville"/>
    <x v="18"/>
    <n v="37211"/>
    <x v="0"/>
    <s v="OFF-PA-10000552"/>
    <x v="1"/>
    <x v="10"/>
    <s v="Xerox 200"/>
    <x v="12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s v="United States"/>
    <s v="Aurora"/>
    <x v="22"/>
    <n v="80013"/>
    <x v="1"/>
    <s v="OFF-AR-10003179"/>
    <x v="1"/>
    <x v="6"/>
    <s v="Dixon Ticonderoga Core-Lock Colored Pencils"/>
    <x v="4769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s v="United States"/>
    <s v="Anaheim"/>
    <x v="1"/>
    <n v="92804"/>
    <x v="1"/>
    <s v="OFF-BI-10004593"/>
    <x v="1"/>
    <x v="8"/>
    <s v="Ibico Laser Imprintable Binding System Covers"/>
    <x v="4770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s v="United States"/>
    <s v="Anaheim"/>
    <x v="1"/>
    <n v="92804"/>
    <x v="1"/>
    <s v="OFF-AR-10000914"/>
    <x v="1"/>
    <x v="6"/>
    <s v="Boston 16765 Mini Stand Up Battery Pencil Sharpener"/>
    <x v="4607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s v="United States"/>
    <s v="Anaheim"/>
    <x v="1"/>
    <n v="92804"/>
    <x v="1"/>
    <s v="OFF-PA-10000241"/>
    <x v="1"/>
    <x v="10"/>
    <s v="IBM Multi-Purpose Copy Paper, 8 1/2 x 11&quot;, Case"/>
    <x v="4771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s v="United States"/>
    <s v="Anaheim"/>
    <x v="1"/>
    <n v="92804"/>
    <x v="1"/>
    <s v="TEC-AC-10000057"/>
    <x v="2"/>
    <x v="11"/>
    <s v="Microsoft Natural Ergonomic Keyboard 4000"/>
    <x v="668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s v="United States"/>
    <s v="Anaheim"/>
    <x v="1"/>
    <n v="92804"/>
    <x v="1"/>
    <s v="FUR-CH-10003774"/>
    <x v="0"/>
    <x v="1"/>
    <s v="Global Wood Trimmed Manager's Task Chair, Khaki"/>
    <x v="4158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s v="United States"/>
    <s v="Anaheim"/>
    <x v="1"/>
    <n v="92804"/>
    <x v="1"/>
    <s v="OFF-BI-10002824"/>
    <x v="1"/>
    <x v="8"/>
    <s v="Recycled Easel Ring Binders"/>
    <x v="2045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s v="United States"/>
    <s v="Anaheim"/>
    <x v="1"/>
    <n v="92804"/>
    <x v="1"/>
    <s v="OFF-BI-10004001"/>
    <x v="1"/>
    <x v="8"/>
    <s v="GBC Recycled VeloBinder Covers"/>
    <x v="4772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s v="United States"/>
    <s v="Anaheim"/>
    <x v="1"/>
    <n v="92804"/>
    <x v="1"/>
    <s v="FUR-TA-10004619"/>
    <x v="0"/>
    <x v="3"/>
    <s v="Hon Non-Folding Utility Tables"/>
    <x v="4773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s v="United States"/>
    <s v="Anaheim"/>
    <x v="1"/>
    <n v="92804"/>
    <x v="1"/>
    <s v="OFF-ST-10000636"/>
    <x v="1"/>
    <x v="4"/>
    <s v="Rogers Profile Extra Capacity Storage Tub"/>
    <x v="4774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s v="United States"/>
    <s v="Anaheim"/>
    <x v="1"/>
    <n v="92804"/>
    <x v="1"/>
    <s v="OFF-AP-10001469"/>
    <x v="1"/>
    <x v="9"/>
    <s v="Fellowes 8 Outlet Superior Workstation Surge Protector"/>
    <x v="4775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s v="United States"/>
    <s v="Anaheim"/>
    <x v="1"/>
    <n v="92804"/>
    <x v="1"/>
    <s v="OFF-BI-10002897"/>
    <x v="1"/>
    <x v="8"/>
    <s v="Black Avery Memo-Size 3-Ring Binder, 5 1/2&quot; x 8 1/2&quot;"/>
    <x v="4776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s v="United States"/>
    <s v="Pleasant Grove"/>
    <x v="7"/>
    <n v="84062"/>
    <x v="1"/>
    <s v="OFF-BI-10002432"/>
    <x v="1"/>
    <x v="8"/>
    <s v="Wilson Jones Standard D-Ring Binders"/>
    <x v="4777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s v="United States"/>
    <s v="Springfield"/>
    <x v="21"/>
    <n v="97477"/>
    <x v="1"/>
    <s v="OFF-EN-10002592"/>
    <x v="1"/>
    <x v="12"/>
    <s v="Peel &amp; Seel Recycled Catalog Envelopes, Brown"/>
    <x v="4778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s v="United States"/>
    <s v="Salem"/>
    <x v="21"/>
    <n v="97301"/>
    <x v="1"/>
    <s v="OFF-SU-10002522"/>
    <x v="1"/>
    <x v="14"/>
    <s v="Acme Kleen Earth Office Shears"/>
    <x v="928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s v="United States"/>
    <s v="Rochester"/>
    <x v="15"/>
    <n v="14609"/>
    <x v="3"/>
    <s v="OFF-AP-10003971"/>
    <x v="1"/>
    <x v="9"/>
    <s v="Belkin 6 Outlet Metallic Surge Strip"/>
    <x v="4779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s v="United States"/>
    <s v="Los Angeles"/>
    <x v="1"/>
    <n v="90008"/>
    <x v="1"/>
    <s v="OFF-ST-10001496"/>
    <x v="1"/>
    <x v="4"/>
    <s v="Standard Rollaway File with Lock"/>
    <x v="4780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s v="United States"/>
    <s v="Los Angeles"/>
    <x v="1"/>
    <n v="90049"/>
    <x v="1"/>
    <s v="OFF-PA-10004782"/>
    <x v="1"/>
    <x v="10"/>
    <s v="Xerox 228"/>
    <x v="789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s v="United States"/>
    <s v="Dallas"/>
    <x v="5"/>
    <n v="75081"/>
    <x v="2"/>
    <s v="OFF-BI-10000343"/>
    <x v="1"/>
    <x v="8"/>
    <s v="Pressboard Covers with Storage Hooks, 9 1/2&quot; x 11&quot;, Light Blue"/>
    <x v="3240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s v="United States"/>
    <s v="Dallas"/>
    <x v="5"/>
    <n v="75081"/>
    <x v="2"/>
    <s v="OFF-PA-10003591"/>
    <x v="1"/>
    <x v="10"/>
    <s v="Southworth 100% Cotton The Best Paper"/>
    <x v="4781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s v="United States"/>
    <s v="Fresno"/>
    <x v="1"/>
    <n v="93727"/>
    <x v="1"/>
    <s v="OFF-PA-10001667"/>
    <x v="1"/>
    <x v="10"/>
    <s v="Great White Multi-Use Recycled Paper (20Lb. and 84 Bright)"/>
    <x v="156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s v="United States"/>
    <s v="Chicago"/>
    <x v="10"/>
    <n v="60653"/>
    <x v="2"/>
    <s v="OFF-PA-10004971"/>
    <x v="1"/>
    <x v="10"/>
    <s v="Xerox 196"/>
    <x v="4766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s v="United States"/>
    <s v="Mcallen"/>
    <x v="5"/>
    <n v="78501"/>
    <x v="2"/>
    <s v="OFF-AR-10001216"/>
    <x v="1"/>
    <x v="6"/>
    <s v="Newell 339"/>
    <x v="3079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s v="United States"/>
    <s v="Mcallen"/>
    <x v="5"/>
    <n v="78501"/>
    <x v="2"/>
    <s v="OFF-PA-10004355"/>
    <x v="1"/>
    <x v="10"/>
    <s v="Xerox 231"/>
    <x v="1182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s v="United States"/>
    <s v="Mcallen"/>
    <x v="5"/>
    <n v="78501"/>
    <x v="2"/>
    <s v="OFF-AR-10001953"/>
    <x v="1"/>
    <x v="6"/>
    <s v="Boston 1645 Deluxe Heavier-Duty Electric Pencil Sharpener"/>
    <x v="478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s v="United States"/>
    <s v="Mcallen"/>
    <x v="5"/>
    <n v="78501"/>
    <x v="2"/>
    <s v="OFF-BI-10004364"/>
    <x v="1"/>
    <x v="8"/>
    <s v="Storex Dura Pro Binders"/>
    <x v="4783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s v="United States"/>
    <s v="Mcallen"/>
    <x v="5"/>
    <n v="78501"/>
    <x v="2"/>
    <s v="OFF-SU-10001165"/>
    <x v="1"/>
    <x v="14"/>
    <s v="Acme Elite Stainless Steel Scissors"/>
    <x v="4784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s v="United States"/>
    <s v="Seattle"/>
    <x v="4"/>
    <n v="98105"/>
    <x v="1"/>
    <s v="OFF-EN-10001141"/>
    <x v="1"/>
    <x v="12"/>
    <s v="Manila Recycled Extra-Heavyweight Clasp Envelopes, 6&quot; x 9&quot;"/>
    <x v="2803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s v="United States"/>
    <s v="Charlotte"/>
    <x v="3"/>
    <n v="28205"/>
    <x v="0"/>
    <s v="OFF-BI-10000014"/>
    <x v="1"/>
    <x v="8"/>
    <s v="Heavy-Duty E-Z-D Binders"/>
    <x v="478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s v="United States"/>
    <s v="Charlotte"/>
    <x v="3"/>
    <n v="28205"/>
    <x v="0"/>
    <s v="OFF-AP-10000159"/>
    <x v="1"/>
    <x v="9"/>
    <s v="Belkin F9M820V08 8 Outlet Surge"/>
    <x v="4786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s v="United States"/>
    <s v="Charlotte"/>
    <x v="3"/>
    <n v="28205"/>
    <x v="0"/>
    <s v="OFF-AR-10003560"/>
    <x v="1"/>
    <x v="6"/>
    <s v="Zebra Zazzle Fluorescent Highlighters"/>
    <x v="530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s v="United States"/>
    <s v="Charlotte"/>
    <x v="3"/>
    <n v="28205"/>
    <x v="0"/>
    <s v="FUR-TA-10001768"/>
    <x v="0"/>
    <x v="3"/>
    <s v="Hon Racetrack Conference Tables"/>
    <x v="4787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s v="United States"/>
    <s v="Charlotte"/>
    <x v="3"/>
    <n v="28205"/>
    <x v="0"/>
    <s v="TEC-AC-10002049"/>
    <x v="2"/>
    <x v="11"/>
    <s v="Plantronics Savi W720 Multi-Device Wireless Headset System"/>
    <x v="4788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s v="United States"/>
    <s v="Charlotte"/>
    <x v="3"/>
    <n v="28205"/>
    <x v="0"/>
    <s v="OFF-BI-10003166"/>
    <x v="1"/>
    <x v="8"/>
    <s v="GBC Plasticlear Binding Covers"/>
    <x v="4789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s v="United States"/>
    <s v="Concord"/>
    <x v="1"/>
    <n v="94521"/>
    <x v="1"/>
    <s v="OFF-AR-10003469"/>
    <x v="1"/>
    <x v="6"/>
    <s v="Nontoxic Chalk"/>
    <x v="287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s v="United States"/>
    <s v="Concord"/>
    <x v="1"/>
    <n v="94521"/>
    <x v="1"/>
    <s v="TEC-PH-10002549"/>
    <x v="2"/>
    <x v="7"/>
    <s v="Polycom SoundPoint IP 450 VoIP phone"/>
    <x v="4790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s v="United States"/>
    <s v="Chester"/>
    <x v="9"/>
    <n v="19013"/>
    <x v="3"/>
    <s v="OFF-BI-10003476"/>
    <x v="1"/>
    <x v="8"/>
    <s v="Avery Metallic Poly Binders"/>
    <x v="4791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s v="United States"/>
    <s v="Chester"/>
    <x v="9"/>
    <n v="19013"/>
    <x v="3"/>
    <s v="OFF-SU-10000157"/>
    <x v="1"/>
    <x v="14"/>
    <s v="Compact Automatic Electric Letter Opener"/>
    <x v="479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s v="United States"/>
    <s v="Los Angeles"/>
    <x v="1"/>
    <n v="90004"/>
    <x v="1"/>
    <s v="OFF-ST-10003123"/>
    <x v="1"/>
    <x v="4"/>
    <s v="Fellowes Bases and Tops For Staxonsteel/High-Stak Systems"/>
    <x v="4191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s v="United States"/>
    <s v="Sparks"/>
    <x v="33"/>
    <n v="89431"/>
    <x v="1"/>
    <s v="OFF-AR-10001955"/>
    <x v="1"/>
    <x v="6"/>
    <s v="Newell 319"/>
    <x v="1378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s v="United States"/>
    <s v="Los Angeles"/>
    <x v="1"/>
    <n v="90032"/>
    <x v="1"/>
    <s v="TEC-PH-10001809"/>
    <x v="2"/>
    <x v="7"/>
    <s v="Panasonic KX T7736-B Digital phone"/>
    <x v="668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s v="United States"/>
    <s v="Henderson"/>
    <x v="0"/>
    <n v="42420"/>
    <x v="0"/>
    <s v="OFF-PA-10000474"/>
    <x v="1"/>
    <x v="10"/>
    <s v="Easy-staple paper"/>
    <x v="1938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s v="United States"/>
    <s v="Henderson"/>
    <x v="0"/>
    <n v="42420"/>
    <x v="0"/>
    <s v="OFF-AP-10001205"/>
    <x v="1"/>
    <x v="9"/>
    <s v="Belkin 5 Outlet SurgeMaster Power Centers"/>
    <x v="4793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s v="United States"/>
    <s v="Henderson"/>
    <x v="0"/>
    <n v="42420"/>
    <x v="0"/>
    <s v="OFF-AR-10004691"/>
    <x v="1"/>
    <x v="6"/>
    <s v="Boston 1730 StandUp Electric Pencil Sharpener"/>
    <x v="3931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s v="United States"/>
    <s v="Henderson"/>
    <x v="0"/>
    <n v="42420"/>
    <x v="0"/>
    <s v="OFF-PA-10004996"/>
    <x v="1"/>
    <x v="10"/>
    <s v="Speediset Carbonless Redi-Letter 7&quot; x 8 1/2&quot;"/>
    <x v="3786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s v="United States"/>
    <s v="Decatur"/>
    <x v="10"/>
    <n v="62521"/>
    <x v="2"/>
    <s v="TEC-AC-10001908"/>
    <x v="2"/>
    <x v="11"/>
    <s v="Logitech Wireless Headset h800"/>
    <x v="4620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s v="United States"/>
    <s v="New York City"/>
    <x v="15"/>
    <n v="10009"/>
    <x v="3"/>
    <s v="OFF-BI-10000666"/>
    <x v="1"/>
    <x v="8"/>
    <s v="Surelock Post Binders"/>
    <x v="4794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s v="United States"/>
    <s v="New York City"/>
    <x v="15"/>
    <n v="10009"/>
    <x v="3"/>
    <s v="OFF-BI-10004318"/>
    <x v="1"/>
    <x v="8"/>
    <s v="Ibico EB-19 Dual Function Manual Binding System"/>
    <x v="479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s v="United States"/>
    <s v="New York City"/>
    <x v="15"/>
    <n v="10009"/>
    <x v="3"/>
    <s v="OFF-BI-10003429"/>
    <x v="1"/>
    <x v="8"/>
    <s v="Cardinal HOLDit! Binder Insert Strips,Extra Strips"/>
    <x v="1046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s v="United States"/>
    <s v="New York City"/>
    <x v="15"/>
    <n v="10011"/>
    <x v="3"/>
    <s v="OFF-PA-10003302"/>
    <x v="1"/>
    <x v="10"/>
    <s v="Xerox 1906"/>
    <x v="4796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s v="United States"/>
    <s v="New York City"/>
    <x v="15"/>
    <n v="10009"/>
    <x v="3"/>
    <s v="OFF-PA-10003302"/>
    <x v="1"/>
    <x v="10"/>
    <s v="Xerox 1906"/>
    <x v="3543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s v="United States"/>
    <s v="Scottsdale"/>
    <x v="16"/>
    <n v="85254"/>
    <x v="1"/>
    <s v="OFF-EN-10002621"/>
    <x v="1"/>
    <x v="12"/>
    <s v="Staple envelope"/>
    <x v="3032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s v="United States"/>
    <s v="Amarillo"/>
    <x v="5"/>
    <n v="79109"/>
    <x v="2"/>
    <s v="OFF-PA-10000249"/>
    <x v="1"/>
    <x v="10"/>
    <s v="Easy-staple paper"/>
    <x v="3073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s v="United States"/>
    <s v="Philadelphia"/>
    <x v="9"/>
    <n v="19140"/>
    <x v="3"/>
    <s v="OFF-BI-10000050"/>
    <x v="1"/>
    <x v="8"/>
    <s v="Angle-D Binders with Locking Rings, Label Holders"/>
    <x v="4797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s v="United States"/>
    <s v="Santa Ana"/>
    <x v="1"/>
    <n v="92704"/>
    <x v="1"/>
    <s v="OFF-ST-10003805"/>
    <x v="1"/>
    <x v="4"/>
    <s v="24 Capacity Maxi Data Binder Racks, Pearl"/>
    <x v="4798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s v="United States"/>
    <s v="Newark"/>
    <x v="24"/>
    <n v="43055"/>
    <x v="3"/>
    <s v="FUR-CH-10000785"/>
    <x v="0"/>
    <x v="1"/>
    <s v="Global Ergonomic Managers Chair"/>
    <x v="4799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s v="United States"/>
    <s v="Newark"/>
    <x v="24"/>
    <n v="43055"/>
    <x v="3"/>
    <s v="FUR-FU-10004909"/>
    <x v="0"/>
    <x v="5"/>
    <s v="Contemporary Wood/Metal Frame"/>
    <x v="4800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s v="United States"/>
    <s v="Newark"/>
    <x v="24"/>
    <n v="43055"/>
    <x v="3"/>
    <s v="TEC-AC-10001553"/>
    <x v="2"/>
    <x v="11"/>
    <s v="Memorex 25GB 6X Branded Blu-Ray Recordable Disc, 15/Pack"/>
    <x v="4801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TEC-PH-10004774"/>
    <x v="2"/>
    <x v="7"/>
    <s v="Gear Head AU3700S Headset"/>
    <x v="2275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OFF-AR-10004582"/>
    <x v="1"/>
    <x v="6"/>
    <s v="BIC Brite Liner Grip Highlighters"/>
    <x v="175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OFF-ST-10000991"/>
    <x v="1"/>
    <x v="4"/>
    <s v="Space Solutions HD Industrial Steel Shelving."/>
    <x v="4802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OFF-SU-10002522"/>
    <x v="1"/>
    <x v="14"/>
    <s v="Acme Kleen Earth Office Shears"/>
    <x v="3433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OFF-AR-10004022"/>
    <x v="1"/>
    <x v="6"/>
    <s v="Panasonic KP-380BK Classic Electric Pencil Sharpener"/>
    <x v="1002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OFF-SU-10001218"/>
    <x v="1"/>
    <x v="14"/>
    <s v="Fiskars Softgrip Scissors"/>
    <x v="2803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s v="United States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s v="United States"/>
    <s v="Henderson"/>
    <x v="33"/>
    <n v="89015"/>
    <x v="1"/>
    <s v="FUR-TA-10003392"/>
    <x v="0"/>
    <x v="3"/>
    <s v="Global Adaptabilities Conference Tables"/>
    <x v="4804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s v="United States"/>
    <s v="Henderson"/>
    <x v="33"/>
    <n v="89015"/>
    <x v="1"/>
    <s v="OFF-BI-10001890"/>
    <x v="1"/>
    <x v="8"/>
    <s v="Avery Poly Binder Pockets"/>
    <x v="4805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s v="United States"/>
    <s v="Seattle"/>
    <x v="4"/>
    <n v="98103"/>
    <x v="1"/>
    <s v="OFF-PA-10000167"/>
    <x v="1"/>
    <x v="10"/>
    <s v="Xerox 1925"/>
    <x v="1168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s v="United States"/>
    <s v="Seattle"/>
    <x v="4"/>
    <n v="98103"/>
    <x v="1"/>
    <s v="OFF-BI-10003784"/>
    <x v="1"/>
    <x v="8"/>
    <s v="Computer Printout Index Tabs"/>
    <x v="2956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s v="United States"/>
    <s v="New York City"/>
    <x v="15"/>
    <n v="10009"/>
    <x v="3"/>
    <s v="OFF-PA-10001184"/>
    <x v="1"/>
    <x v="10"/>
    <s v="Xerox 1903"/>
    <x v="1465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s v="United States"/>
    <s v="Seattle"/>
    <x v="4"/>
    <n v="98103"/>
    <x v="1"/>
    <s v="OFF-BI-10002103"/>
    <x v="1"/>
    <x v="8"/>
    <s v="Cardinal Slant-D Ring Binder, Heavy Gauge Vinyl"/>
    <x v="1162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s v="United States"/>
    <s v="Smyrna"/>
    <x v="18"/>
    <n v="37167"/>
    <x v="0"/>
    <s v="OFF-BI-10003091"/>
    <x v="1"/>
    <x v="8"/>
    <s v="GBC DocuBind TL200 Manual Binding Machine"/>
    <x v="4806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s v="United States"/>
    <s v="Seattle"/>
    <x v="4"/>
    <n v="98105"/>
    <x v="1"/>
    <s v="OFF-PA-10001593"/>
    <x v="1"/>
    <x v="10"/>
    <s v="Xerox 1947"/>
    <x v="1085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s v="United States"/>
    <s v="Seattle"/>
    <x v="4"/>
    <n v="98105"/>
    <x v="1"/>
    <s v="FUR-BO-10002598"/>
    <x v="0"/>
    <x v="0"/>
    <s v="Hon Metal Bookcases, Putty"/>
    <x v="1741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s v="United States"/>
    <s v="New York City"/>
    <x v="15"/>
    <n v="10035"/>
    <x v="3"/>
    <s v="FUR-FU-10000320"/>
    <x v="0"/>
    <x v="5"/>
    <s v="OIC Stacking Trays"/>
    <x v="4807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s v="United States"/>
    <s v="New York City"/>
    <x v="15"/>
    <n v="10035"/>
    <x v="3"/>
    <s v="OFF-PA-10001815"/>
    <x v="1"/>
    <x v="10"/>
    <s v="Xerox 1885"/>
    <x v="3803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s v="United States"/>
    <s v="Atlanta"/>
    <x v="32"/>
    <n v="30318"/>
    <x v="0"/>
    <s v="OFF-PA-10003971"/>
    <x v="1"/>
    <x v="10"/>
    <s v="Xerox 1965"/>
    <x v="1465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s v="United States"/>
    <s v="Atlanta"/>
    <x v="32"/>
    <n v="30318"/>
    <x v="0"/>
    <s v="OFF-AR-10004685"/>
    <x v="1"/>
    <x v="6"/>
    <s v="Binney &amp; Smith Crayola Metallic Colored Pencils, 8-Color Set"/>
    <x v="4808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s v="United States"/>
    <s v="Newark"/>
    <x v="13"/>
    <n v="19711"/>
    <x v="3"/>
    <s v="OFF-PA-10001609"/>
    <x v="1"/>
    <x v="10"/>
    <s v="Tops Wirebound Message Log Books"/>
    <x v="4809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s v="United States"/>
    <s v="Newark"/>
    <x v="13"/>
    <n v="19711"/>
    <x v="3"/>
    <s v="FUR-FU-10000550"/>
    <x v="0"/>
    <x v="5"/>
    <s v="Stacking Trays by OIC"/>
    <x v="548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s v="United States"/>
    <s v="Nashville"/>
    <x v="18"/>
    <n v="37211"/>
    <x v="0"/>
    <s v="TEC-AC-10004209"/>
    <x v="2"/>
    <x v="11"/>
    <s v="Memorex Froggy Flash Drive 4 GB"/>
    <x v="2083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s v="United States"/>
    <s v="Nashville"/>
    <x v="18"/>
    <n v="37211"/>
    <x v="0"/>
    <s v="OFF-PA-10003022"/>
    <x v="1"/>
    <x v="10"/>
    <s v="Standard Line “While You Were Out” Hardbound Telephone Message Book"/>
    <x v="4810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s v="United States"/>
    <s v="Richmond"/>
    <x v="14"/>
    <n v="47374"/>
    <x v="2"/>
    <s v="FUR-TA-10001039"/>
    <x v="0"/>
    <x v="3"/>
    <s v="KI Adjustable-Height Table"/>
    <x v="4811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s v="United States"/>
    <s v="Richmond"/>
    <x v="14"/>
    <n v="47374"/>
    <x v="2"/>
    <s v="TEC-PH-10002624"/>
    <x v="2"/>
    <x v="7"/>
    <s v="Samsung Galaxy S4 Mini"/>
    <x v="2135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s v="United States"/>
    <s v="Richmond"/>
    <x v="14"/>
    <n v="47374"/>
    <x v="2"/>
    <s v="FUR-FU-10001473"/>
    <x v="0"/>
    <x v="5"/>
    <s v="DAX Wood Document Frame"/>
    <x v="1302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s v="United States"/>
    <s v="Richmond"/>
    <x v="14"/>
    <n v="47374"/>
    <x v="2"/>
    <s v="TEC-PH-10001819"/>
    <x v="2"/>
    <x v="7"/>
    <s v="Innergie mMini Combo Duo USB Travel Charging Kit"/>
    <x v="2273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s v="United States"/>
    <s v="Richmond"/>
    <x v="14"/>
    <n v="47374"/>
    <x v="2"/>
    <s v="FUR-CH-10004287"/>
    <x v="0"/>
    <x v="1"/>
    <s v="SAFCO Arco Folding Chair"/>
    <x v="4812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s v="United States"/>
    <s v="Miami"/>
    <x v="2"/>
    <n v="33180"/>
    <x v="0"/>
    <s v="OFF-BI-10004728"/>
    <x v="1"/>
    <x v="8"/>
    <s v="Wilson Jones Turn Tabs Binder Tool for Ring Binders"/>
    <x v="2200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s v="United States"/>
    <s v="Miami"/>
    <x v="2"/>
    <n v="33180"/>
    <x v="0"/>
    <s v="OFF-ST-10000918"/>
    <x v="1"/>
    <x v="4"/>
    <s v="Crate-A-Files"/>
    <x v="4813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s v="United States"/>
    <s v="Miami"/>
    <x v="2"/>
    <n v="33180"/>
    <x v="0"/>
    <s v="OFF-BI-10004593"/>
    <x v="1"/>
    <x v="8"/>
    <s v="Ibico Laser Imprintable Binding System Covers"/>
    <x v="4814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s v="United States"/>
    <s v="Miami"/>
    <x v="2"/>
    <n v="33180"/>
    <x v="0"/>
    <s v="FUR-BO-10001337"/>
    <x v="0"/>
    <x v="0"/>
    <s v="O'Sullivan Living Dimensions 2-Shelf Bookcases"/>
    <x v="4815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s v="United States"/>
    <s v="Saint Charles"/>
    <x v="25"/>
    <n v="63301"/>
    <x v="2"/>
    <s v="TEC-AC-10002473"/>
    <x v="2"/>
    <x v="11"/>
    <s v="Maxell 4.7GB DVD-R"/>
    <x v="4816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s v="United States"/>
    <s v="Saint Charles"/>
    <x v="25"/>
    <n v="63301"/>
    <x v="2"/>
    <s v="FUR-FU-10003623"/>
    <x v="0"/>
    <x v="5"/>
    <s v="DataProducts Ampli Magnifier Task Lamp, Black,"/>
    <x v="4817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s v="United States"/>
    <s v="Virginia Beach"/>
    <x v="17"/>
    <n v="23464"/>
    <x v="0"/>
    <s v="FUR-FU-10002045"/>
    <x v="0"/>
    <x v="5"/>
    <s v="Executive Impressions 14&quot;"/>
    <x v="4818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s v="United States"/>
    <s v="Philadelphia"/>
    <x v="9"/>
    <n v="19140"/>
    <x v="3"/>
    <s v="TEC-PH-10002555"/>
    <x v="2"/>
    <x v="7"/>
    <s v="Nortel Meridian M5316 Digital phone"/>
    <x v="4819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s v="United States"/>
    <s v="Philadelphia"/>
    <x v="9"/>
    <n v="19140"/>
    <x v="3"/>
    <s v="OFF-BI-10002794"/>
    <x v="1"/>
    <x v="8"/>
    <s v="Avery Trapezoid Ring Binder, 3&quot; Capacity, Black, 1040 sheets"/>
    <x v="4241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s v="United States"/>
    <s v="Philadelphia"/>
    <x v="9"/>
    <n v="19140"/>
    <x v="3"/>
    <s v="FUR-TA-10004086"/>
    <x v="0"/>
    <x v="3"/>
    <s v="KI Adjustable-Height Table"/>
    <x v="1259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s v="United States"/>
    <s v="Philadelphia"/>
    <x v="9"/>
    <n v="19140"/>
    <x v="3"/>
    <s v="OFF-ST-10004946"/>
    <x v="1"/>
    <x v="4"/>
    <s v="Desktop 3-Pocket Hot File"/>
    <x v="4820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s v="United States"/>
    <s v="Long Beach"/>
    <x v="15"/>
    <n v="11561"/>
    <x v="3"/>
    <s v="OFF-PA-10000241"/>
    <x v="1"/>
    <x v="10"/>
    <s v="IBM Multi-Purpose Copy Paper, 8 1/2 x 11&quot;, Case"/>
    <x v="1663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s v="United States"/>
    <s v="Long Beach"/>
    <x v="15"/>
    <n v="11561"/>
    <x v="3"/>
    <s v="OFF-AP-10004036"/>
    <x v="1"/>
    <x v="9"/>
    <s v="Bionaire 99.97% HEPA Air Cleaner"/>
    <x v="4821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s v="United States"/>
    <s v="Houston"/>
    <x v="5"/>
    <n v="77070"/>
    <x v="2"/>
    <s v="TEC-PH-10001578"/>
    <x v="2"/>
    <x v="7"/>
    <s v="Polycom SoundStation2 EX Conference phone"/>
    <x v="4822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s v="United States"/>
    <s v="Tuscaloosa"/>
    <x v="19"/>
    <n v="35401"/>
    <x v="0"/>
    <s v="FUR-CH-10002647"/>
    <x v="0"/>
    <x v="1"/>
    <s v="Situations Contoured Folding Chairs, 4/Set"/>
    <x v="1741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s v="United States"/>
    <s v="Mesa"/>
    <x v="16"/>
    <n v="85204"/>
    <x v="1"/>
    <s v="FUR-TA-10003008"/>
    <x v="0"/>
    <x v="3"/>
    <s v="Lesro Round Back Collection Coffee Table, End Table"/>
    <x v="4823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s v="United States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s v="United States"/>
    <s v="Chicago"/>
    <x v="10"/>
    <n v="60610"/>
    <x v="2"/>
    <s v="OFF-AP-10004980"/>
    <x v="1"/>
    <x v="9"/>
    <s v="3M Replacement Filter for Office Air Cleaner for 20' x 33' Room"/>
    <x v="482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s v="United States"/>
    <s v="Columbus"/>
    <x v="32"/>
    <n v="31907"/>
    <x v="0"/>
    <s v="FUR-FU-10000747"/>
    <x v="0"/>
    <x v="5"/>
    <s v="Tenex B1-RE Series Chair Mats for Low Pile Carpets"/>
    <x v="4825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s v="United States"/>
    <s v="Columbus"/>
    <x v="32"/>
    <n v="31907"/>
    <x v="0"/>
    <s v="OFF-BI-10004492"/>
    <x v="1"/>
    <x v="8"/>
    <s v="Tuf-Vin Binders"/>
    <x v="4826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s v="United States"/>
    <s v="Orange"/>
    <x v="30"/>
    <n v="7050"/>
    <x v="3"/>
    <s v="OFF-LA-10004055"/>
    <x v="1"/>
    <x v="2"/>
    <s v="Color-Coded Legal Exhibit Labels"/>
    <x v="3358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s v="United States"/>
    <s v="Los Angeles"/>
    <x v="1"/>
    <n v="90032"/>
    <x v="1"/>
    <s v="OFF-ST-10002485"/>
    <x v="1"/>
    <x v="4"/>
    <s v="Rogers Deluxe File Chest"/>
    <x v="1190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s v="United States"/>
    <s v="Los Angeles"/>
    <x v="1"/>
    <n v="90032"/>
    <x v="1"/>
    <s v="OFF-PA-10001243"/>
    <x v="1"/>
    <x v="10"/>
    <s v="Xerox 1983"/>
    <x v="156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s v="United States"/>
    <s v="Chicago"/>
    <x v="10"/>
    <n v="60623"/>
    <x v="2"/>
    <s v="TEC-PH-10004447"/>
    <x v="2"/>
    <x v="7"/>
    <s v="Toshiba IPT2010-SD IP Telephone"/>
    <x v="2705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s v="United States"/>
    <s v="Chicago"/>
    <x v="10"/>
    <n v="60623"/>
    <x v="2"/>
    <s v="OFF-FA-10002280"/>
    <x v="1"/>
    <x v="13"/>
    <s v="Advantus Plastic Paper Clips"/>
    <x v="4698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s v="United States"/>
    <s v="Richmond"/>
    <x v="17"/>
    <n v="23223"/>
    <x v="0"/>
    <s v="OFF-PA-10004734"/>
    <x v="1"/>
    <x v="10"/>
    <s v="Southworth Structures Collection"/>
    <x v="1388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s v="United States"/>
    <s v="Richmond"/>
    <x v="17"/>
    <n v="23223"/>
    <x v="0"/>
    <s v="OFF-BI-10000145"/>
    <x v="1"/>
    <x v="8"/>
    <s v="Zipper Ring Binder Pockets"/>
    <x v="4827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s v="United States"/>
    <s v="Troy"/>
    <x v="15"/>
    <n v="12180"/>
    <x v="3"/>
    <s v="OFF-EN-10004773"/>
    <x v="1"/>
    <x v="12"/>
    <s v="Staple envelope"/>
    <x v="4828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s v="United States"/>
    <s v="Troy"/>
    <x v="15"/>
    <n v="12180"/>
    <x v="3"/>
    <s v="OFF-BI-10004970"/>
    <x v="1"/>
    <x v="8"/>
    <s v="ACCOHIDE 3-Ring Binder, Blue, 1&quot;"/>
    <x v="4541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s v="United States"/>
    <s v="Providence"/>
    <x v="34"/>
    <n v="2908"/>
    <x v="3"/>
    <s v="OFF-ST-10000604"/>
    <x v="1"/>
    <x v="4"/>
    <s v="Home/Office Personal File Carts"/>
    <x v="2876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s v="United States"/>
    <s v="San Francisco"/>
    <x v="1"/>
    <n v="94122"/>
    <x v="1"/>
    <s v="OFF-AR-10003190"/>
    <x v="1"/>
    <x v="6"/>
    <s v="Newell 32"/>
    <x v="13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s v="United States"/>
    <s v="San Francisco"/>
    <x v="1"/>
    <n v="94122"/>
    <x v="1"/>
    <s v="FUR-CH-10000155"/>
    <x v="0"/>
    <x v="1"/>
    <s v="Global Comet Stacking Armless Chair"/>
    <x v="4829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s v="United States"/>
    <s v="San Francisco"/>
    <x v="1"/>
    <n v="94122"/>
    <x v="1"/>
    <s v="OFF-ST-10003058"/>
    <x v="1"/>
    <x v="4"/>
    <s v="Eldon Mobile Mega Data Cart  Mega Stackable  Add-On Trays"/>
    <x v="4830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s v="United States"/>
    <s v="San Francisco"/>
    <x v="1"/>
    <n v="94122"/>
    <x v="1"/>
    <s v="FUR-TA-10004767"/>
    <x v="0"/>
    <x v="3"/>
    <s v="Safco Drafting Table"/>
    <x v="3011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s v="United States"/>
    <s v="New York City"/>
    <x v="15"/>
    <n v="10009"/>
    <x v="3"/>
    <s v="FUR-CH-10002372"/>
    <x v="0"/>
    <x v="1"/>
    <s v="Office Star - Ergonomically Designed Knee Chair"/>
    <x v="3489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s v="United States"/>
    <s v="San Francisco"/>
    <x v="1"/>
    <n v="94109"/>
    <x v="1"/>
    <s v="TEC-AC-10000158"/>
    <x v="2"/>
    <x v="11"/>
    <s v="Sony 64GB Class 10 Micro SDHC R40 Memory Card"/>
    <x v="3313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s v="United States"/>
    <s v="Houston"/>
    <x v="5"/>
    <n v="77070"/>
    <x v="2"/>
    <s v="TEC-AC-10000158"/>
    <x v="2"/>
    <x v="11"/>
    <s v="Sony 64GB Class 10 Micro SDHC R40 Memory Card"/>
    <x v="740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s v="United States"/>
    <s v="Houston"/>
    <x v="5"/>
    <n v="77070"/>
    <x v="2"/>
    <s v="TEC-CO-10002313"/>
    <x v="2"/>
    <x v="16"/>
    <s v="Canon PC1080F Personal Copier"/>
    <x v="4697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s v="United States"/>
    <s v="Houston"/>
    <x v="5"/>
    <n v="77070"/>
    <x v="2"/>
    <s v="OFF-PA-10002581"/>
    <x v="1"/>
    <x v="10"/>
    <s v="Xerox 1951"/>
    <x v="1355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s v="United States"/>
    <s v="Houston"/>
    <x v="5"/>
    <n v="77070"/>
    <x v="2"/>
    <s v="OFF-AP-10001205"/>
    <x v="1"/>
    <x v="9"/>
    <s v="Belkin 5 Outlet SurgeMaster Power Centers"/>
    <x v="4831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s v="United States"/>
    <s v="Houston"/>
    <x v="5"/>
    <n v="77070"/>
    <x v="2"/>
    <s v="OFF-ST-10000344"/>
    <x v="1"/>
    <x v="4"/>
    <s v="Neat Ideas Personal Hanging Folder Files, Black"/>
    <x v="4832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s v="United States"/>
    <s v="Philadelphia"/>
    <x v="9"/>
    <n v="19140"/>
    <x v="3"/>
    <s v="OFF-BI-10002897"/>
    <x v="1"/>
    <x v="8"/>
    <s v="Black Avery Memo-Size 3-Ring Binder, 5 1/2&quot; x 8 1/2&quot;"/>
    <x v="4833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s v="United States"/>
    <s v="Philadelphia"/>
    <x v="9"/>
    <n v="19140"/>
    <x v="3"/>
    <s v="OFF-BI-10003694"/>
    <x v="1"/>
    <x v="8"/>
    <s v="Avery 3 1/2&quot; Diskette Storage Pages, 10/Pack"/>
    <x v="4834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s v="United States"/>
    <s v="Baltimore"/>
    <x v="39"/>
    <n v="21215"/>
    <x v="3"/>
    <s v="TEC-PH-10001644"/>
    <x v="2"/>
    <x v="7"/>
    <s v="BlueLounge Milo Smartphone Stand, White/Metallic"/>
    <x v="1324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s v="United States"/>
    <s v="Athens"/>
    <x v="32"/>
    <n v="30605"/>
    <x v="0"/>
    <s v="OFF-AR-10002399"/>
    <x v="1"/>
    <x v="6"/>
    <s v="Dixon Prang Watercolor Pencils, 10-Color Set with Brush"/>
    <x v="4835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s v="United States"/>
    <s v="Lancaster"/>
    <x v="24"/>
    <n v="43130"/>
    <x v="3"/>
    <s v="TEC-AC-10003063"/>
    <x v="2"/>
    <x v="11"/>
    <s v="Micro Innovations USB RF Wireless Keyboard with Mouse"/>
    <x v="4836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s v="United States"/>
    <s v="Los Angeles"/>
    <x v="1"/>
    <n v="90032"/>
    <x v="1"/>
    <s v="OFF-BI-10002071"/>
    <x v="1"/>
    <x v="8"/>
    <s v="Fellowes Black Plastic Comb Bindings"/>
    <x v="4837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s v="United States"/>
    <s v="Baltimore"/>
    <x v="39"/>
    <n v="21215"/>
    <x v="3"/>
    <s v="FUR-CH-10004218"/>
    <x v="0"/>
    <x v="1"/>
    <s v="Global Fabric Manager's Chair, Dark Gray"/>
    <x v="4838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s v="United States"/>
    <s v="Houston"/>
    <x v="5"/>
    <n v="77095"/>
    <x v="2"/>
    <s v="OFF-SU-10000432"/>
    <x v="1"/>
    <x v="14"/>
    <s v="Acco Side-Punched Conventional Columnar Pads"/>
    <x v="4839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s v="United States"/>
    <s v="Houston"/>
    <x v="5"/>
    <n v="77095"/>
    <x v="2"/>
    <s v="OFF-AR-10003183"/>
    <x v="1"/>
    <x v="6"/>
    <s v="Avery Fluorescent Highlighter Four-Color Set"/>
    <x v="2245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s v="United States"/>
    <s v="Houston"/>
    <x v="5"/>
    <n v="77095"/>
    <x v="2"/>
    <s v="FUR-CH-10002017"/>
    <x v="0"/>
    <x v="1"/>
    <s v="SAFCO Optional Arm Kit for Workspace Cribbage Stacking Chair"/>
    <x v="4840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s v="United States"/>
    <s v="Houston"/>
    <x v="5"/>
    <n v="77095"/>
    <x v="2"/>
    <s v="FUR-FU-10003247"/>
    <x v="0"/>
    <x v="5"/>
    <s v="36X48 HARDFLOOR CHAIRMAT"/>
    <x v="1331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s v="United States"/>
    <s v="Houston"/>
    <x v="5"/>
    <n v="77095"/>
    <x v="2"/>
    <s v="OFF-AP-10001563"/>
    <x v="1"/>
    <x v="9"/>
    <s v="Belkin Premiere Surge Master II 8-outlet surge protector"/>
    <x v="4841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s v="United States"/>
    <s v="San Diego"/>
    <x v="1"/>
    <n v="92024"/>
    <x v="1"/>
    <s v="TEC-PH-10004908"/>
    <x v="2"/>
    <x v="7"/>
    <s v="Panasonic KX TS3282W Corded phone"/>
    <x v="4842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s v="United States"/>
    <s v="San Diego"/>
    <x v="1"/>
    <n v="92024"/>
    <x v="1"/>
    <s v="FUR-TA-10003392"/>
    <x v="0"/>
    <x v="3"/>
    <s v="Global Adaptabilities Conference Tables"/>
    <x v="3008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s v="United States"/>
    <s v="Hialeah"/>
    <x v="2"/>
    <n v="33012"/>
    <x v="0"/>
    <s v="OFF-BI-10004140"/>
    <x v="1"/>
    <x v="8"/>
    <s v="Avery Non-Stick Binders"/>
    <x v="4843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s v="United States"/>
    <s v="Hialeah"/>
    <x v="2"/>
    <n v="33012"/>
    <x v="0"/>
    <s v="OFF-AR-10003631"/>
    <x v="1"/>
    <x v="6"/>
    <s v="Staples in misc. colors"/>
    <x v="4844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s v="United States"/>
    <s v="Atlanta"/>
    <x v="32"/>
    <n v="30318"/>
    <x v="0"/>
    <s v="OFF-ST-10003716"/>
    <x v="1"/>
    <x v="4"/>
    <s v="Tennsco Double-Tier Lockers"/>
    <x v="4845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s v="United States"/>
    <s v="Atlanta"/>
    <x v="32"/>
    <n v="30318"/>
    <x v="0"/>
    <s v="OFF-BI-10003274"/>
    <x v="1"/>
    <x v="8"/>
    <s v="Avery Durable Slant Ring Binders, No Labels"/>
    <x v="204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s v="United States"/>
    <s v="Seattle"/>
    <x v="4"/>
    <n v="98103"/>
    <x v="1"/>
    <s v="FUR-FU-10004848"/>
    <x v="0"/>
    <x v="5"/>
    <s v="DAX Solid Wood Frames"/>
    <x v="4846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s v="United States"/>
    <s v="Los Angeles"/>
    <x v="1"/>
    <n v="90036"/>
    <x v="1"/>
    <s v="OFF-AR-10003504"/>
    <x v="1"/>
    <x v="6"/>
    <s v="Newell 347"/>
    <x v="1591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s v="United States"/>
    <s v="Los Angeles"/>
    <x v="1"/>
    <n v="90036"/>
    <x v="1"/>
    <s v="OFF-LA-10000305"/>
    <x v="1"/>
    <x v="2"/>
    <s v="Avery 495"/>
    <x v="2380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s v="United States"/>
    <s v="New York City"/>
    <x v="15"/>
    <n v="10035"/>
    <x v="3"/>
    <s v="OFF-AR-10001427"/>
    <x v="1"/>
    <x v="6"/>
    <s v="Newell 330"/>
    <x v="493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s v="United States"/>
    <s v="New York City"/>
    <x v="15"/>
    <n v="10035"/>
    <x v="3"/>
    <s v="TEC-PH-10004614"/>
    <x v="2"/>
    <x v="7"/>
    <s v="AT&amp;T 841000 Phone"/>
    <x v="4847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s v="United States"/>
    <s v="Fort Lauderdale"/>
    <x v="2"/>
    <n v="33311"/>
    <x v="0"/>
    <s v="TEC-PH-10001944"/>
    <x v="2"/>
    <x v="7"/>
    <s v="Wi-Ex zBoost YX540 Cellular Phone Signal Booster"/>
    <x v="4848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s v="United States"/>
    <s v="Fort Lauderdale"/>
    <x v="2"/>
    <n v="33311"/>
    <x v="0"/>
    <s v="FUR-TA-10001039"/>
    <x v="0"/>
    <x v="3"/>
    <s v="KI Adjustable-Height Table"/>
    <x v="4849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s v="United States"/>
    <s v="Rochester"/>
    <x v="15"/>
    <n v="14609"/>
    <x v="3"/>
    <s v="FUR-FU-10003806"/>
    <x v="0"/>
    <x v="5"/>
    <s v="Tenex Chairmat w/ Average Lip, 45&quot; x 53&quot;"/>
    <x v="4850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s v="United States"/>
    <s v="Saint Charles"/>
    <x v="10"/>
    <n v="60174"/>
    <x v="2"/>
    <s v="FUR-FU-10002111"/>
    <x v="0"/>
    <x v="5"/>
    <s v="Master Caster Door Stop, Large Brown"/>
    <x v="4851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s v="United States"/>
    <s v="New York City"/>
    <x v="15"/>
    <n v="10024"/>
    <x v="3"/>
    <s v="OFF-AR-10000817"/>
    <x v="1"/>
    <x v="6"/>
    <s v="Manco Dry-Lighter Erasable Highlighter"/>
    <x v="239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s v="United States"/>
    <s v="San Francisco"/>
    <x v="1"/>
    <n v="94109"/>
    <x v="1"/>
    <s v="FUR-FU-10001424"/>
    <x v="0"/>
    <x v="5"/>
    <s v="Dax Clear Box Frame"/>
    <x v="45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s v="United States"/>
    <s v="San Francisco"/>
    <x v="1"/>
    <n v="94109"/>
    <x v="1"/>
    <s v="TEC-MA-10002930"/>
    <x v="2"/>
    <x v="15"/>
    <s v="Ricoh - Ink Collector Unit for GX3000 Series Printers"/>
    <x v="4852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s v="United States"/>
    <s v="Phoenix"/>
    <x v="16"/>
    <n v="85023"/>
    <x v="1"/>
    <s v="OFF-AR-10003759"/>
    <x v="1"/>
    <x v="6"/>
    <s v="Crayola Anti Dust Chalk, 12/Pack"/>
    <x v="215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s v="United States"/>
    <s v="Phoenix"/>
    <x v="16"/>
    <n v="85023"/>
    <x v="1"/>
    <s v="OFF-PA-10001837"/>
    <x v="1"/>
    <x v="10"/>
    <s v="Xerox 1976"/>
    <x v="561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s v="United States"/>
    <s v="Phoenix"/>
    <x v="16"/>
    <n v="85023"/>
    <x v="1"/>
    <s v="OFF-PA-10001667"/>
    <x v="1"/>
    <x v="10"/>
    <s v="Great White Multi-Use Recycled Paper (20Lb. and 84 Bright)"/>
    <x v="383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s v="United States"/>
    <s v="Seattle"/>
    <x v="4"/>
    <n v="98115"/>
    <x v="1"/>
    <s v="OFF-PA-10000246"/>
    <x v="1"/>
    <x v="10"/>
    <s v="Riverleaf Stik-Withit Designer Note Cubes"/>
    <x v="4740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s v="United States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s v="United States"/>
    <s v="Seattle"/>
    <x v="4"/>
    <n v="98115"/>
    <x v="1"/>
    <s v="OFF-BI-10000138"/>
    <x v="1"/>
    <x v="8"/>
    <s v="Acco Translucent Poly Ring Binders"/>
    <x v="3938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s v="United States"/>
    <s v="Camarillo"/>
    <x v="1"/>
    <n v="93010"/>
    <x v="1"/>
    <s v="OFF-LA-10002034"/>
    <x v="1"/>
    <x v="2"/>
    <s v="Avery 478"/>
    <x v="1674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s v="United States"/>
    <s v="Detroit"/>
    <x v="12"/>
    <n v="48205"/>
    <x v="2"/>
    <s v="OFF-AR-10000127"/>
    <x v="1"/>
    <x v="6"/>
    <s v="Newell 321"/>
    <x v="1235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s v="United States"/>
    <s v="Detroit"/>
    <x v="12"/>
    <n v="48205"/>
    <x v="2"/>
    <s v="OFF-PA-10003172"/>
    <x v="1"/>
    <x v="10"/>
    <s v="Xerox 1996"/>
    <x v="243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s v="United States"/>
    <s v="San Francisco"/>
    <x v="1"/>
    <n v="94109"/>
    <x v="1"/>
    <s v="OFF-AR-10001246"/>
    <x v="1"/>
    <x v="6"/>
    <s v="Newell 317"/>
    <x v="138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s v="United States"/>
    <s v="San Francisco"/>
    <x v="1"/>
    <n v="94109"/>
    <x v="1"/>
    <s v="OFF-BI-10002026"/>
    <x v="1"/>
    <x v="8"/>
    <s v="Ibico Recycled Linen-Style Covers"/>
    <x v="4854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s v="United States"/>
    <s v="San Francisco"/>
    <x v="1"/>
    <n v="94109"/>
    <x v="1"/>
    <s v="TEC-AC-10000844"/>
    <x v="2"/>
    <x v="11"/>
    <s v="Logitech Gaming G510s - Keyboard"/>
    <x v="2121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s v="United States"/>
    <s v="San Francisco"/>
    <x v="1"/>
    <n v="94109"/>
    <x v="1"/>
    <s v="OFF-BI-10001575"/>
    <x v="1"/>
    <x v="8"/>
    <s v="GBC Linen Binding Covers"/>
    <x v="2000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s v="United States"/>
    <s v="Philadelphia"/>
    <x v="9"/>
    <n v="19140"/>
    <x v="3"/>
    <s v="OFF-BI-10004632"/>
    <x v="1"/>
    <x v="8"/>
    <s v="Ibico Hi-Tech Manual Binding System"/>
    <x v="4855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s v="United States"/>
    <s v="New York City"/>
    <x v="15"/>
    <n v="10035"/>
    <x v="3"/>
    <s v="TEC-PH-10000193"/>
    <x v="2"/>
    <x v="7"/>
    <s v="Jensen SMPS-640 - speaker phone"/>
    <x v="4856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s v="United States"/>
    <s v="Chicago"/>
    <x v="10"/>
    <n v="60623"/>
    <x v="2"/>
    <s v="TEC-AC-10003441"/>
    <x v="2"/>
    <x v="11"/>
    <s v="Kingston Digital DataTraveler 32GB USB 2.0"/>
    <x v="1390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s v="United States"/>
    <s v="San Francisco"/>
    <x v="1"/>
    <n v="94122"/>
    <x v="1"/>
    <s v="TEC-PH-10004093"/>
    <x v="2"/>
    <x v="7"/>
    <s v="Panasonic Kx-TS550"/>
    <x v="4360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s v="United States"/>
    <s v="San Francisco"/>
    <x v="1"/>
    <n v="94122"/>
    <x v="1"/>
    <s v="OFF-AP-10002998"/>
    <x v="1"/>
    <x v="9"/>
    <s v="Holmes 99% HEPA Air Purifier"/>
    <x v="4857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s v="United States"/>
    <s v="San Francisco"/>
    <x v="1"/>
    <n v="94122"/>
    <x v="1"/>
    <s v="FUR-FU-10000073"/>
    <x v="0"/>
    <x v="5"/>
    <s v="Deflect-O Glasstique Clear Desk Accessories"/>
    <x v="485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s v="United States"/>
    <s v="Philadelphia"/>
    <x v="9"/>
    <n v="19134"/>
    <x v="3"/>
    <s v="OFF-PA-10001125"/>
    <x v="1"/>
    <x v="10"/>
    <s v="Xerox 1988"/>
    <x v="3971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s v="United States"/>
    <s v="Philadelphia"/>
    <x v="9"/>
    <n v="19134"/>
    <x v="3"/>
    <s v="TEC-AC-10003033"/>
    <x v="2"/>
    <x v="11"/>
    <s v="Plantronics CS510 - Over-the-Head monaural Wireless Headset System"/>
    <x v="4859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s v="United States"/>
    <s v="San Francisco"/>
    <x v="1"/>
    <n v="94122"/>
    <x v="1"/>
    <s v="OFF-BI-10002498"/>
    <x v="1"/>
    <x v="8"/>
    <s v="Clear Mylar Reinforcing Strips"/>
    <x v="4860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s v="United States"/>
    <s v="San Francisco"/>
    <x v="1"/>
    <n v="94122"/>
    <x v="1"/>
    <s v="OFF-PA-10004569"/>
    <x v="1"/>
    <x v="10"/>
    <s v="Wirebound Message Books, Two 4 1/4&quot; x 5&quot; Forms per Page"/>
    <x v="4861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s v="United States"/>
    <s v="Fairfield"/>
    <x v="29"/>
    <n v="6824"/>
    <x v="3"/>
    <s v="OFF-BI-10002353"/>
    <x v="1"/>
    <x v="8"/>
    <s v="GBC VeloBind Cover Sets"/>
    <x v="4862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s v="United States"/>
    <s v="Fairfield"/>
    <x v="29"/>
    <n v="6824"/>
    <x v="3"/>
    <s v="OFF-AP-10001564"/>
    <x v="1"/>
    <x v="9"/>
    <s v="Hoover Commercial Lightweight Upright Vacuum with E-Z Empty Dirt Cup"/>
    <x v="4369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s v="United States"/>
    <s v="Fairfield"/>
    <x v="29"/>
    <n v="6824"/>
    <x v="3"/>
    <s v="OFF-PA-10003673"/>
    <x v="1"/>
    <x v="10"/>
    <s v="Strathmore Photo Mount Cards"/>
    <x v="3320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s v="United States"/>
    <s v="New York City"/>
    <x v="15"/>
    <n v="10011"/>
    <x v="3"/>
    <s v="FUR-FU-10003347"/>
    <x v="0"/>
    <x v="5"/>
    <s v="Coloredge Poster Frame"/>
    <x v="4863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s v="United States"/>
    <s v="New York City"/>
    <x v="15"/>
    <n v="10011"/>
    <x v="3"/>
    <s v="OFF-PA-10001934"/>
    <x v="1"/>
    <x v="10"/>
    <s v="Xerox 1993"/>
    <x v="91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s v="United States"/>
    <s v="New York City"/>
    <x v="15"/>
    <n v="10011"/>
    <x v="3"/>
    <s v="OFF-BI-10000632"/>
    <x v="1"/>
    <x v="8"/>
    <s v="Satellite Sectional Post Binders"/>
    <x v="1971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s v="United States"/>
    <s v="Los Angeles"/>
    <x v="1"/>
    <n v="90049"/>
    <x v="1"/>
    <s v="OFF-AR-10003190"/>
    <x v="1"/>
    <x v="6"/>
    <s v="Newell 32"/>
    <x v="880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s v="United States"/>
    <s v="Philadelphia"/>
    <x v="9"/>
    <n v="19143"/>
    <x v="3"/>
    <s v="TEC-MA-10000904"/>
    <x v="2"/>
    <x v="15"/>
    <s v="Brother MFC-9340CDW LED All-In-One Printer, Copier Scanner"/>
    <x v="486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s v="United States"/>
    <s v="San Jose"/>
    <x v="1"/>
    <n v="95123"/>
    <x v="1"/>
    <s v="FUR-FU-10000771"/>
    <x v="0"/>
    <x v="5"/>
    <s v="Eldon 200 Class Desk Accessories, Smoke"/>
    <x v="3384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s v="United States"/>
    <s v="San Jose"/>
    <x v="1"/>
    <n v="95123"/>
    <x v="1"/>
    <s v="OFF-EN-10001990"/>
    <x v="1"/>
    <x v="12"/>
    <s v="Staple envelope"/>
    <x v="1500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s v="United States"/>
    <s v="Pasadena"/>
    <x v="1"/>
    <n v="91104"/>
    <x v="1"/>
    <s v="FUR-FU-10002445"/>
    <x v="0"/>
    <x v="5"/>
    <s v="DAX Two-Tone Rosewood/Black Document Frame, Desktop, 5 x 7"/>
    <x v="376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s v="United States"/>
    <s v="Pasadena"/>
    <x v="1"/>
    <n v="91104"/>
    <x v="1"/>
    <s v="OFF-BI-10003638"/>
    <x v="1"/>
    <x v="8"/>
    <s v="GBC Durable Plastic Covers"/>
    <x v="4865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s v="United States"/>
    <s v="Pasadena"/>
    <x v="1"/>
    <n v="91104"/>
    <x v="1"/>
    <s v="FUR-FU-10004864"/>
    <x v="0"/>
    <x v="5"/>
    <s v="Eldon 500 Class Desk Accessories"/>
    <x v="4866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s v="United States"/>
    <s v="Philadelphia"/>
    <x v="9"/>
    <n v="19134"/>
    <x v="3"/>
    <s v="FUR-CH-10002024"/>
    <x v="0"/>
    <x v="1"/>
    <s v="HON 5400 Series Task Chairs for Big and Tall"/>
    <x v="4867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s v="United States"/>
    <s v="Los Angeles"/>
    <x v="1"/>
    <n v="90049"/>
    <x v="1"/>
    <s v="OFF-AR-10002445"/>
    <x v="1"/>
    <x v="6"/>
    <s v="SANFORD Major Accent Highlighters"/>
    <x v="4868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s v="United States"/>
    <s v="Los Angeles"/>
    <x v="1"/>
    <n v="90032"/>
    <x v="1"/>
    <s v="OFF-ST-10001370"/>
    <x v="1"/>
    <x v="4"/>
    <s v="Sensible Storage WireTech Storage Systems"/>
    <x v="138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s v="United States"/>
    <s v="Columbus"/>
    <x v="24"/>
    <n v="43229"/>
    <x v="3"/>
    <s v="OFF-LA-10000305"/>
    <x v="1"/>
    <x v="2"/>
    <s v="Avery 495"/>
    <x v="1150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s v="United States"/>
    <s v="Columbus"/>
    <x v="24"/>
    <n v="43229"/>
    <x v="3"/>
    <s v="FUR-BO-10001972"/>
    <x v="0"/>
    <x v="0"/>
    <s v="O'Sullivan 4-Shelf Bookcase in Odessa Pine"/>
    <x v="4869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s v="United States"/>
    <s v="Columbus"/>
    <x v="24"/>
    <n v="43229"/>
    <x v="3"/>
    <s v="OFF-ST-10002486"/>
    <x v="1"/>
    <x v="4"/>
    <s v="Eldon Shelf Savers Cubes and Bins"/>
    <x v="4870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s v="United States"/>
    <s v="Los Angeles"/>
    <x v="1"/>
    <n v="90008"/>
    <x v="1"/>
    <s v="TEC-AC-10001874"/>
    <x v="2"/>
    <x v="11"/>
    <s v="Logitech Wireless Anywhere Mouse MX for PC and Mac"/>
    <x v="1006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s v="United States"/>
    <s v="Los Angeles"/>
    <x v="1"/>
    <n v="90008"/>
    <x v="1"/>
    <s v="TEC-AC-10003870"/>
    <x v="2"/>
    <x v="11"/>
    <s v="Logitech Z-906 Speaker sys - home theater - 5.1-CH"/>
    <x v="4871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s v="United States"/>
    <s v="Hollywood"/>
    <x v="2"/>
    <n v="33021"/>
    <x v="0"/>
    <s v="OFF-LA-10002473"/>
    <x v="1"/>
    <x v="2"/>
    <s v="Avery 484"/>
    <x v="2145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s v="United States"/>
    <s v="Roseville"/>
    <x v="12"/>
    <n v="48066"/>
    <x v="2"/>
    <s v="OFF-PA-10003790"/>
    <x v="1"/>
    <x v="10"/>
    <s v="Xerox 1991"/>
    <x v="4243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OFF-AP-10002684"/>
    <x v="1"/>
    <x v="9"/>
    <s v="Acco 7-Outlet Masterpiece Power Center, Wihtout Fax/Phone Line Protection"/>
    <x v="4872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FUR-FU-10001037"/>
    <x v="0"/>
    <x v="5"/>
    <s v="DAX Charcoal/Nickel-Tone Document Frame, 5 x 7"/>
    <x v="4625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OFF-ST-10000876"/>
    <x v="1"/>
    <x v="4"/>
    <s v="Eldon Simplefile Box Office"/>
    <x v="4873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OFF-AR-10003732"/>
    <x v="1"/>
    <x v="6"/>
    <s v="Newell 333"/>
    <x v="348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OFF-PA-10000994"/>
    <x v="1"/>
    <x v="10"/>
    <s v="Xerox 1915"/>
    <x v="2713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OFF-AR-10000940"/>
    <x v="1"/>
    <x v="6"/>
    <s v="Newell 343"/>
    <x v="456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OFF-PA-10004888"/>
    <x v="1"/>
    <x v="10"/>
    <s v="Xerox 217"/>
    <x v="1568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s v="United States"/>
    <s v="Superior"/>
    <x v="6"/>
    <n v="54880"/>
    <x v="2"/>
    <s v="TEC-PH-10000441"/>
    <x v="2"/>
    <x v="7"/>
    <s v="VTech DS6151"/>
    <x v="4874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s v="United States"/>
    <s v="Thousand Oaks"/>
    <x v="1"/>
    <n v="91360"/>
    <x v="1"/>
    <s v="OFF-AR-10001231"/>
    <x v="1"/>
    <x v="6"/>
    <s v="Sanford EarthWrite Recycled Pencils, Medium Soft, #2"/>
    <x v="4875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s v="United States"/>
    <s v="Philadelphia"/>
    <x v="9"/>
    <n v="19134"/>
    <x v="3"/>
    <s v="OFF-EN-10003068"/>
    <x v="1"/>
    <x v="12"/>
    <s v="#6 3/4 Gummed Flap White Envelopes"/>
    <x v="2511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s v="United States"/>
    <s v="Springfield"/>
    <x v="17"/>
    <n v="22153"/>
    <x v="0"/>
    <s v="OFF-AR-10004260"/>
    <x v="1"/>
    <x v="6"/>
    <s v="Boston 1799 Powerhouse Electric Pencil Sharpener"/>
    <x v="2570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s v="United States"/>
    <s v="Houston"/>
    <x v="5"/>
    <n v="77095"/>
    <x v="2"/>
    <s v="FUR-CH-10001973"/>
    <x v="0"/>
    <x v="1"/>
    <s v="Office Star Flex Back Scooter Chair with White Frame"/>
    <x v="1177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s v="United States"/>
    <s v="Columbia"/>
    <x v="18"/>
    <n v="38401"/>
    <x v="0"/>
    <s v="OFF-BI-10002824"/>
    <x v="1"/>
    <x v="8"/>
    <s v="Recycled Easel Ring Binders"/>
    <x v="4876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s v="United States"/>
    <s v="Columbia"/>
    <x v="18"/>
    <n v="38401"/>
    <x v="0"/>
    <s v="OFF-ST-10004950"/>
    <x v="1"/>
    <x v="4"/>
    <s v="Acco Perma 3000 Stacking Storage Drawers"/>
    <x v="1743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s v="United States"/>
    <s v="Concord"/>
    <x v="3"/>
    <n v="28027"/>
    <x v="0"/>
    <s v="OFF-PA-10004039"/>
    <x v="1"/>
    <x v="10"/>
    <s v="Xerox 1882"/>
    <x v="2879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s v="United States"/>
    <s v="Concord"/>
    <x v="3"/>
    <n v="28027"/>
    <x v="0"/>
    <s v="FUR-FU-10003374"/>
    <x v="0"/>
    <x v="5"/>
    <s v="Electrix Fluorescent Magnifier Lamps &amp; Weighted Base"/>
    <x v="487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s v="United States"/>
    <s v="San Jose"/>
    <x v="1"/>
    <n v="95123"/>
    <x v="1"/>
    <s v="FUR-BO-10001918"/>
    <x v="0"/>
    <x v="0"/>
    <s v="Sauder Forest Hills Library with Doors, Woodland Oak Finish"/>
    <x v="4878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s v="United States"/>
    <s v="San Jose"/>
    <x v="1"/>
    <n v="95123"/>
    <x v="1"/>
    <s v="OFF-AP-10002287"/>
    <x v="1"/>
    <x v="9"/>
    <s v="Eureka Sanitaire  Multi-Pro Heavy-Duty Upright, Disposable Bags"/>
    <x v="2053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s v="United States"/>
    <s v="Greensboro"/>
    <x v="3"/>
    <n v="27405"/>
    <x v="0"/>
    <s v="OFF-SU-10004498"/>
    <x v="1"/>
    <x v="14"/>
    <s v="Martin-Yale Premier Letter Opener"/>
    <x v="4879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s v="United States"/>
    <s v="Greensboro"/>
    <x v="3"/>
    <n v="27405"/>
    <x v="0"/>
    <s v="OFF-BI-10002557"/>
    <x v="1"/>
    <x v="8"/>
    <s v="Presstex Flexible Ring Binders"/>
    <x v="4880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s v="United States"/>
    <s v="Helena"/>
    <x v="37"/>
    <n v="59601"/>
    <x v="1"/>
    <s v="TEC-PH-10004908"/>
    <x v="2"/>
    <x v="7"/>
    <s v="Panasonic KX TS3282W Corded phone"/>
    <x v="107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s v="United States"/>
    <s v="Helena"/>
    <x v="37"/>
    <n v="59601"/>
    <x v="1"/>
    <s v="FUR-FU-10000794"/>
    <x v="0"/>
    <x v="5"/>
    <s v="Eldon Stackable Tray, Side-Load, Legal, Smoke"/>
    <x v="4881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s v="United States"/>
    <s v="Fort Lauderdale"/>
    <x v="2"/>
    <n v="33311"/>
    <x v="0"/>
    <s v="TEC-AC-10004171"/>
    <x v="2"/>
    <x v="11"/>
    <s v="Razer Kraken 7.1 Surround Sound Over Ear USB Gaming Headset"/>
    <x v="4882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s v="United States"/>
    <s v="San Francisco"/>
    <x v="1"/>
    <n v="94110"/>
    <x v="1"/>
    <s v="TEC-PH-10002070"/>
    <x v="2"/>
    <x v="7"/>
    <s v="Griffin GC36547 PowerJolt SE Lightning Charger"/>
    <x v="4883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s v="United States"/>
    <s v="San Francisco"/>
    <x v="1"/>
    <n v="94110"/>
    <x v="1"/>
    <s v="TEC-AC-10003095"/>
    <x v="2"/>
    <x v="11"/>
    <s v="Logitech G35 7.1-Channel Surround Sound Headset"/>
    <x v="1948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s v="United States"/>
    <s v="Yuma"/>
    <x v="16"/>
    <n v="85364"/>
    <x v="1"/>
    <s v="TEC-AC-10003832"/>
    <x v="2"/>
    <x v="11"/>
    <s v="Imation 16GB Mini TravelDrive USB 2.0 Flash Drive"/>
    <x v="4884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s v="United States"/>
    <s v="Columbia"/>
    <x v="39"/>
    <n v="21044"/>
    <x v="3"/>
    <s v="OFF-BI-10003527"/>
    <x v="1"/>
    <x v="8"/>
    <s v="Fellowes PB500 Electric Punch Plastic Comb Binding Machine with Manual Bind"/>
    <x v="4885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s v="United States"/>
    <s v="Yuma"/>
    <x v="16"/>
    <n v="85364"/>
    <x v="1"/>
    <s v="TEC-MA-10001148"/>
    <x v="2"/>
    <x v="15"/>
    <s v="Swingline SM12-08 MicroCut Jam Free Shredder"/>
    <x v="4886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s v="United States"/>
    <s v="Chicago"/>
    <x v="10"/>
    <n v="60653"/>
    <x v="2"/>
    <s v="OFF-BI-10002432"/>
    <x v="1"/>
    <x v="8"/>
    <s v="Wilson Jones Standard D-Ring Binders"/>
    <x v="4887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s v="United States"/>
    <s v="Cleveland"/>
    <x v="24"/>
    <n v="44105"/>
    <x v="3"/>
    <s v="OFF-AR-10001374"/>
    <x v="1"/>
    <x v="6"/>
    <s v="BIC Brite Liner Highlighters, Chisel Tip"/>
    <x v="233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s v="United States"/>
    <s v="Cleveland"/>
    <x v="24"/>
    <n v="44105"/>
    <x v="3"/>
    <s v="FUR-FU-10000723"/>
    <x v="0"/>
    <x v="5"/>
    <s v="Deflect-o EconoMat Studded, No Bevel Mat for Low Pile Carpeting"/>
    <x v="520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s v="United States"/>
    <s v="San Francisco"/>
    <x v="1"/>
    <n v="94110"/>
    <x v="1"/>
    <s v="TEC-AC-10003614"/>
    <x v="2"/>
    <x v="11"/>
    <s v="Verbatim 25 GB 6x Blu-ray Single Layer Recordable Disc, 10/Pack"/>
    <x v="4888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s v="United States"/>
    <s v="Oklahoma City"/>
    <x v="26"/>
    <n v="73120"/>
    <x v="2"/>
    <s v="TEC-AC-10004877"/>
    <x v="2"/>
    <x v="11"/>
    <s v="Imation 30456 USB Flash Drive 8GB"/>
    <x v="488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s v="United States"/>
    <s v="Oklahoma City"/>
    <x v="26"/>
    <n v="73120"/>
    <x v="2"/>
    <s v="FUR-FU-10004270"/>
    <x v="0"/>
    <x v="5"/>
    <s v="Executive Impressions 13&quot; Clairmont Wall Clock"/>
    <x v="2206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s v="United States"/>
    <s v="Houston"/>
    <x v="5"/>
    <n v="77095"/>
    <x v="2"/>
    <s v="TEC-MA-10002210"/>
    <x v="2"/>
    <x v="15"/>
    <s v="Epson TM-T88V Direct Thermal Printer - Monochrome - Desktop"/>
    <x v="4890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s v="United States"/>
    <s v="San Francisco"/>
    <x v="1"/>
    <n v="94122"/>
    <x v="1"/>
    <s v="OFF-ST-10000675"/>
    <x v="1"/>
    <x v="4"/>
    <s v="File Shuttle II and Handi-File, Black"/>
    <x v="2412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s v="United States"/>
    <s v="San Francisco"/>
    <x v="1"/>
    <n v="94122"/>
    <x v="1"/>
    <s v="OFF-BI-10004781"/>
    <x v="1"/>
    <x v="8"/>
    <s v="GBC Wire Binding Strips"/>
    <x v="4891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s v="United States"/>
    <s v="San Francisco"/>
    <x v="1"/>
    <n v="94122"/>
    <x v="1"/>
    <s v="OFF-LA-10004689"/>
    <x v="1"/>
    <x v="2"/>
    <s v="Avery 512"/>
    <x v="4892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s v="United States"/>
    <s v="Nashville"/>
    <x v="18"/>
    <n v="37211"/>
    <x v="0"/>
    <s v="TEC-MA-10001856"/>
    <x v="2"/>
    <x v="15"/>
    <s v="Okidata C610n Printer"/>
    <x v="4893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s v="United States"/>
    <s v="Los Angeles"/>
    <x v="1"/>
    <n v="90036"/>
    <x v="1"/>
    <s v="FUR-FU-10000719"/>
    <x v="0"/>
    <x v="5"/>
    <s v="DAX Cubicle Frames, 8-1/2 x 11"/>
    <x v="4894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s v="United States"/>
    <s v="Bellevue"/>
    <x v="4"/>
    <n v="98006"/>
    <x v="1"/>
    <s v="FUR-FU-10003849"/>
    <x v="0"/>
    <x v="5"/>
    <s v="DAX Metal Frame, Desktop, Stepped-Edge"/>
    <x v="4895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s v="United States"/>
    <s v="Houston"/>
    <x v="5"/>
    <n v="77036"/>
    <x v="2"/>
    <s v="OFF-AR-10001725"/>
    <x v="1"/>
    <x v="6"/>
    <s v="Boston Home &amp; Office Model 2000 Electric Pencil Sharpeners"/>
    <x v="48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s v="United States"/>
    <s v="Houston"/>
    <x v="5"/>
    <n v="77036"/>
    <x v="2"/>
    <s v="OFF-FA-10000840"/>
    <x v="1"/>
    <x v="13"/>
    <s v="OIC Thumb-Tacks"/>
    <x v="3064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s v="United States"/>
    <s v="Philadelphia"/>
    <x v="9"/>
    <n v="19143"/>
    <x v="3"/>
    <s v="OFF-ST-10000943"/>
    <x v="1"/>
    <x v="4"/>
    <s v="Eldon ProFile File 'N Store Portable File Tub Letter/Legal Size Black"/>
    <x v="4897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s v="United States"/>
    <s v="Des Plaines"/>
    <x v="10"/>
    <n v="60016"/>
    <x v="2"/>
    <s v="FUR-TA-10002533"/>
    <x v="0"/>
    <x v="3"/>
    <s v="BPI Conference Tables"/>
    <x v="4898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s v="United States"/>
    <s v="Des Plaines"/>
    <x v="10"/>
    <n v="60016"/>
    <x v="2"/>
    <s v="FUR-FU-10001546"/>
    <x v="0"/>
    <x v="5"/>
    <s v="Dana Swing-Arm Lamps"/>
    <x v="1086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s v="United States"/>
    <s v="Des Plaines"/>
    <x v="10"/>
    <n v="60016"/>
    <x v="2"/>
    <s v="FUR-BO-10003546"/>
    <x v="0"/>
    <x v="0"/>
    <s v="Hon 4-Shelf Metal Bookcases"/>
    <x v="48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s v="United States"/>
    <s v="Des Plaines"/>
    <x v="10"/>
    <n v="60016"/>
    <x v="2"/>
    <s v="OFF-BI-10004728"/>
    <x v="1"/>
    <x v="8"/>
    <s v="Wilson Jones Turn Tabs Binder Tool for Ring Binders"/>
    <x v="4900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s v="United States"/>
    <s v="Des Plaines"/>
    <x v="10"/>
    <n v="60016"/>
    <x v="2"/>
    <s v="OFF-ST-10000025"/>
    <x v="1"/>
    <x v="4"/>
    <s v="Fellowes Stor/Drawer Steel Plus Storage Drawers"/>
    <x v="4901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s v="United States"/>
    <s v="Boynton Beach"/>
    <x v="2"/>
    <n v="33437"/>
    <x v="0"/>
    <s v="FUR-CH-10003817"/>
    <x v="0"/>
    <x v="1"/>
    <s v="Global Value Steno Chair, Gray"/>
    <x v="2425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s v="United States"/>
    <s v="Boynton Beach"/>
    <x v="2"/>
    <n v="33437"/>
    <x v="0"/>
    <s v="OFF-PA-10000289"/>
    <x v="1"/>
    <x v="10"/>
    <s v="Xerox 213"/>
    <x v="563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s v="United States"/>
    <s v="Plano"/>
    <x v="5"/>
    <n v="75023"/>
    <x v="2"/>
    <s v="FUR-TA-10001889"/>
    <x v="0"/>
    <x v="3"/>
    <s v="Bush Advantage Collection Racetrack Conference Table"/>
    <x v="4902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s v="United States"/>
    <s v="San Jose"/>
    <x v="1"/>
    <n v="95123"/>
    <x v="1"/>
    <s v="TEC-AC-10002305"/>
    <x v="2"/>
    <x v="11"/>
    <s v="KeyTronic E03601U1 - Keyboard - Beige"/>
    <x v="2775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s v="United States"/>
    <s v="San Jose"/>
    <x v="1"/>
    <n v="95123"/>
    <x v="1"/>
    <s v="FUR-CH-10004875"/>
    <x v="0"/>
    <x v="1"/>
    <s v="Harbour Creations 67200 Series Stacking Chairs"/>
    <x v="2417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s v="United States"/>
    <s v="San Jose"/>
    <x v="1"/>
    <n v="95123"/>
    <x v="1"/>
    <s v="OFF-EN-10001434"/>
    <x v="1"/>
    <x v="12"/>
    <s v="Strathmore #10 Envelopes, Ultimate White"/>
    <x v="3820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s v="United States"/>
    <s v="New York City"/>
    <x v="15"/>
    <n v="10024"/>
    <x v="3"/>
    <s v="OFF-FA-10004395"/>
    <x v="1"/>
    <x v="13"/>
    <s v="Plymouth Boxed Rubber Bands by Plymouth"/>
    <x v="4903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s v="United States"/>
    <s v="Detroit"/>
    <x v="12"/>
    <n v="48227"/>
    <x v="2"/>
    <s v="OFF-BI-10004632"/>
    <x v="1"/>
    <x v="8"/>
    <s v="GBC Binding covers"/>
    <x v="4904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s v="United States"/>
    <s v="Miami"/>
    <x v="2"/>
    <n v="33178"/>
    <x v="0"/>
    <s v="OFF-BI-10000145"/>
    <x v="1"/>
    <x v="8"/>
    <s v="Zipper Ring Binder Pockets"/>
    <x v="1077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s v="United States"/>
    <s v="Miami"/>
    <x v="2"/>
    <n v="33178"/>
    <x v="0"/>
    <s v="OFF-BI-10002498"/>
    <x v="1"/>
    <x v="8"/>
    <s v="Clear Mylar Reinforcing Strips"/>
    <x v="4905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s v="United States"/>
    <s v="Miami"/>
    <x v="2"/>
    <n v="33178"/>
    <x v="0"/>
    <s v="OFF-AR-10001761"/>
    <x v="1"/>
    <x v="6"/>
    <s v="Avery Hi-Liter Smear-Safe Highlighters"/>
    <x v="1886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s v="United States"/>
    <s v="Park Ridge"/>
    <x v="10"/>
    <n v="60068"/>
    <x v="2"/>
    <s v="TEC-PH-10001817"/>
    <x v="2"/>
    <x v="7"/>
    <s v="Wilson Electronics DB Pro Signal Booster"/>
    <x v="4906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s v="United States"/>
    <s v="New York City"/>
    <x v="15"/>
    <n v="10024"/>
    <x v="3"/>
    <s v="OFF-AR-10004456"/>
    <x v="1"/>
    <x v="6"/>
    <s v="Panasonic KP-4ABK Battery-Operated Pencil Sharpener"/>
    <x v="2911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s v="United States"/>
    <s v="New York City"/>
    <x v="15"/>
    <n v="10011"/>
    <x v="3"/>
    <s v="FUR-TA-10001539"/>
    <x v="0"/>
    <x v="3"/>
    <s v="Chromcraft Rectangular Conference Tables"/>
    <x v="4907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s v="United States"/>
    <s v="Hillsboro"/>
    <x v="21"/>
    <n v="97123"/>
    <x v="1"/>
    <s v="OFF-PA-10003205"/>
    <x v="1"/>
    <x v="10"/>
    <s v="Wirebound Message Forms, Four 2 3/4 x 5 Forms per Page, Pink Paper"/>
    <x v="4908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s v="United States"/>
    <s v="Hillsboro"/>
    <x v="21"/>
    <n v="97123"/>
    <x v="1"/>
    <s v="OFF-BI-10002813"/>
    <x v="1"/>
    <x v="8"/>
    <s v="Avery Reinforcements for Hole-Punch Pages"/>
    <x v="4909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s v="United States"/>
    <s v="New York City"/>
    <x v="15"/>
    <n v="10009"/>
    <x v="3"/>
    <s v="TEC-PH-10002310"/>
    <x v="2"/>
    <x v="7"/>
    <s v="Plantronics Calisto P620-M USB Wireless Speakerphone System"/>
    <x v="508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s v="United States"/>
    <s v="New York City"/>
    <x v="15"/>
    <n v="10009"/>
    <x v="3"/>
    <s v="FUR-FU-10003623"/>
    <x v="0"/>
    <x v="5"/>
    <s v="DataProducts Ampli Magnifier Task Lamp, Black,"/>
    <x v="4817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s v="United States"/>
    <s v="Chicago"/>
    <x v="10"/>
    <n v="60623"/>
    <x v="2"/>
    <s v="OFF-PA-10003424"/>
    <x v="1"/>
    <x v="10"/>
    <s v="&quot;While you Were Out&quot; Message Book, One Form per Page"/>
    <x v="2965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s v="United States"/>
    <s v="Chicago"/>
    <x v="10"/>
    <n v="60623"/>
    <x v="2"/>
    <s v="TEC-AC-10004353"/>
    <x v="2"/>
    <x v="11"/>
    <s v="Hypercom P1300 Pinpad"/>
    <x v="4649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s v="United States"/>
    <s v="New York City"/>
    <x v="15"/>
    <n v="10024"/>
    <x v="3"/>
    <s v="FUR-FU-10001934"/>
    <x v="0"/>
    <x v="5"/>
    <s v="Magnifier Swing Arm Lamp"/>
    <x v="108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s v="United States"/>
    <s v="New York City"/>
    <x v="15"/>
    <n v="10024"/>
    <x v="3"/>
    <s v="OFF-LA-10003766"/>
    <x v="1"/>
    <x v="2"/>
    <s v="Self-Adhesive Removable Labels"/>
    <x v="1242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s v="United States"/>
    <s v="Pasco"/>
    <x v="4"/>
    <n v="99301"/>
    <x v="1"/>
    <s v="OFF-AP-10004540"/>
    <x v="1"/>
    <x v="9"/>
    <s v="Eureka The Boss Lite 10-Amp Upright Vacuum, Blue"/>
    <x v="4910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s v="United States"/>
    <s v="Pasco"/>
    <x v="4"/>
    <n v="99301"/>
    <x v="1"/>
    <s v="OFF-BI-10001543"/>
    <x v="1"/>
    <x v="8"/>
    <s v="GBC VeloBinder Manual Binding System"/>
    <x v="4911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s v="United States"/>
    <s v="Burbank"/>
    <x v="1"/>
    <n v="91505"/>
    <x v="1"/>
    <s v="FUR-FU-10004597"/>
    <x v="0"/>
    <x v="5"/>
    <s v="Eldon Cleatmat Chair Mats for Medium Pile Carpets"/>
    <x v="4912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s v="United States"/>
    <s v="Burbank"/>
    <x v="1"/>
    <n v="91505"/>
    <x v="1"/>
    <s v="TEC-MA-10001148"/>
    <x v="2"/>
    <x v="15"/>
    <s v="Swingline SM12-08 MicroCut Jam Free Shredder"/>
    <x v="4913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s v="United States"/>
    <s v="Burbank"/>
    <x v="1"/>
    <n v="91505"/>
    <x v="1"/>
    <s v="OFF-ST-10000078"/>
    <x v="1"/>
    <x v="4"/>
    <s v="Tennsco 6- and 18-Compartment Lockers"/>
    <x v="4914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s v="United States"/>
    <s v="Chicago"/>
    <x v="10"/>
    <n v="60623"/>
    <x v="2"/>
    <s v="FUR-FU-10001037"/>
    <x v="0"/>
    <x v="5"/>
    <s v="DAX Charcoal/Nickel-Tone Document Frame, 5 x 7"/>
    <x v="4915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s v="United States"/>
    <s v="Lancaster"/>
    <x v="9"/>
    <n v="17602"/>
    <x v="3"/>
    <s v="TEC-PH-10001433"/>
    <x v="2"/>
    <x v="7"/>
    <s v="Cisco Small Business SPA 502G VoIP phone"/>
    <x v="4916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s v="United States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s v="United States"/>
    <s v="Tampa"/>
    <x v="2"/>
    <n v="33614"/>
    <x v="0"/>
    <s v="FUR-FU-10001290"/>
    <x v="0"/>
    <x v="5"/>
    <s v="Executive Impressions Supervisor Wall Clock"/>
    <x v="4918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s v="United States"/>
    <s v="Tampa"/>
    <x v="2"/>
    <n v="33614"/>
    <x v="0"/>
    <s v="FUR-FU-10000087"/>
    <x v="0"/>
    <x v="5"/>
    <s v="Executive Impressions 14&quot; Two-Color Numerals Wall Clock"/>
    <x v="4919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s v="United States"/>
    <s v="New York City"/>
    <x v="15"/>
    <n v="10024"/>
    <x v="3"/>
    <s v="TEC-AC-10002049"/>
    <x v="2"/>
    <x v="11"/>
    <s v="Plantronics Savi W720 Multi-Device Wireless Headset System"/>
    <x v="4036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s v="United States"/>
    <s v="New York City"/>
    <x v="15"/>
    <n v="10024"/>
    <x v="3"/>
    <s v="FUR-BO-10002613"/>
    <x v="0"/>
    <x v="0"/>
    <s v="Atlantic Metals Mobile 4-Shelf Bookcases, Custom Colors"/>
    <x v="4920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s v="United States"/>
    <s v="Los Angeles"/>
    <x v="1"/>
    <n v="90045"/>
    <x v="1"/>
    <s v="OFF-ST-10004950"/>
    <x v="1"/>
    <x v="4"/>
    <s v="Tenex Personal Filing Tote With Secure Closure Lid, Black/Frost"/>
    <x v="4729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s v="United States"/>
    <s v="New York City"/>
    <x v="15"/>
    <n v="10035"/>
    <x v="3"/>
    <s v="FUR-CH-10004875"/>
    <x v="0"/>
    <x v="1"/>
    <s v="Harbour Creations 67200 Series Stacking Chairs"/>
    <x v="4921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s v="United States"/>
    <s v="New York City"/>
    <x v="15"/>
    <n v="10009"/>
    <x v="3"/>
    <s v="OFF-AR-10003190"/>
    <x v="1"/>
    <x v="6"/>
    <s v="Newell 32"/>
    <x v="1784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s v="United States"/>
    <s v="Atlanta"/>
    <x v="32"/>
    <n v="30318"/>
    <x v="0"/>
    <s v="FUR-CH-10000553"/>
    <x v="0"/>
    <x v="1"/>
    <s v="Metal Folding Chairs, Beige, 4/Carton"/>
    <x v="4922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s v="United States"/>
    <s v="Atlanta"/>
    <x v="32"/>
    <n v="30318"/>
    <x v="0"/>
    <s v="OFF-LA-10002762"/>
    <x v="1"/>
    <x v="2"/>
    <s v="Avery 485"/>
    <x v="4923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s v="United States"/>
    <s v="Atlanta"/>
    <x v="32"/>
    <n v="30318"/>
    <x v="0"/>
    <s v="FUR-FU-10000719"/>
    <x v="0"/>
    <x v="5"/>
    <s v="DAX Cubicle Frames, 8-1/2 x 11"/>
    <x v="3567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s v="United States"/>
    <s v="New York City"/>
    <x v="15"/>
    <n v="10009"/>
    <x v="3"/>
    <s v="OFF-ST-10000563"/>
    <x v="1"/>
    <x v="4"/>
    <s v="Fellowes Bankers Box Stor/Drawer Steel Plus"/>
    <x v="1643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s v="United States"/>
    <s v="Jacksonville"/>
    <x v="2"/>
    <n v="32216"/>
    <x v="0"/>
    <s v="FUR-TA-10004289"/>
    <x v="0"/>
    <x v="3"/>
    <s v="BoxOffice By Design Rectangular and Half-Moon Meeting Room Tables"/>
    <x v="4924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s v="United States"/>
    <s v="Jacksonville"/>
    <x v="2"/>
    <n v="32216"/>
    <x v="0"/>
    <s v="TEC-PH-10003555"/>
    <x v="2"/>
    <x v="7"/>
    <s v="Motorola HK250 Universal Bluetooth Headset"/>
    <x v="4925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s v="United States"/>
    <s v="Jacksonville"/>
    <x v="2"/>
    <n v="32216"/>
    <x v="0"/>
    <s v="OFF-AR-10001958"/>
    <x v="1"/>
    <x v="6"/>
    <s v="Stanley Bostitch Contemporary Electric Pencil Sharpeners"/>
    <x v="4926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s v="United States"/>
    <s v="Jacksonville"/>
    <x v="2"/>
    <n v="32216"/>
    <x v="0"/>
    <s v="FUR-CH-10000225"/>
    <x v="0"/>
    <x v="1"/>
    <s v="Global Geo Office Task Chair, Gray"/>
    <x v="146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s v="United States"/>
    <s v="Houston"/>
    <x v="5"/>
    <n v="77095"/>
    <x v="2"/>
    <s v="OFF-AP-10002534"/>
    <x v="1"/>
    <x v="9"/>
    <s v="3.6 Cubic Foot Counter Height Office Refrigerator"/>
    <x v="4927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s v="United States"/>
    <s v="Milwaukee"/>
    <x v="6"/>
    <n v="53209"/>
    <x v="2"/>
    <s v="OFF-BI-10000301"/>
    <x v="1"/>
    <x v="8"/>
    <s v="GBC Instant Report Kit"/>
    <x v="1120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s v="United States"/>
    <s v="Milwaukee"/>
    <x v="6"/>
    <n v="53209"/>
    <x v="2"/>
    <s v="OFF-BI-10003460"/>
    <x v="1"/>
    <x v="8"/>
    <s v="Acco 3-Hole Punch"/>
    <x v="4928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s v="United States"/>
    <s v="Modesto"/>
    <x v="1"/>
    <n v="95351"/>
    <x v="1"/>
    <s v="TEC-AC-10001772"/>
    <x v="2"/>
    <x v="11"/>
    <s v="Memorex Mini Travel Drive 16 GB USB 2.0 Flash Drive"/>
    <x v="182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s v="United States"/>
    <s v="Lakewood"/>
    <x v="24"/>
    <n v="44107"/>
    <x v="3"/>
    <s v="TEC-PH-10003505"/>
    <x v="2"/>
    <x v="7"/>
    <s v="Geemarc AmpliPOWER60"/>
    <x v="4929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s v="United States"/>
    <s v="Philadelphia"/>
    <x v="9"/>
    <n v="19134"/>
    <x v="3"/>
    <s v="OFF-LA-10004484"/>
    <x v="1"/>
    <x v="2"/>
    <s v="Avery 476"/>
    <x v="105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s v="United States"/>
    <s v="San Francisco"/>
    <x v="1"/>
    <n v="94109"/>
    <x v="1"/>
    <s v="OFF-PA-10001593"/>
    <x v="1"/>
    <x v="10"/>
    <s v="Xerox 1947"/>
    <x v="2744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s v="United States"/>
    <s v="Detroit"/>
    <x v="12"/>
    <n v="48205"/>
    <x v="2"/>
    <s v="OFF-BI-10004139"/>
    <x v="1"/>
    <x v="8"/>
    <s v="Fellowes Presentation Covers for Comb Binding Machines"/>
    <x v="4930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s v="United States"/>
    <s v="Phoenix"/>
    <x v="16"/>
    <n v="85023"/>
    <x v="1"/>
    <s v="OFF-AR-10001315"/>
    <x v="1"/>
    <x v="6"/>
    <s v="Newell 310"/>
    <x v="493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s v="United States"/>
    <s v="Phoenix"/>
    <x v="16"/>
    <n v="85023"/>
    <x v="1"/>
    <s v="FUR-FU-10001488"/>
    <x v="0"/>
    <x v="5"/>
    <s v="Tenex 46&quot; x 60&quot; Computer Anti-Static Chairmat, Rectangular Shaped"/>
    <x v="4932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s v="United States"/>
    <s v="Philadelphia"/>
    <x v="9"/>
    <n v="19143"/>
    <x v="3"/>
    <s v="TEC-PH-10002170"/>
    <x v="2"/>
    <x v="7"/>
    <s v="ClearSounds CSC500 Amplified Spirit Phone Corded phone"/>
    <x v="4933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s v="United States"/>
    <s v="Philadelphia"/>
    <x v="9"/>
    <n v="19143"/>
    <x v="3"/>
    <s v="FUR-TA-10004575"/>
    <x v="0"/>
    <x v="3"/>
    <s v="Hon 5100 Series Wood Tables"/>
    <x v="2979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s v="United States"/>
    <s v="Los Angeles"/>
    <x v="1"/>
    <n v="90036"/>
    <x v="1"/>
    <s v="OFF-PA-10000809"/>
    <x v="1"/>
    <x v="10"/>
    <s v="Xerox 206"/>
    <x v="54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s v="United States"/>
    <s v="Los Angeles"/>
    <x v="1"/>
    <n v="90036"/>
    <x v="1"/>
    <s v="FUR-CH-10000225"/>
    <x v="0"/>
    <x v="1"/>
    <s v="Global Geo Office Task Chair, Gray"/>
    <x v="4934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s v="United States"/>
    <s v="Los Angeles"/>
    <x v="1"/>
    <n v="90036"/>
    <x v="1"/>
    <s v="OFF-BI-10003707"/>
    <x v="1"/>
    <x v="8"/>
    <s v="Aluminum Screw Posts"/>
    <x v="941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s v="United States"/>
    <s v="Philadelphia"/>
    <x v="9"/>
    <n v="19140"/>
    <x v="3"/>
    <s v="TEC-PH-10004539"/>
    <x v="2"/>
    <x v="7"/>
    <s v="Wireless Extenders zBoost YX545 SOHO Signal Booster"/>
    <x v="4935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s v="United States"/>
    <s v="Philadelphia"/>
    <x v="9"/>
    <n v="19140"/>
    <x v="3"/>
    <s v="OFF-FA-10004076"/>
    <x v="1"/>
    <x v="13"/>
    <s v="Translucent Push Pins by OIC"/>
    <x v="2538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s v="United States"/>
    <s v="Philadelphia"/>
    <x v="9"/>
    <n v="19140"/>
    <x v="3"/>
    <s v="OFF-BI-10003166"/>
    <x v="1"/>
    <x v="8"/>
    <s v="GBC Plasticlear Binding Covers"/>
    <x v="4936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s v="United States"/>
    <s v="Philadelphia"/>
    <x v="9"/>
    <n v="19140"/>
    <x v="3"/>
    <s v="OFF-ST-10002301"/>
    <x v="1"/>
    <x v="4"/>
    <s v="Tennsco Commercial Shelving"/>
    <x v="26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s v="United States"/>
    <s v="Philadelphia"/>
    <x v="9"/>
    <n v="19140"/>
    <x v="3"/>
    <s v="FUR-CH-10002647"/>
    <x v="0"/>
    <x v="1"/>
    <s v="Situations Contoured Folding Chairs, 4/Set"/>
    <x v="2548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s v="United States"/>
    <s v="Miami"/>
    <x v="2"/>
    <n v="33180"/>
    <x v="0"/>
    <s v="OFF-BI-10004654"/>
    <x v="1"/>
    <x v="8"/>
    <s v="VariCap6 Expandable Binder"/>
    <x v="4937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s v="United States"/>
    <s v="Raleigh"/>
    <x v="3"/>
    <n v="27604"/>
    <x v="0"/>
    <s v="OFF-LA-10001175"/>
    <x v="1"/>
    <x v="2"/>
    <s v="Avery 514"/>
    <x v="87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s v="United States"/>
    <s v="Garden City"/>
    <x v="41"/>
    <n v="67846"/>
    <x v="2"/>
    <s v="TEC-PH-10001336"/>
    <x v="2"/>
    <x v="7"/>
    <s v="Digium D40 VoIP phone"/>
    <x v="2052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s v="United States"/>
    <s v="Long Beach"/>
    <x v="1"/>
    <n v="90805"/>
    <x v="1"/>
    <s v="OFF-ST-10000760"/>
    <x v="1"/>
    <x v="4"/>
    <s v="Eldon Fold 'N Roll Cart System"/>
    <x v="493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s v="United States"/>
    <s v="Long Beach"/>
    <x v="1"/>
    <n v="90805"/>
    <x v="1"/>
    <s v="OFF-ST-10002301"/>
    <x v="1"/>
    <x v="4"/>
    <s v="Tennsco Commercial Shelving"/>
    <x v="4939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s v="United States"/>
    <s v="Long Beach"/>
    <x v="1"/>
    <n v="90805"/>
    <x v="1"/>
    <s v="OFF-SU-10004884"/>
    <x v="1"/>
    <x v="14"/>
    <s v="Acme Galleria Hot Forged Steel Scissors with Colored Handles"/>
    <x v="4940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s v="United States"/>
    <s v="Long Beach"/>
    <x v="1"/>
    <n v="90805"/>
    <x v="1"/>
    <s v="OFF-FA-10003112"/>
    <x v="1"/>
    <x v="13"/>
    <s v="Staples"/>
    <x v="2837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s v="United States"/>
    <s v="San Diego"/>
    <x v="1"/>
    <n v="92037"/>
    <x v="1"/>
    <s v="OFF-BI-10000069"/>
    <x v="1"/>
    <x v="8"/>
    <s v="GBC Prepunched Paper, 19-Hole, for Binding Systems, 24-lb"/>
    <x v="494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s v="United States"/>
    <s v="Bloomington"/>
    <x v="10"/>
    <n v="61701"/>
    <x v="2"/>
    <s v="OFF-AR-10001958"/>
    <x v="1"/>
    <x v="6"/>
    <s v="Stanley Bostitch Contemporary Electric Pencil Sharpeners"/>
    <x v="4942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s v="United States"/>
    <s v="Seattle"/>
    <x v="4"/>
    <n v="98115"/>
    <x v="1"/>
    <s v="OFF-ST-10001321"/>
    <x v="1"/>
    <x v="4"/>
    <s v="Decoflex Hanging Personal Folder File, Blue"/>
    <x v="451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s v="United States"/>
    <s v="Fayetteville"/>
    <x v="3"/>
    <n v="28314"/>
    <x v="0"/>
    <s v="OFF-AR-10003504"/>
    <x v="1"/>
    <x v="6"/>
    <s v="Newell 347"/>
    <x v="1518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ST-10000419"/>
    <x v="1"/>
    <x v="4"/>
    <s v="Rogers Jumbo File, Granite"/>
    <x v="1360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LA-10004559"/>
    <x v="1"/>
    <x v="2"/>
    <s v="Avery 49"/>
    <x v="936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TEC-PH-10001644"/>
    <x v="2"/>
    <x v="7"/>
    <s v="BlueLounge Milo Smartphone Stand, White/Metallic"/>
    <x v="17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SU-10004782"/>
    <x v="1"/>
    <x v="14"/>
    <s v="Elite 5&quot; Scissors"/>
    <x v="2952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PA-10002250"/>
    <x v="1"/>
    <x v="10"/>
    <s v="Things To Do Today Pad"/>
    <x v="1215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AP-10001394"/>
    <x v="1"/>
    <x v="9"/>
    <s v="Harmony Air Purifier"/>
    <x v="4943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OFF-ST-10004340"/>
    <x v="1"/>
    <x v="4"/>
    <s v="Fellowes Mobile File Cart, Black"/>
    <x v="3106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FUR-FU-10003664"/>
    <x v="0"/>
    <x v="5"/>
    <s v="Electrix Architect's Clamp-On Swing Arm Lamp, Black"/>
    <x v="4944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s v="United States"/>
    <s v="Omaha"/>
    <x v="8"/>
    <n v="68104"/>
    <x v="2"/>
    <s v="TEC-PH-10004897"/>
    <x v="2"/>
    <x v="7"/>
    <s v="Mediabridge Sport Armband iPhone 5s"/>
    <x v="2065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s v="United States"/>
    <s v="Chattanooga"/>
    <x v="18"/>
    <n v="37421"/>
    <x v="0"/>
    <s v="FUR-CH-10000454"/>
    <x v="0"/>
    <x v="1"/>
    <s v="Hon Deluxe Fabric Upholstered Stacking Chairs, Rounded Back"/>
    <x v="4945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s v="United States"/>
    <s v="Chattanooga"/>
    <x v="18"/>
    <n v="37421"/>
    <x v="0"/>
    <s v="FUR-FU-10004017"/>
    <x v="0"/>
    <x v="5"/>
    <s v="Executive Impressions 13&quot; Chairman Wall Clock"/>
    <x v="4946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s v="United States"/>
    <s v="Fairfield"/>
    <x v="24"/>
    <n v="45014"/>
    <x v="3"/>
    <s v="OFF-PA-10000241"/>
    <x v="1"/>
    <x v="10"/>
    <s v="IBM Multi-Purpose Copy Paper, 8 1/2 x 11&quot;, Case"/>
    <x v="1355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s v="United States"/>
    <s v="Los Angeles"/>
    <x v="1"/>
    <n v="90049"/>
    <x v="1"/>
    <s v="OFF-PA-10003016"/>
    <x v="1"/>
    <x v="10"/>
    <s v="Adams &quot;While You Were Out&quot; Message Pads"/>
    <x v="2236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s v="United States"/>
    <s v="Los Angeles"/>
    <x v="1"/>
    <n v="90049"/>
    <x v="1"/>
    <s v="OFF-AR-10001615"/>
    <x v="1"/>
    <x v="6"/>
    <s v="Newell 34"/>
    <x v="42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s v="United States"/>
    <s v="Los Angeles"/>
    <x v="1"/>
    <n v="90049"/>
    <x v="1"/>
    <s v="OFF-PA-10002713"/>
    <x v="1"/>
    <x v="10"/>
    <s v="Adams Phone Message Book, 200 Message Capacity, 8 1/16” x 11”"/>
    <x v="343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s v="United States"/>
    <s v="New York City"/>
    <x v="15"/>
    <n v="10024"/>
    <x v="3"/>
    <s v="FUR-TA-10002958"/>
    <x v="0"/>
    <x v="3"/>
    <s v="Bevis Oval Conference Table, Walnut"/>
    <x v="4203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s v="United States"/>
    <s v="New York City"/>
    <x v="15"/>
    <n v="10024"/>
    <x v="3"/>
    <s v="FUR-CH-10003746"/>
    <x v="0"/>
    <x v="1"/>
    <s v="Hon 4070 Series Pagoda Round Back Stacking Chairs"/>
    <x v="4947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s v="United States"/>
    <s v="Fairfield"/>
    <x v="24"/>
    <n v="45014"/>
    <x v="3"/>
    <s v="OFF-AP-10003217"/>
    <x v="1"/>
    <x v="9"/>
    <s v="Eureka Sanitaire  Commercial Upright"/>
    <x v="4948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s v="United States"/>
    <s v="Chicago"/>
    <x v="10"/>
    <n v="60610"/>
    <x v="2"/>
    <s v="OFF-PA-10001526"/>
    <x v="1"/>
    <x v="10"/>
    <s v="Xerox 1949"/>
    <x v="4949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s v="United States"/>
    <s v="Chicago"/>
    <x v="10"/>
    <n v="60610"/>
    <x v="2"/>
    <s v="TEC-AC-10002857"/>
    <x v="2"/>
    <x v="11"/>
    <s v="Verbatim 25 GB 6x Blu-ray Single Layer Recordable Disc, 1/Pack"/>
    <x v="4950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s v="United States"/>
    <s v="Seattle"/>
    <x v="4"/>
    <n v="98103"/>
    <x v="1"/>
    <s v="FUR-FU-10003039"/>
    <x v="0"/>
    <x v="5"/>
    <s v="Howard Miller 11-1/2&quot; Diameter Grantwood Wall Clock"/>
    <x v="3579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s v="United States"/>
    <s v="Seattle"/>
    <x v="4"/>
    <n v="98103"/>
    <x v="1"/>
    <s v="OFF-PA-10002615"/>
    <x v="1"/>
    <x v="10"/>
    <s v="Ampad Gold Fibre Wirebound Steno Books, 6&quot; x 9&quot;, Gregg Ruled"/>
    <x v="4951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s v="United States"/>
    <s v="New York City"/>
    <x v="15"/>
    <n v="10011"/>
    <x v="3"/>
    <s v="OFF-SU-10002573"/>
    <x v="1"/>
    <x v="14"/>
    <s v="Acme 10&quot; Easy Grip Assistive Scissors"/>
    <x v="378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s v="United States"/>
    <s v="Camarillo"/>
    <x v="1"/>
    <n v="93010"/>
    <x v="1"/>
    <s v="FUR-BO-10004015"/>
    <x v="0"/>
    <x v="0"/>
    <s v="Bush Andora Bookcase, Maple/Graphite Gray Finish"/>
    <x v="495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s v="United States"/>
    <s v="Camarillo"/>
    <x v="1"/>
    <n v="93010"/>
    <x v="1"/>
    <s v="FUR-FU-10001979"/>
    <x v="0"/>
    <x v="5"/>
    <s v="Dana Halogen Swing-Arm Architect Lamp"/>
    <x v="4953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s v="United States"/>
    <s v="Camarillo"/>
    <x v="1"/>
    <n v="93010"/>
    <x v="1"/>
    <s v="FUR-CH-10003833"/>
    <x v="0"/>
    <x v="1"/>
    <s v="Novimex Fabric Task Chair"/>
    <x v="1923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s v="United States"/>
    <s v="Camarillo"/>
    <x v="1"/>
    <n v="93010"/>
    <x v="1"/>
    <s v="FUR-CH-10004495"/>
    <x v="0"/>
    <x v="1"/>
    <s v="Global Leather and Oak Executive Chair, Black"/>
    <x v="946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s v="United States"/>
    <s v="Chicago"/>
    <x v="10"/>
    <n v="60653"/>
    <x v="2"/>
    <s v="OFF-LA-10001613"/>
    <x v="1"/>
    <x v="2"/>
    <s v="Avery File Folder Labels"/>
    <x v="13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s v="United States"/>
    <s v="Los Angeles"/>
    <x v="1"/>
    <n v="90032"/>
    <x v="1"/>
    <s v="FUR-FU-10003247"/>
    <x v="0"/>
    <x v="5"/>
    <s v="36X48 HARDFLOOR CHAIRMAT"/>
    <x v="495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s v="United States"/>
    <s v="Toledo"/>
    <x v="24"/>
    <n v="43615"/>
    <x v="3"/>
    <s v="FUR-TA-10004442"/>
    <x v="0"/>
    <x v="3"/>
    <s v="Riverside Furniture Stanwyck Manor Table Series"/>
    <x v="4955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s v="United States"/>
    <s v="New York City"/>
    <x v="15"/>
    <n v="10011"/>
    <x v="3"/>
    <s v="TEC-AC-10001314"/>
    <x v="2"/>
    <x v="11"/>
    <s v="Case Logic 2.4GHz Wireless Keyboard"/>
    <x v="2622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s v="United States"/>
    <s v="Tigard"/>
    <x v="21"/>
    <n v="97224"/>
    <x v="1"/>
    <s v="TEC-PH-10001619"/>
    <x v="2"/>
    <x v="7"/>
    <s v="LG G3"/>
    <x v="24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s v="United States"/>
    <s v="Tigard"/>
    <x v="21"/>
    <n v="97224"/>
    <x v="1"/>
    <s v="TEC-AC-10002323"/>
    <x v="2"/>
    <x v="11"/>
    <s v="SanDisk Ultra 32 GB MicroSDHC Class 10 Memory Card"/>
    <x v="1442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s v="United States"/>
    <s v="Tigard"/>
    <x v="21"/>
    <n v="97224"/>
    <x v="1"/>
    <s v="FUR-FU-10000820"/>
    <x v="0"/>
    <x v="5"/>
    <s v="Tensor Brushed Steel Torchiere Floor Lamp"/>
    <x v="4956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FUR-CH-10004287"/>
    <x v="0"/>
    <x v="1"/>
    <s v="SAFCO Arco Folding Chair"/>
    <x v="4957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TEC-AC-10000474"/>
    <x v="2"/>
    <x v="11"/>
    <s v="Kensington Expert Mouse Optical USB Trackball for PC or Mac"/>
    <x v="4958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TEC-PH-10001494"/>
    <x v="2"/>
    <x v="7"/>
    <s v="Polycom CX600 IP Phone VoIP phone"/>
    <x v="4959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OFF-PA-10004996"/>
    <x v="1"/>
    <x v="10"/>
    <s v="Speediset Carbonless Redi-Letter 7&quot; x 8 1/2&quot;"/>
    <x v="4960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OFF-BI-10004318"/>
    <x v="1"/>
    <x v="8"/>
    <s v="Ibico EB-19 Dual Function Manual Binding System"/>
    <x v="4961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OFF-ST-10002574"/>
    <x v="1"/>
    <x v="4"/>
    <s v="SAFCO Commercial Wire Shelving, Black"/>
    <x v="1197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OFF-BI-10002353"/>
    <x v="1"/>
    <x v="8"/>
    <s v="GBC VeloBind Cover Sets"/>
    <x v="4962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OFF-ST-10003641"/>
    <x v="1"/>
    <x v="4"/>
    <s v="Space Solutions Industrial Galvanized Steel Shelving."/>
    <x v="4963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s v="United States"/>
    <s v="Philadelphia"/>
    <x v="9"/>
    <n v="19134"/>
    <x v="3"/>
    <s v="TEC-MA-10001148"/>
    <x v="2"/>
    <x v="15"/>
    <s v="Okidata MB491 Multifunction Printer"/>
    <x v="4964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s v="United States"/>
    <s v="Philadelphia"/>
    <x v="9"/>
    <n v="19143"/>
    <x v="3"/>
    <s v="OFF-AP-10000026"/>
    <x v="1"/>
    <x v="9"/>
    <s v="Tripp Lite Isotel 6 Outlet Surge Protector with Fax/Modem Protection"/>
    <x v="4965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s v="United States"/>
    <s v="Philadelphia"/>
    <x v="9"/>
    <n v="19143"/>
    <x v="3"/>
    <s v="FUR-FU-10003878"/>
    <x v="0"/>
    <x v="5"/>
    <s v="Linden 10&quot; Round Wall Clock, Black"/>
    <x v="4966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s v="United States"/>
    <s v="Houston"/>
    <x v="5"/>
    <n v="77070"/>
    <x v="2"/>
    <s v="FUR-CH-10001146"/>
    <x v="0"/>
    <x v="1"/>
    <s v="Global Value Mid-Back Manager's Chair, Gray"/>
    <x v="4967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s v="United States"/>
    <s v="Houston"/>
    <x v="5"/>
    <n v="77070"/>
    <x v="2"/>
    <s v="FUR-FU-10003919"/>
    <x v="0"/>
    <x v="5"/>
    <s v="Eldon Executive Woodline II Cherry Finish Desk Accessories"/>
    <x v="4968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s v="United States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s v="United States"/>
    <s v="Jackson"/>
    <x v="35"/>
    <n v="39212"/>
    <x v="0"/>
    <s v="OFF-BI-10000309"/>
    <x v="1"/>
    <x v="8"/>
    <s v="GBC Twin Loop Wire Binding Elements, 9/16&quot; Spine, Black"/>
    <x v="2690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s v="United States"/>
    <s v="Jackson"/>
    <x v="35"/>
    <n v="39212"/>
    <x v="0"/>
    <s v="OFF-PA-10003349"/>
    <x v="1"/>
    <x v="10"/>
    <s v="Xerox 1957"/>
    <x v="91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s v="United States"/>
    <s v="Jackson"/>
    <x v="35"/>
    <n v="39212"/>
    <x v="0"/>
    <s v="OFF-PA-10003063"/>
    <x v="1"/>
    <x v="10"/>
    <s v="EcoTones Memo Sheets"/>
    <x v="4698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s v="United States"/>
    <s v="Jackson"/>
    <x v="35"/>
    <n v="39212"/>
    <x v="0"/>
    <s v="OFF-AP-10003971"/>
    <x v="1"/>
    <x v="9"/>
    <s v="Belkin 6 Outlet Metallic Surge Strip"/>
    <x v="4779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s v="United States"/>
    <s v="Phoenix"/>
    <x v="16"/>
    <n v="85023"/>
    <x v="1"/>
    <s v="OFF-FA-10004838"/>
    <x v="1"/>
    <x v="13"/>
    <s v="Super Bands, 12/Pack"/>
    <x v="3870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s v="United States"/>
    <s v="Phoenix"/>
    <x v="16"/>
    <n v="85023"/>
    <x v="1"/>
    <s v="OFF-BI-10001097"/>
    <x v="1"/>
    <x v="8"/>
    <s v="Avery Hole Reinforcements"/>
    <x v="4970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s v="United States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s v="United States"/>
    <s v="Oxnard"/>
    <x v="1"/>
    <n v="93030"/>
    <x v="1"/>
    <s v="OFF-BI-10003314"/>
    <x v="1"/>
    <x v="8"/>
    <s v="Tuff Stuff Recycled Round Ring Binders"/>
    <x v="4971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s v="United States"/>
    <s v="Oxnard"/>
    <x v="1"/>
    <n v="93030"/>
    <x v="1"/>
    <s v="OFF-AR-10002067"/>
    <x v="1"/>
    <x v="6"/>
    <s v="Newell 334"/>
    <x v="1618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s v="United States"/>
    <s v="Seattle"/>
    <x v="4"/>
    <n v="98105"/>
    <x v="1"/>
    <s v="OFF-BI-10001031"/>
    <x v="1"/>
    <x v="8"/>
    <s v="Pressboard Data Binders by Wilson Jones"/>
    <x v="794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s v="United States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s v="United States"/>
    <s v="Los Angeles"/>
    <x v="1"/>
    <n v="90049"/>
    <x v="1"/>
    <s v="OFF-BI-10000138"/>
    <x v="1"/>
    <x v="8"/>
    <s v="Acco Translucent Poly Ring Binders"/>
    <x v="694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s v="United States"/>
    <s v="Los Angeles"/>
    <x v="1"/>
    <n v="90049"/>
    <x v="1"/>
    <s v="FUR-TA-10004607"/>
    <x v="0"/>
    <x v="3"/>
    <s v="Hon 2111 Invitation Series Straight Table"/>
    <x v="4973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s v="United States"/>
    <s v="San Diego"/>
    <x v="1"/>
    <n v="92105"/>
    <x v="1"/>
    <s v="OFF-LA-10003148"/>
    <x v="1"/>
    <x v="2"/>
    <s v="Avery 51"/>
    <x v="1381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s v="United States"/>
    <s v="Brownsville"/>
    <x v="5"/>
    <n v="78521"/>
    <x v="2"/>
    <s v="OFF-PA-10001804"/>
    <x v="1"/>
    <x v="10"/>
    <s v="Xerox 195"/>
    <x v="1432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s v="United States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s v="United States"/>
    <s v="Chicago"/>
    <x v="10"/>
    <n v="60610"/>
    <x v="2"/>
    <s v="OFF-PA-10001166"/>
    <x v="1"/>
    <x v="10"/>
    <s v="Xerox 2"/>
    <x v="1182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s v="United States"/>
    <s v="Chicago"/>
    <x v="10"/>
    <n v="60610"/>
    <x v="2"/>
    <s v="OFF-PA-10001033"/>
    <x v="1"/>
    <x v="10"/>
    <s v="Xerox 1893"/>
    <x v="4975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s v="United States"/>
    <s v="Chicago"/>
    <x v="10"/>
    <n v="60610"/>
    <x v="2"/>
    <s v="FUR-FU-10004597"/>
    <x v="0"/>
    <x v="5"/>
    <s v="Eldon Cleatmat Chair Mats for Medium Pile Carpets"/>
    <x v="500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s v="United States"/>
    <s v="Chicago"/>
    <x v="10"/>
    <n v="60610"/>
    <x v="2"/>
    <s v="OFF-PA-10000418"/>
    <x v="1"/>
    <x v="10"/>
    <s v="Xerox 189"/>
    <x v="1257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s v="United States"/>
    <s v="Knoxville"/>
    <x v="18"/>
    <n v="37918"/>
    <x v="0"/>
    <s v="FUR-FU-10004090"/>
    <x v="0"/>
    <x v="5"/>
    <s v="Executive Impressions 14&quot; Contract Wall Clock"/>
    <x v="497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s v="United States"/>
    <s v="Houston"/>
    <x v="5"/>
    <n v="77036"/>
    <x v="2"/>
    <s v="OFF-AR-10000390"/>
    <x v="1"/>
    <x v="6"/>
    <s v="Newell Chalk Holder"/>
    <x v="4541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s v="United States"/>
    <s v="Houston"/>
    <x v="5"/>
    <n v="77036"/>
    <x v="2"/>
    <s v="FUR-CH-10003774"/>
    <x v="0"/>
    <x v="1"/>
    <s v="Global Wood Trimmed Manager's Task Chair, Khaki"/>
    <x v="2608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s v="United States"/>
    <s v="Houston"/>
    <x v="5"/>
    <n v="77036"/>
    <x v="2"/>
    <s v="OFF-BI-10002412"/>
    <x v="1"/>
    <x v="8"/>
    <s v="Wilson Jones “Snap” Scratch Pad Binder Tool for Ring Binders"/>
    <x v="4977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s v="United States"/>
    <s v="Houston"/>
    <x v="5"/>
    <n v="77036"/>
    <x v="2"/>
    <s v="TEC-PH-10002415"/>
    <x v="2"/>
    <x v="7"/>
    <s v="Polycom VoiceStation 500 Conference phone"/>
    <x v="4978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s v="United States"/>
    <s v="Bolingbrook"/>
    <x v="10"/>
    <n v="60440"/>
    <x v="2"/>
    <s v="TEC-PH-10003505"/>
    <x v="2"/>
    <x v="7"/>
    <s v="Geemarc AmpliPOWER60"/>
    <x v="1490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s v="United States"/>
    <s v="Chicago"/>
    <x v="10"/>
    <n v="60623"/>
    <x v="2"/>
    <s v="OFF-LA-10003663"/>
    <x v="1"/>
    <x v="2"/>
    <s v="Avery 498"/>
    <x v="4766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s v="United States"/>
    <s v="Chicago"/>
    <x v="10"/>
    <n v="60623"/>
    <x v="2"/>
    <s v="OFF-ST-10001780"/>
    <x v="1"/>
    <x v="4"/>
    <s v="Tennsco 16-Compartment Lockers with Coat Rack"/>
    <x v="2532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s v="United States"/>
    <s v="Waynesboro"/>
    <x v="17"/>
    <n v="22980"/>
    <x v="0"/>
    <s v="TEC-PH-10002033"/>
    <x v="2"/>
    <x v="7"/>
    <s v="Konftel 250 Conference phone - Charcoal black"/>
    <x v="4979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s v="United States"/>
    <s v="Waynesboro"/>
    <x v="17"/>
    <n v="22980"/>
    <x v="0"/>
    <s v="OFF-BI-10001036"/>
    <x v="1"/>
    <x v="8"/>
    <s v="Cardinal EasyOpen D-Ring Binders"/>
    <x v="4980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s v="United States"/>
    <s v="Waynesboro"/>
    <x v="17"/>
    <n v="22980"/>
    <x v="0"/>
    <s v="FUR-FU-10001468"/>
    <x v="0"/>
    <x v="5"/>
    <s v="Tenex Antistatic Computer Chair Mats"/>
    <x v="4981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s v="United States"/>
    <s v="Waynesboro"/>
    <x v="17"/>
    <n v="22980"/>
    <x v="0"/>
    <s v="FUR-BO-10001519"/>
    <x v="0"/>
    <x v="0"/>
    <s v="O'Sullivan 3-Shelf Heavy-Duty Bookcases"/>
    <x v="4982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s v="United States"/>
    <s v="Los Angeles"/>
    <x v="1"/>
    <n v="90004"/>
    <x v="1"/>
    <s v="TEC-CO-10001943"/>
    <x v="2"/>
    <x v="16"/>
    <s v="Canon PC-428 Personal Copier"/>
    <x v="4983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s v="United States"/>
    <s v="Los Angeles"/>
    <x v="1"/>
    <n v="90004"/>
    <x v="1"/>
    <s v="OFF-PA-10003127"/>
    <x v="1"/>
    <x v="10"/>
    <s v="Easy-staple paper"/>
    <x v="4984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s v="United States"/>
    <s v="Seattle"/>
    <x v="4"/>
    <n v="98105"/>
    <x v="1"/>
    <s v="TEC-AC-10002076"/>
    <x v="2"/>
    <x v="11"/>
    <s v="Microsoft Natural Keyboard Elite"/>
    <x v="4985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s v="United States"/>
    <s v="Visalia"/>
    <x v="1"/>
    <n v="93277"/>
    <x v="1"/>
    <s v="OFF-AR-10003338"/>
    <x v="1"/>
    <x v="6"/>
    <s v="Eberhard Faber 3 1/2&quot; Golf Pencils"/>
    <x v="3659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s v="United States"/>
    <s v="Visalia"/>
    <x v="1"/>
    <n v="93277"/>
    <x v="1"/>
    <s v="OFF-PA-10004610"/>
    <x v="1"/>
    <x v="10"/>
    <s v="Xerox 1900"/>
    <x v="1369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s v="United States"/>
    <s v="Visalia"/>
    <x v="1"/>
    <n v="93277"/>
    <x v="1"/>
    <s v="OFF-ST-10001272"/>
    <x v="1"/>
    <x v="4"/>
    <s v="Mini 13-1/2 Capacity Data Binder Rack, Pearl"/>
    <x v="2213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s v="United States"/>
    <s v="Los Angeles"/>
    <x v="1"/>
    <n v="90008"/>
    <x v="1"/>
    <s v="OFF-AP-10001366"/>
    <x v="1"/>
    <x v="9"/>
    <s v="Staple holder"/>
    <x v="4986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s v="United States"/>
    <s v="Los Angeles"/>
    <x v="1"/>
    <n v="90045"/>
    <x v="1"/>
    <s v="FUR-FU-10001424"/>
    <x v="0"/>
    <x v="5"/>
    <s v="Dax Clear Box Frame"/>
    <x v="4987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s v="United States"/>
    <s v="New York City"/>
    <x v="15"/>
    <n v="10011"/>
    <x v="3"/>
    <s v="OFF-PA-10000349"/>
    <x v="1"/>
    <x v="10"/>
    <s v="Easy-staple paper"/>
    <x v="1830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s v="United States"/>
    <s v="New York City"/>
    <x v="15"/>
    <n v="10011"/>
    <x v="3"/>
    <s v="FUR-FU-10002456"/>
    <x v="0"/>
    <x v="5"/>
    <s v="Master Caster Door Stop, Large Neon Orange"/>
    <x v="58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s v="United States"/>
    <s v="Philadelphia"/>
    <x v="9"/>
    <n v="19143"/>
    <x v="3"/>
    <s v="OFF-BI-10002609"/>
    <x v="1"/>
    <x v="8"/>
    <s v="Avery Hidden Tab Dividers for Binding Systems"/>
    <x v="4988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s v="United States"/>
    <s v="Philadelphia"/>
    <x v="9"/>
    <n v="19143"/>
    <x v="3"/>
    <s v="OFF-ST-10001522"/>
    <x v="1"/>
    <x v="4"/>
    <s v="Gould Plastics 18-Pocket Panel Bin, 34w x 5-1/4d x 20-1/2h"/>
    <x v="2772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s v="United States"/>
    <s v="Lehi"/>
    <x v="7"/>
    <n v="84043"/>
    <x v="1"/>
    <s v="TEC-CO-10000971"/>
    <x v="2"/>
    <x v="16"/>
    <s v="Hewlett Packard 310 Color Digital Copier"/>
    <x v="4989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s v="United States"/>
    <s v="Chicago"/>
    <x v="10"/>
    <n v="60653"/>
    <x v="2"/>
    <s v="OFF-AR-10000034"/>
    <x v="1"/>
    <x v="6"/>
    <s v="BIC Brite Liner Grip Highlighters, Assorted, 5/Pack"/>
    <x v="4990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FUR-CH-10004063"/>
    <x v="0"/>
    <x v="1"/>
    <s v="Global Deluxe High-Back Manager's Chair"/>
    <x v="4991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OFF-BI-10004632"/>
    <x v="1"/>
    <x v="8"/>
    <s v="Ibico Hi-Tech Manual Binding System"/>
    <x v="4992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OFF-AR-10001662"/>
    <x v="1"/>
    <x v="6"/>
    <s v="Rogers Handheld Barrel Pencil Sharpener"/>
    <x v="4993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TEC-PH-10004977"/>
    <x v="2"/>
    <x v="7"/>
    <s v="GE 30524EE4"/>
    <x v="3743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TEC-PH-10004539"/>
    <x v="2"/>
    <x v="7"/>
    <s v="Wireless Extenders zBoost YX545 SOHO Signal Booster"/>
    <x v="4994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OFF-FA-10001883"/>
    <x v="1"/>
    <x v="13"/>
    <s v="Alliance Super-Size Bands, Assorted Sizes"/>
    <x v="4995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s v="United States"/>
    <s v="Henderson"/>
    <x v="0"/>
    <n v="42420"/>
    <x v="0"/>
    <s v="OFF-PA-10000955"/>
    <x v="1"/>
    <x v="10"/>
    <s v="Southworth 25% Cotton Granite Paper &amp; Envelopes"/>
    <x v="4996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s v="United States"/>
    <s v="Huntington Beach"/>
    <x v="1"/>
    <n v="92646"/>
    <x v="1"/>
    <s v="OFF-EN-10002500"/>
    <x v="1"/>
    <x v="12"/>
    <s v="Globe Weis Peel &amp; Seel First Class Envelopes"/>
    <x v="4835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s v="United States"/>
    <s v="New York City"/>
    <x v="15"/>
    <n v="10011"/>
    <x v="3"/>
    <s v="OFF-BI-10004654"/>
    <x v="1"/>
    <x v="8"/>
    <s v="Avery Binding System Hidden Tab Executive Style Index Sets"/>
    <x v="4997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s v="United States"/>
    <s v="Philadelphia"/>
    <x v="9"/>
    <n v="19140"/>
    <x v="3"/>
    <s v="FUR-CH-10003774"/>
    <x v="0"/>
    <x v="1"/>
    <s v="Global Wood Trimmed Manager's Task Chair, Khaki"/>
    <x v="4998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s v="United States"/>
    <s v="Fargo"/>
    <x v="46"/>
    <n v="58103"/>
    <x v="2"/>
    <s v="OFF-AR-10004707"/>
    <x v="1"/>
    <x v="6"/>
    <s v="Staples in misc. colors"/>
    <x v="4724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s v="United States"/>
    <s v="Fargo"/>
    <x v="46"/>
    <n v="58103"/>
    <x v="2"/>
    <s v="OFF-BI-10004040"/>
    <x v="1"/>
    <x v="8"/>
    <s v="Wilson Jones Impact Binders"/>
    <x v="4213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s v="United States"/>
    <s v="Dover"/>
    <x v="38"/>
    <n v="3820"/>
    <x v="3"/>
    <s v="OFF-PA-10001184"/>
    <x v="1"/>
    <x v="10"/>
    <s v="Xerox 1903"/>
    <x v="2744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s v="United States"/>
    <s v="Dover"/>
    <x v="38"/>
    <n v="3820"/>
    <x v="3"/>
    <s v="TEC-AC-10004145"/>
    <x v="2"/>
    <x v="11"/>
    <s v="Logitech diNovo Edge Keyboard"/>
    <x v="3633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s v="United States"/>
    <s v="Dover"/>
    <x v="38"/>
    <n v="3820"/>
    <x v="3"/>
    <s v="FUR-TA-10003473"/>
    <x v="0"/>
    <x v="3"/>
    <s v="Bretford Rectangular Conference Table Tops"/>
    <x v="4999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s v="United States"/>
    <s v="San Diego"/>
    <x v="1"/>
    <n v="92105"/>
    <x v="1"/>
    <s v="OFF-PA-10003172"/>
    <x v="1"/>
    <x v="10"/>
    <s v="Xerox 1996"/>
    <x v="91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s v="United States"/>
    <s v="Los Angeles"/>
    <x v="1"/>
    <n v="90032"/>
    <x v="1"/>
    <s v="FUR-FU-10003799"/>
    <x v="0"/>
    <x v="5"/>
    <s v="Seth Thomas 13 1/2&quot; Wall Clock"/>
    <x v="5000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s v="United States"/>
    <s v="Utica"/>
    <x v="15"/>
    <n v="13501"/>
    <x v="3"/>
    <s v="TEC-PH-10002583"/>
    <x v="2"/>
    <x v="7"/>
    <s v="iOttie HLCRIO102 Car Mount"/>
    <x v="5001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s v="United States"/>
    <s v="Houston"/>
    <x v="5"/>
    <n v="77070"/>
    <x v="2"/>
    <s v="OFF-PA-10004239"/>
    <x v="1"/>
    <x v="10"/>
    <s v="Xerox 1953"/>
    <x v="1518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s v="United States"/>
    <s v="Houston"/>
    <x v="5"/>
    <n v="77070"/>
    <x v="2"/>
    <s v="FUR-TA-10002855"/>
    <x v="0"/>
    <x v="3"/>
    <s v="Bevis Round Conference Table Top &amp; Single Column Base"/>
    <x v="5002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s v="United States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OFF-BI-10004022"/>
    <x v="1"/>
    <x v="8"/>
    <s v="Acco Suede Grain Vinyl Round Ring Binder"/>
    <x v="3079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FUR-FU-10003601"/>
    <x v="0"/>
    <x v="5"/>
    <s v="Deflect-o RollaMat Studded, Beveled Mat for Medium Pile Carpeting"/>
    <x v="313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OFF-FA-10000490"/>
    <x v="1"/>
    <x v="13"/>
    <s v="OIC Binder Clips, Mini, 1/4&quot; Capacity, Black"/>
    <x v="328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OFF-AR-10004042"/>
    <x v="1"/>
    <x v="6"/>
    <s v="BOSTON Model 1800 Electric Pencil Sharpeners, Putty/Woodgrain"/>
    <x v="5004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FUR-FU-10002960"/>
    <x v="0"/>
    <x v="5"/>
    <s v="Eldon 200 Class Desk Accessories, Burgundy"/>
    <x v="609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TEC-AC-10000991"/>
    <x v="2"/>
    <x v="11"/>
    <s v="Sony Micro Vault Click 8 GB USB 2.0 Flash Drive"/>
    <x v="5005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s v="United States"/>
    <s v="Westminster"/>
    <x v="1"/>
    <n v="92683"/>
    <x v="1"/>
    <s v="TEC-PH-10004977"/>
    <x v="2"/>
    <x v="7"/>
    <s v="GE 30524EE4"/>
    <x v="553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s v="United States"/>
    <s v="Los Angeles"/>
    <x v="1"/>
    <n v="90036"/>
    <x v="1"/>
    <s v="OFF-AR-10000817"/>
    <x v="1"/>
    <x v="6"/>
    <s v="Manco Dry-Lighter Erasable Highlighter"/>
    <x v="239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s v="United States"/>
    <s v="Los Angeles"/>
    <x v="1"/>
    <n v="90036"/>
    <x v="1"/>
    <s v="TEC-PH-10002447"/>
    <x v="2"/>
    <x v="7"/>
    <s v="AT&amp;T CL83451 4-Handset Telephone"/>
    <x v="5006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s v="United States"/>
    <s v="Atlantic City"/>
    <x v="30"/>
    <n v="8401"/>
    <x v="3"/>
    <s v="OFF-EN-10003134"/>
    <x v="1"/>
    <x v="12"/>
    <s v="Staple envelope"/>
    <x v="371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s v="United States"/>
    <s v="Skokie"/>
    <x v="10"/>
    <n v="60076"/>
    <x v="2"/>
    <s v="OFF-BI-10000309"/>
    <x v="1"/>
    <x v="8"/>
    <s v="GBC Twin Loop Wire Binding Elements, 9/16&quot; Spine, Black"/>
    <x v="362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s v="United States"/>
    <s v="San Francisco"/>
    <x v="1"/>
    <n v="94122"/>
    <x v="1"/>
    <s v="TEC-PH-10001615"/>
    <x v="2"/>
    <x v="7"/>
    <s v="AT&amp;T CL82213"/>
    <x v="1956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s v="United States"/>
    <s v="San Francisco"/>
    <x v="1"/>
    <n v="94122"/>
    <x v="1"/>
    <s v="OFF-ST-10003208"/>
    <x v="1"/>
    <x v="4"/>
    <s v="Adjustable Depth Letter/Legal Cart"/>
    <x v="979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s v="United States"/>
    <s v="Columbus"/>
    <x v="24"/>
    <n v="43229"/>
    <x v="3"/>
    <s v="OFF-PA-10000605"/>
    <x v="1"/>
    <x v="10"/>
    <s v="Xerox 1950"/>
    <x v="4766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s v="United States"/>
    <s v="Columbus"/>
    <x v="24"/>
    <n v="43229"/>
    <x v="3"/>
    <s v="TEC-PH-10000560"/>
    <x v="2"/>
    <x v="7"/>
    <s v="Samsung Galaxy S III - 16GB - pebble blue (T-Mobile)"/>
    <x v="5007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s v="United States"/>
    <s v="Columbus"/>
    <x v="24"/>
    <n v="43229"/>
    <x v="3"/>
    <s v="OFF-ST-10003455"/>
    <x v="1"/>
    <x v="4"/>
    <s v="Tenex File Box, Personal Filing Tote with Lid, Black"/>
    <x v="5008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s v="United States"/>
    <s v="Columbus"/>
    <x v="24"/>
    <n v="43229"/>
    <x v="3"/>
    <s v="FUR-FU-10002937"/>
    <x v="0"/>
    <x v="5"/>
    <s v="GE 48&quot; Fluorescent Tube, Cool White Energy Saver, 34 Watts, 30/Box"/>
    <x v="5009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s v="United States"/>
    <s v="Columbus"/>
    <x v="24"/>
    <n v="43229"/>
    <x v="3"/>
    <s v="OFF-ST-10001837"/>
    <x v="1"/>
    <x v="4"/>
    <s v="SAFCO Mobile Desk Side File, Wire Frame"/>
    <x v="5010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s v="United States"/>
    <s v="Columbus"/>
    <x v="24"/>
    <n v="43229"/>
    <x v="3"/>
    <s v="OFF-AR-10004757"/>
    <x v="1"/>
    <x v="6"/>
    <s v="Crayola Colored Pencils"/>
    <x v="1332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s v="United States"/>
    <s v="Richmond"/>
    <x v="0"/>
    <n v="40475"/>
    <x v="0"/>
    <s v="OFF-BI-10004236"/>
    <x v="1"/>
    <x v="8"/>
    <s v="XtraLife ClearVue Slant-D Ring Binder, White, 3&quot;"/>
    <x v="5011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s v="United States"/>
    <s v="Richmond"/>
    <x v="0"/>
    <n v="40475"/>
    <x v="0"/>
    <s v="OFF-AP-10000159"/>
    <x v="1"/>
    <x v="9"/>
    <s v="Belkin F9M820V08 8 Outlet Surge"/>
    <x v="5012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s v="United States"/>
    <s v="Richmond"/>
    <x v="0"/>
    <n v="40475"/>
    <x v="0"/>
    <s v="OFF-BI-10003274"/>
    <x v="1"/>
    <x v="8"/>
    <s v="Avery Durable Slant Ring Binders, No Labels"/>
    <x v="204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s v="United States"/>
    <s v="Richmond"/>
    <x v="0"/>
    <n v="40475"/>
    <x v="0"/>
    <s v="TEC-AC-10001013"/>
    <x v="2"/>
    <x v="11"/>
    <s v="Logitech ClearChat Comfort/USB Headset H390"/>
    <x v="5013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s v="United States"/>
    <s v="Richmond"/>
    <x v="0"/>
    <n v="40475"/>
    <x v="0"/>
    <s v="OFF-ST-10004963"/>
    <x v="1"/>
    <x v="4"/>
    <s v="Eldon Gobal File Keepers"/>
    <x v="50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s v="United States"/>
    <s v="Richmond"/>
    <x v="0"/>
    <n v="40475"/>
    <x v="0"/>
    <s v="OFF-LA-10004409"/>
    <x v="1"/>
    <x v="2"/>
    <s v="Avery 492"/>
    <x v="1784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s v="United States"/>
    <s v="Richmond"/>
    <x v="0"/>
    <n v="40475"/>
    <x v="0"/>
    <s v="TEC-CO-10001046"/>
    <x v="2"/>
    <x v="16"/>
    <s v="Canon Imageclass D680 Copier / Fax"/>
    <x v="5015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s v="United States"/>
    <s v="Lancaster"/>
    <x v="24"/>
    <n v="43130"/>
    <x v="3"/>
    <s v="OFF-BI-10002824"/>
    <x v="1"/>
    <x v="8"/>
    <s v="Recycled Easel Ring Binders"/>
    <x v="5016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s v="United States"/>
    <s v="Lancaster"/>
    <x v="24"/>
    <n v="43130"/>
    <x v="3"/>
    <s v="OFF-BI-10001757"/>
    <x v="1"/>
    <x v="8"/>
    <s v="Pressboard Hanging Data Binders for Unburst Sheets"/>
    <x v="5017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s v="United States"/>
    <s v="Lancaster"/>
    <x v="24"/>
    <n v="43130"/>
    <x v="3"/>
    <s v="FUR-CH-10004477"/>
    <x v="0"/>
    <x v="1"/>
    <s v="Global Push Button Manager's Chair, Indigo"/>
    <x v="4967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s v="United States"/>
    <s v="Gresham"/>
    <x v="21"/>
    <n v="97030"/>
    <x v="1"/>
    <s v="OFF-EN-10003072"/>
    <x v="1"/>
    <x v="12"/>
    <s v="Peel &amp; Seel Envelopes"/>
    <x v="5018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s v="United States"/>
    <s v="Gresham"/>
    <x v="21"/>
    <n v="97030"/>
    <x v="1"/>
    <s v="FUR-CH-10003973"/>
    <x v="0"/>
    <x v="1"/>
    <s v="GuestStacker Chair with Chrome Finish Legs"/>
    <x v="3336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s v="United States"/>
    <s v="San Francisco"/>
    <x v="1"/>
    <n v="94109"/>
    <x v="1"/>
    <s v="OFF-EN-10001028"/>
    <x v="1"/>
    <x v="12"/>
    <s v="Staple envelope"/>
    <x v="3337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s v="United States"/>
    <s v="San Francisco"/>
    <x v="1"/>
    <n v="94109"/>
    <x v="1"/>
    <s v="FUR-FU-10003829"/>
    <x v="0"/>
    <x v="5"/>
    <s v="Stackable Trays"/>
    <x v="357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s v="United States"/>
    <s v="San Francisco"/>
    <x v="1"/>
    <n v="94109"/>
    <x v="1"/>
    <s v="OFF-PA-10002245"/>
    <x v="1"/>
    <x v="10"/>
    <s v="Xerox 1895"/>
    <x v="1211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s v="United States"/>
    <s v="San Francisco"/>
    <x v="1"/>
    <n v="94109"/>
    <x v="1"/>
    <s v="OFF-BI-10002215"/>
    <x v="1"/>
    <x v="8"/>
    <s v="Wilson Jones Hanging View Binder, White, 1&quot;"/>
    <x v="342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s v="United States"/>
    <s v="San Francisco"/>
    <x v="1"/>
    <n v="94109"/>
    <x v="1"/>
    <s v="OFF-BI-10003925"/>
    <x v="1"/>
    <x v="8"/>
    <s v="Fellowes PB300 Plastic Comb Binding Machine"/>
    <x v="2594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s v="United States"/>
    <s v="Longmont"/>
    <x v="22"/>
    <n v="80501"/>
    <x v="1"/>
    <s v="FUR-CH-10004853"/>
    <x v="0"/>
    <x v="1"/>
    <s v="Global Manager's Adjustable Task Chair, Storm"/>
    <x v="5019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s v="United States"/>
    <s v="Greenville"/>
    <x v="3"/>
    <n v="27834"/>
    <x v="0"/>
    <s v="FUR-CH-10002880"/>
    <x v="0"/>
    <x v="1"/>
    <s v="Global High-Back Leather Tilter, Burgundy"/>
    <x v="3263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s v="United States"/>
    <s v="Greenville"/>
    <x v="3"/>
    <n v="27834"/>
    <x v="0"/>
    <s v="FUR-BO-10004709"/>
    <x v="0"/>
    <x v="0"/>
    <s v="Bush Westfield Collection Bookcases, Medium Cherry Finish"/>
    <x v="3107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s v="United States"/>
    <s v="Los Angeles"/>
    <x v="1"/>
    <n v="90004"/>
    <x v="1"/>
    <s v="OFF-SU-10004231"/>
    <x v="1"/>
    <x v="14"/>
    <s v="Acme Tagit Stainless Steel Antibacterial Scissors"/>
    <x v="1286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s v="United States"/>
    <s v="Houston"/>
    <x v="5"/>
    <n v="77041"/>
    <x v="2"/>
    <s v="FUR-FU-10000820"/>
    <x v="0"/>
    <x v="5"/>
    <s v="Tensor Brushed Steel Torchiere Floor Lamp"/>
    <x v="4956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s v="United States"/>
    <s v="San Francisco"/>
    <x v="1"/>
    <n v="94109"/>
    <x v="1"/>
    <s v="OFF-PA-10001736"/>
    <x v="1"/>
    <x v="10"/>
    <s v="Xerox 1880"/>
    <x v="2745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OFF-ST-10003306"/>
    <x v="1"/>
    <x v="4"/>
    <s v="Letter Size Cart"/>
    <x v="5020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OFF-BI-10003707"/>
    <x v="1"/>
    <x v="8"/>
    <s v="Aluminum Screw Posts"/>
    <x v="941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FUR-BO-10003546"/>
    <x v="0"/>
    <x v="0"/>
    <s v="Hon 4-Shelf Metal Bookcases"/>
    <x v="2516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FUR-FU-10001488"/>
    <x v="0"/>
    <x v="5"/>
    <s v="Tenex 46&quot; x 60&quot; Computer Anti-Static Chairmat, Rectangular Shaped"/>
    <x v="5022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TEC-PH-10004833"/>
    <x v="2"/>
    <x v="7"/>
    <s v="Macally Suction Cup Mount"/>
    <x v="5023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s v="United States"/>
    <s v="Denver"/>
    <x v="22"/>
    <n v="80219"/>
    <x v="1"/>
    <s v="FUR-CH-10002335"/>
    <x v="0"/>
    <x v="1"/>
    <s v="Hon GuestStacker Chair"/>
    <x v="5024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s v="United States"/>
    <s v="Huntsville"/>
    <x v="5"/>
    <n v="77340"/>
    <x v="2"/>
    <s v="TEC-PH-10001128"/>
    <x v="2"/>
    <x v="7"/>
    <s v="Motorola Droid Maxx"/>
    <x v="5025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s v="United States"/>
    <s v="Huntsville"/>
    <x v="5"/>
    <n v="77340"/>
    <x v="2"/>
    <s v="TEC-PH-10004667"/>
    <x v="2"/>
    <x v="7"/>
    <s v="Cisco 8x8 Inc. 6753i IP Business Phone System"/>
    <x v="5026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s v="United States"/>
    <s v="Huntsville"/>
    <x v="5"/>
    <n v="77340"/>
    <x v="2"/>
    <s v="OFF-BI-10004817"/>
    <x v="1"/>
    <x v="8"/>
    <s v="GBC Personal VeloBind Strips"/>
    <x v="502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s v="United States"/>
    <s v="Huntsville"/>
    <x v="5"/>
    <n v="77340"/>
    <x v="2"/>
    <s v="OFF-BI-10004140"/>
    <x v="1"/>
    <x v="8"/>
    <s v="Avery Non-Stick Binders"/>
    <x v="502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s v="United States"/>
    <s v="Houston"/>
    <x v="5"/>
    <n v="77036"/>
    <x v="2"/>
    <s v="FUR-FU-10004671"/>
    <x v="0"/>
    <x v="5"/>
    <s v="Executive Impressions 12&quot; Wall Clock"/>
    <x v="5029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s v="United States"/>
    <s v="New York City"/>
    <x v="15"/>
    <n v="10024"/>
    <x v="3"/>
    <s v="OFF-EN-10002592"/>
    <x v="1"/>
    <x v="12"/>
    <s v="Peel &amp; Seel Recycled Catalog Envelopes, Brown"/>
    <x v="5030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s v="United States"/>
    <s v="New York City"/>
    <x v="15"/>
    <n v="10024"/>
    <x v="3"/>
    <s v="TEC-PH-10004447"/>
    <x v="2"/>
    <x v="7"/>
    <s v="Toshiba IPT2010-SD IP Telephone"/>
    <x v="5031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s v="United States"/>
    <s v="New York City"/>
    <x v="15"/>
    <n v="10024"/>
    <x v="3"/>
    <s v="OFF-BI-10003669"/>
    <x v="1"/>
    <x v="8"/>
    <s v="3M Organizer Strips"/>
    <x v="91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s v="United States"/>
    <s v="New York City"/>
    <x v="15"/>
    <n v="10024"/>
    <x v="3"/>
    <s v="OFF-PA-10000223"/>
    <x v="1"/>
    <x v="10"/>
    <s v="Xerox 2000"/>
    <x v="243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s v="United States"/>
    <s v="Philadelphia"/>
    <x v="9"/>
    <n v="19134"/>
    <x v="3"/>
    <s v="FUR-BO-10004467"/>
    <x v="0"/>
    <x v="0"/>
    <s v="Bestar Classic Bookcase"/>
    <x v="5032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s v="United States"/>
    <s v="Philadelphia"/>
    <x v="9"/>
    <n v="19134"/>
    <x v="3"/>
    <s v="OFF-AR-10000716"/>
    <x v="1"/>
    <x v="6"/>
    <s v="DIXON Ticonderoga Erasable Checking Pencils"/>
    <x v="47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s v="United States"/>
    <s v="Columbus"/>
    <x v="14"/>
    <n v="47201"/>
    <x v="2"/>
    <s v="OFF-PA-10003641"/>
    <x v="1"/>
    <x v="10"/>
    <s v="Xerox 1909"/>
    <x v="5033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s v="United States"/>
    <s v="Columbus"/>
    <x v="14"/>
    <n v="47201"/>
    <x v="2"/>
    <s v="OFF-BI-10004519"/>
    <x v="1"/>
    <x v="8"/>
    <s v="GBC DocuBind P100 Manual Binding Machine"/>
    <x v="503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s v="United States"/>
    <s v="Long Beach"/>
    <x v="15"/>
    <n v="11561"/>
    <x v="3"/>
    <s v="OFF-AP-10002518"/>
    <x v="1"/>
    <x v="9"/>
    <s v="Kensington 7 Outlet MasterPiece Power Center"/>
    <x v="5035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s v="United States"/>
    <s v="Long Beach"/>
    <x v="15"/>
    <n v="11561"/>
    <x v="3"/>
    <s v="OFF-PA-10000806"/>
    <x v="1"/>
    <x v="10"/>
    <s v="Xerox 1934"/>
    <x v="3856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s v="United States"/>
    <s v="Long Beach"/>
    <x v="15"/>
    <n v="11561"/>
    <x v="3"/>
    <s v="FUR-FU-10003142"/>
    <x v="0"/>
    <x v="5"/>
    <s v="Master Big Foot Doorstop, Beige"/>
    <x v="3381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s v="United States"/>
    <s v="Lancaster"/>
    <x v="9"/>
    <n v="17602"/>
    <x v="3"/>
    <s v="FUR-CH-10000454"/>
    <x v="0"/>
    <x v="1"/>
    <s v="Hon Deluxe Fabric Upholstered Stacking Chairs, Rounded Back"/>
    <x v="5036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s v="United States"/>
    <s v="Chicago"/>
    <x v="10"/>
    <n v="60610"/>
    <x v="2"/>
    <s v="FUR-BO-10003894"/>
    <x v="0"/>
    <x v="0"/>
    <s v="Safco Value Mate Steel Bookcase, Baked Enamel Finish on Steel, Black"/>
    <x v="4765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s v="United States"/>
    <s v="Denver"/>
    <x v="22"/>
    <n v="80219"/>
    <x v="1"/>
    <s v="TEC-AC-10001714"/>
    <x v="2"/>
    <x v="11"/>
    <s v="Logitech MX Performance Wireless Mouse"/>
    <x v="4384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s v="United States"/>
    <s v="Seattle"/>
    <x v="4"/>
    <n v="98103"/>
    <x v="1"/>
    <s v="FUR-CH-10001190"/>
    <x v="0"/>
    <x v="1"/>
    <s v="Global Deluxe High-Back Office Chair in Storm"/>
    <x v="5037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s v="United States"/>
    <s v="Seattle"/>
    <x v="4"/>
    <n v="98103"/>
    <x v="1"/>
    <s v="FUR-BO-10000468"/>
    <x v="0"/>
    <x v="0"/>
    <s v="O'Sullivan 2-Shelf Heavy-Duty Bookcases"/>
    <x v="503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s v="United States"/>
    <s v="Houston"/>
    <x v="5"/>
    <n v="77070"/>
    <x v="2"/>
    <s v="TEC-AC-10001998"/>
    <x v="2"/>
    <x v="11"/>
    <s v="Logitech LS21 Speaker System - PC Multimedia - 2.1-CH - Wired"/>
    <x v="334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s v="United States"/>
    <s v="Houston"/>
    <x v="5"/>
    <n v="77070"/>
    <x v="2"/>
    <s v="OFF-PA-10001534"/>
    <x v="1"/>
    <x v="10"/>
    <s v="Xerox 230"/>
    <x v="561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s v="United States"/>
    <s v="Los Angeles"/>
    <x v="1"/>
    <n v="90045"/>
    <x v="1"/>
    <s v="OFF-AR-10003045"/>
    <x v="1"/>
    <x v="6"/>
    <s v="Prang Colored Pencils"/>
    <x v="5039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s v="United States"/>
    <s v="Los Angeles"/>
    <x v="1"/>
    <n v="90045"/>
    <x v="1"/>
    <s v="OFF-PA-10001363"/>
    <x v="1"/>
    <x v="10"/>
    <s v="Xerox 1933"/>
    <x v="338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s v="United States"/>
    <s v="Los Angeles"/>
    <x v="1"/>
    <n v="90045"/>
    <x v="1"/>
    <s v="OFF-FA-10002280"/>
    <x v="1"/>
    <x v="13"/>
    <s v="Advantus Plastic Paper Clips"/>
    <x v="1720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s v="United States"/>
    <s v="Newport News"/>
    <x v="17"/>
    <n v="23602"/>
    <x v="0"/>
    <s v="OFF-ST-10003479"/>
    <x v="1"/>
    <x v="4"/>
    <s v="Eldon Base for stackable storage shelf, platinum"/>
    <x v="5040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s v="United States"/>
    <s v="Newport News"/>
    <x v="17"/>
    <n v="23602"/>
    <x v="0"/>
    <s v="FUR-TA-10004607"/>
    <x v="0"/>
    <x v="3"/>
    <s v="Hon 2111 Invitation Series Straight Table"/>
    <x v="5041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s v="United States"/>
    <s v="Newport News"/>
    <x v="17"/>
    <n v="23602"/>
    <x v="0"/>
    <s v="OFF-AR-10001022"/>
    <x v="1"/>
    <x v="6"/>
    <s v="SANFORD Liquid Accent Tank-Style Highlighters"/>
    <x v="5042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s v="United States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s v="United States"/>
    <s v="Los Angeles"/>
    <x v="1"/>
    <n v="90036"/>
    <x v="1"/>
    <s v="TEC-AC-10000865"/>
    <x v="2"/>
    <x v="11"/>
    <s v="WD My Passport Ultra 500GB Portable External Hard Drive"/>
    <x v="5044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s v="United States"/>
    <s v="Seattle"/>
    <x v="4"/>
    <n v="98115"/>
    <x v="1"/>
    <s v="TEC-AC-10000023"/>
    <x v="2"/>
    <x v="11"/>
    <s v="Maxell 74 Minute CD-R Spindle, 50/Pack"/>
    <x v="5045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s v="United States"/>
    <s v="Seattle"/>
    <x v="4"/>
    <n v="98115"/>
    <x v="1"/>
    <s v="TEC-PH-10001750"/>
    <x v="2"/>
    <x v="7"/>
    <s v="Samsung Rugby III"/>
    <x v="5046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s v="United States"/>
    <s v="Omaha"/>
    <x v="8"/>
    <n v="68104"/>
    <x v="2"/>
    <s v="FUR-CH-10004997"/>
    <x v="0"/>
    <x v="1"/>
    <s v="Hon Every-Day Series Multi-Task Chairs"/>
    <x v="3801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s v="United States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s v="United States"/>
    <s v="Morristown"/>
    <x v="30"/>
    <n v="7960"/>
    <x v="3"/>
    <s v="OFF-AR-10004999"/>
    <x v="1"/>
    <x v="6"/>
    <s v="Newell 315"/>
    <x v="1465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s v="United States"/>
    <s v="Philadelphia"/>
    <x v="9"/>
    <n v="19143"/>
    <x v="3"/>
    <s v="OFF-ST-10003816"/>
    <x v="1"/>
    <x v="4"/>
    <s v="Fellowes High-Stak Drawer Files"/>
    <x v="5048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s v="United States"/>
    <s v="New York City"/>
    <x v="15"/>
    <n v="10024"/>
    <x v="3"/>
    <s v="FUR-CH-10003968"/>
    <x v="0"/>
    <x v="1"/>
    <s v="Novimex Turbo Task Chair"/>
    <x v="4093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s v="United States"/>
    <s v="Springfield"/>
    <x v="17"/>
    <n v="22153"/>
    <x v="0"/>
    <s v="TEC-PH-10000730"/>
    <x v="2"/>
    <x v="7"/>
    <s v="Samsung Galaxy S4 Active"/>
    <x v="5049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s v="United States"/>
    <s v="Springfield"/>
    <x v="17"/>
    <n v="22153"/>
    <x v="0"/>
    <s v="OFF-LA-10004409"/>
    <x v="1"/>
    <x v="2"/>
    <s v="Avery 492"/>
    <x v="936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s v="United States"/>
    <s v="Springfield"/>
    <x v="17"/>
    <n v="22153"/>
    <x v="0"/>
    <s v="OFF-PA-10000675"/>
    <x v="1"/>
    <x v="10"/>
    <s v="Xerox 1919"/>
    <x v="124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s v="United States"/>
    <s v="Springfield"/>
    <x v="17"/>
    <n v="22153"/>
    <x v="0"/>
    <s v="OFF-AR-10001573"/>
    <x v="1"/>
    <x v="6"/>
    <s v="American Pencil"/>
    <x v="400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s v="United States"/>
    <s v="Springfield"/>
    <x v="17"/>
    <n v="22153"/>
    <x v="0"/>
    <s v="OFF-BI-10001597"/>
    <x v="1"/>
    <x v="8"/>
    <s v="Wilson Jones Ledger-Size, Piano-Hinge Binder, 2&quot;, Blue"/>
    <x v="1546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s v="United States"/>
    <s v="Roseville"/>
    <x v="1"/>
    <n v="95661"/>
    <x v="1"/>
    <s v="FUR-FU-10001196"/>
    <x v="0"/>
    <x v="5"/>
    <s v="DAX Cubicle Frames - 8x10"/>
    <x v="1761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s v="United States"/>
    <s v="Rockford"/>
    <x v="10"/>
    <n v="61107"/>
    <x v="2"/>
    <s v="OFF-AR-10004602"/>
    <x v="1"/>
    <x v="6"/>
    <s v="Boston KS Multi-Size Manual Pencil Sharpener"/>
    <x v="2019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s v="United States"/>
    <s v="Philadelphia"/>
    <x v="9"/>
    <n v="19134"/>
    <x v="3"/>
    <s v="FUR-FU-10000260"/>
    <x v="0"/>
    <x v="5"/>
    <s v="6&quot; Cubicle Wall Clock, Black"/>
    <x v="5050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s v="United States"/>
    <s v="Philadelphia"/>
    <x v="9"/>
    <n v="19134"/>
    <x v="3"/>
    <s v="FUR-CH-10001146"/>
    <x v="0"/>
    <x v="1"/>
    <s v="Global Task Chair, Black"/>
    <x v="5051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s v="United States"/>
    <s v="Philadelphia"/>
    <x v="9"/>
    <n v="19134"/>
    <x v="3"/>
    <s v="OFF-AR-10000896"/>
    <x v="1"/>
    <x v="6"/>
    <s v="Newell 329"/>
    <x v="964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s v="United States"/>
    <s v="Philadelphia"/>
    <x v="9"/>
    <n v="19134"/>
    <x v="3"/>
    <s v="FUR-CH-10000309"/>
    <x v="0"/>
    <x v="1"/>
    <s v="Global Comet Stacking Arm Chair"/>
    <x v="5052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s v="United States"/>
    <s v="Detroit"/>
    <x v="12"/>
    <n v="48234"/>
    <x v="2"/>
    <s v="OFF-BI-10001989"/>
    <x v="1"/>
    <x v="8"/>
    <s v="Premium Transparent Presentation Covers by GBC"/>
    <x v="5053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s v="United States"/>
    <s v="Detroit"/>
    <x v="12"/>
    <n v="48234"/>
    <x v="2"/>
    <s v="OFF-BI-10001036"/>
    <x v="1"/>
    <x v="8"/>
    <s v="Cardinal EasyOpen D-Ring Binders"/>
    <x v="3830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s v="United States"/>
    <s v="Los Angeles"/>
    <x v="1"/>
    <n v="90004"/>
    <x v="1"/>
    <s v="TEC-PH-10002103"/>
    <x v="2"/>
    <x v="7"/>
    <s v="Jabra SPEAK 410"/>
    <x v="5054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s v="United States"/>
    <s v="Springfield"/>
    <x v="21"/>
    <n v="97477"/>
    <x v="1"/>
    <s v="OFF-AR-10001473"/>
    <x v="1"/>
    <x v="6"/>
    <s v="Newell 313"/>
    <x v="797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s v="United States"/>
    <s v="Springfield"/>
    <x v="21"/>
    <n v="97477"/>
    <x v="1"/>
    <s v="OFF-AR-10000411"/>
    <x v="1"/>
    <x v="6"/>
    <s v="Boston 16701 Slimline Battery Pencil Sharpener"/>
    <x v="5055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s v="United States"/>
    <s v="Springfield"/>
    <x v="21"/>
    <n v="97477"/>
    <x v="1"/>
    <s v="OFF-PA-10000246"/>
    <x v="1"/>
    <x v="10"/>
    <s v="Riverleaf Stik-Withit Designer Note Cubes"/>
    <x v="5056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s v="United States"/>
    <s v="Springfield"/>
    <x v="21"/>
    <n v="97477"/>
    <x v="1"/>
    <s v="TEC-MA-10004086"/>
    <x v="2"/>
    <x v="15"/>
    <s v="Plantronics Single Ear Headset"/>
    <x v="5057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s v="United States"/>
    <s v="Springfield"/>
    <x v="21"/>
    <n v="97477"/>
    <x v="1"/>
    <s v="OFF-PA-10003039"/>
    <x v="1"/>
    <x v="10"/>
    <s v="Xerox 1960"/>
    <x v="5058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s v="United States"/>
    <s v="Springfield"/>
    <x v="21"/>
    <n v="97477"/>
    <x v="1"/>
    <s v="TEC-AC-10004633"/>
    <x v="2"/>
    <x v="11"/>
    <s v="Verbatim 25 GB 6x Blu-ray Single Layer Recordable Disc, 3/Pack"/>
    <x v="2336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s v="United States"/>
    <s v="Providence"/>
    <x v="34"/>
    <n v="2908"/>
    <x v="3"/>
    <s v="OFF-PA-10000289"/>
    <x v="1"/>
    <x v="10"/>
    <s v="Xerox 213"/>
    <x v="91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s v="United States"/>
    <s v="Chicago"/>
    <x v="10"/>
    <n v="60623"/>
    <x v="2"/>
    <s v="FUR-FU-10003247"/>
    <x v="0"/>
    <x v="5"/>
    <s v="36X48 HARDFLOOR CHAIRMAT"/>
    <x v="5059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s v="United States"/>
    <s v="Chicago"/>
    <x v="10"/>
    <n v="60623"/>
    <x v="2"/>
    <s v="FUR-FU-10002191"/>
    <x v="0"/>
    <x v="5"/>
    <s v="G.E. Halogen Desk Lamp Bulbs"/>
    <x v="21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s v="United States"/>
    <s v="Chicago"/>
    <x v="10"/>
    <n v="60623"/>
    <x v="2"/>
    <s v="OFF-ST-10001496"/>
    <x v="1"/>
    <x v="4"/>
    <s v="Standard Rollaway File with Lock"/>
    <x v="5060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s v="United States"/>
    <s v="Dallas"/>
    <x v="5"/>
    <n v="75220"/>
    <x v="2"/>
    <s v="OFF-ST-10000585"/>
    <x v="1"/>
    <x v="4"/>
    <s v="Economy Rollaway Files"/>
    <x v="2108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s v="United States"/>
    <s v="San Francisco"/>
    <x v="1"/>
    <n v="94122"/>
    <x v="1"/>
    <s v="OFF-PA-10001166"/>
    <x v="1"/>
    <x v="10"/>
    <s v="Xerox 2"/>
    <x v="243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s v="United States"/>
    <s v="San Francisco"/>
    <x v="1"/>
    <n v="94122"/>
    <x v="1"/>
    <s v="OFF-AR-10003651"/>
    <x v="1"/>
    <x v="6"/>
    <s v="Newell 350"/>
    <x v="1011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s v="United States"/>
    <s v="Moreno Valley"/>
    <x v="1"/>
    <n v="92553"/>
    <x v="1"/>
    <s v="OFF-PA-10001800"/>
    <x v="1"/>
    <x v="10"/>
    <s v="Xerox 220"/>
    <x v="54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s v="United States"/>
    <s v="Garden City"/>
    <x v="41"/>
    <n v="67846"/>
    <x v="2"/>
    <s v="OFF-PA-10000791"/>
    <x v="1"/>
    <x v="10"/>
    <s v="Wirebound Message Books, Four 2 3/4 x 5 Forms per Page, 200 Sets per Book"/>
    <x v="506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s v="United States"/>
    <s v="Garden City"/>
    <x v="41"/>
    <n v="67846"/>
    <x v="2"/>
    <s v="OFF-FA-10000134"/>
    <x v="1"/>
    <x v="13"/>
    <s v="Advantus Push Pins, Aluminum Head"/>
    <x v="5062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s v="United States"/>
    <s v="Garden City"/>
    <x v="41"/>
    <n v="67846"/>
    <x v="2"/>
    <s v="OFF-AR-10001149"/>
    <x v="1"/>
    <x v="6"/>
    <s v="Sanford Colorific Colored Pencils, 12/Box"/>
    <x v="1784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s v="United States"/>
    <s v="New York City"/>
    <x v="15"/>
    <n v="10035"/>
    <x v="3"/>
    <s v="FUR-FU-10000010"/>
    <x v="0"/>
    <x v="5"/>
    <s v="DAX Value U-Channel Document Frames, Easel Back"/>
    <x v="4126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s v="United States"/>
    <s v="Orlando"/>
    <x v="2"/>
    <n v="32839"/>
    <x v="0"/>
    <s v="OFF-BI-10000201"/>
    <x v="1"/>
    <x v="8"/>
    <s v="Avery Triangle Shaped Sheet Lifters, Black, 2/Pack"/>
    <x v="5063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s v="United States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s v="United States"/>
    <s v="Watertown"/>
    <x v="15"/>
    <n v="13601"/>
    <x v="3"/>
    <s v="OFF-BI-10003656"/>
    <x v="1"/>
    <x v="8"/>
    <s v="Fellowes PB200 Plastic Comb Binding Machine"/>
    <x v="5064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s v="United States"/>
    <s v="Los Angeles"/>
    <x v="1"/>
    <n v="90032"/>
    <x v="1"/>
    <s v="FUR-TA-10001539"/>
    <x v="0"/>
    <x v="3"/>
    <s v="Chromcraft Rectangular Conference Tables"/>
    <x v="5065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s v="United States"/>
    <s v="Los Angeles"/>
    <x v="1"/>
    <n v="90032"/>
    <x v="1"/>
    <s v="TEC-PH-10004100"/>
    <x v="2"/>
    <x v="7"/>
    <s v="Griffin GC17055 Auxiliary Audio Cable"/>
    <x v="1002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s v="United States"/>
    <s v="Los Angeles"/>
    <x v="1"/>
    <n v="90004"/>
    <x v="1"/>
    <s v="TEC-PH-10001580"/>
    <x v="2"/>
    <x v="7"/>
    <s v="Logitech Mobile Speakerphone P710e - speaker phone"/>
    <x v="506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s v="United States"/>
    <s v="Los Angeles"/>
    <x v="1"/>
    <n v="90004"/>
    <x v="1"/>
    <s v="FUR-CH-10002335"/>
    <x v="0"/>
    <x v="1"/>
    <s v="Hon GuestStacker Chair"/>
    <x v="5067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s v="United States"/>
    <s v="Los Angeles"/>
    <x v="1"/>
    <n v="90004"/>
    <x v="1"/>
    <s v="OFF-AR-10004707"/>
    <x v="1"/>
    <x v="6"/>
    <s v="Staples in misc. colors"/>
    <x v="5068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s v="United States"/>
    <s v="Newark"/>
    <x v="13"/>
    <n v="19711"/>
    <x v="3"/>
    <s v="OFF-AP-10000576"/>
    <x v="1"/>
    <x v="9"/>
    <s v="Belkin 7 Outlet SurgeMaster II"/>
    <x v="5069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s v="United States"/>
    <s v="Detroit"/>
    <x v="12"/>
    <n v="48234"/>
    <x v="2"/>
    <s v="OFF-AP-10001394"/>
    <x v="1"/>
    <x v="9"/>
    <s v="Harmony Air Purifier"/>
    <x v="5070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s v="United States"/>
    <s v="Detroit"/>
    <x v="12"/>
    <n v="48234"/>
    <x v="2"/>
    <s v="FUR-FU-10003724"/>
    <x v="0"/>
    <x v="5"/>
    <s v="Westinghouse Clip-On Gooseneck Lamps"/>
    <x v="5071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s v="United States"/>
    <s v="Phoenix"/>
    <x v="16"/>
    <n v="85023"/>
    <x v="1"/>
    <s v="OFF-AP-10002867"/>
    <x v="1"/>
    <x v="9"/>
    <s v="Fellowes Command Center 5-outlet power strip"/>
    <x v="5072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s v="United States"/>
    <s v="Phoenix"/>
    <x v="16"/>
    <n v="85023"/>
    <x v="1"/>
    <s v="TEC-AC-10002718"/>
    <x v="2"/>
    <x v="11"/>
    <s v="Belkin Standard 104 key USB Keyboard"/>
    <x v="5073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s v="United States"/>
    <s v="Phoenix"/>
    <x v="16"/>
    <n v="85023"/>
    <x v="1"/>
    <s v="OFF-LA-10003121"/>
    <x v="1"/>
    <x v="2"/>
    <s v="Avery 506"/>
    <x v="105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s v="United States"/>
    <s v="Brownsville"/>
    <x v="5"/>
    <n v="78521"/>
    <x v="2"/>
    <s v="OFF-EN-10002230"/>
    <x v="1"/>
    <x v="12"/>
    <s v="Airmail Envelopes"/>
    <x v="5074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s v="United States"/>
    <s v="Brownsville"/>
    <x v="5"/>
    <n v="78521"/>
    <x v="2"/>
    <s v="TEC-PH-10001819"/>
    <x v="2"/>
    <x v="7"/>
    <s v="Innergie mMini Combo Duo USB Travel Charging Kit"/>
    <x v="5075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s v="United States"/>
    <s v="Brownsville"/>
    <x v="5"/>
    <n v="78521"/>
    <x v="2"/>
    <s v="FUR-CH-10002304"/>
    <x v="0"/>
    <x v="1"/>
    <s v="Global Stack Chair without Arms, Black"/>
    <x v="5076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s v="United States"/>
    <s v="Louisville"/>
    <x v="0"/>
    <n v="40214"/>
    <x v="0"/>
    <s v="FUR-CH-10002602"/>
    <x v="0"/>
    <x v="1"/>
    <s v="DMI Arturo Collection Mission-style Design Wood Chair"/>
    <x v="5077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s v="United States"/>
    <s v="Louisville"/>
    <x v="0"/>
    <n v="40214"/>
    <x v="0"/>
    <s v="OFF-BI-10002414"/>
    <x v="1"/>
    <x v="8"/>
    <s v="GBC ProClick Spines for 32-Hole Punch"/>
    <x v="5078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s v="United States"/>
    <s v="Louisville"/>
    <x v="0"/>
    <n v="40214"/>
    <x v="0"/>
    <s v="OFF-AR-10003696"/>
    <x v="1"/>
    <x v="6"/>
    <s v="Panasonic KP-350BK Electric Pencil Sharpener with Auto Stop"/>
    <x v="1835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s v="United States"/>
    <s v="Louisville"/>
    <x v="0"/>
    <n v="40214"/>
    <x v="0"/>
    <s v="FUR-CH-10004495"/>
    <x v="0"/>
    <x v="1"/>
    <s v="Global Leather and Oak Executive Chair, Black"/>
    <x v="5079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s v="United States"/>
    <s v="Louisville"/>
    <x v="0"/>
    <n v="40214"/>
    <x v="0"/>
    <s v="FUR-CH-10001270"/>
    <x v="0"/>
    <x v="1"/>
    <s v="Harbour Creations Steel Folding Chair"/>
    <x v="5080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s v="United States"/>
    <s v="Newark"/>
    <x v="13"/>
    <n v="19711"/>
    <x v="3"/>
    <s v="OFF-AR-10001615"/>
    <x v="1"/>
    <x v="6"/>
    <s v="Newell 34"/>
    <x v="42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s v="United States"/>
    <s v="Newark"/>
    <x v="13"/>
    <n v="19711"/>
    <x v="3"/>
    <s v="OFF-EN-10003286"/>
    <x v="1"/>
    <x v="12"/>
    <s v="Staple envelope"/>
    <x v="4097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s v="United States"/>
    <s v="Newark"/>
    <x v="13"/>
    <n v="19711"/>
    <x v="3"/>
    <s v="FUR-BO-10003660"/>
    <x v="0"/>
    <x v="0"/>
    <s v="Bush Cubix Collection Bookcases, Fully Assembled"/>
    <x v="5081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s v="United States"/>
    <s v="Newark"/>
    <x v="13"/>
    <n v="19711"/>
    <x v="3"/>
    <s v="OFF-PA-10002764"/>
    <x v="1"/>
    <x v="10"/>
    <s v="Easy-staple paper"/>
    <x v="508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s v="United States"/>
    <s v="Pueblo"/>
    <x v="22"/>
    <n v="81001"/>
    <x v="1"/>
    <s v="TEC-MA-10001695"/>
    <x v="2"/>
    <x v="15"/>
    <s v="Zebra GK420t Direct Thermal/Thermal Transfer Printer"/>
    <x v="5083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s v="United States"/>
    <s v="Pueblo"/>
    <x v="22"/>
    <n v="81001"/>
    <x v="1"/>
    <s v="OFF-BI-10002824"/>
    <x v="1"/>
    <x v="8"/>
    <s v="Recycled Easel Ring Binders"/>
    <x v="5084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s v="United States"/>
    <s v="Pueblo"/>
    <x v="22"/>
    <n v="81001"/>
    <x v="1"/>
    <s v="OFF-BI-10002571"/>
    <x v="1"/>
    <x v="8"/>
    <s v="Avery Framed View Binder, EZD Ring (Locking), Navy, 1 1/2&quot;"/>
    <x v="5085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s v="United States"/>
    <s v="Pueblo"/>
    <x v="22"/>
    <n v="81001"/>
    <x v="1"/>
    <s v="TEC-AC-10001553"/>
    <x v="2"/>
    <x v="11"/>
    <s v="Memorex 25GB 6X Branded Blu-Ray Recordable Disc, 15/Pack"/>
    <x v="458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s v="United States"/>
    <s v="Los Angeles"/>
    <x v="1"/>
    <n v="90036"/>
    <x v="1"/>
    <s v="FUR-CH-10003973"/>
    <x v="0"/>
    <x v="1"/>
    <s v="GuestStacker Chair with Chrome Finish Legs"/>
    <x v="1069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s v="United States"/>
    <s v="Greenville"/>
    <x v="3"/>
    <n v="27834"/>
    <x v="0"/>
    <s v="TEC-MA-10002073"/>
    <x v="2"/>
    <x v="15"/>
    <s v="3D Systems Cube Printer, 2nd Generation, White"/>
    <x v="5086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s v="United States"/>
    <s v="San Francisco"/>
    <x v="1"/>
    <n v="94110"/>
    <x v="1"/>
    <s v="OFF-BI-10003529"/>
    <x v="1"/>
    <x v="8"/>
    <s v="Avery Round Ring Poly Binders"/>
    <x v="5087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s v="United States"/>
    <s v="San Francisco"/>
    <x v="1"/>
    <n v="94110"/>
    <x v="1"/>
    <s v="FUR-CH-10000309"/>
    <x v="0"/>
    <x v="1"/>
    <s v="Global Comet Stacking Arm Chair"/>
    <x v="5088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s v="United States"/>
    <s v="Marion"/>
    <x v="24"/>
    <n v="43302"/>
    <x v="3"/>
    <s v="FUR-TA-10004154"/>
    <x v="0"/>
    <x v="3"/>
    <s v="Riverside Furniture Oval Coffee Table, Oval End Table, End Table with Drawer"/>
    <x v="5089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s v="United States"/>
    <s v="Marion"/>
    <x v="24"/>
    <n v="43302"/>
    <x v="3"/>
    <s v="OFF-EN-10003286"/>
    <x v="1"/>
    <x v="12"/>
    <s v="Staple envelope"/>
    <x v="5090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s v="United States"/>
    <s v="Dallas"/>
    <x v="5"/>
    <n v="75081"/>
    <x v="2"/>
    <s v="TEC-AC-10001552"/>
    <x v="2"/>
    <x v="11"/>
    <s v="Logitech K350 2.4Ghz Wireless Keyboard"/>
    <x v="509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s v="United States"/>
    <s v="Dallas"/>
    <x v="5"/>
    <n v="75081"/>
    <x v="2"/>
    <s v="OFF-ST-10002790"/>
    <x v="1"/>
    <x v="4"/>
    <s v="Safco Industrial Shelving"/>
    <x v="5092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s v="United States"/>
    <s v="Huntsville"/>
    <x v="19"/>
    <n v="35810"/>
    <x v="0"/>
    <s v="OFF-AR-10003217"/>
    <x v="1"/>
    <x v="6"/>
    <s v="Newell 316"/>
    <x v="638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s v="United States"/>
    <s v="Las Vegas"/>
    <x v="33"/>
    <n v="89115"/>
    <x v="1"/>
    <s v="FUR-FU-10002813"/>
    <x v="0"/>
    <x v="5"/>
    <s v="DAX Contemporary Wood Frame with Silver Metal Mat, Desktop, 11 x 14 Size"/>
    <x v="4165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s v="United States"/>
    <s v="Las Vegas"/>
    <x v="33"/>
    <n v="89115"/>
    <x v="1"/>
    <s v="OFF-PA-10003848"/>
    <x v="1"/>
    <x v="10"/>
    <s v="Xerox 1997"/>
    <x v="243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s v="United States"/>
    <s v="Los Angeles"/>
    <x v="1"/>
    <n v="90049"/>
    <x v="1"/>
    <s v="OFF-AP-10000240"/>
    <x v="1"/>
    <x v="9"/>
    <s v="Belkin F9G930V10-GRY 9 Outlet Surge"/>
    <x v="1483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s v="United States"/>
    <s v="Los Angeles"/>
    <x v="1"/>
    <n v="90049"/>
    <x v="1"/>
    <s v="FUR-FU-10004091"/>
    <x v="0"/>
    <x v="5"/>
    <s v="Howard Miller 13&quot; Diameter Goldtone Round Wall Clock"/>
    <x v="5093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s v="United States"/>
    <s v="Lakewood"/>
    <x v="24"/>
    <n v="44107"/>
    <x v="3"/>
    <s v="OFF-BI-10001071"/>
    <x v="1"/>
    <x v="8"/>
    <s v="GBC ProClick Punch Binding System"/>
    <x v="1996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s v="United States"/>
    <s v="Fremont"/>
    <x v="8"/>
    <n v="68025"/>
    <x v="2"/>
    <s v="OFF-BI-10003676"/>
    <x v="1"/>
    <x v="8"/>
    <s v="GBC Standard Recycled Report Covers, Clear Plastic Sheets"/>
    <x v="5094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s v="United States"/>
    <s v="Huntsville"/>
    <x v="5"/>
    <n v="77340"/>
    <x v="2"/>
    <s v="FUR-FU-10004864"/>
    <x v="0"/>
    <x v="5"/>
    <s v="Howard Miller 14-1/2&quot; Diameter Chrome Round Wall Clock"/>
    <x v="5095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s v="United States"/>
    <s v="Huntsville"/>
    <x v="5"/>
    <n v="77340"/>
    <x v="2"/>
    <s v="OFF-BI-10003708"/>
    <x v="1"/>
    <x v="8"/>
    <s v="Acco Four Pocket Poly Ring Binder with Label Holder, Smoke, 1&quot;"/>
    <x v="5096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s v="United States"/>
    <s v="Los Angeles"/>
    <x v="1"/>
    <n v="90036"/>
    <x v="1"/>
    <s v="OFF-AR-10002067"/>
    <x v="1"/>
    <x v="6"/>
    <s v="Newell 334"/>
    <x v="1618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s v="United States"/>
    <s v="Asheville"/>
    <x v="3"/>
    <n v="28806"/>
    <x v="0"/>
    <s v="OFF-AR-10003158"/>
    <x v="1"/>
    <x v="6"/>
    <s v="Fluorescent Highlighters by Dixon"/>
    <x v="48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s v="United States"/>
    <s v="Bossier City"/>
    <x v="28"/>
    <n v="71111"/>
    <x v="0"/>
    <s v="FUR-FU-10000193"/>
    <x v="0"/>
    <x v="5"/>
    <s v="Tenex Chairmats For Use with Hard Floors"/>
    <x v="681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s v="United States"/>
    <s v="Providence"/>
    <x v="34"/>
    <n v="2908"/>
    <x v="3"/>
    <s v="OFF-BI-10000977"/>
    <x v="1"/>
    <x v="8"/>
    <s v="Ibico Plastic Spiral Binding Combs"/>
    <x v="3361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s v="United States"/>
    <s v="Providence"/>
    <x v="34"/>
    <n v="2908"/>
    <x v="3"/>
    <s v="TEC-CO-10001449"/>
    <x v="2"/>
    <x v="16"/>
    <s v="Hewlett Packard LaserJet 3310 Copier"/>
    <x v="5097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s v="United States"/>
    <s v="Providence"/>
    <x v="34"/>
    <n v="2908"/>
    <x v="3"/>
    <s v="OFF-ST-10000136"/>
    <x v="1"/>
    <x v="4"/>
    <s v="Letter Size File"/>
    <x v="5098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s v="United States"/>
    <s v="Everett"/>
    <x v="31"/>
    <n v="2149"/>
    <x v="3"/>
    <s v="OFF-PA-10000743"/>
    <x v="1"/>
    <x v="10"/>
    <s v="Xerox 1977"/>
    <x v="159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s v="United States"/>
    <s v="Everett"/>
    <x v="31"/>
    <n v="2149"/>
    <x v="3"/>
    <s v="OFF-PA-10001019"/>
    <x v="1"/>
    <x v="10"/>
    <s v="Xerox 1884"/>
    <x v="731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s v="United States"/>
    <s v="Everett"/>
    <x v="31"/>
    <n v="2149"/>
    <x v="3"/>
    <s v="TEC-AC-10003095"/>
    <x v="2"/>
    <x v="11"/>
    <s v="Logitech G35 7.1-Channel Surround Sound Headset"/>
    <x v="5099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s v="United States"/>
    <s v="Everett"/>
    <x v="31"/>
    <n v="2149"/>
    <x v="3"/>
    <s v="FUR-BO-10002916"/>
    <x v="0"/>
    <x v="0"/>
    <s v="Rush Hierlooms Collection 1&quot; Thick Stackable Bookcases"/>
    <x v="5100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s v="United States"/>
    <s v="Everett"/>
    <x v="31"/>
    <n v="2149"/>
    <x v="3"/>
    <s v="FUR-FU-10002506"/>
    <x v="0"/>
    <x v="5"/>
    <s v="Tensor &quot;Hersey Kiss&quot; Styled Floor Lamp"/>
    <x v="2799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s v="United States"/>
    <s v="Everett"/>
    <x v="31"/>
    <n v="2149"/>
    <x v="3"/>
    <s v="OFF-PA-10003823"/>
    <x v="1"/>
    <x v="10"/>
    <s v="Xerox 197"/>
    <x v="901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s v="United States"/>
    <s v="Everett"/>
    <x v="31"/>
    <n v="2149"/>
    <x v="3"/>
    <s v="FUR-TA-10004619"/>
    <x v="0"/>
    <x v="3"/>
    <s v="Hon Non-Folding Utility Tables"/>
    <x v="5101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s v="United States"/>
    <s v="Rancho Cucamonga"/>
    <x v="1"/>
    <n v="91730"/>
    <x v="1"/>
    <s v="OFF-AP-10001271"/>
    <x v="1"/>
    <x v="9"/>
    <s v="Eureka The Boss Cordless Rechargeable Stick Vac"/>
    <x v="513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s v="United States"/>
    <s v="Charlotte"/>
    <x v="3"/>
    <n v="28205"/>
    <x v="0"/>
    <s v="TEC-AC-10002331"/>
    <x v="2"/>
    <x v="11"/>
    <s v="Maxell 74 Minute CDR, 10/Pack"/>
    <x v="3032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s v="United States"/>
    <s v="Providence"/>
    <x v="34"/>
    <n v="2908"/>
    <x v="3"/>
    <s v="OFF-PA-10003228"/>
    <x v="1"/>
    <x v="10"/>
    <s v="Xerox 1917"/>
    <x v="3589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s v="United States"/>
    <s v="Providence"/>
    <x v="34"/>
    <n v="2908"/>
    <x v="3"/>
    <s v="OFF-PA-10002586"/>
    <x v="1"/>
    <x v="10"/>
    <s v="Xerox 1970"/>
    <x v="1830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s v="United States"/>
    <s v="Providence"/>
    <x v="34"/>
    <n v="2908"/>
    <x v="3"/>
    <s v="TEC-AC-10002049"/>
    <x v="2"/>
    <x v="11"/>
    <s v="Plantronics Savi W720 Multi-Device Wireless Headset System"/>
    <x v="2832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s v="United States"/>
    <s v="Providence"/>
    <x v="34"/>
    <n v="2908"/>
    <x v="3"/>
    <s v="FUR-BO-10000362"/>
    <x v="0"/>
    <x v="0"/>
    <s v="Sauder Inglewood Library Bookcases"/>
    <x v="2661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s v="United States"/>
    <s v="Providence"/>
    <x v="34"/>
    <n v="2908"/>
    <x v="3"/>
    <s v="FUR-CH-10004218"/>
    <x v="0"/>
    <x v="1"/>
    <s v="Global Fabric Manager's Chair, Dark Gray"/>
    <x v="5102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s v="United States"/>
    <s v="Midland"/>
    <x v="12"/>
    <n v="48640"/>
    <x v="2"/>
    <s v="OFF-AP-10003779"/>
    <x v="1"/>
    <x v="9"/>
    <s v="Kensington 7 Outlet MasterPiece Power Center with Fax/Phone Line Protection"/>
    <x v="5103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s v="United States"/>
    <s v="Midland"/>
    <x v="12"/>
    <n v="48640"/>
    <x v="2"/>
    <s v="OFF-BI-10003527"/>
    <x v="1"/>
    <x v="8"/>
    <s v="Fellowes PB500 Electric Punch Plastic Comb Binding Machine with Manual Bind"/>
    <x v="5104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s v="United States"/>
    <s v="Rochester"/>
    <x v="15"/>
    <n v="14609"/>
    <x v="3"/>
    <s v="OFF-BI-10002897"/>
    <x v="1"/>
    <x v="8"/>
    <s v="Black Avery Memo-Size 3-Ring Binder, 5 1/2&quot; x 8 1/2&quot;"/>
    <x v="5105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s v="United States"/>
    <s v="Rochester"/>
    <x v="15"/>
    <n v="14609"/>
    <x v="3"/>
    <s v="TEC-PH-10002584"/>
    <x v="2"/>
    <x v="7"/>
    <s v="Samsung Galaxy S4"/>
    <x v="5106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s v="United States"/>
    <s v="Jackson"/>
    <x v="12"/>
    <n v="49201"/>
    <x v="2"/>
    <s v="FUR-TA-10001095"/>
    <x v="0"/>
    <x v="3"/>
    <s v="Chromcraft Round Conference Tables"/>
    <x v="5107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s v="United States"/>
    <s v="Jackson"/>
    <x v="12"/>
    <n v="49201"/>
    <x v="2"/>
    <s v="OFF-BI-10004002"/>
    <x v="1"/>
    <x v="8"/>
    <s v="Wilson Jones International Size A4 Ring Binders"/>
    <x v="5108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s v="United States"/>
    <s v="Jackson"/>
    <x v="12"/>
    <n v="49201"/>
    <x v="2"/>
    <s v="TEC-AC-10004518"/>
    <x v="2"/>
    <x v="11"/>
    <s v="Memorex Mini Travel Drive 32 GB USB 2.0 Flash Drive"/>
    <x v="5109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s v="United States"/>
    <s v="Suffolk"/>
    <x v="17"/>
    <n v="23434"/>
    <x v="0"/>
    <s v="OFF-AP-10002191"/>
    <x v="1"/>
    <x v="9"/>
    <s v="Belkin 8 Outlet SurgeMaster II Gold Surge Protector"/>
    <x v="3998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s v="United States"/>
    <s v="Suffolk"/>
    <x v="17"/>
    <n v="23434"/>
    <x v="0"/>
    <s v="FUR-TA-10004575"/>
    <x v="0"/>
    <x v="3"/>
    <s v="Hon 5100 Series Wood Tables"/>
    <x v="1310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s v="United States"/>
    <s v="Suffolk"/>
    <x v="17"/>
    <n v="23434"/>
    <x v="0"/>
    <s v="OFF-PA-10003177"/>
    <x v="1"/>
    <x v="10"/>
    <s v="Xerox 1999"/>
    <x v="91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s v="United States"/>
    <s v="Brentwood"/>
    <x v="1"/>
    <n v="94513"/>
    <x v="1"/>
    <s v="OFF-LA-10003923"/>
    <x v="1"/>
    <x v="2"/>
    <s v="Alphabetical Labels for Top Tab Filing"/>
    <x v="333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s v="United States"/>
    <s v="Brentwood"/>
    <x v="1"/>
    <n v="94513"/>
    <x v="1"/>
    <s v="TEC-PH-10001051"/>
    <x v="2"/>
    <x v="7"/>
    <s v="HTC One"/>
    <x v="1895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s v="United States"/>
    <s v="Seattle"/>
    <x v="4"/>
    <n v="98103"/>
    <x v="1"/>
    <s v="FUR-CH-10004754"/>
    <x v="0"/>
    <x v="1"/>
    <s v="Global Stack Chair with Arms, Black"/>
    <x v="5110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s v="United States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s v="United States"/>
    <s v="Houston"/>
    <x v="5"/>
    <n v="77036"/>
    <x v="2"/>
    <s v="OFF-BI-10001787"/>
    <x v="1"/>
    <x v="8"/>
    <s v="Wilson Jones Four-Pocket Poly Binders"/>
    <x v="5111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s v="United States"/>
    <s v="Lawrence"/>
    <x v="31"/>
    <n v="1841"/>
    <x v="3"/>
    <s v="TEC-CO-10002313"/>
    <x v="2"/>
    <x v="16"/>
    <s v="Canon PC1080F Personal Copier"/>
    <x v="5112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s v="United States"/>
    <s v="Lawrence"/>
    <x v="31"/>
    <n v="1841"/>
    <x v="3"/>
    <s v="OFF-ST-10002790"/>
    <x v="1"/>
    <x v="4"/>
    <s v="Safco Industrial Shelving"/>
    <x v="5113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s v="United States"/>
    <s v="Lawrence"/>
    <x v="31"/>
    <n v="1841"/>
    <x v="3"/>
    <s v="OFF-SU-10001664"/>
    <x v="1"/>
    <x v="14"/>
    <s v="Acme Office Executive Series Stainless Steel Trimmers"/>
    <x v="3567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s v="United States"/>
    <s v="Lawrence"/>
    <x v="31"/>
    <n v="1841"/>
    <x v="3"/>
    <s v="OFF-FA-10001332"/>
    <x v="1"/>
    <x v="13"/>
    <s v="Acco Banker's Clasps, 5 3/4&quot;-Long"/>
    <x v="1315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s v="United States"/>
    <s v="Lawrence"/>
    <x v="31"/>
    <n v="1841"/>
    <x v="3"/>
    <s v="FUR-TA-10003473"/>
    <x v="0"/>
    <x v="3"/>
    <s v="Bretford Rectangular Conference Table Tops"/>
    <x v="5114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s v="United States"/>
    <s v="Detroit"/>
    <x v="12"/>
    <n v="48234"/>
    <x v="2"/>
    <s v="OFF-PA-10000605"/>
    <x v="1"/>
    <x v="10"/>
    <s v="Xerox 1950"/>
    <x v="1057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s v="United States"/>
    <s v="Detroit"/>
    <x v="12"/>
    <n v="48234"/>
    <x v="2"/>
    <s v="TEC-PH-10002170"/>
    <x v="2"/>
    <x v="7"/>
    <s v="ClearSounds CSC500 Amplified Spirit Phone Corded phone"/>
    <x v="2779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s v="United States"/>
    <s v="Detroit"/>
    <x v="12"/>
    <n v="48234"/>
    <x v="2"/>
    <s v="FUR-TA-10004147"/>
    <x v="0"/>
    <x v="3"/>
    <s v="Hon 4060 Series Tables"/>
    <x v="990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s v="United States"/>
    <s v="Detroit"/>
    <x v="12"/>
    <n v="48234"/>
    <x v="2"/>
    <s v="TEC-AC-10003911"/>
    <x v="2"/>
    <x v="11"/>
    <s v="NETGEAR AC1750 Dual Band Gigabit Smart WiFi Router"/>
    <x v="651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s v="United States"/>
    <s v="Detroit"/>
    <x v="12"/>
    <n v="48234"/>
    <x v="2"/>
    <s v="OFF-AR-10002578"/>
    <x v="1"/>
    <x v="6"/>
    <s v="Newell 335"/>
    <x v="880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s v="United States"/>
    <s v="Orem"/>
    <x v="7"/>
    <n v="84057"/>
    <x v="1"/>
    <s v="OFF-AR-10001761"/>
    <x v="1"/>
    <x v="6"/>
    <s v="Avery Hi-Liter Smear-Safe Highlighters"/>
    <x v="2643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s v="United States"/>
    <s v="Philadelphia"/>
    <x v="9"/>
    <n v="19120"/>
    <x v="3"/>
    <s v="TEC-AC-10001553"/>
    <x v="2"/>
    <x v="11"/>
    <s v="Memorex 25GB 6X Branded Blu-Ray Recordable Disc, 15/Pack"/>
    <x v="2868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s v="United States"/>
    <s v="Philadelphia"/>
    <x v="9"/>
    <n v="19120"/>
    <x v="3"/>
    <s v="OFF-BI-10000309"/>
    <x v="1"/>
    <x v="8"/>
    <s v="GBC Twin Loop Wire Binding Elements, 9/16&quot; Spine, Black"/>
    <x v="5115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s v="United States"/>
    <s v="Mesa"/>
    <x v="16"/>
    <n v="85204"/>
    <x v="1"/>
    <s v="TEC-PH-10003095"/>
    <x v="2"/>
    <x v="7"/>
    <s v="Samsung HM1900 Bluetooth Headset"/>
    <x v="4412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s v="United States"/>
    <s v="Fayetteville"/>
    <x v="3"/>
    <n v="28314"/>
    <x v="0"/>
    <s v="FUR-FU-10001876"/>
    <x v="0"/>
    <x v="5"/>
    <s v="Computer Room Manger, 14&quot;"/>
    <x v="2540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s v="United States"/>
    <s v="Fayetteville"/>
    <x v="3"/>
    <n v="28314"/>
    <x v="0"/>
    <s v="OFF-ST-10001522"/>
    <x v="1"/>
    <x v="4"/>
    <s v="Gould Plastics 18-Pocket Panel Bin, 34w x 5-1/4d x 20-1/2h"/>
    <x v="2772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s v="United States"/>
    <s v="Fayetteville"/>
    <x v="3"/>
    <n v="28314"/>
    <x v="0"/>
    <s v="OFF-PA-10000300"/>
    <x v="1"/>
    <x v="10"/>
    <s v="Xerox 1936"/>
    <x v="1107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s v="United States"/>
    <s v="Los Angeles"/>
    <x v="1"/>
    <n v="90032"/>
    <x v="1"/>
    <s v="OFF-AP-10001469"/>
    <x v="1"/>
    <x v="9"/>
    <s v="Fellowes 8 Outlet Superior Workstation Surge Protector"/>
    <x v="511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s v="United States"/>
    <s v="Philadelphia"/>
    <x v="9"/>
    <n v="19140"/>
    <x v="3"/>
    <s v="TEC-AC-10001553"/>
    <x v="2"/>
    <x v="11"/>
    <s v="Memorex 25GB 6X Branded Blu-Ray Recordable Disc, 15/Pack"/>
    <x v="2868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s v="United States"/>
    <s v="Colorado Springs"/>
    <x v="22"/>
    <n v="80906"/>
    <x v="1"/>
    <s v="OFF-PA-10004041"/>
    <x v="1"/>
    <x v="10"/>
    <s v="It's Hot Message Books with Stickers, 2 3/4&quot; x 5&quot;"/>
    <x v="5117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s v="United States"/>
    <s v="Colorado Springs"/>
    <x v="22"/>
    <n v="80906"/>
    <x v="1"/>
    <s v="OFF-BI-10002764"/>
    <x v="1"/>
    <x v="8"/>
    <s v="Recycled Pressboard Report Cover with Reinforced Top Hinge"/>
    <x v="5118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s v="United States"/>
    <s v="Los Angeles"/>
    <x v="1"/>
    <n v="90032"/>
    <x v="1"/>
    <s v="TEC-AC-10001114"/>
    <x v="2"/>
    <x v="11"/>
    <s v="Microsoft Wireless Mobile Mouse 4000"/>
    <x v="5119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s v="United States"/>
    <s v="New York City"/>
    <x v="15"/>
    <n v="10009"/>
    <x v="3"/>
    <s v="OFF-AR-10001615"/>
    <x v="1"/>
    <x v="6"/>
    <s v="Newell 34"/>
    <x v="42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s v="United States"/>
    <s v="New York City"/>
    <x v="15"/>
    <n v="10009"/>
    <x v="3"/>
    <s v="OFF-EN-10000461"/>
    <x v="1"/>
    <x v="12"/>
    <s v="#10- 4 1/8&quot; x 9 1/2&quot; Recycled Envelopes"/>
    <x v="2053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s v="United States"/>
    <s v="New York City"/>
    <x v="15"/>
    <n v="10009"/>
    <x v="3"/>
    <s v="OFF-BI-10004506"/>
    <x v="1"/>
    <x v="8"/>
    <s v="Wilson Jones data.warehouse D-Ring Binders with DublLock"/>
    <x v="5120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s v="United States"/>
    <s v="San Francisco"/>
    <x v="1"/>
    <n v="94109"/>
    <x v="1"/>
    <s v="OFF-AP-10000027"/>
    <x v="1"/>
    <x v="9"/>
    <s v="Hoover Commercial SteamVac"/>
    <x v="1360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s v="United States"/>
    <s v="Austin"/>
    <x v="5"/>
    <n v="78745"/>
    <x v="2"/>
    <s v="FUR-CH-10003981"/>
    <x v="0"/>
    <x v="1"/>
    <s v="Global Commerce Series Low-Back Swivel/Tilt Chairs"/>
    <x v="5121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s v="United States"/>
    <s v="Cleveland"/>
    <x v="24"/>
    <n v="44105"/>
    <x v="3"/>
    <s v="OFF-AP-10003849"/>
    <x v="1"/>
    <x v="9"/>
    <s v="Hoover Shoulder Vac Commercial Portable Vacuum"/>
    <x v="5122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s v="United States"/>
    <s v="Cleveland"/>
    <x v="24"/>
    <n v="44105"/>
    <x v="3"/>
    <s v="OFF-ST-10004963"/>
    <x v="1"/>
    <x v="4"/>
    <s v="Eldon Gobal File Keepers"/>
    <x v="5123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s v="United States"/>
    <s v="Cleveland"/>
    <x v="24"/>
    <n v="44105"/>
    <x v="3"/>
    <s v="OFF-ST-10002574"/>
    <x v="1"/>
    <x v="4"/>
    <s v="SAFCO Commercial Wire Shelving, Black"/>
    <x v="4102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s v="United States"/>
    <s v="New York City"/>
    <x v="15"/>
    <n v="10009"/>
    <x v="3"/>
    <s v="OFF-AR-10001761"/>
    <x v="1"/>
    <x v="6"/>
    <s v="Avery Hi-Liter Smear-Safe Highlighters"/>
    <x v="255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s v="United States"/>
    <s v="El Paso"/>
    <x v="5"/>
    <n v="79907"/>
    <x v="2"/>
    <s v="OFF-AR-10000716"/>
    <x v="1"/>
    <x v="6"/>
    <s v="DIXON Ticonderoga Erasable Checking Pencils"/>
    <x v="329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s v="United States"/>
    <s v="Tallahassee"/>
    <x v="2"/>
    <n v="32303"/>
    <x v="0"/>
    <s v="TEC-AC-10002637"/>
    <x v="2"/>
    <x v="11"/>
    <s v="Logitech VX Revolution Cordless Laser Mouse for Notebooks (Black)"/>
    <x v="2404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s v="United States"/>
    <s v="Seattle"/>
    <x v="4"/>
    <n v="98103"/>
    <x v="1"/>
    <s v="FUR-CH-10003774"/>
    <x v="0"/>
    <x v="1"/>
    <s v="Global Wood Trimmed Manager's Task Chair, Khaki"/>
    <x v="5124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s v="United States"/>
    <s v="Dallas"/>
    <x v="5"/>
    <n v="75220"/>
    <x v="2"/>
    <s v="OFF-EN-10000927"/>
    <x v="1"/>
    <x v="12"/>
    <s v="Jet-Pak Recycled Peel 'N' Seal Padded Mailers"/>
    <x v="5125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s v="United States"/>
    <s v="Houston"/>
    <x v="5"/>
    <n v="77070"/>
    <x v="2"/>
    <s v="OFF-PA-10000743"/>
    <x v="1"/>
    <x v="10"/>
    <s v="Xerox 1977"/>
    <x v="1432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s v="United States"/>
    <s v="Springfield"/>
    <x v="24"/>
    <n v="45503"/>
    <x v="3"/>
    <s v="OFF-PA-10000697"/>
    <x v="1"/>
    <x v="10"/>
    <s v="TOPS Voice Message Log Book, Flash Format"/>
    <x v="302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s v="United States"/>
    <s v="Seattle"/>
    <x v="4"/>
    <n v="98103"/>
    <x v="1"/>
    <s v="OFF-AR-10004441"/>
    <x v="1"/>
    <x v="6"/>
    <s v="BIC Brite Liner Highlighters"/>
    <x v="2162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s v="United States"/>
    <s v="Seattle"/>
    <x v="4"/>
    <n v="98105"/>
    <x v="1"/>
    <s v="OFF-PA-10001870"/>
    <x v="1"/>
    <x v="10"/>
    <s v="Xerox 202"/>
    <x v="54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s v="United States"/>
    <s v="New York City"/>
    <x v="15"/>
    <n v="10024"/>
    <x v="3"/>
    <s v="OFF-BI-10003684"/>
    <x v="1"/>
    <x v="8"/>
    <s v="Wilson Jones Legal Size Ring Binders"/>
    <x v="467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s v="United States"/>
    <s v="Charlotte"/>
    <x v="3"/>
    <n v="28205"/>
    <x v="0"/>
    <s v="OFF-AR-10001315"/>
    <x v="1"/>
    <x v="6"/>
    <s v="Newell 310"/>
    <x v="2538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s v="United States"/>
    <s v="Baltimore"/>
    <x v="39"/>
    <n v="21215"/>
    <x v="3"/>
    <s v="TEC-PH-10003589"/>
    <x v="2"/>
    <x v="7"/>
    <s v="invisibleSHIELD by ZAGG Smudge-Free Screen Protector"/>
    <x v="5126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s v="United States"/>
    <s v="San Francisco"/>
    <x v="1"/>
    <n v="94110"/>
    <x v="1"/>
    <s v="OFF-PA-10001609"/>
    <x v="1"/>
    <x v="10"/>
    <s v="Tops Wirebound Message Log Books"/>
    <x v="1545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s v="United States"/>
    <s v="San Francisco"/>
    <x v="1"/>
    <n v="94110"/>
    <x v="1"/>
    <s v="TEC-AC-10000474"/>
    <x v="2"/>
    <x v="11"/>
    <s v="Kensington Expert Mouse Optical USB Trackball for PC or Mac"/>
    <x v="5127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s v="United States"/>
    <s v="Tucson"/>
    <x v="16"/>
    <n v="85705"/>
    <x v="1"/>
    <s v="TEC-PH-10003095"/>
    <x v="2"/>
    <x v="7"/>
    <s v="Samsung HM1900 Bluetooth Headset"/>
    <x v="430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s v="United States"/>
    <s v="Los Angeles"/>
    <x v="1"/>
    <n v="90036"/>
    <x v="1"/>
    <s v="OFF-PA-10001639"/>
    <x v="1"/>
    <x v="10"/>
    <s v="Xerox 203"/>
    <x v="243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s v="United States"/>
    <s v="Waterbury"/>
    <x v="29"/>
    <n v="6708"/>
    <x v="3"/>
    <s v="OFF-BI-10002003"/>
    <x v="1"/>
    <x v="8"/>
    <s v="Ibico Presentation Index for Binding Systems"/>
    <x v="4623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s v="United States"/>
    <s v="Waterbury"/>
    <x v="29"/>
    <n v="6708"/>
    <x v="3"/>
    <s v="TEC-PH-10004539"/>
    <x v="2"/>
    <x v="7"/>
    <s v="Wireless Extenders zBoost YX545 SOHO Signal Booster"/>
    <x v="5128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s v="United States"/>
    <s v="Waterbury"/>
    <x v="29"/>
    <n v="6708"/>
    <x v="3"/>
    <s v="OFF-AR-10003829"/>
    <x v="1"/>
    <x v="6"/>
    <s v="Newell 35"/>
    <x v="296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s v="United States"/>
    <s v="Chicago"/>
    <x v="10"/>
    <n v="60610"/>
    <x v="2"/>
    <s v="TEC-AC-10004761"/>
    <x v="2"/>
    <x v="11"/>
    <s v="Maxell 4.7GB DVD+RW 3/Pack"/>
    <x v="2116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s v="United States"/>
    <s v="Long Beach"/>
    <x v="15"/>
    <n v="11561"/>
    <x v="3"/>
    <s v="OFF-FA-10003472"/>
    <x v="1"/>
    <x v="13"/>
    <s v="Bagged Rubber Bands"/>
    <x v="262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s v="United States"/>
    <s v="Arlington"/>
    <x v="17"/>
    <n v="22204"/>
    <x v="0"/>
    <s v="FUR-FU-10003464"/>
    <x v="0"/>
    <x v="5"/>
    <s v="Seth Thomas 8 1/2&quot; Cubicle Clock"/>
    <x v="4053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s v="United States"/>
    <s v="Arlington"/>
    <x v="17"/>
    <n v="22204"/>
    <x v="0"/>
    <s v="OFF-ST-10003716"/>
    <x v="1"/>
    <x v="4"/>
    <s v="Tennsco Double-Tier Lockers"/>
    <x v="5129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s v="United States"/>
    <s v="Arlington"/>
    <x v="17"/>
    <n v="22204"/>
    <x v="0"/>
    <s v="OFF-BI-10004002"/>
    <x v="1"/>
    <x v="8"/>
    <s v="Wilson Jones International Size A4 Ring Binders"/>
    <x v="5130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s v="United States"/>
    <s v="Arlington"/>
    <x v="17"/>
    <n v="22204"/>
    <x v="0"/>
    <s v="TEC-PH-10002496"/>
    <x v="2"/>
    <x v="7"/>
    <s v="Cisco SPA301"/>
    <x v="5131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s v="United States"/>
    <s v="Arlington"/>
    <x v="17"/>
    <n v="22204"/>
    <x v="0"/>
    <s v="OFF-BI-10004826"/>
    <x v="1"/>
    <x v="8"/>
    <s v="JM Magazine Binder"/>
    <x v="5132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s v="United States"/>
    <s v="Jacksonville"/>
    <x v="3"/>
    <n v="28540"/>
    <x v="0"/>
    <s v="FUR-FU-10001546"/>
    <x v="0"/>
    <x v="5"/>
    <s v="Dana Swing-Arm Lamps"/>
    <x v="1232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s v="United States"/>
    <s v="Columbus"/>
    <x v="24"/>
    <n v="43229"/>
    <x v="3"/>
    <s v="OFF-AR-10001919"/>
    <x v="1"/>
    <x v="6"/>
    <s v="OIC #2 Pencils, Medium Soft"/>
    <x v="5133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s v="United States"/>
    <s v="Charlotte"/>
    <x v="3"/>
    <n v="28205"/>
    <x v="0"/>
    <s v="OFF-PA-10002558"/>
    <x v="1"/>
    <x v="10"/>
    <s v="Xerox 1938"/>
    <x v="513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s v="United States"/>
    <s v="Charlotte"/>
    <x v="3"/>
    <n v="28205"/>
    <x v="0"/>
    <s v="TEC-AC-10003174"/>
    <x v="2"/>
    <x v="11"/>
    <s v="Plantronics S12 Corded Telephone Headset System"/>
    <x v="5135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s v="United States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s v="United States"/>
    <s v="Buffalo"/>
    <x v="15"/>
    <n v="14215"/>
    <x v="3"/>
    <s v="FUR-FU-10004845"/>
    <x v="0"/>
    <x v="5"/>
    <s v="Deflect-o EconoMat Nonstudded, No Bevel Mat"/>
    <x v="5136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s v="United States"/>
    <s v="Houston"/>
    <x v="5"/>
    <n v="77041"/>
    <x v="2"/>
    <s v="OFF-PA-10003072"/>
    <x v="1"/>
    <x v="10"/>
    <s v="Eureka Recycled Copy Paper 8 1/2&quot; x 11&quot;, Ream"/>
    <x v="12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s v="United States"/>
    <s v="Memphis"/>
    <x v="18"/>
    <n v="38109"/>
    <x v="0"/>
    <s v="OFF-PA-10003641"/>
    <x v="1"/>
    <x v="10"/>
    <s v="Xerox 1909"/>
    <x v="5137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s v="United States"/>
    <s v="Plano"/>
    <x v="5"/>
    <n v="75023"/>
    <x v="2"/>
    <s v="OFF-PA-10003729"/>
    <x v="1"/>
    <x v="10"/>
    <s v="Xerox 1998"/>
    <x v="563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s v="United States"/>
    <s v="Salem"/>
    <x v="21"/>
    <n v="97301"/>
    <x v="1"/>
    <s v="OFF-AR-10003251"/>
    <x v="1"/>
    <x v="6"/>
    <s v="Prang Drawing Pencil Set"/>
    <x v="513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s v="United States"/>
    <s v="Columbus"/>
    <x v="32"/>
    <n v="31907"/>
    <x v="0"/>
    <s v="OFF-EN-10003286"/>
    <x v="1"/>
    <x v="12"/>
    <s v="Staple envelope"/>
    <x v="5139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s v="United States"/>
    <s v="Columbia"/>
    <x v="39"/>
    <n v="21044"/>
    <x v="3"/>
    <s v="OFF-AR-10004078"/>
    <x v="1"/>
    <x v="6"/>
    <s v="Newell 312"/>
    <x v="255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s v="United States"/>
    <s v="Columbia"/>
    <x v="39"/>
    <n v="21044"/>
    <x v="3"/>
    <s v="FUR-CH-10002331"/>
    <x v="0"/>
    <x v="1"/>
    <s v="Hon 4700 Series Mobuis Mid-Back Task Chairs with Adjustable Arms"/>
    <x v="5140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s v="United States"/>
    <s v="Columbia"/>
    <x v="39"/>
    <n v="21044"/>
    <x v="3"/>
    <s v="OFF-AR-10001953"/>
    <x v="1"/>
    <x v="6"/>
    <s v="Boston 1645 Deluxe Heavier-Duty Electric Pencil Sharpener"/>
    <x v="5141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s v="United States"/>
    <s v="Portland"/>
    <x v="21"/>
    <n v="97206"/>
    <x v="1"/>
    <s v="OFF-AR-10002053"/>
    <x v="1"/>
    <x v="6"/>
    <s v="Premium Writing Pencils, Soft, #2 by Central Association for the Blind"/>
    <x v="489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s v="United States"/>
    <s v="Tallahassee"/>
    <x v="2"/>
    <n v="32303"/>
    <x v="0"/>
    <s v="OFF-PA-10003651"/>
    <x v="1"/>
    <x v="10"/>
    <s v="Xerox 1968"/>
    <x v="3059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s v="United States"/>
    <s v="Riverside"/>
    <x v="1"/>
    <n v="92503"/>
    <x v="1"/>
    <s v="TEC-PH-10002885"/>
    <x v="2"/>
    <x v="7"/>
    <s v="Apple iPhone 5"/>
    <x v="5142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s v="United States"/>
    <s v="Riverside"/>
    <x v="1"/>
    <n v="92503"/>
    <x v="1"/>
    <s v="OFF-AP-10002892"/>
    <x v="1"/>
    <x v="9"/>
    <s v="Belkin F5C206VTEL 6 Outlet Surge"/>
    <x v="5143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s v="United States"/>
    <s v="Lancaster"/>
    <x v="24"/>
    <n v="43130"/>
    <x v="3"/>
    <s v="OFF-BI-10000545"/>
    <x v="1"/>
    <x v="8"/>
    <s v="GBC Ibimaster 500 Manual ProClick Binding System"/>
    <x v="5144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s v="United States"/>
    <s v="Lancaster"/>
    <x v="24"/>
    <n v="43130"/>
    <x v="3"/>
    <s v="TEC-MA-10000418"/>
    <x v="2"/>
    <x v="15"/>
    <s v="Cubify CubeX 3D Printer Double Head Print"/>
    <x v="5145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s v="United States"/>
    <s v="Lancaster"/>
    <x v="24"/>
    <n v="43130"/>
    <x v="3"/>
    <s v="TEC-AC-10000926"/>
    <x v="2"/>
    <x v="11"/>
    <s v="NETGEAR RangeMax WNR1000 Wireless Router"/>
    <x v="5146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s v="United States"/>
    <s v="San Francisco"/>
    <x v="1"/>
    <n v="94109"/>
    <x v="1"/>
    <s v="OFF-EN-10001509"/>
    <x v="1"/>
    <x v="12"/>
    <s v="Poly String Tie Envelopes"/>
    <x v="5147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s v="United States"/>
    <s v="Moreno Valley"/>
    <x v="1"/>
    <n v="92553"/>
    <x v="1"/>
    <s v="OFF-AP-10001366"/>
    <x v="1"/>
    <x v="9"/>
    <s v="Staple holder"/>
    <x v="514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s v="United States"/>
    <s v="Moreno Valley"/>
    <x v="1"/>
    <n v="92553"/>
    <x v="1"/>
    <s v="OFF-FA-10003485"/>
    <x v="1"/>
    <x v="13"/>
    <s v="Staples"/>
    <x v="2007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s v="United States"/>
    <s v="Moreno Valley"/>
    <x v="1"/>
    <n v="92553"/>
    <x v="1"/>
    <s v="OFF-ST-10004507"/>
    <x v="1"/>
    <x v="4"/>
    <s v="Advantus Rolling Storage Box"/>
    <x v="492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s v="United States"/>
    <s v="Moreno Valley"/>
    <x v="1"/>
    <n v="92553"/>
    <x v="1"/>
    <s v="OFF-BI-10002353"/>
    <x v="1"/>
    <x v="8"/>
    <s v="GBC VeloBind Cover Sets"/>
    <x v="5149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s v="United States"/>
    <s v="Chesapeake"/>
    <x v="17"/>
    <n v="23320"/>
    <x v="0"/>
    <s v="OFF-AP-10001271"/>
    <x v="1"/>
    <x v="9"/>
    <s v="Eureka The Boss Cordless Rechargeable Stick Vac"/>
    <x v="2631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s v="United States"/>
    <s v="Chesapeake"/>
    <x v="17"/>
    <n v="23320"/>
    <x v="0"/>
    <s v="TEC-PH-10004924"/>
    <x v="2"/>
    <x v="7"/>
    <s v="SKILCRAFT Telephone Shoulder Rest, 2&quot; x 6.5&quot; x 2.5&quot;, Black"/>
    <x v="5150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s v="United States"/>
    <s v="Chicago"/>
    <x v="10"/>
    <n v="60623"/>
    <x v="2"/>
    <s v="OFF-BI-10002706"/>
    <x v="1"/>
    <x v="8"/>
    <s v="Avery Premier Heavy-Duty Binder with Round Locking Rings"/>
    <x v="841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s v="United States"/>
    <s v="Charlotte"/>
    <x v="3"/>
    <n v="28205"/>
    <x v="0"/>
    <s v="OFF-ST-10003442"/>
    <x v="1"/>
    <x v="4"/>
    <s v="Eldon Portable Mobile Manager"/>
    <x v="3496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s v="United States"/>
    <s v="Charlotte"/>
    <x v="3"/>
    <n v="28205"/>
    <x v="0"/>
    <s v="FUR-TA-10002533"/>
    <x v="0"/>
    <x v="3"/>
    <s v="BPI Conference Tables"/>
    <x v="5151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s v="United States"/>
    <s v="Charlotte"/>
    <x v="3"/>
    <n v="28205"/>
    <x v="0"/>
    <s v="OFF-SU-10003505"/>
    <x v="1"/>
    <x v="14"/>
    <s v="Premier Electric Letter Opener"/>
    <x v="442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s v="United States"/>
    <s v="New York City"/>
    <x v="15"/>
    <n v="10009"/>
    <x v="3"/>
    <s v="OFF-LA-10002762"/>
    <x v="1"/>
    <x v="2"/>
    <s v="Avery 485"/>
    <x v="2989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s v="United States"/>
    <s v="Chicago"/>
    <x v="10"/>
    <n v="60653"/>
    <x v="2"/>
    <s v="OFF-BI-10000279"/>
    <x v="1"/>
    <x v="8"/>
    <s v="Acco Recycled 2&quot; Capacity Laser Printer Hanging Data Binders"/>
    <x v="515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s v="United States"/>
    <s v="Chicago"/>
    <x v="10"/>
    <n v="60653"/>
    <x v="2"/>
    <s v="OFF-FA-10000936"/>
    <x v="1"/>
    <x v="13"/>
    <s v="Acco Hot Clips Clips to Go"/>
    <x v="5153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s v="United States"/>
    <s v="Chicago"/>
    <x v="10"/>
    <n v="60653"/>
    <x v="2"/>
    <s v="FUR-FU-10004973"/>
    <x v="0"/>
    <x v="5"/>
    <s v="Flat Face Poster Frame"/>
    <x v="1832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s v="United States"/>
    <s v="Chicago"/>
    <x v="10"/>
    <n v="60653"/>
    <x v="2"/>
    <s v="OFF-PA-10000791"/>
    <x v="1"/>
    <x v="10"/>
    <s v="Wirebound Message Books, Four 2 3/4 x 5 Forms per Page, 200 Sets per Book"/>
    <x v="5154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s v="United States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s v="United States"/>
    <s v="Chicago"/>
    <x v="10"/>
    <n v="60623"/>
    <x v="2"/>
    <s v="OFF-BI-10002012"/>
    <x v="1"/>
    <x v="8"/>
    <s v="Wilson Jones Easy Flow II Sheet Lifters"/>
    <x v="515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s v="United States"/>
    <s v="Dallas"/>
    <x v="5"/>
    <n v="75217"/>
    <x v="2"/>
    <s v="TEC-AC-10001383"/>
    <x v="2"/>
    <x v="11"/>
    <s v="Logitech Wireless Touch Keyboard K400"/>
    <x v="3936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s v="United States"/>
    <s v="Las Vegas"/>
    <x v="33"/>
    <n v="89115"/>
    <x v="1"/>
    <s v="OFF-PA-10002036"/>
    <x v="1"/>
    <x v="10"/>
    <s v="Xerox 1930"/>
    <x v="5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s v="United States"/>
    <s v="Las Vegas"/>
    <x v="33"/>
    <n v="89115"/>
    <x v="1"/>
    <s v="OFF-PA-10002377"/>
    <x v="1"/>
    <x v="10"/>
    <s v="Xerox 1916"/>
    <x v="311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s v="United States"/>
    <s v="Amarillo"/>
    <x v="5"/>
    <n v="79109"/>
    <x v="2"/>
    <s v="TEC-PH-10000526"/>
    <x v="2"/>
    <x v="7"/>
    <s v="Vtech CS6719"/>
    <x v="5157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s v="United States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s v="United States"/>
    <s v="New York City"/>
    <x v="15"/>
    <n v="10035"/>
    <x v="3"/>
    <s v="OFF-EN-10004483"/>
    <x v="1"/>
    <x v="12"/>
    <s v="#10 White Business Envelopes,4 1/8 x 9 1/2"/>
    <x v="5159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s v="United States"/>
    <s v="New York City"/>
    <x v="15"/>
    <n v="10035"/>
    <x v="3"/>
    <s v="TEC-PH-10002624"/>
    <x v="2"/>
    <x v="7"/>
    <s v="Samsung Galaxy S4 Mini"/>
    <x v="5160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s v="United States"/>
    <s v="New York City"/>
    <x v="15"/>
    <n v="10035"/>
    <x v="3"/>
    <s v="FUR-CH-10003396"/>
    <x v="0"/>
    <x v="1"/>
    <s v="Global Deluxe Steno Chair"/>
    <x v="418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s v="United States"/>
    <s v="Philadelphia"/>
    <x v="9"/>
    <n v="19120"/>
    <x v="3"/>
    <s v="OFF-ST-10002756"/>
    <x v="1"/>
    <x v="4"/>
    <s v="Tennsco Stur-D-Stor Boltless Shelving, 5 Shelves, 24&quot; Deep, Sand"/>
    <x v="5161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s v="United States"/>
    <s v="Fresno"/>
    <x v="1"/>
    <n v="93727"/>
    <x v="1"/>
    <s v="FUR-FU-10002813"/>
    <x v="0"/>
    <x v="5"/>
    <s v="DAX Contemporary Wood Frame with Silver Metal Mat, Desktop, 11 x 14 Size"/>
    <x v="586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s v="United States"/>
    <s v="Franklin"/>
    <x v="18"/>
    <n v="37064"/>
    <x v="0"/>
    <s v="OFF-LA-10003714"/>
    <x v="1"/>
    <x v="2"/>
    <s v="Avery 510"/>
    <x v="516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s v="United States"/>
    <s v="Franklin"/>
    <x v="18"/>
    <n v="37064"/>
    <x v="0"/>
    <s v="OFF-ST-10003716"/>
    <x v="1"/>
    <x v="4"/>
    <s v="Tennsco Double-Tier Lockers"/>
    <x v="2966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s v="United States"/>
    <s v="Franklin"/>
    <x v="18"/>
    <n v="37064"/>
    <x v="0"/>
    <s v="OFF-ST-10002289"/>
    <x v="1"/>
    <x v="4"/>
    <s v="Safco Wire Cube Shelving System, For Use as 4 or 5 14&quot; Cubes, Black"/>
    <x v="516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s v="United States"/>
    <s v="Franklin"/>
    <x v="18"/>
    <n v="37064"/>
    <x v="0"/>
    <s v="OFF-AR-10001315"/>
    <x v="1"/>
    <x v="6"/>
    <s v="Newell 310"/>
    <x v="1881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s v="United States"/>
    <s v="Franklin"/>
    <x v="18"/>
    <n v="37064"/>
    <x v="0"/>
    <s v="OFF-BI-10000042"/>
    <x v="1"/>
    <x v="8"/>
    <s v="Pressboard Data Binder, Crimson, 12&quot; X 8 1/2&quot;"/>
    <x v="2234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s v="United States"/>
    <s v="Raleigh"/>
    <x v="3"/>
    <n v="27604"/>
    <x v="0"/>
    <s v="OFF-BI-10004236"/>
    <x v="1"/>
    <x v="8"/>
    <s v="XtraLife ClearVue Slant-D Ring Binder, White, 3&quot;"/>
    <x v="5164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s v="United States"/>
    <s v="Raleigh"/>
    <x v="3"/>
    <n v="27604"/>
    <x v="0"/>
    <s v="OFF-AR-10001955"/>
    <x v="1"/>
    <x v="6"/>
    <s v="Newell 319"/>
    <x v="1662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s v="United States"/>
    <s v="Raleigh"/>
    <x v="3"/>
    <n v="27604"/>
    <x v="0"/>
    <s v="TEC-PH-10004080"/>
    <x v="2"/>
    <x v="7"/>
    <s v="Avaya 5410 Digital phone"/>
    <x v="3034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s v="United States"/>
    <s v="Clinton"/>
    <x v="39"/>
    <n v="20735"/>
    <x v="3"/>
    <s v="OFF-PA-10000791"/>
    <x v="1"/>
    <x v="10"/>
    <s v="Wirebound Message Books, Four 2 3/4 x 5 Forms per Page, 200 Sets per Book"/>
    <x v="5165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s v="United States"/>
    <s v="Clinton"/>
    <x v="39"/>
    <n v="20735"/>
    <x v="3"/>
    <s v="OFF-AR-10001770"/>
    <x v="1"/>
    <x v="6"/>
    <s v="Economy #2 Pencils"/>
    <x v="3373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s v="United States"/>
    <s v="Clinton"/>
    <x v="39"/>
    <n v="20735"/>
    <x v="3"/>
    <s v="FUR-TA-10002356"/>
    <x v="0"/>
    <x v="3"/>
    <s v="Bevis Boat-Shaped Conference Table"/>
    <x v="5166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s v="United States"/>
    <s v="Clinton"/>
    <x v="39"/>
    <n v="20735"/>
    <x v="3"/>
    <s v="FUR-FU-10003274"/>
    <x v="0"/>
    <x v="5"/>
    <s v="Regeneration Desk Collection"/>
    <x v="232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s v="United States"/>
    <s v="Los Angeles"/>
    <x v="1"/>
    <n v="90049"/>
    <x v="1"/>
    <s v="FUR-BO-10004834"/>
    <x v="0"/>
    <x v="0"/>
    <s v="Riverside Palais Royal Lawyers Bookcase, Royale Cherry Finish"/>
    <x v="5167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s v="United States"/>
    <s v="Los Angeles"/>
    <x v="1"/>
    <n v="90049"/>
    <x v="1"/>
    <s v="TEC-PH-10000307"/>
    <x v="2"/>
    <x v="7"/>
    <s v="Shocksock Galaxy S4 Armband"/>
    <x v="255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s v="United States"/>
    <s v="North Las Vegas"/>
    <x v="33"/>
    <n v="89031"/>
    <x v="1"/>
    <s v="OFF-AR-10002240"/>
    <x v="1"/>
    <x v="6"/>
    <s v="Panasonic KP-150 Electric Pencil Sharpener"/>
    <x v="5168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s v="United States"/>
    <s v="North Las Vegas"/>
    <x v="33"/>
    <n v="89031"/>
    <x v="1"/>
    <s v="OFF-PA-10001801"/>
    <x v="1"/>
    <x v="10"/>
    <s v="Xerox 193"/>
    <x v="1211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s v="United States"/>
    <s v="North Las Vegas"/>
    <x v="33"/>
    <n v="89031"/>
    <x v="1"/>
    <s v="OFF-BI-10001120"/>
    <x v="1"/>
    <x v="8"/>
    <s v="Ibico EPK-21 Electric Binding System"/>
    <x v="5169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s v="United States"/>
    <s v="San Francisco"/>
    <x v="1"/>
    <n v="94109"/>
    <x v="1"/>
    <s v="OFF-FA-10000611"/>
    <x v="1"/>
    <x v="13"/>
    <s v="Binder Clips by OIC"/>
    <x v="5170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s v="United States"/>
    <s v="Cranston"/>
    <x v="34"/>
    <n v="2920"/>
    <x v="3"/>
    <s v="OFF-ST-10000036"/>
    <x v="1"/>
    <x v="4"/>
    <s v="Recycled Data-Pak for Archival Bound Computer Printouts, 12-1/2 x 12-1/2 x 16"/>
    <x v="5171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s v="United States"/>
    <s v="Jackson"/>
    <x v="18"/>
    <n v="38301"/>
    <x v="0"/>
    <s v="OFF-ST-10004950"/>
    <x v="1"/>
    <x v="4"/>
    <s v="Tenex Personal Filing Tote With Secure Closure Lid, Black/Frost"/>
    <x v="2699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s v="United States"/>
    <s v="Newark"/>
    <x v="13"/>
    <n v="19711"/>
    <x v="3"/>
    <s v="OFF-AR-10003770"/>
    <x v="1"/>
    <x v="6"/>
    <s v="Newell 340"/>
    <x v="880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s v="United States"/>
    <s v="Newark"/>
    <x v="13"/>
    <n v="19711"/>
    <x v="3"/>
    <s v="TEC-AC-10002800"/>
    <x v="2"/>
    <x v="11"/>
    <s v="Plantronics Audio 478 Stereo USB Headset"/>
    <x v="145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s v="United States"/>
    <s v="Los Angeles"/>
    <x v="1"/>
    <n v="90036"/>
    <x v="1"/>
    <s v="FUR-CH-10002439"/>
    <x v="0"/>
    <x v="1"/>
    <s v="Iceberg Nesting Folding Chair, 19w x 6d x 43h"/>
    <x v="3127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s v="United States"/>
    <s v="Rome"/>
    <x v="15"/>
    <n v="13440"/>
    <x v="3"/>
    <s v="FUR-CH-10004218"/>
    <x v="0"/>
    <x v="1"/>
    <s v="Global Fabric Manager's Chair, Dark Gray"/>
    <x v="5172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s v="United States"/>
    <s v="Chicago"/>
    <x v="10"/>
    <n v="60610"/>
    <x v="2"/>
    <s v="TEC-PH-10004042"/>
    <x v="2"/>
    <x v="7"/>
    <s v="ClearOne Communications CHAT 70 OC Speaker Phone"/>
    <x v="517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s v="United States"/>
    <s v="Chicago"/>
    <x v="10"/>
    <n v="60610"/>
    <x v="2"/>
    <s v="OFF-EN-10001137"/>
    <x v="1"/>
    <x v="12"/>
    <s v="#10 Gummed Flap White Envelopes, 100/Box"/>
    <x v="4541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s v="United States"/>
    <s v="San Diego"/>
    <x v="1"/>
    <n v="92105"/>
    <x v="1"/>
    <s v="FUR-CH-10002017"/>
    <x v="0"/>
    <x v="1"/>
    <s v="SAFCO Optional Arm Kit for Workspace Cribbage Stacking Chair"/>
    <x v="2869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s v="United States"/>
    <s v="San Diego"/>
    <x v="1"/>
    <n v="92105"/>
    <x v="1"/>
    <s v="OFF-AR-10000588"/>
    <x v="1"/>
    <x v="6"/>
    <s v="Newell 345"/>
    <x v="42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s v="United States"/>
    <s v="San Diego"/>
    <x v="1"/>
    <n v="92105"/>
    <x v="1"/>
    <s v="TEC-PH-10003174"/>
    <x v="2"/>
    <x v="7"/>
    <s v="RCA ViSYS 25825 Wireless digital phone"/>
    <x v="3057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s v="United States"/>
    <s v="San Diego"/>
    <x v="1"/>
    <n v="92105"/>
    <x v="1"/>
    <s v="OFF-BI-10001524"/>
    <x v="1"/>
    <x v="8"/>
    <s v="GBC Premium Transparent Covers with Diagonal Lined Pattern"/>
    <x v="4503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s v="United States"/>
    <s v="West Palm Beach"/>
    <x v="2"/>
    <n v="33407"/>
    <x v="0"/>
    <s v="OFF-AR-10004757"/>
    <x v="1"/>
    <x v="6"/>
    <s v="Crayola Colored Pencils"/>
    <x v="1332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s v="United States"/>
    <s v="Los Angeles"/>
    <x v="1"/>
    <n v="90045"/>
    <x v="1"/>
    <s v="FUR-TA-10002530"/>
    <x v="0"/>
    <x v="3"/>
    <s v="Iceberg OfficeWorks 42&quot; Round Tables"/>
    <x v="475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s v="United States"/>
    <s v="Los Angeles"/>
    <x v="1"/>
    <n v="90045"/>
    <x v="1"/>
    <s v="TEC-PH-10001494"/>
    <x v="2"/>
    <x v="7"/>
    <s v="Polycom CX600 IP Phone VoIP phone"/>
    <x v="5174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s v="United States"/>
    <s v="Seattle"/>
    <x v="4"/>
    <n v="98103"/>
    <x v="1"/>
    <s v="FUR-CH-10004289"/>
    <x v="0"/>
    <x v="1"/>
    <s v="Global Super Steno Chair"/>
    <x v="396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s v="United States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s v="United States"/>
    <s v="Seattle"/>
    <x v="4"/>
    <n v="98103"/>
    <x v="1"/>
    <s v="TEC-AC-10002567"/>
    <x v="2"/>
    <x v="11"/>
    <s v="Logitech G602 Wireless Gaming Mouse"/>
    <x v="460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s v="United States"/>
    <s v="Des Moines"/>
    <x v="23"/>
    <n v="50315"/>
    <x v="2"/>
    <s v="OFF-EN-10001509"/>
    <x v="1"/>
    <x v="12"/>
    <s v="Poly String Tie Envelopes"/>
    <x v="5147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s v="United States"/>
    <s v="Des Moines"/>
    <x v="23"/>
    <n v="50315"/>
    <x v="2"/>
    <s v="FUR-TA-10003954"/>
    <x v="0"/>
    <x v="3"/>
    <s v="Hon 94000 Series Round Tables"/>
    <x v="5175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s v="United States"/>
    <s v="New York City"/>
    <x v="15"/>
    <n v="10024"/>
    <x v="3"/>
    <s v="OFF-AP-10002892"/>
    <x v="1"/>
    <x v="9"/>
    <s v="Belkin F5C206VTEL 6 Outlet Surge"/>
    <x v="5143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s v="United States"/>
    <s v="Arlington"/>
    <x v="17"/>
    <n v="22204"/>
    <x v="0"/>
    <s v="OFF-BI-10003638"/>
    <x v="1"/>
    <x v="8"/>
    <s v="GBC Durable Plastic Covers"/>
    <x v="706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s v="United States"/>
    <s v="Arlington"/>
    <x v="17"/>
    <n v="22204"/>
    <x v="0"/>
    <s v="OFF-PA-10001569"/>
    <x v="1"/>
    <x v="10"/>
    <s v="Xerox 232"/>
    <x v="4362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s v="United States"/>
    <s v="Pharr"/>
    <x v="5"/>
    <n v="78577"/>
    <x v="2"/>
    <s v="FUR-TA-10001676"/>
    <x v="0"/>
    <x v="3"/>
    <s v="Hon 61000 Series Interactive Training Tables"/>
    <x v="5176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s v="United States"/>
    <s v="Arlington"/>
    <x v="17"/>
    <n v="22204"/>
    <x v="0"/>
    <s v="OFF-PA-10001125"/>
    <x v="1"/>
    <x v="10"/>
    <s v="Xerox 1988"/>
    <x v="901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s v="United States"/>
    <s v="Arlington"/>
    <x v="17"/>
    <n v="22204"/>
    <x v="0"/>
    <s v="TEC-PH-10002496"/>
    <x v="2"/>
    <x v="7"/>
    <s v="Cisco SPA301"/>
    <x v="5177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s v="United States"/>
    <s v="Houston"/>
    <x v="5"/>
    <n v="77070"/>
    <x v="2"/>
    <s v="FUR-FU-10004053"/>
    <x v="0"/>
    <x v="5"/>
    <s v="DAX Two-Tone Silver Metal Document Frame"/>
    <x v="2738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s v="United States"/>
    <s v="Irving"/>
    <x v="5"/>
    <n v="75061"/>
    <x v="2"/>
    <s v="OFF-ST-10000321"/>
    <x v="1"/>
    <x v="4"/>
    <s v="Akro Stacking Bins"/>
    <x v="2247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s v="United States"/>
    <s v="Irving"/>
    <x v="5"/>
    <n v="75061"/>
    <x v="2"/>
    <s v="OFF-ST-10002957"/>
    <x v="1"/>
    <x v="4"/>
    <s v="Sterilite Show Offs Storage Containers"/>
    <x v="2538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s v="United States"/>
    <s v="Irving"/>
    <x v="5"/>
    <n v="75061"/>
    <x v="2"/>
    <s v="OFF-LA-10000973"/>
    <x v="1"/>
    <x v="2"/>
    <s v="Avery 502"/>
    <x v="1325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s v="United States"/>
    <s v="Chicago"/>
    <x v="10"/>
    <n v="60653"/>
    <x v="2"/>
    <s v="OFF-PA-10000143"/>
    <x v="1"/>
    <x v="10"/>
    <s v="Astroparche Fine Business Paper"/>
    <x v="582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s v="United States"/>
    <s v="Chicago"/>
    <x v="10"/>
    <n v="60653"/>
    <x v="2"/>
    <s v="OFF-AP-10003287"/>
    <x v="1"/>
    <x v="9"/>
    <s v="Tripp Lite TLP810NET Broadband Surge for Modem/Fax"/>
    <x v="5178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s v="United States"/>
    <s v="Los Angeles"/>
    <x v="1"/>
    <n v="90049"/>
    <x v="1"/>
    <s v="OFF-PA-10001526"/>
    <x v="1"/>
    <x v="10"/>
    <s v="Xerox 1949"/>
    <x v="745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s v="United States"/>
    <s v="Hattiesburg"/>
    <x v="35"/>
    <n v="39401"/>
    <x v="0"/>
    <s v="OFF-AP-10004540"/>
    <x v="1"/>
    <x v="9"/>
    <s v="Eureka The Boss Lite 10-Amp Upright Vacuum, Blue"/>
    <x v="5179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s v="United States"/>
    <s v="Hattiesburg"/>
    <x v="35"/>
    <n v="39401"/>
    <x v="0"/>
    <s v="TEC-AC-10001266"/>
    <x v="2"/>
    <x v="11"/>
    <s v="Memorex Micro Travel Drive 8 GB"/>
    <x v="5180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s v="United States"/>
    <s v="New York City"/>
    <x v="15"/>
    <n v="10024"/>
    <x v="3"/>
    <s v="OFF-BI-10004233"/>
    <x v="1"/>
    <x v="8"/>
    <s v="GBC Pre-Punched Binding Paper, Plastic, White, 8-1/2&quot; x 11&quot;"/>
    <x v="2212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s v="United States"/>
    <s v="New York City"/>
    <x v="15"/>
    <n v="10024"/>
    <x v="3"/>
    <s v="TEC-PH-10003505"/>
    <x v="2"/>
    <x v="7"/>
    <s v="Geemarc AmpliPOWER60"/>
    <x v="5181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s v="United States"/>
    <s v="New York City"/>
    <x v="15"/>
    <n v="10024"/>
    <x v="3"/>
    <s v="OFF-AP-10001005"/>
    <x v="1"/>
    <x v="9"/>
    <s v="Honeywell Quietcare HEPA Air Cleaner"/>
    <x v="518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s v="United States"/>
    <s v="New York City"/>
    <x v="15"/>
    <n v="10024"/>
    <x v="3"/>
    <s v="OFF-PA-10001712"/>
    <x v="1"/>
    <x v="10"/>
    <s v="Xerox 1948"/>
    <x v="792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s v="United States"/>
    <s v="Cuyahoga Falls"/>
    <x v="24"/>
    <n v="44221"/>
    <x v="3"/>
    <s v="OFF-BI-10002353"/>
    <x v="1"/>
    <x v="8"/>
    <s v="GBC VeloBind Cover Sets"/>
    <x v="5183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s v="United States"/>
    <s v="Seattle"/>
    <x v="4"/>
    <n v="98103"/>
    <x v="1"/>
    <s v="TEC-AC-10003038"/>
    <x v="2"/>
    <x v="11"/>
    <s v="Kingston Digital DataTraveler 16GB USB 2.0"/>
    <x v="1511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s v="United States"/>
    <s v="Seattle"/>
    <x v="4"/>
    <n v="98103"/>
    <x v="1"/>
    <s v="OFF-ST-10000934"/>
    <x v="1"/>
    <x v="4"/>
    <s v="Contico 72&quot;H Heavy-Duty Storage System"/>
    <x v="3411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s v="United States"/>
    <s v="Mesa"/>
    <x v="16"/>
    <n v="85204"/>
    <x v="1"/>
    <s v="OFF-ST-10002743"/>
    <x v="1"/>
    <x v="4"/>
    <s v="SAFCO Boltless Steel Shelving"/>
    <x v="697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s v="United States"/>
    <s v="Mesa"/>
    <x v="16"/>
    <n v="85204"/>
    <x v="1"/>
    <s v="OFF-PA-10001846"/>
    <x v="1"/>
    <x v="10"/>
    <s v="Xerox 1899"/>
    <x v="28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s v="United States"/>
    <s v="Mesa"/>
    <x v="16"/>
    <n v="85204"/>
    <x v="1"/>
    <s v="FUR-CH-10004287"/>
    <x v="0"/>
    <x v="1"/>
    <s v="SAFCO Arco Folding Chair"/>
    <x v="5184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s v="United States"/>
    <s v="Mesa"/>
    <x v="16"/>
    <n v="85204"/>
    <x v="1"/>
    <s v="FUR-BO-10001608"/>
    <x v="0"/>
    <x v="0"/>
    <s v="Hon Metal Bookcases, Black"/>
    <x v="5185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s v="United States"/>
    <s v="Salt Lake City"/>
    <x v="7"/>
    <n v="84106"/>
    <x v="1"/>
    <s v="OFF-PA-10000357"/>
    <x v="1"/>
    <x v="10"/>
    <s v="Xerox 1888"/>
    <x v="1696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s v="United States"/>
    <s v="Los Angeles"/>
    <x v="1"/>
    <n v="90045"/>
    <x v="1"/>
    <s v="OFF-PA-10000575"/>
    <x v="1"/>
    <x v="10"/>
    <s v="Wirebound Message Books, Four 2 3/4 x 5 White Forms per Page"/>
    <x v="5186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s v="United States"/>
    <s v="Jacksonville"/>
    <x v="3"/>
    <n v="28540"/>
    <x v="0"/>
    <s v="TEC-AC-10002167"/>
    <x v="2"/>
    <x v="11"/>
    <s v="Imation 8gb Micro Traveldrive Usb 2.0 Flash Drive"/>
    <x v="73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s v="United States"/>
    <s v="Lakewood"/>
    <x v="24"/>
    <n v="44107"/>
    <x v="3"/>
    <s v="OFF-EN-10004459"/>
    <x v="1"/>
    <x v="12"/>
    <s v="Security-Tint Envelopes"/>
    <x v="671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s v="United States"/>
    <s v="Lake Forest"/>
    <x v="1"/>
    <n v="92630"/>
    <x v="1"/>
    <s v="OFF-LA-10002271"/>
    <x v="1"/>
    <x v="2"/>
    <s v="Smead Alpha-Z Color-Coded Second Alphabetical Labels and Starter Set"/>
    <x v="51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s v="United States"/>
    <s v="Lake Forest"/>
    <x v="1"/>
    <n v="92630"/>
    <x v="1"/>
    <s v="FUR-CH-10004063"/>
    <x v="0"/>
    <x v="1"/>
    <s v="Global Deluxe High-Back Manager's Chair"/>
    <x v="4390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s v="United States"/>
    <s v="Lake Forest"/>
    <x v="1"/>
    <n v="92630"/>
    <x v="1"/>
    <s v="OFF-PA-10004610"/>
    <x v="1"/>
    <x v="10"/>
    <s v="Xerox 1900"/>
    <x v="18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s v="United States"/>
    <s v="Lake Forest"/>
    <x v="1"/>
    <n v="92630"/>
    <x v="1"/>
    <s v="OFF-PA-10001878"/>
    <x v="1"/>
    <x v="10"/>
    <s v="Xerox 1891"/>
    <x v="619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s v="United States"/>
    <s v="Portland"/>
    <x v="21"/>
    <n v="97206"/>
    <x v="1"/>
    <s v="OFF-PA-10002036"/>
    <x v="1"/>
    <x v="10"/>
    <s v="Xerox 1930"/>
    <x v="277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s v="United States"/>
    <s v="Portland"/>
    <x v="21"/>
    <n v="97206"/>
    <x v="1"/>
    <s v="OFF-AP-10003278"/>
    <x v="1"/>
    <x v="9"/>
    <s v="Belkin 7-Outlet SurgeMaster Home Series"/>
    <x v="5187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s v="United States"/>
    <s v="Charlotte"/>
    <x v="3"/>
    <n v="28205"/>
    <x v="0"/>
    <s v="OFF-LA-10001641"/>
    <x v="1"/>
    <x v="2"/>
    <s v="Avery 518"/>
    <x v="1325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s v="United States"/>
    <s v="Aurora"/>
    <x v="10"/>
    <n v="60505"/>
    <x v="2"/>
    <s v="FUR-FU-10003806"/>
    <x v="0"/>
    <x v="5"/>
    <s v="Tenex Chairmat w/ Average Lip, 45&quot; x 53&quot;"/>
    <x v="5188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s v="United States"/>
    <s v="Philadelphia"/>
    <x v="9"/>
    <n v="19140"/>
    <x v="3"/>
    <s v="FUR-TA-10003392"/>
    <x v="0"/>
    <x v="3"/>
    <s v="Global Adaptabilities Conference Tables"/>
    <x v="518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OFF-AR-10003856"/>
    <x v="1"/>
    <x v="6"/>
    <s v="Newell 344"/>
    <x v="3963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TEC-AC-10002006"/>
    <x v="2"/>
    <x v="11"/>
    <s v="Memorex Micro Travel Drive 16 GB"/>
    <x v="3499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TEC-AC-10002006"/>
    <x v="2"/>
    <x v="11"/>
    <s v="Memorex Micro Travel Drive 16 GB"/>
    <x v="114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OFF-PA-10002246"/>
    <x v="1"/>
    <x v="10"/>
    <s v="Wirebound Four 2-3/4 x 5 Forms per Page, 400 Sets per Book"/>
    <x v="5190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OFF-SU-10004782"/>
    <x v="1"/>
    <x v="14"/>
    <s v="Elite 5&quot; Scissors"/>
    <x v="5191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FUR-FU-10004351"/>
    <x v="0"/>
    <x v="5"/>
    <s v="Staple-based wall hangings"/>
    <x v="5192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FUR-FU-10004270"/>
    <x v="0"/>
    <x v="5"/>
    <s v="Eldon Image Series Desk Accessories, Burgundy"/>
    <x v="2474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s v="United States"/>
    <s v="Thornton"/>
    <x v="22"/>
    <n v="80229"/>
    <x v="1"/>
    <s v="FUR-FU-10004053"/>
    <x v="0"/>
    <x v="5"/>
    <s v="DAX Two-Tone Silver Metal Document Frame"/>
    <x v="2738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s v="United States"/>
    <s v="Davis"/>
    <x v="1"/>
    <n v="95616"/>
    <x v="1"/>
    <s v="OFF-PA-10000019"/>
    <x v="1"/>
    <x v="10"/>
    <s v="Xerox 1931"/>
    <x v="5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s v="United States"/>
    <s v="Fayetteville"/>
    <x v="36"/>
    <n v="72701"/>
    <x v="0"/>
    <s v="OFF-AR-10003811"/>
    <x v="1"/>
    <x v="6"/>
    <s v="Newell 327"/>
    <x v="5193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s v="United States"/>
    <s v="Fayetteville"/>
    <x v="36"/>
    <n v="72701"/>
    <x v="0"/>
    <s v="TEC-AC-10001838"/>
    <x v="2"/>
    <x v="11"/>
    <s v="Razer Tiamat Over Ear 7.1 Surround Sound PC Gaming Headset"/>
    <x v="5194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s v="United States"/>
    <s v="Fayetteville"/>
    <x v="36"/>
    <n v="72701"/>
    <x v="0"/>
    <s v="FUR-FU-10003553"/>
    <x v="0"/>
    <x v="5"/>
    <s v="Howard Miller 13-1/2&quot; Diameter Rosebrook Wall Clock"/>
    <x v="5195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s v="United States"/>
    <s v="Fayetteville"/>
    <x v="36"/>
    <n v="72701"/>
    <x v="0"/>
    <s v="OFF-PA-10003302"/>
    <x v="1"/>
    <x v="10"/>
    <s v="Xerox 1906"/>
    <x v="1938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s v="United States"/>
    <s v="New York City"/>
    <x v="15"/>
    <n v="10011"/>
    <x v="3"/>
    <s v="OFF-BI-10002412"/>
    <x v="1"/>
    <x v="8"/>
    <s v="Wilson Jones “Snap” Scratch Pad Binder Tool for Ring Binders"/>
    <x v="4107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s v="United States"/>
    <s v="Wheeling"/>
    <x v="48"/>
    <n v="26003"/>
    <x v="3"/>
    <s v="OFF-BI-10002852"/>
    <x v="1"/>
    <x v="8"/>
    <s v="Ibico Standard Transparent Covers"/>
    <x v="5196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s v="United States"/>
    <s v="Wheeling"/>
    <x v="48"/>
    <n v="26003"/>
    <x v="3"/>
    <s v="OFF-BI-10000145"/>
    <x v="1"/>
    <x v="8"/>
    <s v="Zipper Ring Binder Pockets"/>
    <x v="875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s v="United States"/>
    <s v="Wheeling"/>
    <x v="48"/>
    <n v="26003"/>
    <x v="3"/>
    <s v="OFF-PA-10001970"/>
    <x v="1"/>
    <x v="10"/>
    <s v="Xerox 1908"/>
    <x v="990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OFF-AP-10001563"/>
    <x v="1"/>
    <x v="9"/>
    <s v="Belkin Premiere Surge Master II 8-outlet surge protector"/>
    <x v="5197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OFF-BI-10001359"/>
    <x v="1"/>
    <x v="8"/>
    <s v="GBC DocuBind TL300 Electric Binding System"/>
    <x v="5198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OFF-FA-10003495"/>
    <x v="1"/>
    <x v="13"/>
    <s v="Staples"/>
    <x v="2426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TEC-AC-10003709"/>
    <x v="2"/>
    <x v="11"/>
    <s v="Maxell 4.7GB DVD-R 5/Pack"/>
    <x v="5199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FUR-FU-10003268"/>
    <x v="0"/>
    <x v="5"/>
    <s v="Eldon Radial Chair Mat for Low to Medium Pile Carpets"/>
    <x v="236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OFF-EN-10003845"/>
    <x v="1"/>
    <x v="12"/>
    <s v="Colored Envelopes"/>
    <x v="181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s v="United States"/>
    <s v="Memphis"/>
    <x v="18"/>
    <n v="38109"/>
    <x v="0"/>
    <s v="FUR-CH-10002073"/>
    <x v="0"/>
    <x v="1"/>
    <s v="Hon Olson Stacker Chairs"/>
    <x v="5200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s v="United States"/>
    <s v="Houston"/>
    <x v="5"/>
    <n v="77036"/>
    <x v="2"/>
    <s v="OFF-PA-10001357"/>
    <x v="1"/>
    <x v="10"/>
    <s v="Xerox 1886"/>
    <x v="5201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s v="United States"/>
    <s v="Dallas"/>
    <x v="5"/>
    <n v="75217"/>
    <x v="2"/>
    <s v="OFF-EN-10001415"/>
    <x v="1"/>
    <x v="12"/>
    <s v="Staple envelope"/>
    <x v="3870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s v="United States"/>
    <s v="Dallas"/>
    <x v="5"/>
    <n v="75217"/>
    <x v="2"/>
    <s v="OFF-BI-10002813"/>
    <x v="1"/>
    <x v="8"/>
    <s v="Avery Reinforcements for Hole-Punch Pages"/>
    <x v="5202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s v="United States"/>
    <s v="San Francisco"/>
    <x v="1"/>
    <n v="94122"/>
    <x v="1"/>
    <s v="OFF-AP-10003849"/>
    <x v="1"/>
    <x v="9"/>
    <s v="Hoover Shoulder Vac Commercial Portable Vacuum"/>
    <x v="4169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s v="United States"/>
    <s v="Morgan Hill"/>
    <x v="1"/>
    <n v="95037"/>
    <x v="1"/>
    <s v="FUR-TA-10004147"/>
    <x v="0"/>
    <x v="3"/>
    <s v="Hon 4060 Series Tables"/>
    <x v="5203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s v="United States"/>
    <s v="Morgan Hill"/>
    <x v="1"/>
    <n v="95037"/>
    <x v="1"/>
    <s v="OFF-AR-10001662"/>
    <x v="1"/>
    <x v="6"/>
    <s v="Rogers Handheld Barrel Pencil Sharpener"/>
    <x v="5204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s v="United States"/>
    <s v="Morgan Hill"/>
    <x v="1"/>
    <n v="95037"/>
    <x v="1"/>
    <s v="OFF-ST-10001558"/>
    <x v="1"/>
    <x v="4"/>
    <s v="Acco Perma 4000 Stacking Storage Drawers"/>
    <x v="5205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s v="United States"/>
    <s v="Morgan Hill"/>
    <x v="1"/>
    <n v="95037"/>
    <x v="1"/>
    <s v="FUR-BO-10001337"/>
    <x v="0"/>
    <x v="0"/>
    <s v="O'Sullivan Living Dimensions 2-Shelf Bookcases"/>
    <x v="4308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s v="United States"/>
    <s v="Saint Charles"/>
    <x v="10"/>
    <n v="60174"/>
    <x v="2"/>
    <s v="FUR-FU-10001602"/>
    <x v="0"/>
    <x v="5"/>
    <s v="Eldon Delta Triangular Chair Mat, 52&quot; x 58&quot;, Clear"/>
    <x v="5206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s v="United States"/>
    <s v="Cleveland"/>
    <x v="24"/>
    <n v="44105"/>
    <x v="3"/>
    <s v="OFF-ST-10003996"/>
    <x v="1"/>
    <x v="4"/>
    <s v="Letter/Legal File Tote with Clear Snap-On Lid, Black Granite"/>
    <x v="5207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s v="United States"/>
    <s v="New York City"/>
    <x v="15"/>
    <n v="10024"/>
    <x v="3"/>
    <s v="TEC-MA-10003673"/>
    <x v="2"/>
    <x v="15"/>
    <s v="Hewlett-Packard Desktjet 6988DT Refurbished Printer"/>
    <x v="5208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s v="United States"/>
    <s v="New York City"/>
    <x v="15"/>
    <n v="10024"/>
    <x v="3"/>
    <s v="TEC-AC-10004992"/>
    <x v="2"/>
    <x v="11"/>
    <s v="Kingston Digital DataTraveler 64GB USB 2.0"/>
    <x v="3933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s v="United States"/>
    <s v="Philadelphia"/>
    <x v="9"/>
    <n v="19140"/>
    <x v="3"/>
    <s v="FUR-CH-10002880"/>
    <x v="0"/>
    <x v="1"/>
    <s v="Global High-Back Leather Tilter, Burgundy"/>
    <x v="5209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s v="United States"/>
    <s v="Garland"/>
    <x v="5"/>
    <n v="75043"/>
    <x v="2"/>
    <s v="OFF-AR-10000380"/>
    <x v="1"/>
    <x v="6"/>
    <s v="Hunt PowerHouse Electric Pencil Sharpener, Blue"/>
    <x v="5210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s v="United States"/>
    <s v="San Diego"/>
    <x v="1"/>
    <n v="92024"/>
    <x v="1"/>
    <s v="OFF-BI-10002706"/>
    <x v="1"/>
    <x v="8"/>
    <s v="Avery Premier Heavy-Duty Binder with Round Locking Rings"/>
    <x v="2543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s v="United States"/>
    <s v="Waterbury"/>
    <x v="29"/>
    <n v="6708"/>
    <x v="3"/>
    <s v="OFF-ST-10000943"/>
    <x v="1"/>
    <x v="4"/>
    <s v="Eldon ProFile File 'N Store Portable File Tub Letter/Legal Size Black"/>
    <x v="5211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s v="United States"/>
    <s v="Waterbury"/>
    <x v="29"/>
    <n v="6708"/>
    <x v="3"/>
    <s v="TEC-AC-10001090"/>
    <x v="2"/>
    <x v="11"/>
    <s v="Micro Innovations Wireless Classic Keyboard with Mouse"/>
    <x v="2830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s v="United States"/>
    <s v="Columbia"/>
    <x v="39"/>
    <n v="21044"/>
    <x v="3"/>
    <s v="OFF-BI-10002026"/>
    <x v="1"/>
    <x v="8"/>
    <s v="Avery Arch Ring Binders"/>
    <x v="5212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s v="United States"/>
    <s v="Hollywood"/>
    <x v="2"/>
    <n v="33021"/>
    <x v="0"/>
    <s v="TEC-PH-10000526"/>
    <x v="2"/>
    <x v="7"/>
    <s v="Vtech CS6719"/>
    <x v="3293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s v="United States"/>
    <s v="Hollywood"/>
    <x v="2"/>
    <n v="33021"/>
    <x v="0"/>
    <s v="OFF-BI-10004002"/>
    <x v="1"/>
    <x v="8"/>
    <s v="Wilson Jones International Size A4 Ring Binders"/>
    <x v="4937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s v="United States"/>
    <s v="Springfield"/>
    <x v="17"/>
    <n v="22153"/>
    <x v="0"/>
    <s v="OFF-BI-10002309"/>
    <x v="1"/>
    <x v="8"/>
    <s v="Avery Heavy-Duty EZD  Binder With Locking Rings"/>
    <x v="47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s v="United States"/>
    <s v="Springfield"/>
    <x v="17"/>
    <n v="22153"/>
    <x v="0"/>
    <s v="OFF-LA-10003923"/>
    <x v="1"/>
    <x v="2"/>
    <s v="Alphabetical Labels for Top Tab Filing"/>
    <x v="825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s v="United States"/>
    <s v="New York City"/>
    <x v="15"/>
    <n v="10035"/>
    <x v="3"/>
    <s v="TEC-AC-10003433"/>
    <x v="2"/>
    <x v="11"/>
    <s v="Maxell 4.7GB DVD+R 5/Pack"/>
    <x v="2629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s v="United States"/>
    <s v="New York City"/>
    <x v="15"/>
    <n v="10035"/>
    <x v="3"/>
    <s v="TEC-PH-10001363"/>
    <x v="2"/>
    <x v="7"/>
    <s v="Apple iPhone 5S"/>
    <x v="5213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s v="United States"/>
    <s v="New York City"/>
    <x v="15"/>
    <n v="10035"/>
    <x v="3"/>
    <s v="FUR-FU-10000820"/>
    <x v="0"/>
    <x v="5"/>
    <s v="Tensor Brushed Steel Torchiere Floor Lamp"/>
    <x v="4344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s v="United States"/>
    <s v="Dallas"/>
    <x v="5"/>
    <n v="75217"/>
    <x v="2"/>
    <s v="FUR-TA-10004767"/>
    <x v="0"/>
    <x v="3"/>
    <s v="Safco Drafting Table"/>
    <x v="5214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s v="United States"/>
    <s v="New York City"/>
    <x v="15"/>
    <n v="10024"/>
    <x v="3"/>
    <s v="OFF-AR-10001955"/>
    <x v="1"/>
    <x v="6"/>
    <s v="Newell 319"/>
    <x v="42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s v="United States"/>
    <s v="Portland"/>
    <x v="21"/>
    <n v="97206"/>
    <x v="1"/>
    <s v="FUR-CH-10004886"/>
    <x v="0"/>
    <x v="1"/>
    <s v="Bevis Steel Folding Chairs"/>
    <x v="2186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s v="United States"/>
    <s v="Portland"/>
    <x v="21"/>
    <n v="97206"/>
    <x v="1"/>
    <s v="OFF-PA-10003641"/>
    <x v="1"/>
    <x v="10"/>
    <s v="Xerox 1909"/>
    <x v="151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OFF-EN-10003134"/>
    <x v="1"/>
    <x v="12"/>
    <s v="Staple envelope"/>
    <x v="371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TEC-PH-10002564"/>
    <x v="2"/>
    <x v="7"/>
    <s v="OtterBox Defender Series Case - Samsung Galaxy S4"/>
    <x v="981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OFF-PA-10003893"/>
    <x v="1"/>
    <x v="10"/>
    <s v="Xerox 1962"/>
    <x v="18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OFF-BI-10000174"/>
    <x v="1"/>
    <x v="8"/>
    <s v="Wilson Jones Clip &amp; Carry Folder Binder Tool for Ring Binders, Clear"/>
    <x v="4107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OFF-AP-10001058"/>
    <x v="1"/>
    <x v="9"/>
    <s v="Sanyo 2.5 Cubic Foot Mid-Size Office Refrigerators"/>
    <x v="5215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OFF-ST-10001496"/>
    <x v="1"/>
    <x v="4"/>
    <s v="Standard Rollaway File with Lock"/>
    <x v="863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s v="United States"/>
    <s v="Brentwood"/>
    <x v="1"/>
    <n v="94513"/>
    <x v="1"/>
    <s v="OFF-BI-10004230"/>
    <x v="1"/>
    <x v="8"/>
    <s v="GBC Recycled Grain Textured Covers"/>
    <x v="5216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s v="United States"/>
    <s v="San Diego"/>
    <x v="1"/>
    <n v="92037"/>
    <x v="1"/>
    <s v="FUR-CH-10001146"/>
    <x v="0"/>
    <x v="1"/>
    <s v="Global Task Chair, Black"/>
    <x v="125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s v="United States"/>
    <s v="San Diego"/>
    <x v="1"/>
    <n v="92037"/>
    <x v="1"/>
    <s v="OFF-ST-10001590"/>
    <x v="1"/>
    <x v="4"/>
    <s v="Tenex Personal Project File with Scoop Front Design, Black"/>
    <x v="5217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s v="United States"/>
    <s v="Dallas"/>
    <x v="5"/>
    <n v="75081"/>
    <x v="2"/>
    <s v="OFF-BI-10003684"/>
    <x v="1"/>
    <x v="8"/>
    <s v="Wilson Jones Legal Size Ring Binders"/>
    <x v="5218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s v="United States"/>
    <s v="Dallas"/>
    <x v="5"/>
    <n v="75081"/>
    <x v="2"/>
    <s v="OFF-SU-10000946"/>
    <x v="1"/>
    <x v="14"/>
    <s v="Staple remover"/>
    <x v="5219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s v="United States"/>
    <s v="Dallas"/>
    <x v="5"/>
    <n v="75081"/>
    <x v="2"/>
    <s v="OFF-AR-10001615"/>
    <x v="1"/>
    <x v="6"/>
    <s v="Newell 34"/>
    <x v="4142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s v="United States"/>
    <s v="Dallas"/>
    <x v="5"/>
    <n v="75081"/>
    <x v="2"/>
    <s v="OFF-BI-10001597"/>
    <x v="1"/>
    <x v="8"/>
    <s v="Wilson Jones Ledger-Size, Piano-Hinge Binder, 2&quot;, Blue"/>
    <x v="5220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s v="United States"/>
    <s v="Dallas"/>
    <x v="5"/>
    <n v="75081"/>
    <x v="2"/>
    <s v="OFF-BI-10001116"/>
    <x v="1"/>
    <x v="8"/>
    <s v="Wilson Jones 1&quot; Hanging DublLock Ring Binders"/>
    <x v="2567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s v="United States"/>
    <s v="El Paso"/>
    <x v="5"/>
    <n v="79907"/>
    <x v="2"/>
    <s v="OFF-FA-10004395"/>
    <x v="1"/>
    <x v="13"/>
    <s v="Plymouth Boxed Rubber Bands by Plymouth"/>
    <x v="609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s v="United States"/>
    <s v="El Paso"/>
    <x v="5"/>
    <n v="79907"/>
    <x v="2"/>
    <s v="FUR-CH-10001270"/>
    <x v="0"/>
    <x v="1"/>
    <s v="Harbour Creations Steel Folding Chair"/>
    <x v="5221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s v="United States"/>
    <s v="El Paso"/>
    <x v="5"/>
    <n v="79907"/>
    <x v="2"/>
    <s v="FUR-FU-10001095"/>
    <x v="0"/>
    <x v="5"/>
    <s v="DAX Black Cherry Wood-Tone Poster Frame"/>
    <x v="3100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s v="United States"/>
    <s v="El Paso"/>
    <x v="5"/>
    <n v="79907"/>
    <x v="2"/>
    <s v="OFF-ST-10001469"/>
    <x v="1"/>
    <x v="4"/>
    <s v="Fellowes Bankers Box Recycled Super Stor/Drawer"/>
    <x v="5222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s v="United States"/>
    <s v="New York City"/>
    <x v="15"/>
    <n v="10035"/>
    <x v="3"/>
    <s v="OFF-BI-10003196"/>
    <x v="1"/>
    <x v="8"/>
    <s v="Accohide Poly Flexible Ring Binders"/>
    <x v="4452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s v="United States"/>
    <s v="New York City"/>
    <x v="15"/>
    <n v="10035"/>
    <x v="3"/>
    <s v="TEC-PH-10002200"/>
    <x v="2"/>
    <x v="7"/>
    <s v="Aastra 6757i CT Wireless VoIP phone"/>
    <x v="5223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s v="United States"/>
    <s v="Revere"/>
    <x v="31"/>
    <n v="2151"/>
    <x v="3"/>
    <s v="OFF-ST-10000636"/>
    <x v="1"/>
    <x v="4"/>
    <s v="Rogers Profile Extra Capacity Storage Tub"/>
    <x v="522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s v="United States"/>
    <s v="Revere"/>
    <x v="31"/>
    <n v="2151"/>
    <x v="3"/>
    <s v="OFF-BI-10000145"/>
    <x v="1"/>
    <x v="8"/>
    <s v="Zipper Ring Binder Pockets"/>
    <x v="875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s v="United States"/>
    <s v="Chico"/>
    <x v="1"/>
    <n v="95928"/>
    <x v="1"/>
    <s v="FUR-CH-10001190"/>
    <x v="0"/>
    <x v="1"/>
    <s v="Global Deluxe High-Back Office Chair in Storm"/>
    <x v="5037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s v="United States"/>
    <s v="Chico"/>
    <x v="1"/>
    <n v="95928"/>
    <x v="1"/>
    <s v="OFF-FA-10002780"/>
    <x v="1"/>
    <x v="13"/>
    <s v="Staples"/>
    <x v="81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s v="United States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s v="United States"/>
    <s v="Chico"/>
    <x v="1"/>
    <n v="95928"/>
    <x v="1"/>
    <s v="FUR-FU-10004666"/>
    <x v="0"/>
    <x v="5"/>
    <s v="DAX Clear Channel Poster Frame"/>
    <x v="5225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s v="United States"/>
    <s v="Chico"/>
    <x v="1"/>
    <n v="95928"/>
    <x v="1"/>
    <s v="FUR-TA-10004086"/>
    <x v="0"/>
    <x v="3"/>
    <s v="KI Adjustable-Height Table"/>
    <x v="5226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s v="United States"/>
    <s v="Chico"/>
    <x v="1"/>
    <n v="95928"/>
    <x v="1"/>
    <s v="TEC-PH-10000702"/>
    <x v="2"/>
    <x v="7"/>
    <s v="Square Credit Card Reader, 4 1/2&quot; x 4 1/2&quot; x 1&quot;, White"/>
    <x v="465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s v="United States"/>
    <s v="Miramar"/>
    <x v="2"/>
    <n v="33023"/>
    <x v="0"/>
    <s v="OFF-ST-10002301"/>
    <x v="1"/>
    <x v="4"/>
    <s v="Tennsco Commercial Shelving"/>
    <x v="5227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s v="United States"/>
    <s v="Miramar"/>
    <x v="2"/>
    <n v="33023"/>
    <x v="0"/>
    <s v="OFF-BI-10001636"/>
    <x v="1"/>
    <x v="8"/>
    <s v="Ibico Plastic and Wire Spiral Binding Combs"/>
    <x v="5228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s v="United States"/>
    <s v="Miramar"/>
    <x v="2"/>
    <n v="33023"/>
    <x v="0"/>
    <s v="OFF-AP-10002684"/>
    <x v="1"/>
    <x v="9"/>
    <s v="Acco 7-Outlet Masterpiece Power Center, Wihtout Fax/Phone Line Protection"/>
    <x v="5229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s v="United States"/>
    <s v="Miramar"/>
    <x v="2"/>
    <n v="33023"/>
    <x v="0"/>
    <s v="OFF-PA-10004609"/>
    <x v="1"/>
    <x v="10"/>
    <s v="Xerox 221"/>
    <x v="561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s v="United States"/>
    <s v="Miramar"/>
    <x v="2"/>
    <n v="33023"/>
    <x v="0"/>
    <s v="OFF-PA-10003309"/>
    <x v="1"/>
    <x v="10"/>
    <s v="Xerox 211"/>
    <x v="759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s v="United States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s v="United States"/>
    <s v="Denver"/>
    <x v="22"/>
    <n v="80219"/>
    <x v="1"/>
    <s v="FUR-BO-10001567"/>
    <x v="0"/>
    <x v="0"/>
    <s v="Bush Westfield Collection Bookcases, Dark Cherry Finish, Fully Assembled"/>
    <x v="5172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s v="United States"/>
    <s v="Denver"/>
    <x v="22"/>
    <n v="80219"/>
    <x v="1"/>
    <s v="TEC-PH-10002583"/>
    <x v="2"/>
    <x v="7"/>
    <s v="iOttie HLCRIO102 Car Mount"/>
    <x v="314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s v="United States"/>
    <s v="Denver"/>
    <x v="22"/>
    <n v="80219"/>
    <x v="1"/>
    <s v="FUR-CH-10004853"/>
    <x v="0"/>
    <x v="1"/>
    <s v="Global Manager's Adjustable Task Chair, Storm"/>
    <x v="3200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TEC-PH-10003580"/>
    <x v="2"/>
    <x v="7"/>
    <s v="Cisco IP Phone 7961G-GE VoIP phone"/>
    <x v="5230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TEC-AC-10004227"/>
    <x v="2"/>
    <x v="11"/>
    <s v="SanDisk Ultra 16 GB MicroSDHC Class 10 Memory Card"/>
    <x v="5231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OFF-PA-10002787"/>
    <x v="1"/>
    <x v="10"/>
    <s v="Xerox 227"/>
    <x v="563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OFF-BI-10003981"/>
    <x v="1"/>
    <x v="8"/>
    <s v="Avery Durable Plastic 1&quot; Binders"/>
    <x v="5232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OFF-BI-10003727"/>
    <x v="1"/>
    <x v="8"/>
    <s v="Avery Durable Slant Ring Binders With Label Holder"/>
    <x v="5233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s v="United States"/>
    <s v="Philadelphia"/>
    <x v="9"/>
    <n v="19134"/>
    <x v="3"/>
    <s v="OFF-PA-10000130"/>
    <x v="1"/>
    <x v="10"/>
    <s v="Xerox 199"/>
    <x v="1518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s v="United States"/>
    <s v="Jackson"/>
    <x v="35"/>
    <n v="39212"/>
    <x v="0"/>
    <s v="TEC-PH-10002680"/>
    <x v="2"/>
    <x v="7"/>
    <s v="Samsung Galaxy Note 3"/>
    <x v="5234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s v="United States"/>
    <s v="Jackson"/>
    <x v="35"/>
    <n v="39212"/>
    <x v="0"/>
    <s v="TEC-PH-10002538"/>
    <x v="2"/>
    <x v="7"/>
    <s v="Grandstream GXP1160 VoIP phone"/>
    <x v="4332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s v="United States"/>
    <s v="Los Angeles"/>
    <x v="1"/>
    <n v="90045"/>
    <x v="1"/>
    <s v="OFF-BI-10001249"/>
    <x v="1"/>
    <x v="8"/>
    <s v="Avery Heavy-Duty EZD View Binder with Locking Rings"/>
    <x v="5235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s v="United States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s v="United States"/>
    <s v="Clifton"/>
    <x v="30"/>
    <n v="7011"/>
    <x v="3"/>
    <s v="OFF-AP-10004532"/>
    <x v="1"/>
    <x v="9"/>
    <s v="Kensington 6 Outlet Guardian Standard Surge Protector"/>
    <x v="1067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s v="United States"/>
    <s v="Clifton"/>
    <x v="30"/>
    <n v="7011"/>
    <x v="3"/>
    <s v="FUR-FU-10001986"/>
    <x v="0"/>
    <x v="5"/>
    <s v="Dana Fluorescent Magnifying Lamp, White, 36&quot;"/>
    <x v="2574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s v="United States"/>
    <s v="Chicago"/>
    <x v="10"/>
    <n v="60623"/>
    <x v="2"/>
    <s v="OFF-FA-10002975"/>
    <x v="1"/>
    <x v="13"/>
    <s v="Staples"/>
    <x v="1150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s v="United States"/>
    <s v="Chicago"/>
    <x v="10"/>
    <n v="60623"/>
    <x v="2"/>
    <s v="OFF-AR-10003481"/>
    <x v="1"/>
    <x v="6"/>
    <s v="Newell 348"/>
    <x v="964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s v="United States"/>
    <s v="Seattle"/>
    <x v="4"/>
    <n v="98115"/>
    <x v="1"/>
    <s v="OFF-BI-10004967"/>
    <x v="1"/>
    <x v="8"/>
    <s v="Round Ring Binders"/>
    <x v="1366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s v="United States"/>
    <s v="Long Beach"/>
    <x v="15"/>
    <n v="11561"/>
    <x v="3"/>
    <s v="TEC-PH-10003589"/>
    <x v="2"/>
    <x v="7"/>
    <s v="invisibleSHIELD by ZAGG Smudge-Free Screen Protector"/>
    <x v="5126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s v="United States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s v="United States"/>
    <s v="Sheboygan"/>
    <x v="6"/>
    <n v="53081"/>
    <x v="2"/>
    <s v="OFF-LA-10003537"/>
    <x v="1"/>
    <x v="2"/>
    <s v="Avery 515"/>
    <x v="3185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s v="United States"/>
    <s v="Sheboygan"/>
    <x v="6"/>
    <n v="53081"/>
    <x v="2"/>
    <s v="OFF-ST-10002406"/>
    <x v="1"/>
    <x v="4"/>
    <s v="Pizazz Global Quick File"/>
    <x v="2748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s v="United States"/>
    <s v="Sheboygan"/>
    <x v="6"/>
    <n v="53081"/>
    <x v="2"/>
    <s v="TEC-AC-10003433"/>
    <x v="2"/>
    <x v="11"/>
    <s v="Maxell 4.7GB DVD+R 5/Pack"/>
    <x v="5237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s v="United States"/>
    <s v="Boca Raton"/>
    <x v="2"/>
    <n v="33433"/>
    <x v="0"/>
    <s v="OFF-BI-10002082"/>
    <x v="1"/>
    <x v="8"/>
    <s v="GBC Twin Loop Wire Binding Elements"/>
    <x v="5238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s v="United States"/>
    <s v="Boca Raton"/>
    <x v="2"/>
    <n v="33433"/>
    <x v="0"/>
    <s v="TEC-AC-10000521"/>
    <x v="2"/>
    <x v="11"/>
    <s v="Verbatim Slim CD and DVD Storage Cases, 50/Pack"/>
    <x v="4997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s v="United States"/>
    <s v="Aurora"/>
    <x v="22"/>
    <n v="80013"/>
    <x v="1"/>
    <s v="OFF-BI-10001982"/>
    <x v="1"/>
    <x v="8"/>
    <s v="Wilson Jones Custom Binder Spines &amp; Labels"/>
    <x v="322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s v="United States"/>
    <s v="Aurora"/>
    <x v="22"/>
    <n v="80013"/>
    <x v="1"/>
    <s v="FUR-BO-10002268"/>
    <x v="0"/>
    <x v="0"/>
    <s v="Sauder Barrister Bookcases"/>
    <x v="3489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s v="United States"/>
    <s v="Aurora"/>
    <x v="22"/>
    <n v="80013"/>
    <x v="1"/>
    <s v="OFF-BI-10001758"/>
    <x v="1"/>
    <x v="8"/>
    <s v="Wilson Jones 14 Line Acrylic Coated Pressboard Data Binders"/>
    <x v="5239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s v="United States"/>
    <s v="San Diego"/>
    <x v="1"/>
    <n v="92037"/>
    <x v="1"/>
    <s v="TEC-AC-10004469"/>
    <x v="2"/>
    <x v="11"/>
    <s v="Microsoft Sculpt Comfort Mouse"/>
    <x v="5240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s v="United States"/>
    <s v="San Diego"/>
    <x v="1"/>
    <n v="92037"/>
    <x v="1"/>
    <s v="FUR-TA-10001095"/>
    <x v="0"/>
    <x v="3"/>
    <s v="Chromcraft Round Conference Tables"/>
    <x v="5241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s v="United States"/>
    <s v="Seattle"/>
    <x v="4"/>
    <n v="98105"/>
    <x v="1"/>
    <s v="FUR-FU-10001852"/>
    <x v="0"/>
    <x v="5"/>
    <s v="Eldon Regeneration Recycled Desk Accessories, Smoke"/>
    <x v="5242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s v="United States"/>
    <s v="Seattle"/>
    <x v="4"/>
    <n v="98105"/>
    <x v="1"/>
    <s v="OFF-AP-10000696"/>
    <x v="1"/>
    <x v="9"/>
    <s v="Holmes Odor Grabber"/>
    <x v="5243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s v="United States"/>
    <s v="Dubuque"/>
    <x v="23"/>
    <n v="52001"/>
    <x v="2"/>
    <s v="TEC-PH-10003885"/>
    <x v="2"/>
    <x v="7"/>
    <s v="Cisco SPA508G"/>
    <x v="2392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s v="United States"/>
    <s v="Los Angeles"/>
    <x v="1"/>
    <n v="90032"/>
    <x v="1"/>
    <s v="TEC-AC-10002926"/>
    <x v="2"/>
    <x v="11"/>
    <s v="Logitech Wireless Marathon Mouse M705"/>
    <x v="524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s v="United States"/>
    <s v="Los Angeles"/>
    <x v="1"/>
    <n v="90032"/>
    <x v="1"/>
    <s v="OFF-SU-10001225"/>
    <x v="1"/>
    <x v="14"/>
    <s v="Staple remover"/>
    <x v="4751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s v="United States"/>
    <s v="Lowell"/>
    <x v="31"/>
    <n v="1852"/>
    <x v="3"/>
    <s v="TEC-PH-10004434"/>
    <x v="2"/>
    <x v="7"/>
    <s v="Cisco IP Phone 7961G VoIP phone - Dark gray"/>
    <x v="5245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s v="United States"/>
    <s v="Lowell"/>
    <x v="31"/>
    <n v="1852"/>
    <x v="3"/>
    <s v="FUR-FU-10003878"/>
    <x v="0"/>
    <x v="5"/>
    <s v="Linden 10&quot; Round Wall Clock, Black"/>
    <x v="524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s v="United States"/>
    <s v="Lowell"/>
    <x v="31"/>
    <n v="1852"/>
    <x v="3"/>
    <s v="FUR-FU-10002268"/>
    <x v="0"/>
    <x v="5"/>
    <s v="Ultra Door Push Plate"/>
    <x v="765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s v="United States"/>
    <s v="Marysville"/>
    <x v="4"/>
    <n v="98270"/>
    <x v="1"/>
    <s v="OFF-FA-10001883"/>
    <x v="1"/>
    <x v="13"/>
    <s v="Alliance Super-Size Bands, Assorted Sizes"/>
    <x v="5247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s v="United States"/>
    <s v="Oklahoma City"/>
    <x v="26"/>
    <n v="73120"/>
    <x v="2"/>
    <s v="OFF-ST-10002756"/>
    <x v="1"/>
    <x v="4"/>
    <s v="Tennsco Stur-D-Stor Boltless Shelving, 5 Shelves, 24&quot; Deep, Sand"/>
    <x v="5248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s v="United States"/>
    <s v="Oklahoma City"/>
    <x v="26"/>
    <n v="73120"/>
    <x v="2"/>
    <s v="OFF-PA-10000474"/>
    <x v="1"/>
    <x v="10"/>
    <s v="Easy-staple paper"/>
    <x v="1938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s v="United States"/>
    <s v="Oklahoma City"/>
    <x v="26"/>
    <n v="73120"/>
    <x v="2"/>
    <s v="FUR-CH-10002073"/>
    <x v="0"/>
    <x v="1"/>
    <s v="Hon Olson Stacker Chairs"/>
    <x v="524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s v="United States"/>
    <s v="Philadelphia"/>
    <x v="9"/>
    <n v="19134"/>
    <x v="3"/>
    <s v="OFF-PA-10003641"/>
    <x v="1"/>
    <x v="10"/>
    <s v="Xerox 1909"/>
    <x v="5250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s v="United States"/>
    <s v="Aurora"/>
    <x v="22"/>
    <n v="80013"/>
    <x v="1"/>
    <s v="TEC-PH-10002070"/>
    <x v="2"/>
    <x v="7"/>
    <s v="Griffin GC36547 PowerJolt SE Lightning Charger"/>
    <x v="5251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s v="United States"/>
    <s v="New York City"/>
    <x v="15"/>
    <n v="10009"/>
    <x v="3"/>
    <s v="OFF-BI-10004519"/>
    <x v="1"/>
    <x v="8"/>
    <s v="GBC DocuBind P100 Manual Binding Machine"/>
    <x v="525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s v="United States"/>
    <s v="New York City"/>
    <x v="15"/>
    <n v="10009"/>
    <x v="3"/>
    <s v="TEC-AC-10002167"/>
    <x v="2"/>
    <x v="11"/>
    <s v="Imation 8gb Micro Traveldrive Usb 2.0 Flash Drive"/>
    <x v="5253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s v="United States"/>
    <s v="New York City"/>
    <x v="15"/>
    <n v="10009"/>
    <x v="3"/>
    <s v="OFF-FA-10000936"/>
    <x v="1"/>
    <x v="13"/>
    <s v="Acco Hot Clips Clips to Go"/>
    <x v="5254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s v="United States"/>
    <s v="New York City"/>
    <x v="15"/>
    <n v="10009"/>
    <x v="3"/>
    <s v="FUR-FU-10000732"/>
    <x v="0"/>
    <x v="5"/>
    <s v="Eldon 200 Class Desk Accessories"/>
    <x v="609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s v="United States"/>
    <s v="Lancaster"/>
    <x v="24"/>
    <n v="43130"/>
    <x v="3"/>
    <s v="FUR-FU-10002501"/>
    <x v="0"/>
    <x v="5"/>
    <s v="Nu-Dell Executive Frame"/>
    <x v="5255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s v="United States"/>
    <s v="Lancaster"/>
    <x v="24"/>
    <n v="43130"/>
    <x v="3"/>
    <s v="OFF-AR-10000634"/>
    <x v="1"/>
    <x v="6"/>
    <s v="Newell 320"/>
    <x v="2791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s v="United States"/>
    <s v="Modesto"/>
    <x v="1"/>
    <n v="95351"/>
    <x v="1"/>
    <s v="TEC-PH-10001700"/>
    <x v="2"/>
    <x v="7"/>
    <s v="Panasonic KX-TG6844B Expandable Digital Cordless Telephone"/>
    <x v="5046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s v="United States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s v="United States"/>
    <s v="Dallas"/>
    <x v="5"/>
    <n v="75217"/>
    <x v="2"/>
    <s v="OFF-AP-10000124"/>
    <x v="1"/>
    <x v="9"/>
    <s v="Acco 6 Outlet Guardian Basic Surge Suppressor"/>
    <x v="5256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s v="United States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s v="United States"/>
    <s v="Dallas"/>
    <x v="5"/>
    <n v="75217"/>
    <x v="2"/>
    <s v="FUR-CH-10004997"/>
    <x v="0"/>
    <x v="1"/>
    <s v="Hon Every-Day Series Multi-Task Chairs"/>
    <x v="2854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s v="United States"/>
    <s v="Dallas"/>
    <x v="5"/>
    <n v="75217"/>
    <x v="2"/>
    <s v="OFF-BI-10000494"/>
    <x v="1"/>
    <x v="8"/>
    <s v="Acco Economy Flexible Poly Round Ring Binder"/>
    <x v="5257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s v="United States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s v="United States"/>
    <s v="New York City"/>
    <x v="15"/>
    <n v="10035"/>
    <x v="3"/>
    <s v="OFF-ST-10003641"/>
    <x v="1"/>
    <x v="4"/>
    <s v="Space Solutions Industrial Galvanized Steel Shelving."/>
    <x v="5259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s v="United States"/>
    <s v="New York City"/>
    <x v="15"/>
    <n v="10035"/>
    <x v="3"/>
    <s v="TEC-AC-10001998"/>
    <x v="2"/>
    <x v="11"/>
    <s v="Logitech LS21 Speaker System - PC Multimedia - 2.1-CH - Wired"/>
    <x v="86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s v="United States"/>
    <s v="New York City"/>
    <x v="15"/>
    <n v="10035"/>
    <x v="3"/>
    <s v="OFF-ST-10001932"/>
    <x v="1"/>
    <x v="4"/>
    <s v="Fellowes Staxonsteel Drawer Files"/>
    <x v="4321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s v="United States"/>
    <s v="San Antonio"/>
    <x v="5"/>
    <n v="78207"/>
    <x v="2"/>
    <s v="TEC-AC-10002323"/>
    <x v="2"/>
    <x v="11"/>
    <s v="SanDisk Ultra 32 GB MicroSDHC Class 10 Memory Card"/>
    <x v="5260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s v="United States"/>
    <s v="Amarillo"/>
    <x v="5"/>
    <n v="79109"/>
    <x v="2"/>
    <s v="FUR-FU-10004270"/>
    <x v="0"/>
    <x v="5"/>
    <s v="Executive Impressions 13&quot; Clairmont Wall Clock"/>
    <x v="526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s v="United States"/>
    <s v="Amarillo"/>
    <x v="5"/>
    <n v="79109"/>
    <x v="2"/>
    <s v="OFF-PA-10004621"/>
    <x v="1"/>
    <x v="10"/>
    <s v="Xerox 212"/>
    <x v="233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s v="United States"/>
    <s v="Houston"/>
    <x v="5"/>
    <n v="77041"/>
    <x v="2"/>
    <s v="OFF-PA-10001019"/>
    <x v="1"/>
    <x v="10"/>
    <s v="Xerox 1884"/>
    <x v="1107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s v="United States"/>
    <s v="Houston"/>
    <x v="5"/>
    <n v="77041"/>
    <x v="2"/>
    <s v="OFF-BI-10000201"/>
    <x v="1"/>
    <x v="8"/>
    <s v="Avery Triangle Shaped Sheet Lifters, Black, 2/Pack"/>
    <x v="5262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s v="United States"/>
    <s v="Houston"/>
    <x v="5"/>
    <n v="77041"/>
    <x v="2"/>
    <s v="FUR-FU-10004587"/>
    <x v="0"/>
    <x v="5"/>
    <s v="GE General Use Halogen Bulbs, 100 Watts, 1 Bulb per Pack"/>
    <x v="5263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s v="United States"/>
    <s v="Houston"/>
    <x v="5"/>
    <n v="77041"/>
    <x v="2"/>
    <s v="OFF-LA-10001613"/>
    <x v="1"/>
    <x v="2"/>
    <s v="Avery File Folder Labels"/>
    <x v="87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s v="United States"/>
    <s v="Lawrence"/>
    <x v="31"/>
    <n v="1841"/>
    <x v="3"/>
    <s v="OFF-BI-10001308"/>
    <x v="1"/>
    <x v="8"/>
    <s v="GBC Standard Plastic Binding Systems' Combs"/>
    <x v="1023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s v="United States"/>
    <s v="Columbus"/>
    <x v="32"/>
    <n v="31907"/>
    <x v="0"/>
    <s v="OFF-AP-10003278"/>
    <x v="1"/>
    <x v="9"/>
    <s v="Belkin 7-Outlet SurgeMaster Home Series"/>
    <x v="526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s v="United States"/>
    <s v="Los Angeles"/>
    <x v="1"/>
    <n v="90032"/>
    <x v="1"/>
    <s v="FUR-BO-10003966"/>
    <x v="0"/>
    <x v="0"/>
    <s v="Sauder Facets Collection Library, Sky Alder Finish"/>
    <x v="2683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s v="United States"/>
    <s v="Seattle"/>
    <x v="4"/>
    <n v="98115"/>
    <x v="1"/>
    <s v="FUR-CH-10004698"/>
    <x v="0"/>
    <x v="1"/>
    <s v="Padded Folding Chairs, Black, 4/Carton"/>
    <x v="340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s v="United States"/>
    <s v="Seattle"/>
    <x v="4"/>
    <n v="98115"/>
    <x v="1"/>
    <s v="OFF-ST-10000025"/>
    <x v="1"/>
    <x v="4"/>
    <s v="Fellowes Stor/Drawer Steel Plus Storage Drawers"/>
    <x v="720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s v="United States"/>
    <s v="Seattle"/>
    <x v="4"/>
    <n v="98115"/>
    <x v="1"/>
    <s v="TEC-AC-10000682"/>
    <x v="2"/>
    <x v="11"/>
    <s v="Kensington K72356US Mouse-in-a-Box USB Desktop Mouse"/>
    <x v="5265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s v="United States"/>
    <s v="Cambridge"/>
    <x v="31"/>
    <n v="2138"/>
    <x v="3"/>
    <s v="TEC-AC-10001772"/>
    <x v="2"/>
    <x v="11"/>
    <s v="Memorex Mini Travel Drive 16 GB USB 2.0 Flash Drive"/>
    <x v="433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s v="United States"/>
    <s v="Cambridge"/>
    <x v="31"/>
    <n v="2138"/>
    <x v="3"/>
    <s v="FUR-FU-10001379"/>
    <x v="0"/>
    <x v="5"/>
    <s v="Executive Impressions 16-1/2&quot; Circular Wall Clock"/>
    <x v="4111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s v="United States"/>
    <s v="Salt Lake City"/>
    <x v="7"/>
    <n v="84106"/>
    <x v="1"/>
    <s v="OFF-BI-10002794"/>
    <x v="1"/>
    <x v="8"/>
    <s v="Avery Trapezoid Ring Binder, 3&quot; Capacity, Black, 1040 sheets"/>
    <x v="5266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s v="United States"/>
    <s v="New York City"/>
    <x v="15"/>
    <n v="10035"/>
    <x v="3"/>
    <s v="OFF-AP-10001005"/>
    <x v="1"/>
    <x v="9"/>
    <s v="Honeywell Quietcare HEPA Air Cleaner"/>
    <x v="5267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s v="United States"/>
    <s v="Cuyahoga Falls"/>
    <x v="24"/>
    <n v="44221"/>
    <x v="3"/>
    <s v="OFF-BI-10000201"/>
    <x v="1"/>
    <x v="8"/>
    <s v="Avery Triangle Shaped Sheet Lifters, Black, 2/Pack"/>
    <x v="3631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s v="United States"/>
    <s v="Wilmington"/>
    <x v="3"/>
    <n v="28403"/>
    <x v="0"/>
    <s v="OFF-PA-10003673"/>
    <x v="1"/>
    <x v="10"/>
    <s v="Strathmore Photo Mount Cards"/>
    <x v="3965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s v="United States"/>
    <s v="New York City"/>
    <x v="15"/>
    <n v="10035"/>
    <x v="3"/>
    <s v="OFF-AP-10000938"/>
    <x v="1"/>
    <x v="9"/>
    <s v="Avanti 1.7 Cu. Ft. Refrigerator"/>
    <x v="3828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s v="United States"/>
    <s v="Philadelphia"/>
    <x v="9"/>
    <n v="19140"/>
    <x v="3"/>
    <s v="OFF-BI-10003274"/>
    <x v="1"/>
    <x v="8"/>
    <s v="Avery Durable Slant Ring Binders, No Labels"/>
    <x v="3649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s v="United States"/>
    <s v="Philadelphia"/>
    <x v="9"/>
    <n v="19140"/>
    <x v="3"/>
    <s v="FUR-FU-10001095"/>
    <x v="0"/>
    <x v="5"/>
    <s v="DAX Black Cherry Wood-Tone Poster Frame"/>
    <x v="457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s v="United States"/>
    <s v="Philadelphia"/>
    <x v="9"/>
    <n v="19140"/>
    <x v="3"/>
    <s v="OFF-AP-10001492"/>
    <x v="1"/>
    <x v="9"/>
    <s v="Acco Six-Outlet Power Strip, 4' Cord Length"/>
    <x v="3101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s v="United States"/>
    <s v="New York City"/>
    <x v="15"/>
    <n v="10009"/>
    <x v="3"/>
    <s v="OFF-AR-10004999"/>
    <x v="1"/>
    <x v="6"/>
    <s v="Newell 315"/>
    <x v="1465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s v="United States"/>
    <s v="Philadelphia"/>
    <x v="9"/>
    <n v="19134"/>
    <x v="3"/>
    <s v="OFF-BI-10004094"/>
    <x v="1"/>
    <x v="8"/>
    <s v="GBC Standard Plastic Binding Systems Combs"/>
    <x v="5268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s v="United States"/>
    <s v="Los Angeles"/>
    <x v="1"/>
    <n v="90049"/>
    <x v="1"/>
    <s v="OFF-ST-10001490"/>
    <x v="1"/>
    <x v="4"/>
    <s v="Hot File 7-Pocket, Floor Stand"/>
    <x v="5269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s v="United States"/>
    <s v="Los Angeles"/>
    <x v="1"/>
    <n v="90049"/>
    <x v="1"/>
    <s v="FUR-BO-10004695"/>
    <x v="0"/>
    <x v="0"/>
    <s v="O'Sullivan 2-Door Barrister Bookcase in Odessa Pine"/>
    <x v="149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s v="United States"/>
    <s v="Los Angeles"/>
    <x v="1"/>
    <n v="90049"/>
    <x v="1"/>
    <s v="OFF-ST-10000736"/>
    <x v="1"/>
    <x v="4"/>
    <s v="Carina Double Wide Media Storage Towers in Natural &amp; Black"/>
    <x v="5270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s v="United States"/>
    <s v="Los Angeles"/>
    <x v="1"/>
    <n v="90049"/>
    <x v="1"/>
    <s v="OFF-BI-10001617"/>
    <x v="1"/>
    <x v="8"/>
    <s v="GBC Wire Binding Combs"/>
    <x v="5271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s v="United States"/>
    <s v="Los Angeles"/>
    <x v="1"/>
    <n v="90049"/>
    <x v="1"/>
    <s v="TEC-PH-10003589"/>
    <x v="2"/>
    <x v="7"/>
    <s v="invisibleSHIELD by ZAGG Smudge-Free Screen Protector"/>
    <x v="75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s v="United States"/>
    <s v="Los Angeles"/>
    <x v="1"/>
    <n v="90049"/>
    <x v="1"/>
    <s v="FUR-FU-10003981"/>
    <x v="0"/>
    <x v="5"/>
    <s v="Eldon Wave Desk Accessories"/>
    <x v="1353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s v="United States"/>
    <s v="Long Beach"/>
    <x v="15"/>
    <n v="11561"/>
    <x v="3"/>
    <s v="OFF-PA-10001970"/>
    <x v="1"/>
    <x v="10"/>
    <s v="Xerox 1881"/>
    <x v="3733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s v="United States"/>
    <s v="Long Beach"/>
    <x v="15"/>
    <n v="11561"/>
    <x v="3"/>
    <s v="OFF-BI-10002437"/>
    <x v="1"/>
    <x v="8"/>
    <s v="Recycled Premium Regency Composition Covers"/>
    <x v="671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s v="United States"/>
    <s v="Rochester"/>
    <x v="15"/>
    <n v="14609"/>
    <x v="3"/>
    <s v="TEC-PH-10000586"/>
    <x v="2"/>
    <x v="7"/>
    <s v="AT&amp;T SB67148 SynJ"/>
    <x v="2392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s v="United States"/>
    <s v="Rochester"/>
    <x v="15"/>
    <n v="14609"/>
    <x v="3"/>
    <s v="TEC-PH-10003811"/>
    <x v="2"/>
    <x v="7"/>
    <s v="Jabra Supreme Plus Driver Edition Headset"/>
    <x v="1911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s v="United States"/>
    <s v="Rochester"/>
    <x v="15"/>
    <n v="14609"/>
    <x v="3"/>
    <s v="OFF-PA-10004983"/>
    <x v="1"/>
    <x v="10"/>
    <s v="Xerox 23"/>
    <x v="91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s v="United States"/>
    <s v="Rochester"/>
    <x v="15"/>
    <n v="14609"/>
    <x v="3"/>
    <s v="OFF-ST-10003479"/>
    <x v="1"/>
    <x v="4"/>
    <s v="Eldon Base for stackable storage shelf, platinum"/>
    <x v="527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s v="United States"/>
    <s v="Rochester"/>
    <x v="15"/>
    <n v="14609"/>
    <x v="3"/>
    <s v="OFF-BI-10004318"/>
    <x v="1"/>
    <x v="8"/>
    <s v="Ibico EB-19 Dual Function Manual Binding System"/>
    <x v="479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s v="United States"/>
    <s v="San Francisco"/>
    <x v="1"/>
    <n v="94109"/>
    <x v="1"/>
    <s v="TEC-AC-10002567"/>
    <x v="2"/>
    <x v="11"/>
    <s v="Logitech G602 Wireless Gaming Mouse"/>
    <x v="764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s v="United States"/>
    <s v="San Francisco"/>
    <x v="1"/>
    <n v="94109"/>
    <x v="1"/>
    <s v="FUR-FU-10001731"/>
    <x v="0"/>
    <x v="5"/>
    <s v="Acrylic Self-Standing Desk Frames"/>
    <x v="2003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OFF-ST-10002743"/>
    <x v="1"/>
    <x v="4"/>
    <s v="SAFCO Boltless Steel Shelving"/>
    <x v="5273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FUR-CH-10003199"/>
    <x v="0"/>
    <x v="1"/>
    <s v="Office Star - Contemporary Task Swivel Chair"/>
    <x v="5275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OFF-AR-10003158"/>
    <x v="1"/>
    <x v="6"/>
    <s v="Fluorescent Highlighters by Dixon"/>
    <x v="5276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OFF-BI-10000301"/>
    <x v="1"/>
    <x v="8"/>
    <s v="GBC Instant Report Kit"/>
    <x v="5277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OFF-BI-10000343"/>
    <x v="1"/>
    <x v="8"/>
    <s v="Pressboard Covers with Storage Hooks, 9 1/2&quot; x 11&quot;, Light Blue"/>
    <x v="527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s v="United States"/>
    <s v="Huntsville"/>
    <x v="5"/>
    <n v="77340"/>
    <x v="2"/>
    <s v="OFF-AP-10004708"/>
    <x v="1"/>
    <x v="9"/>
    <s v="Fellowes Superior 10 Outlet Split Surge Protector"/>
    <x v="5279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s v="United States"/>
    <s v="East Point"/>
    <x v="32"/>
    <n v="30344"/>
    <x v="0"/>
    <s v="FUR-FU-10000794"/>
    <x v="0"/>
    <x v="5"/>
    <s v="Eldon Stackable Tray, Side-Load, Legal, Smoke"/>
    <x v="1877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s v="United States"/>
    <s v="East Point"/>
    <x v="32"/>
    <n v="30344"/>
    <x v="0"/>
    <s v="OFF-BI-10004519"/>
    <x v="1"/>
    <x v="8"/>
    <s v="GBC DocuBind P100 Manual Binding Machine"/>
    <x v="5280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s v="United States"/>
    <s v="East Point"/>
    <x v="32"/>
    <n v="30344"/>
    <x v="0"/>
    <s v="TEC-AC-10001590"/>
    <x v="2"/>
    <x v="11"/>
    <s v="Dell Slim USB Multimedia Keyboard"/>
    <x v="5281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s v="United States"/>
    <s v="New York City"/>
    <x v="15"/>
    <n v="10009"/>
    <x v="3"/>
    <s v="OFF-BI-10001524"/>
    <x v="1"/>
    <x v="8"/>
    <s v="GBC Premium Transparent Covers with Diagonal Lined Pattern"/>
    <x v="528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s v="United States"/>
    <s v="Springfield"/>
    <x v="21"/>
    <n v="97477"/>
    <x v="1"/>
    <s v="OFF-LA-10001474"/>
    <x v="1"/>
    <x v="2"/>
    <s v="Avery 477"/>
    <x v="5283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s v="United States"/>
    <s v="Springfield"/>
    <x v="21"/>
    <n v="97477"/>
    <x v="1"/>
    <s v="OFF-PA-10001497"/>
    <x v="1"/>
    <x v="10"/>
    <s v="Xerox 1914"/>
    <x v="576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s v="United States"/>
    <s v="Springfield"/>
    <x v="21"/>
    <n v="97477"/>
    <x v="1"/>
    <s v="OFF-AP-10003287"/>
    <x v="1"/>
    <x v="9"/>
    <s v="Tripp Lite TLP810NET Broadband Surge for Modem/Fax"/>
    <x v="5284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s v="United States"/>
    <s v="Springfield"/>
    <x v="21"/>
    <n v="97477"/>
    <x v="1"/>
    <s v="OFF-BI-10002982"/>
    <x v="1"/>
    <x v="8"/>
    <s v="Avery Self-Adhesive Photo Pockets for Polaroid Photos"/>
    <x v="4459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s v="United States"/>
    <s v="Springfield"/>
    <x v="21"/>
    <n v="97477"/>
    <x v="1"/>
    <s v="OFF-ST-10001809"/>
    <x v="1"/>
    <x v="4"/>
    <s v="Fellowes Officeware Wire Shelving"/>
    <x v="5285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s v="United States"/>
    <s v="Arlington"/>
    <x v="17"/>
    <n v="22204"/>
    <x v="0"/>
    <s v="FUR-FU-10000246"/>
    <x v="0"/>
    <x v="5"/>
    <s v="Aluminum Document Frame"/>
    <x v="5286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s v="United States"/>
    <s v="Wilmington"/>
    <x v="3"/>
    <n v="28403"/>
    <x v="0"/>
    <s v="OFF-AP-10000252"/>
    <x v="1"/>
    <x v="9"/>
    <s v="Harmony HEPA Quiet Air Purifiers"/>
    <x v="5287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s v="United States"/>
    <s v="Yuma"/>
    <x v="16"/>
    <n v="85364"/>
    <x v="1"/>
    <s v="OFF-AR-10002375"/>
    <x v="1"/>
    <x v="6"/>
    <s v="Newell 351"/>
    <x v="5288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s v="United States"/>
    <s v="San Bernardino"/>
    <x v="1"/>
    <n v="92404"/>
    <x v="1"/>
    <s v="OFF-BI-10003719"/>
    <x v="1"/>
    <x v="8"/>
    <s v="Large Capacity Hanging Post Binders"/>
    <x v="3089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s v="United States"/>
    <s v="Baltimore"/>
    <x v="39"/>
    <n v="21215"/>
    <x v="3"/>
    <s v="OFF-AP-10001492"/>
    <x v="1"/>
    <x v="9"/>
    <s v="Acco Six-Outlet Power Strip, 4' Cord Length"/>
    <x v="5289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s v="United States"/>
    <s v="Seattle"/>
    <x v="4"/>
    <n v="98103"/>
    <x v="1"/>
    <s v="OFF-ST-10000532"/>
    <x v="1"/>
    <x v="4"/>
    <s v="Advantus Rolling Drawer Organizers"/>
    <x v="5290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s v="United States"/>
    <s v="San Francisco"/>
    <x v="1"/>
    <n v="94110"/>
    <x v="1"/>
    <s v="OFF-LA-10001613"/>
    <x v="1"/>
    <x v="2"/>
    <s v="Avery File Folder Labels"/>
    <x v="1784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s v="United States"/>
    <s v="New York City"/>
    <x v="15"/>
    <n v="10035"/>
    <x v="3"/>
    <s v="OFF-AR-10002818"/>
    <x v="1"/>
    <x v="6"/>
    <s v="Panasonic KP-310 Heavy-Duty Electric Pencil Sharpener"/>
    <x v="223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s v="United States"/>
    <s v="Seattle"/>
    <x v="4"/>
    <n v="98115"/>
    <x v="1"/>
    <s v="FUR-FU-10001940"/>
    <x v="0"/>
    <x v="5"/>
    <s v="Staple-based wall hangings"/>
    <x v="170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s v="United States"/>
    <s v="Seattle"/>
    <x v="4"/>
    <n v="98115"/>
    <x v="1"/>
    <s v="OFF-PA-10003883"/>
    <x v="1"/>
    <x v="10"/>
    <s v="Message Book, Phone, Wirebound Standard Line Memo, 2 3/4&quot; X 5&quot;"/>
    <x v="2224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s v="United States"/>
    <s v="Seattle"/>
    <x v="4"/>
    <n v="98115"/>
    <x v="1"/>
    <s v="OFF-PA-10002787"/>
    <x v="1"/>
    <x v="10"/>
    <s v="Xerox 227"/>
    <x v="91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s v="United States"/>
    <s v="Seattle"/>
    <x v="4"/>
    <n v="98115"/>
    <x v="1"/>
    <s v="TEC-AC-10000991"/>
    <x v="2"/>
    <x v="11"/>
    <s v="Sony Micro Vault Click 8 GB USB 2.0 Flash Drive"/>
    <x v="5291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s v="United States"/>
    <s v="Albuquerque"/>
    <x v="27"/>
    <n v="87105"/>
    <x v="1"/>
    <s v="OFF-ST-10003058"/>
    <x v="1"/>
    <x v="4"/>
    <s v="Eldon Mobile Mega Data Cart  Mega Stackable  Add-On Trays"/>
    <x v="2946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s v="United States"/>
    <s v="Albuquerque"/>
    <x v="27"/>
    <n v="87105"/>
    <x v="1"/>
    <s v="OFF-PA-10004239"/>
    <x v="1"/>
    <x v="10"/>
    <s v="Xerox 1953"/>
    <x v="732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s v="United States"/>
    <s v="Los Angeles"/>
    <x v="1"/>
    <n v="90045"/>
    <x v="1"/>
    <s v="TEC-AC-10003038"/>
    <x v="2"/>
    <x v="11"/>
    <s v="Kingston Digital DataTraveler 16GB USB 2.0"/>
    <x v="3999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s v="United States"/>
    <s v="Los Angeles"/>
    <x v="1"/>
    <n v="90045"/>
    <x v="1"/>
    <s v="TEC-MA-10000984"/>
    <x v="2"/>
    <x v="15"/>
    <s v="Okidata MB760 Printer"/>
    <x v="5292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s v="United States"/>
    <s v="Los Angeles"/>
    <x v="1"/>
    <n v="90045"/>
    <x v="1"/>
    <s v="OFF-LA-10004484"/>
    <x v="1"/>
    <x v="2"/>
    <s v="Avery 476"/>
    <x v="341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s v="United States"/>
    <s v="Los Angeles"/>
    <x v="1"/>
    <n v="90045"/>
    <x v="1"/>
    <s v="TEC-MA-10004002"/>
    <x v="2"/>
    <x v="15"/>
    <s v="Zebra GX420t Direct Thermal/Thermal Transfer Printer"/>
    <x v="5293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s v="United States"/>
    <s v="Los Angeles"/>
    <x v="1"/>
    <n v="90045"/>
    <x v="1"/>
    <s v="OFF-ST-10002406"/>
    <x v="1"/>
    <x v="4"/>
    <s v="Pizazz Global Quick File"/>
    <x v="352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s v="United States"/>
    <s v="Los Angeles"/>
    <x v="1"/>
    <n v="90045"/>
    <x v="1"/>
    <s v="TEC-PH-10003645"/>
    <x v="2"/>
    <x v="7"/>
    <s v="Aastra 57i VoIP phone"/>
    <x v="5294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s v="United States"/>
    <s v="Houston"/>
    <x v="5"/>
    <n v="77041"/>
    <x v="2"/>
    <s v="FUR-BO-10001601"/>
    <x v="0"/>
    <x v="0"/>
    <s v="Sauder Mission Library with Doors, Fruitwood Finish"/>
    <x v="5295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s v="United States"/>
    <s v="Houston"/>
    <x v="5"/>
    <n v="77041"/>
    <x v="2"/>
    <s v="OFF-AR-10000937"/>
    <x v="1"/>
    <x v="6"/>
    <s v="Dixon Ticonderoga Core-Lock Colored Pencils, 48-Color Set"/>
    <x v="5296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s v="United States"/>
    <s v="Houston"/>
    <x v="5"/>
    <n v="77041"/>
    <x v="2"/>
    <s v="TEC-PH-10000038"/>
    <x v="2"/>
    <x v="7"/>
    <s v="Jawbone MINI JAMBOX Wireless Bluetooth Speaker"/>
    <x v="1435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s v="United States"/>
    <s v="Philadelphia"/>
    <x v="9"/>
    <n v="19140"/>
    <x v="3"/>
    <s v="FUR-CH-10003396"/>
    <x v="0"/>
    <x v="1"/>
    <s v="Global Deluxe Steno Chair"/>
    <x v="5297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s v="United States"/>
    <s v="Chicago"/>
    <x v="10"/>
    <n v="60623"/>
    <x v="2"/>
    <s v="OFF-EN-10002592"/>
    <x v="1"/>
    <x v="12"/>
    <s v="Peel &amp; Seel Recycled Catalog Envelopes, Brown"/>
    <x v="5298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s v="United States"/>
    <s v="Chicago"/>
    <x v="10"/>
    <n v="60623"/>
    <x v="2"/>
    <s v="FUR-CH-10000422"/>
    <x v="0"/>
    <x v="1"/>
    <s v="Global Highback Leather Tilter in Burgundy"/>
    <x v="5299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s v="United States"/>
    <s v="San Angelo"/>
    <x v="5"/>
    <n v="76903"/>
    <x v="2"/>
    <s v="FUR-CH-10002647"/>
    <x v="0"/>
    <x v="1"/>
    <s v="Situations Contoured Folding Chairs, 4/Set"/>
    <x v="5300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s v="United States"/>
    <s v="San Angelo"/>
    <x v="5"/>
    <n v="76903"/>
    <x v="2"/>
    <s v="OFF-AP-10004859"/>
    <x v="1"/>
    <x v="9"/>
    <s v="Acco 6 Outlet Guardian Premium Surge Suppressor"/>
    <x v="5301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s v="United States"/>
    <s v="San Angelo"/>
    <x v="5"/>
    <n v="76903"/>
    <x v="2"/>
    <s v="FUR-CH-10004477"/>
    <x v="0"/>
    <x v="1"/>
    <s v="Global Push Button Manager's Chair, Indigo"/>
    <x v="4967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s v="United States"/>
    <s v="Pasadena"/>
    <x v="5"/>
    <n v="77506"/>
    <x v="2"/>
    <s v="OFF-AR-10004817"/>
    <x v="1"/>
    <x v="6"/>
    <s v="Colorific Watercolor Pencils"/>
    <x v="5302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s v="United States"/>
    <s v="Los Angeles"/>
    <x v="1"/>
    <n v="90049"/>
    <x v="1"/>
    <s v="FUR-FU-10003374"/>
    <x v="0"/>
    <x v="5"/>
    <s v="Electrix Fluorescent Magnifier Lamps &amp; Weighted Base"/>
    <x v="5303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s v="United States"/>
    <s v="Garden City"/>
    <x v="41"/>
    <n v="67846"/>
    <x v="2"/>
    <s v="OFF-ST-10003123"/>
    <x v="1"/>
    <x v="4"/>
    <s v="Fellowes Bases and Tops For Staxonsteel/High-Stak Systems"/>
    <x v="3304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s v="United States"/>
    <s v="Los Angeles"/>
    <x v="1"/>
    <n v="90045"/>
    <x v="1"/>
    <s v="OFF-PA-10000675"/>
    <x v="1"/>
    <x v="10"/>
    <s v="Xerox 1919"/>
    <x v="2929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s v="United States"/>
    <s v="Chicago"/>
    <x v="10"/>
    <n v="60653"/>
    <x v="2"/>
    <s v="FUR-CH-10004997"/>
    <x v="0"/>
    <x v="1"/>
    <s v="Hon Every-Day Series Multi-Task Chairs"/>
    <x v="530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s v="United States"/>
    <s v="San Francisco"/>
    <x v="1"/>
    <n v="94110"/>
    <x v="1"/>
    <s v="FUR-FU-10001934"/>
    <x v="0"/>
    <x v="5"/>
    <s v="Magnifier Swing Arm Lamp"/>
    <x v="108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s v="United States"/>
    <s v="San Francisco"/>
    <x v="1"/>
    <n v="94110"/>
    <x v="1"/>
    <s v="FUR-CH-10004997"/>
    <x v="0"/>
    <x v="1"/>
    <s v="Hon Every-Day Series Multi-Task Chairs"/>
    <x v="542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s v="United States"/>
    <s v="San Francisco"/>
    <x v="1"/>
    <n v="94110"/>
    <x v="1"/>
    <s v="OFF-BI-10001890"/>
    <x v="1"/>
    <x v="8"/>
    <s v="Avery Poly Binder Pockets"/>
    <x v="53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s v="United States"/>
    <s v="Philadelphia"/>
    <x v="9"/>
    <n v="19134"/>
    <x v="3"/>
    <s v="OFF-EN-10002500"/>
    <x v="1"/>
    <x v="12"/>
    <s v="Globe Weis Peel &amp; Seel First Class Envelopes"/>
    <x v="5306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s v="United States"/>
    <s v="Philadelphia"/>
    <x v="9"/>
    <n v="19134"/>
    <x v="3"/>
    <s v="TEC-CO-10001766"/>
    <x v="2"/>
    <x v="16"/>
    <s v="Canon PC940 Copier"/>
    <x v="5307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s v="United States"/>
    <s v="Modesto"/>
    <x v="1"/>
    <n v="95351"/>
    <x v="1"/>
    <s v="FUR-CH-10004860"/>
    <x v="0"/>
    <x v="1"/>
    <s v="Global Low Back Tilter Chair"/>
    <x v="224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s v="United States"/>
    <s v="Houston"/>
    <x v="5"/>
    <n v="77070"/>
    <x v="2"/>
    <s v="OFF-BI-10002049"/>
    <x v="1"/>
    <x v="8"/>
    <s v="UniKeep View Case Binders"/>
    <x v="995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s v="United States"/>
    <s v="Houston"/>
    <x v="5"/>
    <n v="77070"/>
    <x v="2"/>
    <s v="TEC-AC-10003499"/>
    <x v="2"/>
    <x v="11"/>
    <s v="Memorex Mini Travel Drive 8 GB USB 2.0 Flash Drive"/>
    <x v="5183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s v="United States"/>
    <s v="Houston"/>
    <x v="5"/>
    <n v="77070"/>
    <x v="2"/>
    <s v="OFF-ST-10003470"/>
    <x v="1"/>
    <x v="4"/>
    <s v="Tennsco Snap-Together Open Shelving Units, Starter Sets and Add-On Units"/>
    <x v="5308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s v="United States"/>
    <s v="Chicago"/>
    <x v="10"/>
    <n v="60610"/>
    <x v="2"/>
    <s v="FUR-FU-10000222"/>
    <x v="0"/>
    <x v="5"/>
    <s v="Seth Thomas 16&quot; Steel Case Clock"/>
    <x v="647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s v="United States"/>
    <s v="Riverside"/>
    <x v="1"/>
    <n v="92503"/>
    <x v="1"/>
    <s v="TEC-AC-10000023"/>
    <x v="2"/>
    <x v="11"/>
    <s v="Maxell 74 Minute CD-R Spindle, 50/Pack"/>
    <x v="5045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s v="United States"/>
    <s v="Riverside"/>
    <x v="1"/>
    <n v="92503"/>
    <x v="1"/>
    <s v="OFF-PA-10003971"/>
    <x v="1"/>
    <x v="10"/>
    <s v="Xerox 1965"/>
    <x v="493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s v="United States"/>
    <s v="Riverside"/>
    <x v="1"/>
    <n v="92503"/>
    <x v="1"/>
    <s v="OFF-AR-10003481"/>
    <x v="1"/>
    <x v="6"/>
    <s v="Newell 348"/>
    <x v="2805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s v="United States"/>
    <s v="Riverside"/>
    <x v="1"/>
    <n v="92503"/>
    <x v="1"/>
    <s v="OFF-ST-10001490"/>
    <x v="1"/>
    <x v="4"/>
    <s v="Hot File 7-Pocket, Floor Stand"/>
    <x v="3469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s v="United States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s v="United States"/>
    <s v="Los Angeles"/>
    <x v="1"/>
    <n v="90008"/>
    <x v="1"/>
    <s v="OFF-PA-10001970"/>
    <x v="1"/>
    <x v="10"/>
    <s v="Xerox 1881"/>
    <x v="655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s v="United States"/>
    <s v="Los Angeles"/>
    <x v="1"/>
    <n v="90008"/>
    <x v="1"/>
    <s v="OFF-LA-10002762"/>
    <x v="1"/>
    <x v="2"/>
    <s v="Avery 485"/>
    <x v="2077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s v="United States"/>
    <s v="Lakeland"/>
    <x v="2"/>
    <n v="33801"/>
    <x v="0"/>
    <s v="FUR-TA-10002533"/>
    <x v="0"/>
    <x v="3"/>
    <s v="BPI Conference Tables"/>
    <x v="5310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s v="United States"/>
    <s v="New York City"/>
    <x v="15"/>
    <n v="10035"/>
    <x v="3"/>
    <s v="FUR-FU-10004091"/>
    <x v="0"/>
    <x v="5"/>
    <s v="Eldon 200 Class Desk Accessories, Black"/>
    <x v="5311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s v="United States"/>
    <s v="Philadelphia"/>
    <x v="9"/>
    <n v="19140"/>
    <x v="3"/>
    <s v="OFF-AR-10001545"/>
    <x v="1"/>
    <x v="6"/>
    <s v="Newell 326"/>
    <x v="2437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s v="United States"/>
    <s v="Philadelphia"/>
    <x v="9"/>
    <n v="19140"/>
    <x v="3"/>
    <s v="OFF-ST-10001476"/>
    <x v="1"/>
    <x v="4"/>
    <s v="Steel Personal Filing/Posting Tote"/>
    <x v="5312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s v="United States"/>
    <s v="Philadelphia"/>
    <x v="9"/>
    <n v="19140"/>
    <x v="3"/>
    <s v="OFF-PA-10004971"/>
    <x v="1"/>
    <x v="10"/>
    <s v="Xerox 196"/>
    <x v="28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s v="United States"/>
    <s v="San Diego"/>
    <x v="1"/>
    <n v="92037"/>
    <x v="1"/>
    <s v="OFF-LA-10003223"/>
    <x v="1"/>
    <x v="2"/>
    <s v="Avery 508"/>
    <x v="1674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s v="United States"/>
    <s v="San Diego"/>
    <x v="1"/>
    <n v="92037"/>
    <x v="1"/>
    <s v="OFF-ST-10004340"/>
    <x v="1"/>
    <x v="4"/>
    <s v="Fellowes Mobile File Cart, Black"/>
    <x v="4702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s v="United States"/>
    <s v="San Diego"/>
    <x v="1"/>
    <n v="92037"/>
    <x v="1"/>
    <s v="FUR-TA-10001095"/>
    <x v="0"/>
    <x v="3"/>
    <s v="Chromcraft Round Conference Tables"/>
    <x v="5313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s v="United States"/>
    <s v="San Diego"/>
    <x v="1"/>
    <n v="92037"/>
    <x v="1"/>
    <s v="TEC-PH-10001448"/>
    <x v="2"/>
    <x v="7"/>
    <s v="Anker Astro 15000mAh USB Portable Charger"/>
    <x v="4101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s v="United States"/>
    <s v="Lawton"/>
    <x v="26"/>
    <n v="73505"/>
    <x v="2"/>
    <s v="OFF-AP-10001005"/>
    <x v="1"/>
    <x v="9"/>
    <s v="Honeywell Quietcare HEPA Air Cleaner"/>
    <x v="5314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s v="United States"/>
    <s v="Lawton"/>
    <x v="26"/>
    <n v="73505"/>
    <x v="2"/>
    <s v="OFF-AR-10003469"/>
    <x v="1"/>
    <x v="6"/>
    <s v="Nontoxic Chalk"/>
    <x v="287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s v="United States"/>
    <s v="Salem"/>
    <x v="17"/>
    <n v="24153"/>
    <x v="0"/>
    <s v="OFF-PA-10000249"/>
    <x v="1"/>
    <x v="10"/>
    <s v="Easy-staple paper"/>
    <x v="338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s v="United States"/>
    <s v="Santa Ana"/>
    <x v="1"/>
    <n v="92704"/>
    <x v="1"/>
    <s v="OFF-LA-10001613"/>
    <x v="1"/>
    <x v="2"/>
    <s v="Avery File Folder Labels"/>
    <x v="171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s v="United States"/>
    <s v="Rapid City"/>
    <x v="44"/>
    <n v="57701"/>
    <x v="2"/>
    <s v="OFF-BI-10001758"/>
    <x v="1"/>
    <x v="8"/>
    <s v="Wilson Jones 14 Line Acrylic Coated Pressboard Data Binders"/>
    <x v="3893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s v="United States"/>
    <s v="Rapid City"/>
    <x v="44"/>
    <n v="57701"/>
    <x v="2"/>
    <s v="FUR-BO-10004409"/>
    <x v="0"/>
    <x v="0"/>
    <s v="Safco Value Mate Series Steel Bookcases, Baked Enamel Finish on Steel, Gray"/>
    <x v="1741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s v="United States"/>
    <s v="Seattle"/>
    <x v="4"/>
    <n v="98115"/>
    <x v="1"/>
    <s v="OFF-ST-10001558"/>
    <x v="1"/>
    <x v="4"/>
    <s v="Acco Perma 4000 Stacking Storage Drawers"/>
    <x v="4663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s v="United States"/>
    <s v="Seattle"/>
    <x v="4"/>
    <n v="98115"/>
    <x v="1"/>
    <s v="OFF-PA-10002986"/>
    <x v="1"/>
    <x v="10"/>
    <s v="Xerox 1898"/>
    <x v="130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s v="United States"/>
    <s v="Seattle"/>
    <x v="4"/>
    <n v="98115"/>
    <x v="1"/>
    <s v="TEC-CO-10004722"/>
    <x v="2"/>
    <x v="16"/>
    <s v="Canon imageCLASS 2200 Advanced Copier"/>
    <x v="5315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s v="United States"/>
    <s v="Middletown"/>
    <x v="29"/>
    <n v="6457"/>
    <x v="3"/>
    <s v="TEC-AC-10002842"/>
    <x v="2"/>
    <x v="11"/>
    <s v="WD My Passport Ultra 2TB Portable External Hard Drive"/>
    <x v="1685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s v="United States"/>
    <s v="Middletown"/>
    <x v="29"/>
    <n v="6457"/>
    <x v="3"/>
    <s v="OFF-PA-10001125"/>
    <x v="1"/>
    <x v="10"/>
    <s v="Xerox 1988"/>
    <x v="1168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s v="United States"/>
    <s v="Baltimore"/>
    <x v="39"/>
    <n v="21215"/>
    <x v="3"/>
    <s v="FUR-TA-10002622"/>
    <x v="0"/>
    <x v="3"/>
    <s v="Bush Andora Conference Table, Maple/Graphite Gray Finish"/>
    <x v="531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s v="United States"/>
    <s v="San Diego"/>
    <x v="1"/>
    <n v="92105"/>
    <x v="1"/>
    <s v="TEC-AC-10002842"/>
    <x v="2"/>
    <x v="11"/>
    <s v="WD My Passport Ultra 2TB Portable External Hard Drive"/>
    <x v="2027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s v="United States"/>
    <s v="Odessa"/>
    <x v="5"/>
    <n v="79762"/>
    <x v="2"/>
    <s v="OFF-PA-10004285"/>
    <x v="1"/>
    <x v="10"/>
    <s v="Xerox 1959"/>
    <x v="2975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s v="United States"/>
    <s v="Milford"/>
    <x v="29"/>
    <n v="6460"/>
    <x v="3"/>
    <s v="TEC-AC-10004469"/>
    <x v="2"/>
    <x v="11"/>
    <s v="Microsoft Sculpt Comfort Mouse"/>
    <x v="5240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s v="United States"/>
    <s v="Belleville"/>
    <x v="30"/>
    <n v="7109"/>
    <x v="3"/>
    <s v="FUR-CH-10001545"/>
    <x v="0"/>
    <x v="1"/>
    <s v="Hon Comfortask Task/Swivel Chairs"/>
    <x v="5317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s v="United States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s v="United States"/>
    <s v="New York City"/>
    <x v="15"/>
    <n v="10035"/>
    <x v="3"/>
    <s v="TEC-PH-10003012"/>
    <x v="2"/>
    <x v="7"/>
    <s v="Nortel Meridian M3904 Professional Digital phone"/>
    <x v="673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s v="United States"/>
    <s v="San Diego"/>
    <x v="1"/>
    <n v="92105"/>
    <x v="1"/>
    <s v="FUR-FU-10004909"/>
    <x v="0"/>
    <x v="5"/>
    <s v="Contemporary Wood/Metal Frame"/>
    <x v="5319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s v="United States"/>
    <s v="San Diego"/>
    <x v="1"/>
    <n v="92105"/>
    <x v="1"/>
    <s v="OFF-BI-10001524"/>
    <x v="1"/>
    <x v="8"/>
    <s v="GBC Premium Transparent Covers with Diagonal Lined Pattern"/>
    <x v="3668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s v="United States"/>
    <s v="San Diego"/>
    <x v="1"/>
    <n v="92105"/>
    <x v="1"/>
    <s v="OFF-BI-10003355"/>
    <x v="1"/>
    <x v="8"/>
    <s v="Cardinal Holdit Business Card Pockets"/>
    <x v="1655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s v="United States"/>
    <s v="San Diego"/>
    <x v="1"/>
    <n v="92105"/>
    <x v="1"/>
    <s v="FUR-BO-10004357"/>
    <x v="0"/>
    <x v="0"/>
    <s v="O'Sullivan Living Dimensions 3-Shelf Bookcases"/>
    <x v="5320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s v="United States"/>
    <s v="San Francisco"/>
    <x v="1"/>
    <n v="94122"/>
    <x v="1"/>
    <s v="FUR-TA-10002774"/>
    <x v="0"/>
    <x v="3"/>
    <s v="Laminate Occasional Tables"/>
    <x v="5321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s v="United States"/>
    <s v="Seattle"/>
    <x v="4"/>
    <n v="98105"/>
    <x v="1"/>
    <s v="FUR-TA-10004575"/>
    <x v="0"/>
    <x v="3"/>
    <s v="Hon 5100 Series Wood Tables"/>
    <x v="5322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s v="United States"/>
    <s v="Seattle"/>
    <x v="4"/>
    <n v="98105"/>
    <x v="1"/>
    <s v="FUR-CH-10003312"/>
    <x v="0"/>
    <x v="1"/>
    <s v="Hon 2090 “Pillow Soft” Series Mid Back Swivel/Tilt Chairs"/>
    <x v="4920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s v="United States"/>
    <s v="Seattle"/>
    <x v="4"/>
    <n v="98105"/>
    <x v="1"/>
    <s v="TEC-AC-10001465"/>
    <x v="2"/>
    <x v="11"/>
    <s v="SanDisk Cruzer 64 GB USB Flash Drive"/>
    <x v="5323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s v="United States"/>
    <s v="Jackson"/>
    <x v="35"/>
    <n v="39212"/>
    <x v="0"/>
    <s v="OFF-AR-10002240"/>
    <x v="1"/>
    <x v="6"/>
    <s v="Panasonic KP-150 Electric Pencil Sharpener"/>
    <x v="5324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s v="United States"/>
    <s v="Los Angeles"/>
    <x v="1"/>
    <n v="90049"/>
    <x v="1"/>
    <s v="OFF-LA-10004559"/>
    <x v="1"/>
    <x v="2"/>
    <s v="Avery 49"/>
    <x v="709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s v="United States"/>
    <s v="Los Angeles"/>
    <x v="1"/>
    <n v="90049"/>
    <x v="1"/>
    <s v="OFF-BI-10003291"/>
    <x v="1"/>
    <x v="8"/>
    <s v="Wilson Jones Leather-Like Binders with DublLock Round Rings"/>
    <x v="4299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s v="United States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s v="United States"/>
    <s v="Chicago"/>
    <x v="10"/>
    <n v="60623"/>
    <x v="2"/>
    <s v="OFF-PA-10003892"/>
    <x v="1"/>
    <x v="10"/>
    <s v="Xerox 1943"/>
    <x v="4415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s v="United States"/>
    <s v="New York City"/>
    <x v="15"/>
    <n v="10035"/>
    <x v="3"/>
    <s v="OFF-ST-10002370"/>
    <x v="1"/>
    <x v="4"/>
    <s v="Sortfiler Multipurpose Personal File Organizer, Black"/>
    <x v="5325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s v="United States"/>
    <s v="Los Angeles"/>
    <x v="1"/>
    <n v="90008"/>
    <x v="1"/>
    <s v="TEC-AC-10000474"/>
    <x v="2"/>
    <x v="11"/>
    <s v="Kensington Expert Mouse Optical USB Trackball for PC or Mac"/>
    <x v="5326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s v="United States"/>
    <s v="Des Moines"/>
    <x v="4"/>
    <n v="98198"/>
    <x v="1"/>
    <s v="TEC-CO-10002095"/>
    <x v="2"/>
    <x v="16"/>
    <s v="Hewlett Packard 610 Color Digital Copier / Printer"/>
    <x v="3157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s v="United States"/>
    <s v="Springfield"/>
    <x v="21"/>
    <n v="97477"/>
    <x v="1"/>
    <s v="FUR-TA-10003469"/>
    <x v="0"/>
    <x v="3"/>
    <s v="Balt Split Level Computer Training Table"/>
    <x v="5327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s v="United States"/>
    <s v="Philadelphia"/>
    <x v="9"/>
    <n v="19120"/>
    <x v="3"/>
    <s v="FUR-TA-10002958"/>
    <x v="0"/>
    <x v="3"/>
    <s v="Bevis Oval Conference Table, Walnut"/>
    <x v="5328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s v="United States"/>
    <s v="Philadelphia"/>
    <x v="9"/>
    <n v="19120"/>
    <x v="3"/>
    <s v="TEC-PH-10002923"/>
    <x v="2"/>
    <x v="7"/>
    <s v="Logitech B530 USB Headset - headset - Full size, Binaural"/>
    <x v="5329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s v="United States"/>
    <s v="Chicago"/>
    <x v="10"/>
    <n v="60653"/>
    <x v="2"/>
    <s v="FUR-FU-10004973"/>
    <x v="0"/>
    <x v="5"/>
    <s v="Flat Face Poster Frame"/>
    <x v="1832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s v="United States"/>
    <s v="Chicago"/>
    <x v="10"/>
    <n v="60653"/>
    <x v="2"/>
    <s v="FUR-FU-10001918"/>
    <x v="0"/>
    <x v="5"/>
    <s v="C-Line Cubicle Keepers Polyproplyene Holder With Velcro Backings"/>
    <x v="5330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s v="United States"/>
    <s v="Chicago"/>
    <x v="10"/>
    <n v="60623"/>
    <x v="2"/>
    <s v="OFF-PA-10003641"/>
    <x v="1"/>
    <x v="10"/>
    <s v="Xerox 1909"/>
    <x v="930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s v="United States"/>
    <s v="Chicago"/>
    <x v="10"/>
    <n v="60623"/>
    <x v="2"/>
    <s v="OFF-EN-10002621"/>
    <x v="1"/>
    <x v="12"/>
    <s v="Staple envelope"/>
    <x v="1635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s v="United States"/>
    <s v="Chicago"/>
    <x v="10"/>
    <n v="60623"/>
    <x v="2"/>
    <s v="FUR-CH-10003817"/>
    <x v="0"/>
    <x v="1"/>
    <s v="Global Value Steno Chair, Gray"/>
    <x v="5331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s v="United States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s v="United States"/>
    <s v="Rockville"/>
    <x v="39"/>
    <n v="20852"/>
    <x v="3"/>
    <s v="OFF-PA-10001870"/>
    <x v="1"/>
    <x v="10"/>
    <s v="Xerox 202"/>
    <x v="54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s v="United States"/>
    <s v="Rockville"/>
    <x v="39"/>
    <n v="20852"/>
    <x v="3"/>
    <s v="OFF-BI-10000320"/>
    <x v="1"/>
    <x v="8"/>
    <s v="GBC Plastic Binding Combs"/>
    <x v="1576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s v="United States"/>
    <s v="New York City"/>
    <x v="15"/>
    <n v="10011"/>
    <x v="3"/>
    <s v="OFF-PA-10004735"/>
    <x v="1"/>
    <x v="10"/>
    <s v="Xerox 1905"/>
    <x v="789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s v="United States"/>
    <s v="New York City"/>
    <x v="15"/>
    <n v="10011"/>
    <x v="3"/>
    <s v="FUR-FU-10004091"/>
    <x v="0"/>
    <x v="5"/>
    <s v="Howard Miller 13&quot; Diameter Goldtone Round Wall Clock"/>
    <x v="5093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s v="United States"/>
    <s v="Durham"/>
    <x v="3"/>
    <n v="27707"/>
    <x v="0"/>
    <s v="OFF-BI-10000546"/>
    <x v="1"/>
    <x v="8"/>
    <s v="Avery Durable Binders"/>
    <x v="5332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s v="United States"/>
    <s v="Durham"/>
    <x v="3"/>
    <n v="27707"/>
    <x v="0"/>
    <s v="OFF-AP-10001293"/>
    <x v="1"/>
    <x v="9"/>
    <s v="Belkin 8 Outlet Surge Protector"/>
    <x v="2066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s v="United States"/>
    <s v="Durham"/>
    <x v="3"/>
    <n v="27707"/>
    <x v="0"/>
    <s v="FUR-FU-10000576"/>
    <x v="0"/>
    <x v="5"/>
    <s v="Luxo Professional Fluorescent Magnifier Lamp with Clamp-Mount Base"/>
    <x v="533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s v="United States"/>
    <s v="Santa Barbara"/>
    <x v="1"/>
    <n v="93101"/>
    <x v="1"/>
    <s v="OFF-PA-10004519"/>
    <x v="1"/>
    <x v="10"/>
    <s v="Spiral Phone Message Books with Labels by Adams"/>
    <x v="2482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s v="United States"/>
    <s v="Knoxville"/>
    <x v="18"/>
    <n v="37918"/>
    <x v="0"/>
    <s v="TEC-AC-10004568"/>
    <x v="2"/>
    <x v="11"/>
    <s v="Maxell LTO Ultrium - 800 GB"/>
    <x v="2879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s v="United States"/>
    <s v="Knoxville"/>
    <x v="18"/>
    <n v="37918"/>
    <x v="0"/>
    <s v="OFF-AR-10001897"/>
    <x v="1"/>
    <x v="6"/>
    <s v="Model L Table or Wall-Mount Pencil Sharpener"/>
    <x v="1002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s v="United States"/>
    <s v="Knoxville"/>
    <x v="18"/>
    <n v="37918"/>
    <x v="0"/>
    <s v="OFF-PA-10001800"/>
    <x v="1"/>
    <x v="10"/>
    <s v="Xerox 220"/>
    <x v="12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s v="United States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s v="United States"/>
    <s v="Chicago"/>
    <x v="10"/>
    <n v="60610"/>
    <x v="2"/>
    <s v="OFF-ST-10004123"/>
    <x v="1"/>
    <x v="4"/>
    <s v="Safco Industrial Wire Shelving System"/>
    <x v="74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s v="United States"/>
    <s v="New York City"/>
    <x v="15"/>
    <n v="10024"/>
    <x v="3"/>
    <s v="OFF-ST-10000885"/>
    <x v="1"/>
    <x v="4"/>
    <s v="Fellowes Desktop Hanging File Manager"/>
    <x v="5335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s v="United States"/>
    <s v="New York City"/>
    <x v="15"/>
    <n v="10024"/>
    <x v="3"/>
    <s v="TEC-PH-10004165"/>
    <x v="2"/>
    <x v="7"/>
    <s v="Mitel MiVoice 5330e IP Phone"/>
    <x v="5336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s v="United States"/>
    <s v="New York City"/>
    <x v="15"/>
    <n v="10024"/>
    <x v="3"/>
    <s v="FUR-FU-10002240"/>
    <x v="0"/>
    <x v="5"/>
    <s v="Nu-Dell EZ-Mount Plastic Wall Frames"/>
    <x v="5337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s v="United States"/>
    <s v="New York City"/>
    <x v="15"/>
    <n v="10024"/>
    <x v="3"/>
    <s v="TEC-MA-10000045"/>
    <x v="2"/>
    <x v="15"/>
    <s v="Zebra ZM400 Thermal Label Printer"/>
    <x v="533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s v="United States"/>
    <s v="New York City"/>
    <x v="15"/>
    <n v="10024"/>
    <x v="3"/>
    <s v="FUR-CH-10003746"/>
    <x v="0"/>
    <x v="1"/>
    <s v="Hon 4070 Series Pagoda Round Back Stacking Chairs"/>
    <x v="5339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s v="United States"/>
    <s v="Daytona Beach"/>
    <x v="2"/>
    <n v="32114"/>
    <x v="0"/>
    <s v="FUR-TA-10000577"/>
    <x v="0"/>
    <x v="3"/>
    <s v="Bretford CR4500 Series Slim Rectangular Table"/>
    <x v="5340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s v="United States"/>
    <s v="Daytona Beach"/>
    <x v="2"/>
    <n v="32114"/>
    <x v="0"/>
    <s v="OFF-AR-10004757"/>
    <x v="1"/>
    <x v="6"/>
    <s v="Crayola Colored Pencils"/>
    <x v="370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s v="United States"/>
    <s v="Nashville"/>
    <x v="18"/>
    <n v="37211"/>
    <x v="0"/>
    <s v="OFF-BI-10000545"/>
    <x v="1"/>
    <x v="8"/>
    <s v="GBC Ibimaster 500 Manual ProClick Binding System"/>
    <x v="534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s v="United States"/>
    <s v="Nashville"/>
    <x v="18"/>
    <n v="37211"/>
    <x v="0"/>
    <s v="OFF-ST-10001522"/>
    <x v="1"/>
    <x v="4"/>
    <s v="Gould Plastics 18-Pocket Panel Bin, 34w x 5-1/4d x 20-1/2h"/>
    <x v="5342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s v="United States"/>
    <s v="Nashville"/>
    <x v="18"/>
    <n v="37211"/>
    <x v="0"/>
    <s v="OFF-AP-10001271"/>
    <x v="1"/>
    <x v="9"/>
    <s v="Eureka The Boss Cordless Rechargeable Stick Vac"/>
    <x v="2424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s v="United States"/>
    <s v="Dallas"/>
    <x v="5"/>
    <n v="75220"/>
    <x v="2"/>
    <s v="FUR-FU-10002030"/>
    <x v="0"/>
    <x v="5"/>
    <s v="Executive Impressions 14&quot; Contract Wall Clock with Quartz Movement"/>
    <x v="5343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s v="United States"/>
    <s v="Dallas"/>
    <x v="5"/>
    <n v="75220"/>
    <x v="2"/>
    <s v="OFF-ST-10001272"/>
    <x v="1"/>
    <x v="4"/>
    <s v="Mini 13-1/2 Capacity Data Binder Rack, Pearl"/>
    <x v="5344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s v="United States"/>
    <s v="Murfreesboro"/>
    <x v="18"/>
    <n v="37130"/>
    <x v="0"/>
    <s v="OFF-BI-10001116"/>
    <x v="1"/>
    <x v="8"/>
    <s v="Wilson Jones 1&quot; Hanging DublLock Ring Binders"/>
    <x v="5345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s v="United States"/>
    <s v="Murfreesboro"/>
    <x v="18"/>
    <n v="37130"/>
    <x v="0"/>
    <s v="OFF-PA-10004665"/>
    <x v="1"/>
    <x v="10"/>
    <s v="Advantus Motivational Note Cards"/>
    <x v="3755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s v="United States"/>
    <s v="Murfreesboro"/>
    <x v="18"/>
    <n v="37130"/>
    <x v="0"/>
    <s v="OFF-BI-10004506"/>
    <x v="1"/>
    <x v="8"/>
    <s v="Wilson Jones data.warehouse D-Ring Binders with DublLock"/>
    <x v="5346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s v="United States"/>
    <s v="Murfreesboro"/>
    <x v="18"/>
    <n v="37130"/>
    <x v="0"/>
    <s v="OFF-BI-10001982"/>
    <x v="1"/>
    <x v="8"/>
    <s v="Wilson Jones Custom Binder Spines &amp; Labels"/>
    <x v="534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s v="United States"/>
    <s v="Dallas"/>
    <x v="5"/>
    <n v="75217"/>
    <x v="2"/>
    <s v="OFF-FA-10002676"/>
    <x v="1"/>
    <x v="13"/>
    <s v="Colored Push Pins"/>
    <x v="1456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s v="United States"/>
    <s v="Dallas"/>
    <x v="5"/>
    <n v="75217"/>
    <x v="2"/>
    <s v="FUR-FU-10000758"/>
    <x v="0"/>
    <x v="5"/>
    <s v="DAX Natural Wood-Tone Poster Frame"/>
    <x v="5348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s v="United States"/>
    <s v="Dallas"/>
    <x v="5"/>
    <n v="75217"/>
    <x v="2"/>
    <s v="OFF-LA-10002271"/>
    <x v="1"/>
    <x v="2"/>
    <s v="Smead Alpha-Z Color-Coded Second Alphabetical Labels and Starter Set"/>
    <x v="126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s v="United States"/>
    <s v="Dallas"/>
    <x v="5"/>
    <n v="75217"/>
    <x v="2"/>
    <s v="OFF-BI-10002609"/>
    <x v="1"/>
    <x v="8"/>
    <s v="Avery Hidden Tab Dividers for Binding Systems"/>
    <x v="99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s v="United States"/>
    <s v="Dallas"/>
    <x v="5"/>
    <n v="75217"/>
    <x v="2"/>
    <s v="OFF-FA-10000254"/>
    <x v="1"/>
    <x v="13"/>
    <s v="Sterling Rubber Bands by Alliance"/>
    <x v="5349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s v="United States"/>
    <s v="Arlington"/>
    <x v="5"/>
    <n v="76017"/>
    <x v="2"/>
    <s v="OFF-ST-10000321"/>
    <x v="1"/>
    <x v="4"/>
    <s v="Akro Stacking Bins"/>
    <x v="1438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s v="United States"/>
    <s v="Pasadena"/>
    <x v="1"/>
    <n v="91104"/>
    <x v="1"/>
    <s v="OFF-PA-10000241"/>
    <x v="1"/>
    <x v="10"/>
    <s v="IBM Multi-Purpose Copy Paper, 8 1/2 x 11&quot;, Case"/>
    <x v="790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s v="United States"/>
    <s v="Pasadena"/>
    <x v="1"/>
    <n v="91104"/>
    <x v="1"/>
    <s v="OFF-PA-10004782"/>
    <x v="1"/>
    <x v="10"/>
    <s v="Xerox 228"/>
    <x v="91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s v="United States"/>
    <s v="Everett"/>
    <x v="31"/>
    <n v="2149"/>
    <x v="3"/>
    <s v="OFF-PA-10004243"/>
    <x v="1"/>
    <x v="10"/>
    <s v="Xerox 1939"/>
    <x v="2408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s v="United States"/>
    <s v="Everett"/>
    <x v="31"/>
    <n v="2149"/>
    <x v="3"/>
    <s v="OFF-PA-10001033"/>
    <x v="1"/>
    <x v="10"/>
    <s v="Xerox 1893"/>
    <x v="1018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s v="United States"/>
    <s v="Troy"/>
    <x v="15"/>
    <n v="12180"/>
    <x v="3"/>
    <s v="FUR-FU-10000723"/>
    <x v="0"/>
    <x v="5"/>
    <s v="Deflect-o EconoMat Studded, No Bevel Mat for Low Pile Carpeting"/>
    <x v="5350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s v="United States"/>
    <s v="Troy"/>
    <x v="15"/>
    <n v="12180"/>
    <x v="3"/>
    <s v="OFF-ST-10003455"/>
    <x v="1"/>
    <x v="4"/>
    <s v="Tenex File Box, Personal Filing Tote with Lid, Black"/>
    <x v="5351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s v="United States"/>
    <s v="Troy"/>
    <x v="15"/>
    <n v="12180"/>
    <x v="3"/>
    <s v="TEC-AC-10001109"/>
    <x v="2"/>
    <x v="11"/>
    <s v="Logitech Trackman Marble Mouse"/>
    <x v="1324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s v="United States"/>
    <s v="Sandy Springs"/>
    <x v="32"/>
    <n v="30328"/>
    <x v="0"/>
    <s v="OFF-AR-10004344"/>
    <x v="1"/>
    <x v="6"/>
    <s v="Bulldog Vacuum Base Pencil Sharpener"/>
    <x v="878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s v="United States"/>
    <s v="Sandy Springs"/>
    <x v="32"/>
    <n v="30328"/>
    <x v="0"/>
    <s v="FUR-BO-10004695"/>
    <x v="0"/>
    <x v="0"/>
    <s v="O'Sullivan 2-Door Barrister Bookcase in Odessa Pine"/>
    <x v="5352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s v="United States"/>
    <s v="San Jose"/>
    <x v="1"/>
    <n v="95123"/>
    <x v="1"/>
    <s v="OFF-ST-10000675"/>
    <x v="1"/>
    <x v="4"/>
    <s v="File Shuttle II and Handi-File, Black"/>
    <x v="3382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s v="United States"/>
    <s v="San Jose"/>
    <x v="1"/>
    <n v="95123"/>
    <x v="1"/>
    <s v="OFF-ST-10002301"/>
    <x v="1"/>
    <x v="4"/>
    <s v="Tennsco Commercial Shelving"/>
    <x v="1390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s v="United States"/>
    <s v="Jacksonville"/>
    <x v="2"/>
    <n v="32216"/>
    <x v="0"/>
    <s v="OFF-SU-10001212"/>
    <x v="1"/>
    <x v="14"/>
    <s v="Kleencut Forged Office Shears by Acme United Corporation"/>
    <x v="535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s v="United States"/>
    <s v="Jacksonville"/>
    <x v="2"/>
    <n v="32216"/>
    <x v="0"/>
    <s v="FUR-TA-10001889"/>
    <x v="0"/>
    <x v="3"/>
    <s v="Bush Advantage Collection Racetrack Conference Table"/>
    <x v="5354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s v="United States"/>
    <s v="Jacksonville"/>
    <x v="2"/>
    <n v="32216"/>
    <x v="0"/>
    <s v="FUR-CH-10002024"/>
    <x v="0"/>
    <x v="1"/>
    <s v="HON 5400 Series Task Chairs for Big and Tall"/>
    <x v="5355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s v="United States"/>
    <s v="Jacksonville"/>
    <x v="2"/>
    <n v="32216"/>
    <x v="0"/>
    <s v="OFF-ST-10000617"/>
    <x v="1"/>
    <x v="4"/>
    <s v="Woodgrain Magazine Files by Perma"/>
    <x v="411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s v="United States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s v="United States"/>
    <s v="Jacksonville"/>
    <x v="2"/>
    <n v="32216"/>
    <x v="0"/>
    <s v="OFF-AR-10003251"/>
    <x v="1"/>
    <x v="6"/>
    <s v="Prang Drawing Pencil Set"/>
    <x v="3079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s v="United States"/>
    <s v="Jacksonville"/>
    <x v="2"/>
    <n v="32216"/>
    <x v="0"/>
    <s v="FUR-FU-10000175"/>
    <x v="0"/>
    <x v="5"/>
    <s v="DAX Wood Document Frame."/>
    <x v="5356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s v="United States"/>
    <s v="New York City"/>
    <x v="15"/>
    <n v="10009"/>
    <x v="3"/>
    <s v="OFF-BI-10004716"/>
    <x v="1"/>
    <x v="8"/>
    <s v="Wilson Jones Hanging Recycled Pressboard Data Binders"/>
    <x v="5357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s v="United States"/>
    <s v="New York City"/>
    <x v="15"/>
    <n v="10009"/>
    <x v="3"/>
    <s v="TEC-AC-10002842"/>
    <x v="2"/>
    <x v="11"/>
    <s v="WD My Passport Ultra 2TB Portable External Hard Drive"/>
    <x v="5358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s v="United States"/>
    <s v="San Francisco"/>
    <x v="1"/>
    <n v="94122"/>
    <x v="1"/>
    <s v="TEC-PH-10003691"/>
    <x v="2"/>
    <x v="7"/>
    <s v="BlackBerry Q10"/>
    <x v="5359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s v="United States"/>
    <s v="San Francisco"/>
    <x v="1"/>
    <n v="94122"/>
    <x v="1"/>
    <s v="FUR-FU-10002878"/>
    <x v="0"/>
    <x v="5"/>
    <s v="Seth Thomas 14&quot; Day/Date Wall Clock"/>
    <x v="5360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s v="United States"/>
    <s v="Columbus"/>
    <x v="32"/>
    <n v="31907"/>
    <x v="0"/>
    <s v="OFF-ST-10000991"/>
    <x v="1"/>
    <x v="4"/>
    <s v="Space Solutions HD Industrial Steel Shelving."/>
    <x v="3216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s v="United States"/>
    <s v="Aurora"/>
    <x v="10"/>
    <n v="60505"/>
    <x v="2"/>
    <s v="OFF-AP-10002439"/>
    <x v="1"/>
    <x v="9"/>
    <s v="Tripp Lite Isotel 8 Ultra 8 Outlet Metal Surge"/>
    <x v="5361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s v="United States"/>
    <s v="Aurora"/>
    <x v="10"/>
    <n v="60505"/>
    <x v="2"/>
    <s v="OFF-AR-10004602"/>
    <x v="1"/>
    <x v="6"/>
    <s v="Boston KS Multi-Size Manual Pencil Sharpener"/>
    <x v="2862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s v="United States"/>
    <s v="Philadelphia"/>
    <x v="9"/>
    <n v="19134"/>
    <x v="3"/>
    <s v="TEC-PH-10001795"/>
    <x v="2"/>
    <x v="7"/>
    <s v="ClearOne CHATAttach 160 - speaker phone"/>
    <x v="5362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s v="United States"/>
    <s v="Chicago"/>
    <x v="10"/>
    <n v="60653"/>
    <x v="2"/>
    <s v="OFF-BI-10002854"/>
    <x v="1"/>
    <x v="8"/>
    <s v="Performers Binder/Pad Holder, Black"/>
    <x v="5363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s v="United States"/>
    <s v="Chicago"/>
    <x v="10"/>
    <n v="60653"/>
    <x v="2"/>
    <s v="FUR-FU-10000023"/>
    <x v="0"/>
    <x v="5"/>
    <s v="Eldon Wave Desk Accessories"/>
    <x v="5364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s v="United States"/>
    <s v="Chicago"/>
    <x v="10"/>
    <n v="60653"/>
    <x v="2"/>
    <s v="OFF-AP-10000828"/>
    <x v="1"/>
    <x v="9"/>
    <s v="Avanti 4.4 Cu. Ft. Refrigerator"/>
    <x v="5365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s v="United States"/>
    <s v="Chicago"/>
    <x v="10"/>
    <n v="60653"/>
    <x v="2"/>
    <s v="OFF-ST-10000777"/>
    <x v="1"/>
    <x v="4"/>
    <s v="Companion Letter/Legal File, Black"/>
    <x v="1556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s v="United States"/>
    <s v="Seattle"/>
    <x v="4"/>
    <n v="98103"/>
    <x v="1"/>
    <s v="TEC-CO-10000971"/>
    <x v="2"/>
    <x v="16"/>
    <s v="Hewlett Packard 310 Color Digital Copier"/>
    <x v="5366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s v="United States"/>
    <s v="Seattle"/>
    <x v="4"/>
    <n v="98103"/>
    <x v="1"/>
    <s v="OFF-PA-10003134"/>
    <x v="1"/>
    <x v="10"/>
    <s v="Xerox 1937"/>
    <x v="2250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s v="United States"/>
    <s v="Seattle"/>
    <x v="4"/>
    <n v="98103"/>
    <x v="1"/>
    <s v="TEC-PH-10002538"/>
    <x v="2"/>
    <x v="7"/>
    <s v="Grandstream GXP1160 VoIP phone"/>
    <x v="5367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s v="United States"/>
    <s v="Seattle"/>
    <x v="4"/>
    <n v="98103"/>
    <x v="1"/>
    <s v="OFF-ST-10001228"/>
    <x v="1"/>
    <x v="4"/>
    <s v="Personal File Boxes with Fold-Down Carry Handle"/>
    <x v="485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s v="United States"/>
    <s v="Seattle"/>
    <x v="4"/>
    <n v="98103"/>
    <x v="1"/>
    <s v="TEC-AC-10000397"/>
    <x v="2"/>
    <x v="11"/>
    <s v="Perixx PERIBOARD-512B, Ergonomic Split Keyboard"/>
    <x v="5368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s v="United States"/>
    <s v="Seattle"/>
    <x v="4"/>
    <n v="98103"/>
    <x v="1"/>
    <s v="OFF-BI-10004308"/>
    <x v="1"/>
    <x v="8"/>
    <s v="Avery Legal 4-Ring Binder"/>
    <x v="997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s v="United States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s v="United States"/>
    <s v="Roseville"/>
    <x v="12"/>
    <n v="48066"/>
    <x v="2"/>
    <s v="OFF-BI-10000773"/>
    <x v="1"/>
    <x v="8"/>
    <s v="Insertable Tab Post Binder Dividers"/>
    <x v="5369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s v="United States"/>
    <s v="Roseville"/>
    <x v="12"/>
    <n v="48066"/>
    <x v="2"/>
    <s v="OFF-ST-10001837"/>
    <x v="1"/>
    <x v="4"/>
    <s v="SAFCO Mobile Desk Side File, Wire Frame"/>
    <x v="5370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s v="United States"/>
    <s v="Fayetteville"/>
    <x v="36"/>
    <n v="72701"/>
    <x v="0"/>
    <s v="OFF-PA-10002552"/>
    <x v="1"/>
    <x v="10"/>
    <s v="Xerox 1958"/>
    <x v="54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s v="United States"/>
    <s v="Jacksonville"/>
    <x v="3"/>
    <n v="28540"/>
    <x v="0"/>
    <s v="OFF-BI-10000014"/>
    <x v="1"/>
    <x v="8"/>
    <s v="Heavy-Duty E-Z-D Binders"/>
    <x v="37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s v="United States"/>
    <s v="New York City"/>
    <x v="15"/>
    <n v="10035"/>
    <x v="3"/>
    <s v="OFF-AP-10004136"/>
    <x v="1"/>
    <x v="9"/>
    <s v="Kensington 6 Outlet SmartSocket Surge Protector"/>
    <x v="1546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s v="United States"/>
    <s v="New York City"/>
    <x v="15"/>
    <n v="10035"/>
    <x v="3"/>
    <s v="OFF-BI-10003429"/>
    <x v="1"/>
    <x v="8"/>
    <s v="Cardinal HOLDit! Binder Insert Strips,Extra Strips"/>
    <x v="5371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s v="United States"/>
    <s v="Dover"/>
    <x v="13"/>
    <n v="19901"/>
    <x v="3"/>
    <s v="TEC-PH-10000376"/>
    <x v="2"/>
    <x v="7"/>
    <s v="Square Credit Card Reader"/>
    <x v="1024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s v="United States"/>
    <s v="Aurora"/>
    <x v="10"/>
    <n v="60505"/>
    <x v="2"/>
    <s v="FUR-TA-10003469"/>
    <x v="0"/>
    <x v="3"/>
    <s v="Balt Split Level Computer Training Table"/>
    <x v="5372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s v="United States"/>
    <s v="Aurora"/>
    <x v="10"/>
    <n v="60505"/>
    <x v="2"/>
    <s v="OFF-SU-10004231"/>
    <x v="1"/>
    <x v="14"/>
    <s v="Acme Tagit Stainless Steel Antibacterial Scissors"/>
    <x v="2511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s v="United States"/>
    <s v="Aurora"/>
    <x v="10"/>
    <n v="60505"/>
    <x v="2"/>
    <s v="TEC-PH-10002584"/>
    <x v="2"/>
    <x v="7"/>
    <s v="Samsung Galaxy S4"/>
    <x v="5373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s v="United States"/>
    <s v="Aurora"/>
    <x v="10"/>
    <n v="60505"/>
    <x v="2"/>
    <s v="OFF-AR-10003602"/>
    <x v="1"/>
    <x v="6"/>
    <s v="Quartet Omega Colored Chalk, 12/Pack"/>
    <x v="56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s v="United States"/>
    <s v="New York City"/>
    <x v="15"/>
    <n v="10009"/>
    <x v="3"/>
    <s v="FUR-CH-10002331"/>
    <x v="0"/>
    <x v="1"/>
    <s v="Hon 4700 Series Mobuis Mid-Back Task Chairs with Adjustable Arms"/>
    <x v="5374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s v="United States"/>
    <s v="El Cajon"/>
    <x v="1"/>
    <n v="92020"/>
    <x v="1"/>
    <s v="FUR-CH-10001802"/>
    <x v="0"/>
    <x v="1"/>
    <s v="Hon Every-Day Chair Series Swivel Task Chairs"/>
    <x v="2388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s v="United States"/>
    <s v="Springfield"/>
    <x v="24"/>
    <n v="45503"/>
    <x v="3"/>
    <s v="OFF-AR-10000634"/>
    <x v="1"/>
    <x v="6"/>
    <s v="Newell 320"/>
    <x v="1321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s v="United States"/>
    <s v="Mount Vernon"/>
    <x v="15"/>
    <n v="10550"/>
    <x v="3"/>
    <s v="OFF-ST-10002615"/>
    <x v="1"/>
    <x v="4"/>
    <s v="Dual Level, Single-Width Filing Carts"/>
    <x v="2969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s v="United States"/>
    <s v="Lakewood"/>
    <x v="24"/>
    <n v="44107"/>
    <x v="3"/>
    <s v="OFF-PA-10004040"/>
    <x v="1"/>
    <x v="10"/>
    <s v="Universal Premium White Copier/Laser Paper (20Lb. and 87 Bright)"/>
    <x v="5375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s v="United States"/>
    <s v="Tampa"/>
    <x v="2"/>
    <n v="33614"/>
    <x v="0"/>
    <s v="OFF-BI-10003727"/>
    <x v="1"/>
    <x v="8"/>
    <s v="Avery Durable Slant Ring Binders With Label Holder"/>
    <x v="5233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s v="United States"/>
    <s v="Tampa"/>
    <x v="2"/>
    <n v="33614"/>
    <x v="0"/>
    <s v="OFF-BI-10002026"/>
    <x v="1"/>
    <x v="8"/>
    <s v="Avery Arch Ring Binders"/>
    <x v="5376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s v="United States"/>
    <s v="Tampa"/>
    <x v="2"/>
    <n v="33614"/>
    <x v="0"/>
    <s v="OFF-ST-10001496"/>
    <x v="1"/>
    <x v="4"/>
    <s v="Standard Rollaway File with Lock"/>
    <x v="5377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s v="United States"/>
    <s v="Columbus"/>
    <x v="32"/>
    <n v="31907"/>
    <x v="0"/>
    <s v="OFF-ST-10003716"/>
    <x v="1"/>
    <x v="4"/>
    <s v="Tennsco Double-Tier Lockers"/>
    <x v="5378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s v="United States"/>
    <s v="Jacksonville"/>
    <x v="3"/>
    <n v="28540"/>
    <x v="0"/>
    <s v="OFF-EN-10002504"/>
    <x v="1"/>
    <x v="12"/>
    <s v="Tyvek  Top-Opening Peel &amp; Seel Envelopes, Plain White"/>
    <x v="537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s v="United States"/>
    <s v="Jacksonville"/>
    <x v="3"/>
    <n v="28540"/>
    <x v="0"/>
    <s v="FUR-CH-10001270"/>
    <x v="0"/>
    <x v="1"/>
    <s v="Harbour Creations Steel Folding Chair"/>
    <x v="724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s v="United States"/>
    <s v="Saint Charles"/>
    <x v="10"/>
    <n v="60174"/>
    <x v="2"/>
    <s v="TEC-MA-10004241"/>
    <x v="2"/>
    <x v="15"/>
    <s v="Star Micronics TSP800 TSP847IIU Receipt Printer"/>
    <x v="5380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s v="United States"/>
    <s v="Saint Charles"/>
    <x v="10"/>
    <n v="60174"/>
    <x v="2"/>
    <s v="OFF-AR-10001468"/>
    <x v="1"/>
    <x v="6"/>
    <s v="Sanford Prismacolor Professional Thick Lead Art Pencils, 36-Color Set"/>
    <x v="3497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s v="United States"/>
    <s v="Saint Charles"/>
    <x v="10"/>
    <n v="60174"/>
    <x v="2"/>
    <s v="TEC-AC-10003198"/>
    <x v="2"/>
    <x v="11"/>
    <s v="Enermax Acrylux Wireless Keyboard"/>
    <x v="5381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s v="United States"/>
    <s v="Saint Charles"/>
    <x v="10"/>
    <n v="60174"/>
    <x v="2"/>
    <s v="FUR-FU-10003039"/>
    <x v="0"/>
    <x v="5"/>
    <s v="Howard Miller 11-1/2&quot; Diameter Grantwood Wall Clock"/>
    <x v="5382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s v="United States"/>
    <s v="Miami"/>
    <x v="2"/>
    <n v="33180"/>
    <x v="0"/>
    <s v="OFF-PA-10000295"/>
    <x v="1"/>
    <x v="10"/>
    <s v="Xerox 229"/>
    <x v="277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s v="United States"/>
    <s v="Miami"/>
    <x v="2"/>
    <n v="33180"/>
    <x v="0"/>
    <s v="OFF-AR-10004344"/>
    <x v="1"/>
    <x v="6"/>
    <s v="Bulldog Vacuum Base Pencil Sharpener"/>
    <x v="1914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s v="United States"/>
    <s v="Miami"/>
    <x v="2"/>
    <n v="33180"/>
    <x v="0"/>
    <s v="TEC-AC-10002473"/>
    <x v="2"/>
    <x v="11"/>
    <s v="Maxell 4.7GB DVD-R"/>
    <x v="2030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s v="United States"/>
    <s v="Miami"/>
    <x v="2"/>
    <n v="33180"/>
    <x v="0"/>
    <s v="OFF-AP-10002403"/>
    <x v="1"/>
    <x v="9"/>
    <s v="Acco Smartsocket Color-Coded Six-Outlet AC Adapter Model Surge Protectors"/>
    <x v="5383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s v="United States"/>
    <s v="Miami"/>
    <x v="2"/>
    <n v="33180"/>
    <x v="0"/>
    <s v="OFF-SU-10000432"/>
    <x v="1"/>
    <x v="14"/>
    <s v="Acco Side-Punched Conventional Columnar Pads"/>
    <x v="4839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s v="United States"/>
    <s v="Miami"/>
    <x v="2"/>
    <n v="33180"/>
    <x v="0"/>
    <s v="OFF-LA-10000443"/>
    <x v="1"/>
    <x v="2"/>
    <s v="Avery 501"/>
    <x v="5384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s v="United States"/>
    <s v="Troy"/>
    <x v="24"/>
    <n v="45373"/>
    <x v="3"/>
    <s v="OFF-BI-10003166"/>
    <x v="1"/>
    <x v="8"/>
    <s v="GBC Plasticlear Binding Covers"/>
    <x v="229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s v="United States"/>
    <s v="Seattle"/>
    <x v="4"/>
    <n v="98103"/>
    <x v="1"/>
    <s v="OFF-BI-10002393"/>
    <x v="1"/>
    <x v="8"/>
    <s v="Binder Posts"/>
    <x v="5385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s v="United States"/>
    <s v="New York City"/>
    <x v="15"/>
    <n v="10011"/>
    <x v="3"/>
    <s v="TEC-PH-10001809"/>
    <x v="2"/>
    <x v="7"/>
    <s v="Panasonic KX T7736-B Digital phone"/>
    <x v="1657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s v="United States"/>
    <s v="Arlington"/>
    <x v="17"/>
    <n v="22204"/>
    <x v="0"/>
    <s v="OFF-EN-10002600"/>
    <x v="1"/>
    <x v="12"/>
    <s v="Redi-Strip #10 Envelopes, 4 1/8 x 9 1/2"/>
    <x v="5386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s v="United States"/>
    <s v="Arlington"/>
    <x v="17"/>
    <n v="22204"/>
    <x v="0"/>
    <s v="TEC-AC-10000109"/>
    <x v="2"/>
    <x v="11"/>
    <s v="Sony Micro Vault Click 16 GB USB 2.0 Flash Drive"/>
    <x v="5387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s v="United States"/>
    <s v="Charlotte"/>
    <x v="3"/>
    <n v="28205"/>
    <x v="0"/>
    <s v="FUR-FU-10003829"/>
    <x v="0"/>
    <x v="5"/>
    <s v="Stackable Trays"/>
    <x v="126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s v="United States"/>
    <s v="Charlotte"/>
    <x v="3"/>
    <n v="28205"/>
    <x v="0"/>
    <s v="OFF-LA-10003223"/>
    <x v="1"/>
    <x v="2"/>
    <s v="Avery 508"/>
    <x v="696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s v="United States"/>
    <s v="Roseville"/>
    <x v="1"/>
    <n v="95661"/>
    <x v="1"/>
    <s v="OFF-AR-10001770"/>
    <x v="1"/>
    <x v="6"/>
    <s v="Economy #2 Pencils"/>
    <x v="3373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s v="United States"/>
    <s v="Detroit"/>
    <x v="12"/>
    <n v="48234"/>
    <x v="2"/>
    <s v="OFF-EN-10003296"/>
    <x v="1"/>
    <x v="12"/>
    <s v="Tyvek Side-Opening Peel &amp; Seel Expanding Envelopes"/>
    <x v="2171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s v="United States"/>
    <s v="Los Angeles"/>
    <x v="1"/>
    <n v="90036"/>
    <x v="1"/>
    <s v="TEC-AC-10003870"/>
    <x v="2"/>
    <x v="11"/>
    <s v="Logitech Z-906 Speaker sys - home theater - 5.1-CH"/>
    <x v="3939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s v="United States"/>
    <s v="Los Angeles"/>
    <x v="1"/>
    <n v="90036"/>
    <x v="1"/>
    <s v="FUR-CH-10000665"/>
    <x v="0"/>
    <x v="1"/>
    <s v="Global Airflow Leather Mesh Back Chair, Black"/>
    <x v="1599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s v="United States"/>
    <s v="San Francisco"/>
    <x v="1"/>
    <n v="94110"/>
    <x v="1"/>
    <s v="TEC-PH-10003092"/>
    <x v="2"/>
    <x v="7"/>
    <s v="Motorola L804"/>
    <x v="89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s v="United States"/>
    <s v="Bakersfield"/>
    <x v="1"/>
    <n v="93309"/>
    <x v="1"/>
    <s v="FUR-TA-10001086"/>
    <x v="0"/>
    <x v="3"/>
    <s v="SAFCO PlanMaster Boards, 60w x 37-1/2d, White Melamine"/>
    <x v="5388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s v="United States"/>
    <s v="Tulsa"/>
    <x v="26"/>
    <n v="74133"/>
    <x v="2"/>
    <s v="OFF-PA-10001870"/>
    <x v="1"/>
    <x v="10"/>
    <s v="Xerox 202"/>
    <x v="5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s v="United States"/>
    <s v="Tulsa"/>
    <x v="26"/>
    <n v="74133"/>
    <x v="2"/>
    <s v="OFF-BI-10003305"/>
    <x v="1"/>
    <x v="8"/>
    <s v="Avery Hanging File Binders"/>
    <x v="1085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s v="United States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s v="United States"/>
    <s v="San Francisco"/>
    <x v="1"/>
    <n v="94122"/>
    <x v="1"/>
    <s v="OFF-AR-10001419"/>
    <x v="1"/>
    <x v="6"/>
    <s v="Newell 325"/>
    <x v="5389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s v="United States"/>
    <s v="Houston"/>
    <x v="5"/>
    <n v="77036"/>
    <x v="2"/>
    <s v="OFF-ST-10003692"/>
    <x v="1"/>
    <x v="4"/>
    <s v="Recycled Steel Personal File for Hanging File Folders"/>
    <x v="5390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s v="United States"/>
    <s v="Houston"/>
    <x v="5"/>
    <n v="77036"/>
    <x v="2"/>
    <s v="FUR-TA-10001866"/>
    <x v="0"/>
    <x v="3"/>
    <s v="Bevis Round Conference Room Tables and Bases"/>
    <x v="5391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s v="United States"/>
    <s v="Columbus"/>
    <x v="32"/>
    <n v="31907"/>
    <x v="0"/>
    <s v="FUR-FU-10002157"/>
    <x v="0"/>
    <x v="5"/>
    <s v="Artistic Insta-Plaque"/>
    <x v="539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s v="United States"/>
    <s v="Columbus"/>
    <x v="32"/>
    <n v="31907"/>
    <x v="0"/>
    <s v="TEC-PH-10001459"/>
    <x v="2"/>
    <x v="7"/>
    <s v="Samsung Galaxy Mega 6.3"/>
    <x v="539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s v="United States"/>
    <s v="League City"/>
    <x v="5"/>
    <n v="77573"/>
    <x v="2"/>
    <s v="FUR-CH-10002126"/>
    <x v="0"/>
    <x v="1"/>
    <s v="Hon Deluxe Fabric Upholstered Stacking Chairs"/>
    <x v="5394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s v="United States"/>
    <s v="League City"/>
    <x v="5"/>
    <n v="77573"/>
    <x v="2"/>
    <s v="OFF-FA-10001561"/>
    <x v="1"/>
    <x v="13"/>
    <s v="Stockwell Push Pins"/>
    <x v="4273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s v="United States"/>
    <s v="League City"/>
    <x v="5"/>
    <n v="77573"/>
    <x v="2"/>
    <s v="OFF-AR-10003158"/>
    <x v="1"/>
    <x v="6"/>
    <s v="Fluorescent Highlighters by Dixon"/>
    <x v="2715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s v="United States"/>
    <s v="League City"/>
    <x v="5"/>
    <n v="77573"/>
    <x v="2"/>
    <s v="OFF-PA-10001804"/>
    <x v="1"/>
    <x v="10"/>
    <s v="Xerox 195"/>
    <x v="2975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s v="United States"/>
    <s v="Burlington"/>
    <x v="3"/>
    <n v="27217"/>
    <x v="0"/>
    <s v="OFF-AR-10000422"/>
    <x v="1"/>
    <x v="6"/>
    <s v="Pencil and Crayon Sharpener"/>
    <x v="5395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s v="United States"/>
    <s v="Burlington"/>
    <x v="3"/>
    <n v="27217"/>
    <x v="0"/>
    <s v="OFF-AR-10000127"/>
    <x v="1"/>
    <x v="6"/>
    <s v="Newell 321"/>
    <x v="5396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s v="United States"/>
    <s v="New York City"/>
    <x v="15"/>
    <n v="10009"/>
    <x v="3"/>
    <s v="OFF-ST-10004634"/>
    <x v="1"/>
    <x v="4"/>
    <s v="Personal Folder Holder, Ebony"/>
    <x v="1082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s v="United States"/>
    <s v="Dallas"/>
    <x v="5"/>
    <n v="75220"/>
    <x v="2"/>
    <s v="OFF-AR-10003582"/>
    <x v="1"/>
    <x v="6"/>
    <s v="Boston Electric Pencil Sharpener, Model 1818, Charcoal Black"/>
    <x v="3816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s v="United States"/>
    <s v="Houston"/>
    <x v="5"/>
    <n v="77095"/>
    <x v="2"/>
    <s v="OFF-BI-10002026"/>
    <x v="1"/>
    <x v="8"/>
    <s v="Ibico Recycled Linen-Style Covers"/>
    <x v="53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s v="United States"/>
    <s v="Long Beach"/>
    <x v="15"/>
    <n v="11561"/>
    <x v="3"/>
    <s v="OFF-AP-10000595"/>
    <x v="1"/>
    <x v="9"/>
    <s v="Disposable Triple-Filter Dust Bags"/>
    <x v="4622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s v="United States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s v="United States"/>
    <s v="Hialeah"/>
    <x v="2"/>
    <n v="33012"/>
    <x v="0"/>
    <s v="OFF-ST-10001321"/>
    <x v="1"/>
    <x v="4"/>
    <s v="Decoflex Hanging Personal Folder File, Blue"/>
    <x v="305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s v="United States"/>
    <s v="Hialeah"/>
    <x v="2"/>
    <n v="33012"/>
    <x v="0"/>
    <s v="TEC-PH-10001750"/>
    <x v="2"/>
    <x v="7"/>
    <s v="Samsung Rugby III"/>
    <x v="3180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s v="United States"/>
    <s v="Aurora"/>
    <x v="10"/>
    <n v="60505"/>
    <x v="2"/>
    <s v="OFF-BI-10001890"/>
    <x v="1"/>
    <x v="8"/>
    <s v="Avery Poly Binder Pockets"/>
    <x v="5398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s v="United States"/>
    <s v="Aurora"/>
    <x v="10"/>
    <n v="60505"/>
    <x v="2"/>
    <s v="OFF-BI-10004224"/>
    <x v="1"/>
    <x v="8"/>
    <s v="Catalog Binders with Expanding Posts"/>
    <x v="539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s v="United States"/>
    <s v="Belleville"/>
    <x v="30"/>
    <n v="7109"/>
    <x v="3"/>
    <s v="OFF-PA-10001357"/>
    <x v="1"/>
    <x v="10"/>
    <s v="Xerox 1886"/>
    <x v="140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s v="United States"/>
    <s v="Belleville"/>
    <x v="30"/>
    <n v="7109"/>
    <x v="3"/>
    <s v="OFF-PA-10004888"/>
    <x v="1"/>
    <x v="10"/>
    <s v="Xerox 217"/>
    <x v="90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s v="United States"/>
    <s v="New York City"/>
    <x v="15"/>
    <n v="10024"/>
    <x v="3"/>
    <s v="TEC-AC-10002370"/>
    <x v="2"/>
    <x v="11"/>
    <s v="Maxell CD-R Discs"/>
    <x v="2317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s v="United States"/>
    <s v="Andover"/>
    <x v="31"/>
    <n v="1810"/>
    <x v="3"/>
    <s v="OFF-ST-10004634"/>
    <x v="1"/>
    <x v="4"/>
    <s v="Personal Folder Holder, Ebony"/>
    <x v="1082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s v="United States"/>
    <s v="Andover"/>
    <x v="31"/>
    <n v="1810"/>
    <x v="3"/>
    <s v="FUR-CH-10002647"/>
    <x v="0"/>
    <x v="1"/>
    <s v="Situations Contoured Folding Chairs, 4/Set"/>
    <x v="138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s v="United States"/>
    <s v="Andover"/>
    <x v="31"/>
    <n v="1810"/>
    <x v="3"/>
    <s v="OFF-PA-10001801"/>
    <x v="1"/>
    <x v="10"/>
    <s v="Xerox 193"/>
    <x v="1465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s v="United States"/>
    <s v="Andover"/>
    <x v="31"/>
    <n v="1810"/>
    <x v="3"/>
    <s v="OFF-BI-10004632"/>
    <x v="1"/>
    <x v="8"/>
    <s v="GBC Binding covers"/>
    <x v="5400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s v="United States"/>
    <s v="Newark"/>
    <x v="13"/>
    <n v="19711"/>
    <x v="3"/>
    <s v="OFF-BI-10002082"/>
    <x v="1"/>
    <x v="8"/>
    <s v="GBC Twin Loop Wire Binding Elements"/>
    <x v="5401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s v="United States"/>
    <s v="Arlington"/>
    <x v="17"/>
    <n v="22204"/>
    <x v="0"/>
    <s v="OFF-AR-10003986"/>
    <x v="1"/>
    <x v="6"/>
    <s v="Avery Hi-Liter Pen Style Six-Color Fluorescent Set"/>
    <x v="5402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s v="United States"/>
    <s v="Decatur"/>
    <x v="19"/>
    <n v="35601"/>
    <x v="0"/>
    <s v="OFF-PA-10001243"/>
    <x v="1"/>
    <x v="10"/>
    <s v="Xerox 1983"/>
    <x v="100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s v="United States"/>
    <s v="Decatur"/>
    <x v="19"/>
    <n v="35601"/>
    <x v="0"/>
    <s v="TEC-AC-10003198"/>
    <x v="2"/>
    <x v="11"/>
    <s v="Enermax Acrylux Wireless Keyboard"/>
    <x v="5403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s v="United States"/>
    <s v="Hesperia"/>
    <x v="1"/>
    <n v="92345"/>
    <x v="1"/>
    <s v="FUR-CH-10003774"/>
    <x v="0"/>
    <x v="1"/>
    <s v="Global Wood Trimmed Manager's Task Chair, Khaki"/>
    <x v="5404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s v="United States"/>
    <s v="Chesapeake"/>
    <x v="17"/>
    <n v="23320"/>
    <x v="0"/>
    <s v="OFF-PA-10002262"/>
    <x v="1"/>
    <x v="10"/>
    <s v="Xerox 192"/>
    <x v="5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s v="United States"/>
    <s v="Los Angeles"/>
    <x v="1"/>
    <n v="90036"/>
    <x v="1"/>
    <s v="OFF-AP-10004532"/>
    <x v="1"/>
    <x v="9"/>
    <s v="Kensington 6 Outlet Guardian Standard Surge Protector"/>
    <x v="639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s v="United States"/>
    <s v="Huntsville"/>
    <x v="19"/>
    <n v="35810"/>
    <x v="0"/>
    <s v="OFF-ST-10001325"/>
    <x v="1"/>
    <x v="4"/>
    <s v="Sterilite Officeware Hinged File Box"/>
    <x v="5405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s v="United States"/>
    <s v="Knoxville"/>
    <x v="18"/>
    <n v="37918"/>
    <x v="0"/>
    <s v="OFF-LA-10004544"/>
    <x v="1"/>
    <x v="2"/>
    <s v="Avery 505"/>
    <x v="5406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s v="United States"/>
    <s v="Knoxville"/>
    <x v="18"/>
    <n v="37918"/>
    <x v="0"/>
    <s v="FUR-FU-10001473"/>
    <x v="0"/>
    <x v="5"/>
    <s v="DAX Wood Document Frame"/>
    <x v="2427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s v="United States"/>
    <s v="Knoxville"/>
    <x v="18"/>
    <n v="37918"/>
    <x v="0"/>
    <s v="FUR-CH-10000422"/>
    <x v="0"/>
    <x v="1"/>
    <s v="Global Highback Leather Tilter in Burgundy"/>
    <x v="5407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s v="United States"/>
    <s v="Lawrence"/>
    <x v="31"/>
    <n v="1841"/>
    <x v="3"/>
    <s v="FUR-FU-10002960"/>
    <x v="0"/>
    <x v="5"/>
    <s v="Eldon 200 Class Desk Accessories, Burgundy"/>
    <x v="815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s v="United States"/>
    <s v="Lawrence"/>
    <x v="31"/>
    <n v="1841"/>
    <x v="3"/>
    <s v="FUR-FU-10002445"/>
    <x v="0"/>
    <x v="5"/>
    <s v="DAX Two-Tone Rosewood/Black Document Frame, Desktop, 5 x 7"/>
    <x v="540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s v="United States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s v="United States"/>
    <s v="Lawrence"/>
    <x v="31"/>
    <n v="1841"/>
    <x v="3"/>
    <s v="FUR-FU-10001025"/>
    <x v="0"/>
    <x v="5"/>
    <s v="Eldon Imàge Series Desk Accessories, Clear"/>
    <x v="5410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s v="United States"/>
    <s v="Lawrence"/>
    <x v="31"/>
    <n v="1841"/>
    <x v="3"/>
    <s v="OFF-PA-10002689"/>
    <x v="1"/>
    <x v="10"/>
    <s v="Weyerhaeuser First Choice Laser/Copy Paper (20Lb. and 88 Bright)"/>
    <x v="90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s v="United States"/>
    <s v="Philadelphia"/>
    <x v="9"/>
    <n v="19134"/>
    <x v="3"/>
    <s v="FUR-FU-10004245"/>
    <x v="0"/>
    <x v="5"/>
    <s v="Career Cubicle Clock, 8 1/4&quot;, Black"/>
    <x v="5411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s v="United States"/>
    <s v="Philadelphia"/>
    <x v="9"/>
    <n v="19134"/>
    <x v="3"/>
    <s v="OFF-BI-10003684"/>
    <x v="1"/>
    <x v="8"/>
    <s v="Wilson Jones Legal Size Ring Binders"/>
    <x v="541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s v="United States"/>
    <s v="Philadelphia"/>
    <x v="9"/>
    <n v="19134"/>
    <x v="3"/>
    <s v="FUR-TA-10003748"/>
    <x v="0"/>
    <x v="3"/>
    <s v="Bevis 36 x 72 Conference Tables"/>
    <x v="5413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s v="United States"/>
    <s v="Philadelphia"/>
    <x v="9"/>
    <n v="19134"/>
    <x v="3"/>
    <s v="OFF-BI-10002133"/>
    <x v="1"/>
    <x v="8"/>
    <s v="Wilson Jones Elliptical Ring 3 1/2&quot; Capacity Binders, 800 sheets"/>
    <x v="4159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s v="United States"/>
    <s v="Philadelphia"/>
    <x v="9"/>
    <n v="19134"/>
    <x v="3"/>
    <s v="OFF-FA-10002280"/>
    <x v="1"/>
    <x v="13"/>
    <s v="Advantus Plastic Paper Clips"/>
    <x v="3905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s v="United States"/>
    <s v="Athens"/>
    <x v="32"/>
    <n v="30605"/>
    <x v="0"/>
    <s v="FUR-FU-10000308"/>
    <x v="0"/>
    <x v="5"/>
    <s v="Deflect-o Glass Clear Studded Chair Mats"/>
    <x v="4702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s v="United States"/>
    <s v="Great Falls"/>
    <x v="37"/>
    <n v="59405"/>
    <x v="1"/>
    <s v="OFF-ST-10000876"/>
    <x v="1"/>
    <x v="4"/>
    <s v="Eldon Simplefile Box Office"/>
    <x v="5414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s v="United States"/>
    <s v="Great Falls"/>
    <x v="37"/>
    <n v="59405"/>
    <x v="1"/>
    <s v="TEC-PH-10000586"/>
    <x v="2"/>
    <x v="7"/>
    <s v="AT&amp;T SB67148 SynJ"/>
    <x v="55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s v="United States"/>
    <s v="Great Falls"/>
    <x v="37"/>
    <n v="59405"/>
    <x v="1"/>
    <s v="TEC-AC-10003399"/>
    <x v="2"/>
    <x v="11"/>
    <s v="Memorex Mini Travel Drive 64 GB USB 2.0 Flash Drive"/>
    <x v="5415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s v="United States"/>
    <s v="El Paso"/>
    <x v="5"/>
    <n v="79907"/>
    <x v="2"/>
    <s v="OFF-AR-10001955"/>
    <x v="1"/>
    <x v="6"/>
    <s v="Newell 319"/>
    <x v="4142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s v="United States"/>
    <s v="El Paso"/>
    <x v="5"/>
    <n v="79907"/>
    <x v="2"/>
    <s v="OFF-AP-10000027"/>
    <x v="1"/>
    <x v="9"/>
    <s v="Hoover Commercial SteamVac"/>
    <x v="541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s v="United States"/>
    <s v="El Paso"/>
    <x v="5"/>
    <n v="79907"/>
    <x v="2"/>
    <s v="FUR-TA-10002958"/>
    <x v="0"/>
    <x v="3"/>
    <s v="Bevis Oval Conference Table, Walnut"/>
    <x v="3341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s v="United States"/>
    <s v="El Paso"/>
    <x v="5"/>
    <n v="79907"/>
    <x v="2"/>
    <s v="OFF-ST-10002615"/>
    <x v="1"/>
    <x v="4"/>
    <s v="Dual Level, Single-Width Filing Carts"/>
    <x v="5417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s v="United States"/>
    <s v="Kissimmee"/>
    <x v="2"/>
    <n v="34741"/>
    <x v="0"/>
    <s v="TEC-PH-10002624"/>
    <x v="2"/>
    <x v="7"/>
    <s v="Samsung Galaxy S4 Mini"/>
    <x v="5418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s v="United States"/>
    <s v="Seattle"/>
    <x v="4"/>
    <n v="98105"/>
    <x v="1"/>
    <s v="TEC-PH-10002275"/>
    <x v="2"/>
    <x v="7"/>
    <s v="Mitel 5320 IP Phone VoIP phone"/>
    <x v="5419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s v="United States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s v="United States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s v="United States"/>
    <s v="Santa Clara"/>
    <x v="1"/>
    <n v="95051"/>
    <x v="1"/>
    <s v="OFF-BI-10004308"/>
    <x v="1"/>
    <x v="8"/>
    <s v="Avery Legal 4-Ring Binder"/>
    <x v="2067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s v="United States"/>
    <s v="Los Angeles"/>
    <x v="1"/>
    <n v="90049"/>
    <x v="1"/>
    <s v="FUR-TA-10003473"/>
    <x v="0"/>
    <x v="3"/>
    <s v="Bretford Rectangular Conference Table Tops"/>
    <x v="3458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s v="United States"/>
    <s v="Fresno"/>
    <x v="1"/>
    <n v="93727"/>
    <x v="1"/>
    <s v="FUR-BO-10003894"/>
    <x v="0"/>
    <x v="0"/>
    <s v="Safco Value Mate Steel Bookcase, Baked Enamel Finish on Steel, Black"/>
    <x v="2497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s v="United States"/>
    <s v="Fort Worth"/>
    <x v="5"/>
    <n v="76106"/>
    <x v="2"/>
    <s v="OFF-BI-10001658"/>
    <x v="1"/>
    <x v="8"/>
    <s v="GBC Standard Therm-A-Bind Covers"/>
    <x v="542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s v="United States"/>
    <s v="Seattle"/>
    <x v="4"/>
    <n v="98105"/>
    <x v="1"/>
    <s v="FUR-FU-10003535"/>
    <x v="0"/>
    <x v="5"/>
    <s v="Howard Miller Distant Time Traveler Alarm Clock"/>
    <x v="4465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s v="United States"/>
    <s v="San Francisco"/>
    <x v="1"/>
    <n v="94110"/>
    <x v="1"/>
    <s v="OFF-ST-10000352"/>
    <x v="1"/>
    <x v="4"/>
    <s v="Acco Perma 2700 Stacking Storage Drawers"/>
    <x v="5422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s v="United States"/>
    <s v="San Francisco"/>
    <x v="1"/>
    <n v="94110"/>
    <x v="1"/>
    <s v="OFF-AP-10004859"/>
    <x v="1"/>
    <x v="9"/>
    <s v="Acco 6 Outlet Guardian Premium Surge Suppressor"/>
    <x v="5423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s v="United States"/>
    <s v="San Francisco"/>
    <x v="1"/>
    <n v="94110"/>
    <x v="1"/>
    <s v="OFF-BI-10001294"/>
    <x v="1"/>
    <x v="8"/>
    <s v="Fellowes Binding Cases"/>
    <x v="5424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s v="United States"/>
    <s v="Pompano Beach"/>
    <x v="2"/>
    <n v="33068"/>
    <x v="0"/>
    <s v="OFF-AP-10001242"/>
    <x v="1"/>
    <x v="9"/>
    <s v="APC 7 Outlet Network SurgeArrest Surge Protector"/>
    <x v="5425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s v="United States"/>
    <s v="Houston"/>
    <x v="5"/>
    <n v="77095"/>
    <x v="2"/>
    <s v="OFF-ST-10002344"/>
    <x v="1"/>
    <x v="4"/>
    <s v="Carina 42&quot;Hx23 3/4&quot;W Media Storage Unit"/>
    <x v="146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s v="United States"/>
    <s v="Houston"/>
    <x v="5"/>
    <n v="77095"/>
    <x v="2"/>
    <s v="OFF-PA-10003349"/>
    <x v="1"/>
    <x v="10"/>
    <s v="Xerox 1957"/>
    <x v="12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s v="United States"/>
    <s v="Houston"/>
    <x v="5"/>
    <n v="77095"/>
    <x v="2"/>
    <s v="OFF-EN-10003055"/>
    <x v="1"/>
    <x v="12"/>
    <s v="Blue String-Tie &amp; Button Interoffice Envelopes, 10 x 13"/>
    <x v="5426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s v="United States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s v="United States"/>
    <s v="San Francisco"/>
    <x v="1"/>
    <n v="94109"/>
    <x v="1"/>
    <s v="TEC-PH-10003800"/>
    <x v="2"/>
    <x v="7"/>
    <s v="i.Sound Portable Power - 8000 mAh"/>
    <x v="560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s v="United States"/>
    <s v="Houston"/>
    <x v="5"/>
    <n v="77036"/>
    <x v="2"/>
    <s v="FUR-CH-10001270"/>
    <x v="0"/>
    <x v="1"/>
    <s v="Harbour Creations Steel Folding Chair"/>
    <x v="542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s v="United States"/>
    <s v="Shelton"/>
    <x v="29"/>
    <n v="6484"/>
    <x v="3"/>
    <s v="TEC-AC-10003447"/>
    <x v="2"/>
    <x v="11"/>
    <s v="Micropad Numeric Keypads"/>
    <x v="1543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s v="United States"/>
    <s v="Shelton"/>
    <x v="29"/>
    <n v="6484"/>
    <x v="3"/>
    <s v="OFF-PA-10004285"/>
    <x v="1"/>
    <x v="10"/>
    <s v="Xerox 1959"/>
    <x v="522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s v="United States"/>
    <s v="Oakland"/>
    <x v="1"/>
    <n v="94601"/>
    <x v="1"/>
    <s v="OFF-BI-10001757"/>
    <x v="1"/>
    <x v="8"/>
    <s v="Pressboard Hanging Data Binders for Unburst Sheets"/>
    <x v="929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s v="United States"/>
    <s v="Manchester"/>
    <x v="29"/>
    <n v="6040"/>
    <x v="3"/>
    <s v="OFF-ST-10001558"/>
    <x v="1"/>
    <x v="4"/>
    <s v="Acco Perma 4000 Stacking Storage Drawers"/>
    <x v="542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s v="United States"/>
    <s v="Manchester"/>
    <x v="29"/>
    <n v="6040"/>
    <x v="3"/>
    <s v="OFF-ST-10001328"/>
    <x v="1"/>
    <x v="4"/>
    <s v="Personal Filing Tote with Lid, Black/Gray"/>
    <x v="3477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s v="United States"/>
    <s v="Orange"/>
    <x v="30"/>
    <n v="7050"/>
    <x v="3"/>
    <s v="OFF-AP-10004708"/>
    <x v="1"/>
    <x v="9"/>
    <s v="Fellowes Superior 10 Outlet Split Surge Protector"/>
    <x v="566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s v="United States"/>
    <s v="Akron"/>
    <x v="24"/>
    <n v="44312"/>
    <x v="3"/>
    <s v="OFF-FA-10000621"/>
    <x v="1"/>
    <x v="13"/>
    <s v="OIC Colored Binder Clips, Assorted Sizes"/>
    <x v="5429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s v="United States"/>
    <s v="Danbury"/>
    <x v="29"/>
    <n v="6810"/>
    <x v="3"/>
    <s v="FUR-FU-10001473"/>
    <x v="0"/>
    <x v="5"/>
    <s v="DAX Wood Document Frame"/>
    <x v="1302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s v="United States"/>
    <s v="Franklin"/>
    <x v="31"/>
    <n v="2038"/>
    <x v="3"/>
    <s v="TEC-PH-10000193"/>
    <x v="2"/>
    <x v="7"/>
    <s v="Jensen SMPS-640 - speaker phone"/>
    <x v="4856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s v="United States"/>
    <s v="Franklin"/>
    <x v="31"/>
    <n v="2038"/>
    <x v="3"/>
    <s v="FUR-FU-10002045"/>
    <x v="0"/>
    <x v="5"/>
    <s v="Executive Impressions 14&quot;"/>
    <x v="4818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s v="United States"/>
    <s v="Franklin"/>
    <x v="31"/>
    <n v="2038"/>
    <x v="3"/>
    <s v="OFF-AP-10002945"/>
    <x v="1"/>
    <x v="9"/>
    <s v="Honeywell Enviracaire Portable HEPA Air Cleaner for 17' x 22' Room"/>
    <x v="3352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s v="United States"/>
    <s v="Franklin"/>
    <x v="31"/>
    <n v="2038"/>
    <x v="3"/>
    <s v="FUR-TA-10001095"/>
    <x v="0"/>
    <x v="3"/>
    <s v="Chromcraft Round Conference Tables"/>
    <x v="5430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s v="United States"/>
    <s v="Wilmington"/>
    <x v="3"/>
    <n v="28403"/>
    <x v="0"/>
    <s v="OFF-PA-10001144"/>
    <x v="1"/>
    <x v="10"/>
    <s v="Xerox 1913"/>
    <x v="5431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s v="United States"/>
    <s v="Houston"/>
    <x v="5"/>
    <n v="77095"/>
    <x v="2"/>
    <s v="OFF-BI-10004099"/>
    <x v="1"/>
    <x v="8"/>
    <s v="GBC VeloBinder Strips"/>
    <x v="5432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s v="United States"/>
    <s v="Springfield"/>
    <x v="24"/>
    <n v="45503"/>
    <x v="3"/>
    <s v="FUR-CH-10001973"/>
    <x v="0"/>
    <x v="1"/>
    <s v="Office Star Flex Back Scooter Chair with White Frame"/>
    <x v="1177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s v="United States"/>
    <s v="Glendale"/>
    <x v="16"/>
    <n v="85301"/>
    <x v="1"/>
    <s v="OFF-ST-10000344"/>
    <x v="1"/>
    <x v="4"/>
    <s v="Neat Ideas Personal Hanging Folder Files, Black"/>
    <x v="1356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s v="United States"/>
    <s v="New York City"/>
    <x v="15"/>
    <n v="10009"/>
    <x v="3"/>
    <s v="OFF-BI-10002026"/>
    <x v="1"/>
    <x v="8"/>
    <s v="Avery Arch Ring Binders"/>
    <x v="2656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s v="United States"/>
    <s v="New York City"/>
    <x v="15"/>
    <n v="10009"/>
    <x v="3"/>
    <s v="FUR-CH-10003535"/>
    <x v="0"/>
    <x v="1"/>
    <s v="Global Armless Task Chair, Royal Blue"/>
    <x v="5433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s v="United States"/>
    <s v="New York City"/>
    <x v="15"/>
    <n v="10009"/>
    <x v="3"/>
    <s v="OFF-PA-10004156"/>
    <x v="1"/>
    <x v="10"/>
    <s v="Xerox 188"/>
    <x v="5434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s v="United States"/>
    <s v="Los Angeles"/>
    <x v="1"/>
    <n v="90036"/>
    <x v="1"/>
    <s v="OFF-PA-10002254"/>
    <x v="1"/>
    <x v="10"/>
    <s v="Xerox 1883"/>
    <x v="151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s v="United States"/>
    <s v="Newark"/>
    <x v="13"/>
    <n v="19711"/>
    <x v="3"/>
    <s v="FUR-FU-10003247"/>
    <x v="0"/>
    <x v="5"/>
    <s v="36X48 HARDFLOOR CHAIRMAT"/>
    <x v="20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s v="United States"/>
    <s v="Newark"/>
    <x v="13"/>
    <n v="19711"/>
    <x v="3"/>
    <s v="TEC-AC-10002473"/>
    <x v="2"/>
    <x v="11"/>
    <s v="Maxell 4.7GB DVD-R"/>
    <x v="5435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s v="United States"/>
    <s v="Newark"/>
    <x v="13"/>
    <n v="19711"/>
    <x v="3"/>
    <s v="FUR-FU-10001057"/>
    <x v="0"/>
    <x v="5"/>
    <s v="Tensor Track Tree Floor Lamp"/>
    <x v="372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s v="United States"/>
    <s v="Newark"/>
    <x v="13"/>
    <n v="19711"/>
    <x v="3"/>
    <s v="OFF-AR-10001419"/>
    <x v="1"/>
    <x v="6"/>
    <s v="Newell 325"/>
    <x v="1316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s v="United States"/>
    <s v="Newark"/>
    <x v="13"/>
    <n v="19711"/>
    <x v="3"/>
    <s v="OFF-AR-10004010"/>
    <x v="1"/>
    <x v="6"/>
    <s v="Hunt Boston Vacuum Mount KS Pencil Sharpener"/>
    <x v="5368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s v="United States"/>
    <s v="San Bernardino"/>
    <x v="1"/>
    <n v="92404"/>
    <x v="1"/>
    <s v="OFF-BI-10004230"/>
    <x v="1"/>
    <x v="8"/>
    <s v="GBC Recycled Grain Textured Covers"/>
    <x v="5436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s v="United States"/>
    <s v="Burlington"/>
    <x v="3"/>
    <n v="27217"/>
    <x v="0"/>
    <s v="FUR-TA-10001768"/>
    <x v="0"/>
    <x v="3"/>
    <s v="Hon Racetrack Conference Tables"/>
    <x v="5437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s v="United States"/>
    <s v="Salem"/>
    <x v="17"/>
    <n v="24153"/>
    <x v="0"/>
    <s v="OFF-AR-10003514"/>
    <x v="1"/>
    <x v="6"/>
    <s v="4009 Highlighters by Sanford"/>
    <x v="5438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s v="United States"/>
    <s v="Dallas"/>
    <x v="5"/>
    <n v="75217"/>
    <x v="2"/>
    <s v="FUR-TA-10002228"/>
    <x v="0"/>
    <x v="3"/>
    <s v="Bevis Traditional Conference Table Top, Plinth Base"/>
    <x v="5439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s v="United States"/>
    <s v="Arlington"/>
    <x v="5"/>
    <n v="76017"/>
    <x v="2"/>
    <s v="OFF-PA-10001972"/>
    <x v="1"/>
    <x v="10"/>
    <s v="Xerox 214"/>
    <x v="5440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s v="United States"/>
    <s v="Arlington"/>
    <x v="5"/>
    <n v="76017"/>
    <x v="2"/>
    <s v="TEC-AC-10002942"/>
    <x v="2"/>
    <x v="11"/>
    <s v="WD My Passport Ultra 1TB Portable External Hard Drive"/>
    <x v="5441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s v="United States"/>
    <s v="Marion"/>
    <x v="23"/>
    <n v="52302"/>
    <x v="2"/>
    <s v="OFF-PA-10000474"/>
    <x v="1"/>
    <x v="10"/>
    <s v="Easy-staple paper"/>
    <x v="1938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s v="United States"/>
    <s v="Seattle"/>
    <x v="4"/>
    <n v="98105"/>
    <x v="1"/>
    <s v="OFF-BI-10004330"/>
    <x v="1"/>
    <x v="8"/>
    <s v="GBC Velobind Prepunched Cover Sets, Regency Series"/>
    <x v="5442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s v="United States"/>
    <s v="Seattle"/>
    <x v="4"/>
    <n v="98105"/>
    <x v="1"/>
    <s v="OFF-ST-10000604"/>
    <x v="1"/>
    <x v="4"/>
    <s v="Home/Office Personal File Carts"/>
    <x v="1464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s v="United States"/>
    <s v="Seattle"/>
    <x v="4"/>
    <n v="98105"/>
    <x v="1"/>
    <s v="FUR-TA-10004154"/>
    <x v="0"/>
    <x v="3"/>
    <s v="Riverside Furniture Oval Coffee Table, Oval End Table, End Table with Drawer"/>
    <x v="5443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s v="United States"/>
    <s v="Seattle"/>
    <x v="4"/>
    <n v="98105"/>
    <x v="1"/>
    <s v="OFF-ST-10000636"/>
    <x v="1"/>
    <x v="4"/>
    <s v="Rogers Profile Extra Capacity Storage Tub"/>
    <x v="522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s v="United States"/>
    <s v="Seattle"/>
    <x v="4"/>
    <n v="98105"/>
    <x v="1"/>
    <s v="TEC-AC-10004171"/>
    <x v="2"/>
    <x v="11"/>
    <s v="Razer Kraken 7.1 Surround Sound Over Ear USB Gaming Headset"/>
    <x v="1664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s v="United States"/>
    <s v="Lakewood"/>
    <x v="30"/>
    <n v="8701"/>
    <x v="3"/>
    <s v="TEC-AC-10002167"/>
    <x v="2"/>
    <x v="11"/>
    <s v="Imation 8gb Micro Traveldrive Usb 2.0 Flash Drive"/>
    <x v="47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s v="United States"/>
    <s v="Lakewood"/>
    <x v="30"/>
    <n v="8701"/>
    <x v="3"/>
    <s v="OFF-FA-10000621"/>
    <x v="1"/>
    <x v="13"/>
    <s v="OIC Colored Binder Clips, Assorted Sizes"/>
    <x v="1511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s v="United States"/>
    <s v="Lakewood"/>
    <x v="30"/>
    <n v="8701"/>
    <x v="3"/>
    <s v="FUR-FU-10004053"/>
    <x v="0"/>
    <x v="5"/>
    <s v="DAX Two-Tone Silver Metal Document Frame"/>
    <x v="586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s v="United States"/>
    <s v="Lakewood"/>
    <x v="30"/>
    <n v="8701"/>
    <x v="3"/>
    <s v="FUR-BO-10003404"/>
    <x v="0"/>
    <x v="0"/>
    <s v="Global Adaptabilites Bookcase, Cherry/Storm Gray Finish"/>
    <x v="5444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s v="United States"/>
    <s v="Cincinnati"/>
    <x v="24"/>
    <n v="45231"/>
    <x v="3"/>
    <s v="OFF-BI-10004099"/>
    <x v="1"/>
    <x v="8"/>
    <s v="GBC VeloBinder Strips"/>
    <x v="5445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s v="United States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s v="United States"/>
    <s v="Roseville"/>
    <x v="12"/>
    <n v="48066"/>
    <x v="2"/>
    <s v="OFF-SU-10001935"/>
    <x v="1"/>
    <x v="14"/>
    <s v="Staple remover"/>
    <x v="1009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s v="United States"/>
    <s v="Tempe"/>
    <x v="16"/>
    <n v="85281"/>
    <x v="1"/>
    <s v="TEC-AC-10004227"/>
    <x v="2"/>
    <x v="11"/>
    <s v="SanDisk Ultra 16 GB MicroSDHC Class 10 Memory Card"/>
    <x v="5447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s v="United States"/>
    <s v="Reading"/>
    <x v="9"/>
    <n v="19601"/>
    <x v="3"/>
    <s v="FUR-FU-10004904"/>
    <x v="0"/>
    <x v="5"/>
    <s v="Eldon &quot;L&quot; Workstation Diamond Chairmat"/>
    <x v="5448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s v="United States"/>
    <s v="Apple Valley"/>
    <x v="11"/>
    <n v="55124"/>
    <x v="2"/>
    <s v="OFF-ST-10001511"/>
    <x v="1"/>
    <x v="4"/>
    <s v="Space Solutions Commercial Steel Shelving"/>
    <x v="2396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s v="United States"/>
    <s v="Baltimore"/>
    <x v="39"/>
    <n v="21215"/>
    <x v="3"/>
    <s v="FUR-FU-10003535"/>
    <x v="0"/>
    <x v="5"/>
    <s v="Howard Miller Distant Time Traveler Alarm Clock"/>
    <x v="5449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s v="United States"/>
    <s v="Corpus Christi"/>
    <x v="5"/>
    <n v="78415"/>
    <x v="2"/>
    <s v="OFF-FA-10000053"/>
    <x v="1"/>
    <x v="13"/>
    <s v="Revere Boxed Rubber Bands by Revere"/>
    <x v="192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s v="United States"/>
    <s v="Corpus Christi"/>
    <x v="5"/>
    <n v="78415"/>
    <x v="2"/>
    <s v="OFF-PA-10004610"/>
    <x v="1"/>
    <x v="10"/>
    <s v="Xerox 1900"/>
    <x v="1312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s v="United States"/>
    <s v="Corpus Christi"/>
    <x v="5"/>
    <n v="78415"/>
    <x v="2"/>
    <s v="FUR-FU-10000550"/>
    <x v="0"/>
    <x v="5"/>
    <s v="Stacking Trays by OIC"/>
    <x v="745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s v="United States"/>
    <s v="Corpus Christi"/>
    <x v="5"/>
    <n v="78415"/>
    <x v="2"/>
    <s v="OFF-BI-10001721"/>
    <x v="1"/>
    <x v="8"/>
    <s v="Trimflex Flexible Post Binders"/>
    <x v="5450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s v="United States"/>
    <s v="Las Vegas"/>
    <x v="33"/>
    <n v="89115"/>
    <x v="1"/>
    <s v="OFF-BI-10004040"/>
    <x v="1"/>
    <x v="8"/>
    <s v="Wilson Jones Impact Binders"/>
    <x v="682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s v="United States"/>
    <s v="Cleveland"/>
    <x v="24"/>
    <n v="44105"/>
    <x v="3"/>
    <s v="TEC-AC-10002550"/>
    <x v="2"/>
    <x v="11"/>
    <s v="Maxell 4.7GB DVD-RW 3/Pack"/>
    <x v="2116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s v="United States"/>
    <s v="Seattle"/>
    <x v="4"/>
    <n v="98105"/>
    <x v="1"/>
    <s v="OFF-BI-10003876"/>
    <x v="1"/>
    <x v="8"/>
    <s v="Green Canvas Binder for 8-1/2&quot; x 14&quot; Sheets"/>
    <x v="5451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s v="United States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s v="United States"/>
    <s v="Columbus"/>
    <x v="24"/>
    <n v="43229"/>
    <x v="3"/>
    <s v="OFF-PA-10002615"/>
    <x v="1"/>
    <x v="10"/>
    <s v="Ampad Gold Fibre Wirebound Steno Books, 6&quot; x 9&quot;, Gregg Ruled"/>
    <x v="5452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s v="United States"/>
    <s v="Tucson"/>
    <x v="16"/>
    <n v="85705"/>
    <x v="1"/>
    <s v="OFF-PA-10002254"/>
    <x v="1"/>
    <x v="10"/>
    <s v="Xerox 1883"/>
    <x v="5453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s v="United States"/>
    <s v="Philadelphia"/>
    <x v="9"/>
    <n v="19120"/>
    <x v="3"/>
    <s v="TEC-PH-10004586"/>
    <x v="2"/>
    <x v="7"/>
    <s v="Wilson SignalBoost 841262 DB PRO Amplifier Kit"/>
    <x v="545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s v="United States"/>
    <s v="Philadelphia"/>
    <x v="9"/>
    <n v="19120"/>
    <x v="3"/>
    <s v="OFF-BI-10002982"/>
    <x v="1"/>
    <x v="8"/>
    <s v="Avery Self-Adhesive Photo Pockets for Polaroid Photos"/>
    <x v="5455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s v="United States"/>
    <s v="Philadelphia"/>
    <x v="9"/>
    <n v="19120"/>
    <x v="3"/>
    <s v="TEC-PH-10002538"/>
    <x v="2"/>
    <x v="7"/>
    <s v="Grandstream GXP1160 VoIP phone"/>
    <x v="5456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s v="United States"/>
    <s v="Cranston"/>
    <x v="34"/>
    <n v="2920"/>
    <x v="3"/>
    <s v="FUR-TA-10001039"/>
    <x v="0"/>
    <x v="3"/>
    <s v="KI Adjustable-Height Table"/>
    <x v="5457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s v="United States"/>
    <s v="Cranston"/>
    <x v="34"/>
    <n v="2920"/>
    <x v="3"/>
    <s v="FUR-FU-10004963"/>
    <x v="0"/>
    <x v="5"/>
    <s v="Eldon 400 Class Desk Accessories, Black Carbon"/>
    <x v="768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s v="United States"/>
    <s v="Cranston"/>
    <x v="34"/>
    <n v="2920"/>
    <x v="3"/>
    <s v="FUR-FU-10000277"/>
    <x v="0"/>
    <x v="5"/>
    <s v="Deflect-o DuraMat Antistatic Studded Beveled Mat for Medium Pile Carpeting"/>
    <x v="525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s v="United States"/>
    <s v="Cranston"/>
    <x v="34"/>
    <n v="2920"/>
    <x v="3"/>
    <s v="FUR-TA-10004915"/>
    <x v="0"/>
    <x v="3"/>
    <s v="Office Impressions End Table, 20-1/2&quot;H x 24&quot;W x 20&quot;D"/>
    <x v="3109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s v="United States"/>
    <s v="Cranston"/>
    <x v="34"/>
    <n v="2920"/>
    <x v="3"/>
    <s v="OFF-PA-10003724"/>
    <x v="1"/>
    <x v="10"/>
    <s v="Wirebound Message Book, 4 per Page"/>
    <x v="5458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s v="United States"/>
    <s v="Cranston"/>
    <x v="34"/>
    <n v="2920"/>
    <x v="3"/>
    <s v="OFF-AP-10002906"/>
    <x v="1"/>
    <x v="9"/>
    <s v="Hoover Replacement Belt for Commercial Guardsman Heavy-Duty Upright Vacuum"/>
    <x v="5459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s v="United States"/>
    <s v="San Francisco"/>
    <x v="1"/>
    <n v="94122"/>
    <x v="1"/>
    <s v="TEC-PH-10001459"/>
    <x v="2"/>
    <x v="7"/>
    <s v="Samsung Galaxy Mega 6.3"/>
    <x v="5460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s v="United States"/>
    <s v="Houston"/>
    <x v="5"/>
    <n v="77070"/>
    <x v="2"/>
    <s v="FUR-CH-10002880"/>
    <x v="0"/>
    <x v="1"/>
    <s v="Global High-Back Leather Tilter, Burgundy"/>
    <x v="5209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s v="United States"/>
    <s v="Houston"/>
    <x v="5"/>
    <n v="77070"/>
    <x v="2"/>
    <s v="OFF-ST-10001780"/>
    <x v="1"/>
    <x v="4"/>
    <s v="Tennsco 16-Compartment Lockers with Coat Rack"/>
    <x v="546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s v="United States"/>
    <s v="Houston"/>
    <x v="5"/>
    <n v="77070"/>
    <x v="2"/>
    <s v="FUR-FU-10004748"/>
    <x v="0"/>
    <x v="5"/>
    <s v="Howard Miller 16&quot; Diameter Gallery Wall Clock"/>
    <x v="1984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s v="United States"/>
    <s v="Los Angeles"/>
    <x v="1"/>
    <n v="90049"/>
    <x v="1"/>
    <s v="TEC-PH-10001918"/>
    <x v="2"/>
    <x v="7"/>
    <s v="Nortel Business Series Terminal T7208 Digital phone"/>
    <x v="2705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s v="United States"/>
    <s v="Chicago"/>
    <x v="10"/>
    <n v="60653"/>
    <x v="2"/>
    <s v="FUR-CH-10001146"/>
    <x v="0"/>
    <x v="1"/>
    <s v="Global Task Chair, Black"/>
    <x v="5462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s v="United States"/>
    <s v="Chicago"/>
    <x v="10"/>
    <n v="60653"/>
    <x v="2"/>
    <s v="OFF-BI-10004364"/>
    <x v="1"/>
    <x v="8"/>
    <s v="Storex Dura Pro Binders"/>
    <x v="3019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s v="United States"/>
    <s v="Houston"/>
    <x v="5"/>
    <n v="77070"/>
    <x v="2"/>
    <s v="OFF-BI-10002133"/>
    <x v="1"/>
    <x v="8"/>
    <s v="Wilson Jones Elliptical Ring 3 1/2&quot; Capacity Binders, 800 sheets"/>
    <x v="546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s v="United States"/>
    <s v="Houston"/>
    <x v="5"/>
    <n v="77070"/>
    <x v="2"/>
    <s v="OFF-BI-10002225"/>
    <x v="1"/>
    <x v="8"/>
    <s v="Square Ring Data Binders, Rigid 75 Pt. Covers, 11&quot; x 14-7/8&quot;"/>
    <x v="5464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s v="United States"/>
    <s v="Bristol"/>
    <x v="29"/>
    <n v="6010"/>
    <x v="3"/>
    <s v="OFF-BI-10002432"/>
    <x v="1"/>
    <x v="8"/>
    <s v="Wilson Jones Standard D-Ring Binders"/>
    <x v="3276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s v="United States"/>
    <s v="Bristol"/>
    <x v="29"/>
    <n v="6010"/>
    <x v="3"/>
    <s v="OFF-ST-10000563"/>
    <x v="1"/>
    <x v="4"/>
    <s v="Fellowes Bankers Box Stor/Drawer Steel Plus"/>
    <x v="1449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s v="United States"/>
    <s v="Holland"/>
    <x v="12"/>
    <n v="49423"/>
    <x v="2"/>
    <s v="OFF-LA-10001982"/>
    <x v="1"/>
    <x v="2"/>
    <s v="Smead Alpha-Z Color-Coded Name Labels First Letter Starter Set"/>
    <x v="546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s v="United States"/>
    <s v="Albuquerque"/>
    <x v="27"/>
    <n v="87105"/>
    <x v="1"/>
    <s v="TEC-PH-10003273"/>
    <x v="2"/>
    <x v="7"/>
    <s v="AT&amp;T TR1909W"/>
    <x v="214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s v="United States"/>
    <s v="Louisville"/>
    <x v="22"/>
    <n v="80027"/>
    <x v="1"/>
    <s v="TEC-AC-10002718"/>
    <x v="2"/>
    <x v="11"/>
    <s v="Belkin Standard 104 key USB Keyboard"/>
    <x v="3854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s v="United States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s v="United States"/>
    <s v="Norwich"/>
    <x v="29"/>
    <n v="6360"/>
    <x v="3"/>
    <s v="OFF-AP-10000179"/>
    <x v="1"/>
    <x v="9"/>
    <s v="Honeywell Enviracaire Portable HEPA Air Cleaner for up to 10 x 16 Room"/>
    <x v="5466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s v="United States"/>
    <s v="San Francisco"/>
    <x v="1"/>
    <n v="94122"/>
    <x v="1"/>
    <s v="OFF-BI-10002309"/>
    <x v="1"/>
    <x v="8"/>
    <s v="Avery Heavy-Duty EZD  Binder With Locking Rings"/>
    <x v="436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s v="United States"/>
    <s v="Noblesville"/>
    <x v="14"/>
    <n v="46060"/>
    <x v="2"/>
    <s v="FUR-TA-10001950"/>
    <x v="0"/>
    <x v="3"/>
    <s v="Balt Solid Wood Round Tables"/>
    <x v="5467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s v="United States"/>
    <s v="Clarksville"/>
    <x v="18"/>
    <n v="37042"/>
    <x v="0"/>
    <s v="FUR-BO-10001972"/>
    <x v="0"/>
    <x v="0"/>
    <s v="O'Sullivan 4-Shelf Bookcase in Odessa Pine"/>
    <x v="2388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s v="United States"/>
    <s v="Clarksville"/>
    <x v="18"/>
    <n v="37042"/>
    <x v="0"/>
    <s v="TEC-AC-10002473"/>
    <x v="2"/>
    <x v="11"/>
    <s v="Maxell 4.7GB DVD-R"/>
    <x v="5468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s v="United States"/>
    <s v="Clarksville"/>
    <x v="18"/>
    <n v="37042"/>
    <x v="0"/>
    <s v="FUR-FU-10000193"/>
    <x v="0"/>
    <x v="5"/>
    <s v="Tenex Chairmats For Use with Hard Floors"/>
    <x v="2540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s v="United States"/>
    <s v="Clarksville"/>
    <x v="18"/>
    <n v="37042"/>
    <x v="0"/>
    <s v="OFF-LA-10000081"/>
    <x v="1"/>
    <x v="2"/>
    <s v="Avery 496"/>
    <x v="3500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s v="United States"/>
    <s v="Hollywood"/>
    <x v="2"/>
    <n v="33021"/>
    <x v="0"/>
    <s v="OFF-ST-10000876"/>
    <x v="1"/>
    <x v="4"/>
    <s v="Eldon Simplefile Box Office"/>
    <x v="5469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s v="United States"/>
    <s v="York"/>
    <x v="9"/>
    <n v="17403"/>
    <x v="3"/>
    <s v="OFF-BI-10004492"/>
    <x v="1"/>
    <x v="8"/>
    <s v="Tuf-Vin Binders"/>
    <x v="5470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s v="United States"/>
    <s v="York"/>
    <x v="9"/>
    <n v="17403"/>
    <x v="3"/>
    <s v="OFF-PA-10001033"/>
    <x v="1"/>
    <x v="10"/>
    <s v="Xerox 1893"/>
    <x v="4975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s v="United States"/>
    <s v="Mesa"/>
    <x v="16"/>
    <n v="85204"/>
    <x v="1"/>
    <s v="OFF-PA-10004039"/>
    <x v="1"/>
    <x v="10"/>
    <s v="Xerox 1882"/>
    <x v="2542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s v="United States"/>
    <s v="New York City"/>
    <x v="15"/>
    <n v="10024"/>
    <x v="3"/>
    <s v="TEC-MA-10004552"/>
    <x v="2"/>
    <x v="15"/>
    <s v="Star Micronics TSP100 TSP143LAN Receipt Printer"/>
    <x v="5471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s v="United States"/>
    <s v="San Francisco"/>
    <x v="1"/>
    <n v="94110"/>
    <x v="1"/>
    <s v="OFF-AR-10002578"/>
    <x v="1"/>
    <x v="6"/>
    <s v="Newell 335"/>
    <x v="1784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s v="United States"/>
    <s v="Los Angeles"/>
    <x v="1"/>
    <n v="90036"/>
    <x v="1"/>
    <s v="OFF-PA-10004022"/>
    <x v="1"/>
    <x v="10"/>
    <s v="Hammermill Color Copier Paper (28Lb. and 96 Bright)"/>
    <x v="1024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s v="United States"/>
    <s v="Omaha"/>
    <x v="8"/>
    <n v="68104"/>
    <x v="2"/>
    <s v="TEC-PH-10004100"/>
    <x v="2"/>
    <x v="7"/>
    <s v="Griffin GC17055 Auxiliary Audio Cable"/>
    <x v="5472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s v="United States"/>
    <s v="Philadelphia"/>
    <x v="9"/>
    <n v="19120"/>
    <x v="3"/>
    <s v="OFF-AR-10001860"/>
    <x v="1"/>
    <x v="6"/>
    <s v="BIC Liqua Brite Liner"/>
    <x v="4008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s v="United States"/>
    <s v="New York City"/>
    <x v="15"/>
    <n v="10024"/>
    <x v="3"/>
    <s v="OFF-LA-10001297"/>
    <x v="1"/>
    <x v="2"/>
    <s v="Avery 473"/>
    <x v="346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s v="United States"/>
    <s v="Grand Rapids"/>
    <x v="12"/>
    <n v="49505"/>
    <x v="2"/>
    <s v="OFF-BI-10004828"/>
    <x v="1"/>
    <x v="8"/>
    <s v="GBC Poly Designer Binding Covers"/>
    <x v="4162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s v="United States"/>
    <s v="Seattle"/>
    <x v="4"/>
    <n v="98115"/>
    <x v="1"/>
    <s v="FUR-FU-10002759"/>
    <x v="0"/>
    <x v="5"/>
    <s v="12-1/2 Diameter Round Wall Clock"/>
    <x v="5473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s v="United States"/>
    <s v="Fresno"/>
    <x v="1"/>
    <n v="93727"/>
    <x v="1"/>
    <s v="OFF-PA-10000740"/>
    <x v="1"/>
    <x v="10"/>
    <s v="Xerox 1982"/>
    <x v="1846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s v="United States"/>
    <s v="Fresno"/>
    <x v="1"/>
    <n v="93727"/>
    <x v="1"/>
    <s v="OFF-PA-10001144"/>
    <x v="1"/>
    <x v="10"/>
    <s v="Xerox 1913"/>
    <x v="168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s v="United States"/>
    <s v="Fresno"/>
    <x v="1"/>
    <n v="93727"/>
    <x v="1"/>
    <s v="OFF-PA-10000859"/>
    <x v="1"/>
    <x v="10"/>
    <s v="Unpadded Memo Slips"/>
    <x v="547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s v="United States"/>
    <s v="Arlington"/>
    <x v="17"/>
    <n v="22204"/>
    <x v="0"/>
    <s v="TEC-MA-10001127"/>
    <x v="2"/>
    <x v="15"/>
    <s v="HP Designjet T520 Inkjet Large Format Printer - 24&quot; Color"/>
    <x v="5475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s v="United States"/>
    <s v="Arlington"/>
    <x v="17"/>
    <n v="22204"/>
    <x v="0"/>
    <s v="OFF-BI-10002557"/>
    <x v="1"/>
    <x v="8"/>
    <s v="Presstex Flexible Ring Binders"/>
    <x v="3441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s v="United States"/>
    <s v="Arlington"/>
    <x v="17"/>
    <n v="22204"/>
    <x v="0"/>
    <s v="FUR-FU-10001731"/>
    <x v="0"/>
    <x v="5"/>
    <s v="Acrylic Self-Standing Desk Frames"/>
    <x v="5476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s v="United States"/>
    <s v="Los Angeles"/>
    <x v="1"/>
    <n v="90049"/>
    <x v="1"/>
    <s v="OFF-FA-10001135"/>
    <x v="1"/>
    <x v="13"/>
    <s v="Brites Rubber Bands, 1 1/2 oz. Box"/>
    <x v="40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s v="United States"/>
    <s v="Lubbock"/>
    <x v="5"/>
    <n v="79424"/>
    <x v="2"/>
    <s v="OFF-PA-10000069"/>
    <x v="1"/>
    <x v="10"/>
    <s v="TOPS 4 x 6 Fluorescent Color Memo Sheets, 500 Sheets per Pack"/>
    <x v="5477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s v="United States"/>
    <s v="Lubbock"/>
    <x v="5"/>
    <n v="79424"/>
    <x v="2"/>
    <s v="TEC-CO-10001943"/>
    <x v="2"/>
    <x v="16"/>
    <s v="Canon PC-428 Personal Copier"/>
    <x v="5478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s v="United States"/>
    <s v="Lubbock"/>
    <x v="5"/>
    <n v="79424"/>
    <x v="2"/>
    <s v="OFF-BI-10000977"/>
    <x v="1"/>
    <x v="8"/>
    <s v="Ibico Plastic Spiral Binding Combs"/>
    <x v="5479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s v="United States"/>
    <s v="Longmont"/>
    <x v="22"/>
    <n v="80501"/>
    <x v="1"/>
    <s v="TEC-AC-10002942"/>
    <x v="2"/>
    <x v="11"/>
    <s v="WD My Passport Ultra 1TB Portable External Hard Drive"/>
    <x v="5441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s v="United States"/>
    <s v="Yonkers"/>
    <x v="15"/>
    <n v="10701"/>
    <x v="3"/>
    <s v="OFF-AR-10000588"/>
    <x v="1"/>
    <x v="6"/>
    <s v="Newell 345"/>
    <x v="42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s v="United States"/>
    <s v="Yonkers"/>
    <x v="15"/>
    <n v="10701"/>
    <x v="3"/>
    <s v="TEC-AC-10002001"/>
    <x v="2"/>
    <x v="11"/>
    <s v="Logitech Wireless Gaming Headset G930"/>
    <x v="651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s v="United States"/>
    <s v="Yonkers"/>
    <x v="15"/>
    <n v="10701"/>
    <x v="3"/>
    <s v="OFF-SU-10000381"/>
    <x v="1"/>
    <x v="14"/>
    <s v="Acme Forged Steel Scissors with Black Enamel Handles"/>
    <x v="5480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s v="United States"/>
    <s v="Yonkers"/>
    <x v="15"/>
    <n v="10701"/>
    <x v="3"/>
    <s v="OFF-BI-10001617"/>
    <x v="1"/>
    <x v="8"/>
    <s v="GBC Wire Binding Combs"/>
    <x v="1612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s v="United States"/>
    <s v="Yonkers"/>
    <x v="15"/>
    <n v="10701"/>
    <x v="3"/>
    <s v="OFF-PA-10001878"/>
    <x v="1"/>
    <x v="10"/>
    <s v="Xerox 1891"/>
    <x v="619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s v="United States"/>
    <s v="Los Angeles"/>
    <x v="1"/>
    <n v="90045"/>
    <x v="1"/>
    <s v="TEC-PH-10000376"/>
    <x v="2"/>
    <x v="7"/>
    <s v="Square Credit Card Reader"/>
    <x v="299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s v="United States"/>
    <s v="Los Angeles"/>
    <x v="1"/>
    <n v="90045"/>
    <x v="1"/>
    <s v="FUR-CH-10003396"/>
    <x v="0"/>
    <x v="1"/>
    <s v="Global Deluxe Steno Chair"/>
    <x v="4236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s v="United States"/>
    <s v="Los Angeles"/>
    <x v="1"/>
    <n v="90049"/>
    <x v="1"/>
    <s v="OFF-PA-10003363"/>
    <x v="1"/>
    <x v="10"/>
    <s v="Xerox 204"/>
    <x v="91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s v="United States"/>
    <s v="Amarillo"/>
    <x v="5"/>
    <n v="79109"/>
    <x v="2"/>
    <s v="FUR-CH-10003298"/>
    <x v="0"/>
    <x v="1"/>
    <s v="Office Star - Contemporary Task Swivel chair with Loop Arms, Charcoal"/>
    <x v="4752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s v="United States"/>
    <s v="Dallas"/>
    <x v="5"/>
    <n v="75217"/>
    <x v="2"/>
    <s v="OFF-BI-10001757"/>
    <x v="1"/>
    <x v="8"/>
    <s v="Pressboard Hanging Data Binders for Unburst Sheets"/>
    <x v="54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s v="United States"/>
    <s v="Dallas"/>
    <x v="5"/>
    <n v="75217"/>
    <x v="2"/>
    <s v="TEC-AC-10004633"/>
    <x v="2"/>
    <x v="11"/>
    <s v="Verbatim 25 GB 6x Blu-ray Single Layer Recordable Disc, 3/Pack"/>
    <x v="5482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s v="United States"/>
    <s v="Dallas"/>
    <x v="5"/>
    <n v="75217"/>
    <x v="2"/>
    <s v="OFF-EN-10001453"/>
    <x v="1"/>
    <x v="12"/>
    <s v="Tyvek Interoffice Envelopes, 9 1/2&quot; x 12 1/2&quot;, 100/Box"/>
    <x v="1770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s v="United States"/>
    <s v="Detroit"/>
    <x v="12"/>
    <n v="48205"/>
    <x v="2"/>
    <s v="TEC-AC-10004761"/>
    <x v="2"/>
    <x v="11"/>
    <s v="Maxell 4.7GB DVD+RW 3/Pack"/>
    <x v="548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s v="United States"/>
    <s v="Detroit"/>
    <x v="12"/>
    <n v="48205"/>
    <x v="2"/>
    <s v="TEC-PH-10003691"/>
    <x v="2"/>
    <x v="7"/>
    <s v="BlackBerry Q10"/>
    <x v="4874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s v="United States"/>
    <s v="Detroit"/>
    <x v="12"/>
    <n v="48205"/>
    <x v="2"/>
    <s v="OFF-BI-10004965"/>
    <x v="1"/>
    <x v="8"/>
    <s v="Ibico Covers for Plastic or Wire Binding Elements"/>
    <x v="5484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s v="United States"/>
    <s v="New York City"/>
    <x v="15"/>
    <n v="10035"/>
    <x v="3"/>
    <s v="OFF-BI-10004233"/>
    <x v="1"/>
    <x v="8"/>
    <s v="GBC Pre-Punched Binding Paper, Plastic, White, 8-1/2&quot; x 11&quot;"/>
    <x v="2212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s v="United States"/>
    <s v="Houston"/>
    <x v="5"/>
    <n v="77041"/>
    <x v="2"/>
    <s v="FUR-FU-10003601"/>
    <x v="0"/>
    <x v="5"/>
    <s v="Deflect-o RollaMat Studded, Beveled Mat for Medium Pile Carpeting"/>
    <x v="5485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s v="United States"/>
    <s v="Orlando"/>
    <x v="2"/>
    <n v="32839"/>
    <x v="0"/>
    <s v="OFF-PA-10002787"/>
    <x v="1"/>
    <x v="10"/>
    <s v="Xerox 227"/>
    <x v="561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s v="United States"/>
    <s v="Florence"/>
    <x v="0"/>
    <n v="41042"/>
    <x v="0"/>
    <s v="OFF-AR-10003602"/>
    <x v="1"/>
    <x v="6"/>
    <s v="Quartet Omega Colored Chalk, 12/Pack"/>
    <x v="255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s v="United States"/>
    <s v="Florence"/>
    <x v="0"/>
    <n v="41042"/>
    <x v="0"/>
    <s v="OFF-AR-10002053"/>
    <x v="1"/>
    <x v="6"/>
    <s v="Premium Writing Pencils, Soft, #2 by Central Association for the Blind"/>
    <x v="548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s v="United States"/>
    <s v="New York City"/>
    <x v="15"/>
    <n v="10009"/>
    <x v="3"/>
    <s v="OFF-AR-10002833"/>
    <x v="1"/>
    <x v="6"/>
    <s v="Newell 322"/>
    <x v="103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s v="United States"/>
    <s v="Frisco"/>
    <x v="5"/>
    <n v="75034"/>
    <x v="2"/>
    <s v="FUR-FU-10002501"/>
    <x v="0"/>
    <x v="5"/>
    <s v="Nu-Dell Executive Frame"/>
    <x v="5487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s v="United States"/>
    <s v="Paterson"/>
    <x v="30"/>
    <n v="7501"/>
    <x v="3"/>
    <s v="FUR-FU-10002506"/>
    <x v="0"/>
    <x v="5"/>
    <s v="Tensor &quot;Hersey Kiss&quot; Styled Floor Lamp"/>
    <x v="2441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s v="United States"/>
    <s v="Paterson"/>
    <x v="30"/>
    <n v="7501"/>
    <x v="3"/>
    <s v="FUR-CH-10003817"/>
    <x v="0"/>
    <x v="1"/>
    <s v="Global Value Steno Chair, Gray"/>
    <x v="5488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s v="United States"/>
    <s v="Paterson"/>
    <x v="30"/>
    <n v="7501"/>
    <x v="3"/>
    <s v="FUR-CH-10004860"/>
    <x v="0"/>
    <x v="1"/>
    <s v="Global Low Back Tilter Chair"/>
    <x v="3367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s v="United States"/>
    <s v="Columbus"/>
    <x v="24"/>
    <n v="43229"/>
    <x v="3"/>
    <s v="FUR-FU-10002268"/>
    <x v="0"/>
    <x v="5"/>
    <s v="Ultra Door Push Plate"/>
    <x v="5489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s v="United States"/>
    <s v="Milwaukee"/>
    <x v="6"/>
    <n v="53209"/>
    <x v="2"/>
    <s v="TEC-PH-10000148"/>
    <x v="2"/>
    <x v="7"/>
    <s v="Cyber Acoustics AC-202b Speech Recognition Stereo Headset"/>
    <x v="2441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s v="United States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s v="United States"/>
    <s v="Columbus"/>
    <x v="24"/>
    <n v="43229"/>
    <x v="3"/>
    <s v="TEC-PH-10004348"/>
    <x v="2"/>
    <x v="7"/>
    <s v="OtterBox Defender Series Case - iPhone 5c"/>
    <x v="5491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s v="United States"/>
    <s v="Columbus"/>
    <x v="24"/>
    <n v="43229"/>
    <x v="3"/>
    <s v="FUR-FU-10003424"/>
    <x v="0"/>
    <x v="5"/>
    <s v="Nu-Dell Oak Frame"/>
    <x v="5492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s v="United States"/>
    <s v="Columbus"/>
    <x v="24"/>
    <n v="43229"/>
    <x v="3"/>
    <s v="OFF-BI-10004654"/>
    <x v="1"/>
    <x v="8"/>
    <s v="Avery Binding System Hidden Tab Executive Style Index Sets"/>
    <x v="5493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s v="United States"/>
    <s v="Columbus"/>
    <x v="24"/>
    <n v="43229"/>
    <x v="3"/>
    <s v="TEC-AC-10004571"/>
    <x v="2"/>
    <x v="11"/>
    <s v="Logitech G700s Rechargeable Gaming Mouse"/>
    <x v="1305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s v="United States"/>
    <s v="Columbus"/>
    <x v="24"/>
    <n v="43229"/>
    <x v="3"/>
    <s v="OFF-ST-10000675"/>
    <x v="1"/>
    <x v="4"/>
    <s v="File Shuttle II and Handi-File, Black"/>
    <x v="316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s v="United States"/>
    <s v="Los Angeles"/>
    <x v="1"/>
    <n v="90008"/>
    <x v="1"/>
    <s v="FUR-CH-10001714"/>
    <x v="0"/>
    <x v="1"/>
    <s v="Global Leather &amp; Oak Executive Chair, Burgundy"/>
    <x v="5494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s v="United States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s v="United States"/>
    <s v="Detroit"/>
    <x v="12"/>
    <n v="48227"/>
    <x v="2"/>
    <s v="OFF-PA-10002713"/>
    <x v="1"/>
    <x v="10"/>
    <s v="Adams Phone Message Book, 200 Message Capacity, 8 1/16” x 11”"/>
    <x v="1288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s v="United States"/>
    <s v="Detroit"/>
    <x v="12"/>
    <n v="48227"/>
    <x v="2"/>
    <s v="OFF-ST-10001370"/>
    <x v="1"/>
    <x v="4"/>
    <s v="Sensible Storage WireTech Storage Systems"/>
    <x v="5495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s v="United States"/>
    <s v="Detroit"/>
    <x v="12"/>
    <n v="48227"/>
    <x v="2"/>
    <s v="FUR-CH-10000513"/>
    <x v="0"/>
    <x v="1"/>
    <s v="High-Back Leather Manager's Chair"/>
    <x v="1948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s v="United States"/>
    <s v="Columbus"/>
    <x v="32"/>
    <n v="31907"/>
    <x v="0"/>
    <s v="OFF-LA-10003223"/>
    <x v="1"/>
    <x v="2"/>
    <s v="Avery 508"/>
    <x v="765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s v="United States"/>
    <s v="San Francisco"/>
    <x v="1"/>
    <n v="94122"/>
    <x v="1"/>
    <s v="TEC-AC-10002217"/>
    <x v="2"/>
    <x v="11"/>
    <s v="Imation Clip USB flash drive - 8 GB"/>
    <x v="549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s v="United States"/>
    <s v="Philadelphia"/>
    <x v="9"/>
    <n v="19143"/>
    <x v="3"/>
    <s v="OFF-BI-10003707"/>
    <x v="1"/>
    <x v="8"/>
    <s v="Aluminum Screw Posts"/>
    <x v="4654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s v="United States"/>
    <s v="Philadelphia"/>
    <x v="9"/>
    <n v="19143"/>
    <x v="3"/>
    <s v="OFF-PA-10000552"/>
    <x v="1"/>
    <x v="10"/>
    <s v="Xerox 200"/>
    <x v="233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s v="United States"/>
    <s v="Philadelphia"/>
    <x v="9"/>
    <n v="19143"/>
    <x v="3"/>
    <s v="OFF-AR-10003183"/>
    <x v="1"/>
    <x v="6"/>
    <s v="Avery Fluorescent Highlighter Four-Color Set"/>
    <x v="2245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s v="United States"/>
    <s v="Los Angeles"/>
    <x v="1"/>
    <n v="90008"/>
    <x v="1"/>
    <s v="TEC-CO-10000971"/>
    <x v="2"/>
    <x v="16"/>
    <s v="Hewlett Packard 310 Color Digital Copier"/>
    <x v="2006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s v="United States"/>
    <s v="Los Angeles"/>
    <x v="1"/>
    <n v="90008"/>
    <x v="1"/>
    <s v="OFF-BI-10003910"/>
    <x v="1"/>
    <x v="8"/>
    <s v="DXL Angle-View Binders with Locking Rings by Samsill"/>
    <x v="117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s v="United States"/>
    <s v="Philadelphia"/>
    <x v="9"/>
    <n v="19140"/>
    <x v="3"/>
    <s v="OFF-ST-10001172"/>
    <x v="1"/>
    <x v="4"/>
    <s v="Tennsco Lockers, Sand"/>
    <x v="329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s v="United States"/>
    <s v="Philadelphia"/>
    <x v="9"/>
    <n v="19140"/>
    <x v="3"/>
    <s v="FUR-CH-10001270"/>
    <x v="0"/>
    <x v="1"/>
    <s v="Harbour Creations Steel Folding Chair"/>
    <x v="5497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s v="United States"/>
    <s v="New York City"/>
    <x v="15"/>
    <n v="10035"/>
    <x v="3"/>
    <s v="TEC-AC-10004571"/>
    <x v="2"/>
    <x v="11"/>
    <s v="Logitech G700s Rechargeable Gaming Mouse"/>
    <x v="1664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s v="United States"/>
    <s v="Columbus"/>
    <x v="32"/>
    <n v="31907"/>
    <x v="0"/>
    <s v="FUR-FU-10004053"/>
    <x v="0"/>
    <x v="5"/>
    <s v="DAX Two-Tone Silver Metal Document Frame"/>
    <x v="4895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s v="United States"/>
    <s v="Columbus"/>
    <x v="32"/>
    <n v="31907"/>
    <x v="0"/>
    <s v="FUR-FU-10003731"/>
    <x v="0"/>
    <x v="5"/>
    <s v="Eldon Expressions Wood and Plastic Desk Accessories, Oak"/>
    <x v="3089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s v="United States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s v="United States"/>
    <s v="Los Angeles"/>
    <x v="1"/>
    <n v="90049"/>
    <x v="1"/>
    <s v="TEC-AC-10001266"/>
    <x v="2"/>
    <x v="11"/>
    <s v="Memorex Micro Travel Drive 8 GB"/>
    <x v="3926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s v="United States"/>
    <s v="Los Angeles"/>
    <x v="1"/>
    <n v="90049"/>
    <x v="1"/>
    <s v="OFF-LA-10000452"/>
    <x v="1"/>
    <x v="2"/>
    <s v="Avery 488"/>
    <x v="2380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s v="United States"/>
    <s v="Aurora"/>
    <x v="22"/>
    <n v="80013"/>
    <x v="1"/>
    <s v="FUR-FU-10000073"/>
    <x v="0"/>
    <x v="5"/>
    <s v="Deflect-O Glasstique Clear Desk Accessories"/>
    <x v="4443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s v="United States"/>
    <s v="Houston"/>
    <x v="5"/>
    <n v="77041"/>
    <x v="2"/>
    <s v="OFF-LA-10002368"/>
    <x v="1"/>
    <x v="2"/>
    <s v="Avery 479"/>
    <x v="303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s v="United States"/>
    <s v="Houston"/>
    <x v="5"/>
    <n v="77041"/>
    <x v="2"/>
    <s v="OFF-FA-10004248"/>
    <x v="1"/>
    <x v="13"/>
    <s v="Advantus T-Pin Paper Clips"/>
    <x v="5498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s v="United States"/>
    <s v="Chicago"/>
    <x v="10"/>
    <n v="60623"/>
    <x v="2"/>
    <s v="TEC-CO-10004202"/>
    <x v="2"/>
    <x v="16"/>
    <s v="Brother DCP1000 Digital 3 in 1 Multifunction Machine"/>
    <x v="5499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s v="United States"/>
    <s v="Decatur"/>
    <x v="19"/>
    <n v="35601"/>
    <x v="0"/>
    <s v="TEC-AC-10000927"/>
    <x v="2"/>
    <x v="11"/>
    <s v="Anker Ultrathin Bluetooth Wireless Keyboard Aluminum Cover with Stand"/>
    <x v="5500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s v="United States"/>
    <s v="Springfield"/>
    <x v="17"/>
    <n v="22153"/>
    <x v="0"/>
    <s v="FUR-TA-10002530"/>
    <x v="0"/>
    <x v="3"/>
    <s v="Iceberg OfficeWorks 42&quot; Round Tables"/>
    <x v="2993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s v="United States"/>
    <s v="Plantation"/>
    <x v="2"/>
    <n v="33317"/>
    <x v="0"/>
    <s v="TEC-AC-10002567"/>
    <x v="2"/>
    <x v="11"/>
    <s v="Logitech G602 Wireless Gaming Mouse"/>
    <x v="3020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s v="United States"/>
    <s v="Plantation"/>
    <x v="2"/>
    <n v="33317"/>
    <x v="0"/>
    <s v="OFF-ST-10002182"/>
    <x v="1"/>
    <x v="4"/>
    <s v="Iris 3-Drawer Stacking Bin, Black"/>
    <x v="5501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s v="United States"/>
    <s v="Houston"/>
    <x v="5"/>
    <n v="77041"/>
    <x v="2"/>
    <s v="TEC-PH-10004539"/>
    <x v="2"/>
    <x v="7"/>
    <s v="Wireless Extenders zBoost YX545 SOHO Signal Booster"/>
    <x v="1384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s v="United States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s v="United States"/>
    <s v="Houston"/>
    <x v="5"/>
    <n v="77041"/>
    <x v="2"/>
    <s v="TEC-PH-10004345"/>
    <x v="2"/>
    <x v="7"/>
    <s v="Cisco SPA 502G IP Phone"/>
    <x v="4246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s v="United States"/>
    <s v="Houston"/>
    <x v="5"/>
    <n v="77041"/>
    <x v="2"/>
    <s v="TEC-PH-10004912"/>
    <x v="2"/>
    <x v="7"/>
    <s v="Cisco SPA112 2 Port Phone Adapter"/>
    <x v="55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s v="United States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s v="United States"/>
    <s v="Milwaukee"/>
    <x v="6"/>
    <n v="53209"/>
    <x v="2"/>
    <s v="FUR-CH-10000847"/>
    <x v="0"/>
    <x v="1"/>
    <s v="Global Executive Mid-Back Manager's Chair"/>
    <x v="5503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s v="United States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s v="United States"/>
    <s v="Sanford"/>
    <x v="2"/>
    <n v="32771"/>
    <x v="0"/>
    <s v="FUR-FU-10000747"/>
    <x v="0"/>
    <x v="5"/>
    <s v="Tenex B1-RE Series Chair Mats for Low Pile Carpets"/>
    <x v="5504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s v="United States"/>
    <s v="The Colony"/>
    <x v="5"/>
    <n v="75056"/>
    <x v="2"/>
    <s v="TEC-PH-10002350"/>
    <x v="2"/>
    <x v="7"/>
    <s v="Apple EarPods with Remote and Mic"/>
    <x v="5505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s v="United States"/>
    <s v="The Colony"/>
    <x v="5"/>
    <n v="75056"/>
    <x v="2"/>
    <s v="OFF-PA-10000697"/>
    <x v="1"/>
    <x v="10"/>
    <s v="TOPS Voice Message Log Book, Flash Format"/>
    <x v="302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s v="United States"/>
    <s v="Troy"/>
    <x v="24"/>
    <n v="45373"/>
    <x v="3"/>
    <s v="OFF-PA-10002787"/>
    <x v="1"/>
    <x v="10"/>
    <s v="Xerox 227"/>
    <x v="277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s v="United States"/>
    <s v="Hempstead"/>
    <x v="15"/>
    <n v="11550"/>
    <x v="3"/>
    <s v="OFF-BI-10004318"/>
    <x v="1"/>
    <x v="8"/>
    <s v="Ibico EB-19 Dual Function Manual Binding System"/>
    <x v="5506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s v="United States"/>
    <s v="Hempstead"/>
    <x v="15"/>
    <n v="11550"/>
    <x v="3"/>
    <s v="OFF-BI-10001721"/>
    <x v="1"/>
    <x v="8"/>
    <s v="Trimflex Flexible Post Binders"/>
    <x v="5507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s v="United States"/>
    <s v="Hempstead"/>
    <x v="15"/>
    <n v="11550"/>
    <x v="3"/>
    <s v="TEC-CO-10004202"/>
    <x v="2"/>
    <x v="16"/>
    <s v="Brother DCP1000 Digital 3 in 1 Multifunction Machine"/>
    <x v="2006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s v="United States"/>
    <s v="Dallas"/>
    <x v="5"/>
    <n v="75081"/>
    <x v="2"/>
    <s v="OFF-PA-10003893"/>
    <x v="1"/>
    <x v="10"/>
    <s v="Xerox 1962"/>
    <x v="1518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s v="United States"/>
    <s v="Houston"/>
    <x v="5"/>
    <n v="77041"/>
    <x v="2"/>
    <s v="TEC-MA-10004679"/>
    <x v="2"/>
    <x v="15"/>
    <s v="StarTech.com 10/100 VDSL2 Ethernet Extender Kit"/>
    <x v="5508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s v="United States"/>
    <s v="New York City"/>
    <x v="15"/>
    <n v="10035"/>
    <x v="3"/>
    <s v="OFF-PA-10000249"/>
    <x v="1"/>
    <x v="10"/>
    <s v="Easy-staple paper"/>
    <x v="335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s v="United States"/>
    <s v="San Francisco"/>
    <x v="1"/>
    <n v="94110"/>
    <x v="1"/>
    <s v="OFF-FA-10000053"/>
    <x v="1"/>
    <x v="13"/>
    <s v="Revere Boxed Rubber Bands by Revere"/>
    <x v="1995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s v="United States"/>
    <s v="Port Saint Lucie"/>
    <x v="2"/>
    <n v="34952"/>
    <x v="0"/>
    <s v="OFF-AP-10000804"/>
    <x v="1"/>
    <x v="9"/>
    <s v="Hoover Portapower Portable Vacuum"/>
    <x v="5509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s v="United States"/>
    <s v="Concord"/>
    <x v="38"/>
    <n v="3301"/>
    <x v="3"/>
    <s v="FUR-FU-10004188"/>
    <x v="0"/>
    <x v="5"/>
    <s v="Luxo Professional Combination Clamp-On Lamps"/>
    <x v="5510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s v="United States"/>
    <s v="Rochester"/>
    <x v="11"/>
    <n v="55901"/>
    <x v="2"/>
    <s v="FUR-TA-10004915"/>
    <x v="0"/>
    <x v="3"/>
    <s v="Office Impressions End Table, 20-1/2&quot;H x 24&quot;W x 20&quot;D"/>
    <x v="5511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s v="United States"/>
    <s v="Rochester"/>
    <x v="11"/>
    <n v="55901"/>
    <x v="2"/>
    <s v="OFF-ST-10001228"/>
    <x v="1"/>
    <x v="4"/>
    <s v="Personal File Boxes with Fold-Down Carry Handle"/>
    <x v="5512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s v="United States"/>
    <s v="Louisville"/>
    <x v="0"/>
    <n v="40214"/>
    <x v="0"/>
    <s v="OFF-LA-10002368"/>
    <x v="1"/>
    <x v="2"/>
    <s v="Avery 479"/>
    <x v="537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s v="United States"/>
    <s v="San Marcos"/>
    <x v="5"/>
    <n v="78666"/>
    <x v="2"/>
    <s v="FUR-FU-10003489"/>
    <x v="0"/>
    <x v="5"/>
    <s v="Contemporary Borderless Frame"/>
    <x v="5513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s v="United States"/>
    <s v="San Marcos"/>
    <x v="5"/>
    <n v="78666"/>
    <x v="2"/>
    <s v="OFF-PA-10000289"/>
    <x v="1"/>
    <x v="10"/>
    <s v="Xerox 213"/>
    <x v="563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s v="United States"/>
    <s v="San Marcos"/>
    <x v="5"/>
    <n v="78666"/>
    <x v="2"/>
    <s v="TEC-AC-10004227"/>
    <x v="2"/>
    <x v="11"/>
    <s v="SanDisk Ultra 16 GB MicroSDHC Class 10 Memory Card"/>
    <x v="4383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s v="United States"/>
    <s v="San Marcos"/>
    <x v="5"/>
    <n v="78666"/>
    <x v="2"/>
    <s v="OFF-ST-10000636"/>
    <x v="1"/>
    <x v="4"/>
    <s v="Rogers Profile Extra Capacity Storage Tub"/>
    <x v="522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s v="United States"/>
    <s v="Escondido"/>
    <x v="1"/>
    <n v="92025"/>
    <x v="1"/>
    <s v="OFF-BI-10003676"/>
    <x v="1"/>
    <x v="8"/>
    <s v="GBC Standard Recycled Report Covers, Clear Plastic Sheets"/>
    <x v="3075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s v="United States"/>
    <s v="Philadelphia"/>
    <x v="9"/>
    <n v="19134"/>
    <x v="3"/>
    <s v="OFF-BI-10001116"/>
    <x v="1"/>
    <x v="8"/>
    <s v="Wilson Jones 1&quot; Hanging DublLock Ring Binders"/>
    <x v="2227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s v="United States"/>
    <s v="Los Angeles"/>
    <x v="1"/>
    <n v="90049"/>
    <x v="1"/>
    <s v="TEC-AC-10003832"/>
    <x v="2"/>
    <x v="11"/>
    <s v="Logitech P710e Mobile Speakerphone"/>
    <x v="2694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s v="United States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s v="United States"/>
    <s v="Philadelphia"/>
    <x v="9"/>
    <n v="19140"/>
    <x v="3"/>
    <s v="OFF-ST-10002583"/>
    <x v="1"/>
    <x v="4"/>
    <s v="Fellowes Neat Ideas Storage Cubes"/>
    <x v="3518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s v="United States"/>
    <s v="Philadelphia"/>
    <x v="9"/>
    <n v="19120"/>
    <x v="3"/>
    <s v="OFF-AR-10002053"/>
    <x v="1"/>
    <x v="6"/>
    <s v="Premium Writing Pencils, Soft, #2 by Central Association for the Blind"/>
    <x v="411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s v="United States"/>
    <s v="Hempstead"/>
    <x v="15"/>
    <n v="11550"/>
    <x v="3"/>
    <s v="OFF-EN-10004846"/>
    <x v="1"/>
    <x v="12"/>
    <s v="Letter or Legal Size Expandable Poly String Tie Envelopes"/>
    <x v="3373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s v="United States"/>
    <s v="Greeley"/>
    <x v="22"/>
    <n v="80634"/>
    <x v="1"/>
    <s v="OFF-EN-10003134"/>
    <x v="1"/>
    <x v="12"/>
    <s v="Staple envelope"/>
    <x v="4061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s v="United States"/>
    <s v="Greeley"/>
    <x v="22"/>
    <n v="80634"/>
    <x v="1"/>
    <s v="FUR-FU-10001025"/>
    <x v="0"/>
    <x v="5"/>
    <s v="Eldon Imàge Series Desk Accessories, Clear"/>
    <x v="5514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s v="United States"/>
    <s v="Jacksonville"/>
    <x v="2"/>
    <n v="32216"/>
    <x v="0"/>
    <s v="TEC-AC-10002567"/>
    <x v="2"/>
    <x v="11"/>
    <s v="Logitech G602 Wireless Gaming Mouse"/>
    <x v="1837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s v="United States"/>
    <s v="Jacksonville"/>
    <x v="2"/>
    <n v="32216"/>
    <x v="0"/>
    <s v="TEC-PH-10004094"/>
    <x v="2"/>
    <x v="7"/>
    <s v="Motorola L703CM"/>
    <x v="5515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s v="United States"/>
    <s v="Arlington"/>
    <x v="17"/>
    <n v="22204"/>
    <x v="0"/>
    <s v="OFF-BI-10004364"/>
    <x v="1"/>
    <x v="8"/>
    <s v="Storex Dura Pro Binders"/>
    <x v="5516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s v="United States"/>
    <s v="Arlington"/>
    <x v="17"/>
    <n v="22204"/>
    <x v="0"/>
    <s v="OFF-PA-10000474"/>
    <x v="1"/>
    <x v="10"/>
    <s v="Easy-staple paper"/>
    <x v="131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s v="United States"/>
    <s v="San Francisco"/>
    <x v="1"/>
    <n v="94122"/>
    <x v="1"/>
    <s v="OFF-BI-10004308"/>
    <x v="1"/>
    <x v="8"/>
    <s v="Avery Legal 4-Ring Binder"/>
    <x v="1743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s v="United States"/>
    <s v="Fresno"/>
    <x v="1"/>
    <n v="93727"/>
    <x v="1"/>
    <s v="OFF-BI-10002012"/>
    <x v="1"/>
    <x v="8"/>
    <s v="Wilson Jones Easy Flow II Sheet Lifters"/>
    <x v="5517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s v="United States"/>
    <s v="Fresno"/>
    <x v="1"/>
    <n v="93727"/>
    <x v="1"/>
    <s v="OFF-PA-10002586"/>
    <x v="1"/>
    <x v="10"/>
    <s v="Xerox 1970"/>
    <x v="1830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s v="United States"/>
    <s v="Fresno"/>
    <x v="1"/>
    <n v="93727"/>
    <x v="1"/>
    <s v="OFF-AP-10000692"/>
    <x v="1"/>
    <x v="9"/>
    <s v="Fellowes Mighty 8 Compact Surge Protector"/>
    <x v="5518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s v="United States"/>
    <s v="Fresno"/>
    <x v="1"/>
    <n v="93727"/>
    <x v="1"/>
    <s v="OFF-BI-10001553"/>
    <x v="1"/>
    <x v="8"/>
    <s v="SpineVue Locking Slant-D Ring Binders by Cardinal"/>
    <x v="1775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s v="United States"/>
    <s v="Reno"/>
    <x v="33"/>
    <n v="89502"/>
    <x v="1"/>
    <s v="TEC-PH-10004908"/>
    <x v="2"/>
    <x v="7"/>
    <s v="Panasonic KX TS3282W Corded phone"/>
    <x v="5519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s v="United States"/>
    <s v="San Antonio"/>
    <x v="5"/>
    <n v="78207"/>
    <x v="2"/>
    <s v="TEC-AC-10002217"/>
    <x v="2"/>
    <x v="11"/>
    <s v="Imation Clip USB flash drive - 8 GB"/>
    <x v="5520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s v="United States"/>
    <s v="San Antonio"/>
    <x v="5"/>
    <n v="78207"/>
    <x v="2"/>
    <s v="TEC-AC-10002942"/>
    <x v="2"/>
    <x v="11"/>
    <s v="WD My Passport Ultra 1TB Portable External Hard Drive"/>
    <x v="5441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s v="United States"/>
    <s v="San Antonio"/>
    <x v="5"/>
    <n v="78207"/>
    <x v="2"/>
    <s v="TEC-PH-10002890"/>
    <x v="2"/>
    <x v="7"/>
    <s v="AT&amp;T 17929 Lendline Telephone"/>
    <x v="2171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s v="United States"/>
    <s v="New Bedford"/>
    <x v="31"/>
    <n v="2740"/>
    <x v="3"/>
    <s v="TEC-AC-10003614"/>
    <x v="2"/>
    <x v="11"/>
    <s v="Verbatim 25 GB 6x Blu-ray Single Layer Recordable Disc, 10/Pack"/>
    <x v="5521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s v="United States"/>
    <s v="New York City"/>
    <x v="15"/>
    <n v="10035"/>
    <x v="3"/>
    <s v="FUR-FU-10002878"/>
    <x v="0"/>
    <x v="5"/>
    <s v="Seth Thomas 14&quot; Day/Date Wall Clock"/>
    <x v="5522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s v="United States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s v="United States"/>
    <s v="New York City"/>
    <x v="15"/>
    <n v="10035"/>
    <x v="3"/>
    <s v="FUR-BO-10003272"/>
    <x v="0"/>
    <x v="0"/>
    <s v="O'Sullivan Living Dimensions 5-Shelf Bookcases"/>
    <x v="3832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s v="United States"/>
    <s v="New York City"/>
    <x v="15"/>
    <n v="10035"/>
    <x v="3"/>
    <s v="FUR-FU-10002191"/>
    <x v="0"/>
    <x v="5"/>
    <s v="G.E. Halogen Desk Lamp Bulbs"/>
    <x v="544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s v="United States"/>
    <s v="Oxnard"/>
    <x v="1"/>
    <n v="93030"/>
    <x v="1"/>
    <s v="TEC-AC-10000682"/>
    <x v="2"/>
    <x v="11"/>
    <s v="Kensington K72356US Mouse-in-a-Box USB Desktop Mouse"/>
    <x v="2076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s v="United States"/>
    <s v="Los Angeles"/>
    <x v="1"/>
    <n v="90036"/>
    <x v="1"/>
    <s v="OFF-AR-10000588"/>
    <x v="1"/>
    <x v="6"/>
    <s v="Newell 345"/>
    <x v="2010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s v="United States"/>
    <s v="Oakland"/>
    <x v="1"/>
    <n v="94601"/>
    <x v="1"/>
    <s v="TEC-AC-10002001"/>
    <x v="2"/>
    <x v="11"/>
    <s v="Logitech Wireless Gaming Headset G930"/>
    <x v="651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s v="United States"/>
    <s v="Edmonds"/>
    <x v="4"/>
    <n v="98026"/>
    <x v="1"/>
    <s v="OFF-LA-10003720"/>
    <x v="1"/>
    <x v="2"/>
    <s v="Avery 487"/>
    <x v="1576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s v="United States"/>
    <s v="Edmonds"/>
    <x v="4"/>
    <n v="98026"/>
    <x v="1"/>
    <s v="OFF-BI-10004364"/>
    <x v="1"/>
    <x v="8"/>
    <s v="Storex Dura Pro Binders"/>
    <x v="5523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s v="United States"/>
    <s v="Edmonds"/>
    <x v="4"/>
    <n v="98026"/>
    <x v="1"/>
    <s v="OFF-PA-10000100"/>
    <x v="1"/>
    <x v="10"/>
    <s v="Xerox 1945"/>
    <x v="265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s v="United States"/>
    <s v="Edmonds"/>
    <x v="4"/>
    <n v="98026"/>
    <x v="1"/>
    <s v="OFF-BI-10004826"/>
    <x v="1"/>
    <x v="8"/>
    <s v="JM Magazine Binder"/>
    <x v="5524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s v="United States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s v="United States"/>
    <s v="New York City"/>
    <x v="15"/>
    <n v="10024"/>
    <x v="3"/>
    <s v="OFF-ST-10001031"/>
    <x v="1"/>
    <x v="4"/>
    <s v="Adjustable Personal File Tote"/>
    <x v="5525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s v="United States"/>
    <s v="Dallas"/>
    <x v="5"/>
    <n v="75217"/>
    <x v="2"/>
    <s v="FUR-FU-10003878"/>
    <x v="0"/>
    <x v="5"/>
    <s v="Linden 10&quot; Round Wall Clock, Black"/>
    <x v="5526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s v="United States"/>
    <s v="Franklin"/>
    <x v="18"/>
    <n v="37064"/>
    <x v="0"/>
    <s v="OFF-AP-10000358"/>
    <x v="1"/>
    <x v="9"/>
    <s v="Fellowes Basic Home/Office Series Surge Protectors"/>
    <x v="5527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s v="United States"/>
    <s v="Phoenix"/>
    <x v="16"/>
    <n v="85023"/>
    <x v="1"/>
    <s v="OFF-ST-10000876"/>
    <x v="1"/>
    <x v="4"/>
    <s v="Eldon Simplefile Box Office"/>
    <x v="552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s v="United States"/>
    <s v="Miami"/>
    <x v="2"/>
    <n v="33178"/>
    <x v="0"/>
    <s v="OFF-BI-10004224"/>
    <x v="1"/>
    <x v="8"/>
    <s v="Catalog Binders with Expanding Posts"/>
    <x v="1444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s v="United States"/>
    <s v="Miami"/>
    <x v="2"/>
    <n v="33178"/>
    <x v="0"/>
    <s v="TEC-AC-10004568"/>
    <x v="2"/>
    <x v="11"/>
    <s v="Maxell LTO Ultrium - 800 GB"/>
    <x v="1375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s v="United States"/>
    <s v="Colorado Springs"/>
    <x v="22"/>
    <n v="80906"/>
    <x v="1"/>
    <s v="OFF-PA-10000533"/>
    <x v="1"/>
    <x v="10"/>
    <s v="Southworth Parchment Paper &amp; Envelopes"/>
    <x v="937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s v="United States"/>
    <s v="New York City"/>
    <x v="15"/>
    <n v="10011"/>
    <x v="3"/>
    <s v="OFF-ST-10003638"/>
    <x v="1"/>
    <x v="4"/>
    <s v="Mobile Personal File Cube"/>
    <x v="3824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s v="United States"/>
    <s v="New York City"/>
    <x v="15"/>
    <n v="10011"/>
    <x v="3"/>
    <s v="TEC-AC-10002305"/>
    <x v="2"/>
    <x v="11"/>
    <s v="KeyTronic E03601U1 - Keyboard - Beige"/>
    <x v="2597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s v="United States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s v="United States"/>
    <s v="New York City"/>
    <x v="15"/>
    <n v="10011"/>
    <x v="3"/>
    <s v="FUR-TA-10003569"/>
    <x v="0"/>
    <x v="3"/>
    <s v="Bretford CR8500 Series Meeting Room Furniture"/>
    <x v="552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s v="United States"/>
    <s v="New York City"/>
    <x v="15"/>
    <n v="10011"/>
    <x v="3"/>
    <s v="OFF-FA-10003059"/>
    <x v="1"/>
    <x v="13"/>
    <s v="Assorted Color Push Pins"/>
    <x v="5530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s v="United States"/>
    <s v="Bethlehem"/>
    <x v="9"/>
    <n v="18018"/>
    <x v="3"/>
    <s v="FUR-BO-10004409"/>
    <x v="0"/>
    <x v="0"/>
    <s v="Safco Value Mate Series Steel Bookcases, Baked Enamel Finish on Steel, Gray"/>
    <x v="5531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s v="United States"/>
    <s v="Bethlehem"/>
    <x v="9"/>
    <n v="18018"/>
    <x v="3"/>
    <s v="OFF-BI-10000545"/>
    <x v="1"/>
    <x v="8"/>
    <s v="GBC Ibimaster 500 Manual ProClick Binding System"/>
    <x v="534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s v="United States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s v="United States"/>
    <s v="Philadelphia"/>
    <x v="9"/>
    <n v="19140"/>
    <x v="3"/>
    <s v="FUR-BO-10001798"/>
    <x v="0"/>
    <x v="0"/>
    <s v="Bush Somerset Collection Bookcase"/>
    <x v="5532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s v="United States"/>
    <s v="Louisville"/>
    <x v="0"/>
    <n v="40214"/>
    <x v="0"/>
    <s v="OFF-AR-10004010"/>
    <x v="1"/>
    <x v="6"/>
    <s v="Hunt Boston Vacuum Mount KS Pencil Sharpener"/>
    <x v="5368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s v="United States"/>
    <s v="Louisville"/>
    <x v="0"/>
    <n v="40214"/>
    <x v="0"/>
    <s v="OFF-ST-10000585"/>
    <x v="1"/>
    <x v="4"/>
    <s v="Economy Rollaway Files"/>
    <x v="5533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s v="United States"/>
    <s v="Seattle"/>
    <x v="4"/>
    <n v="98105"/>
    <x v="1"/>
    <s v="FUR-FU-10000397"/>
    <x v="0"/>
    <x v="5"/>
    <s v="Luxo Economy Swing Arm Lamp"/>
    <x v="5534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s v="United States"/>
    <s v="Kenosha"/>
    <x v="6"/>
    <n v="53142"/>
    <x v="2"/>
    <s v="TEC-AC-10000736"/>
    <x v="2"/>
    <x v="11"/>
    <s v="Logitech G600 MMO Gaming Mouse"/>
    <x v="4516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s v="United States"/>
    <s v="Henderson"/>
    <x v="0"/>
    <n v="42420"/>
    <x v="0"/>
    <s v="OFF-BI-10004970"/>
    <x v="1"/>
    <x v="8"/>
    <s v="ACCOHIDE 3-Ring Binder, Blue, 1&quot;"/>
    <x v="714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s v="United States"/>
    <s v="Dallas"/>
    <x v="5"/>
    <n v="75217"/>
    <x v="2"/>
    <s v="OFF-BI-10000545"/>
    <x v="1"/>
    <x v="8"/>
    <s v="GBC Ibimaster 500 Manual ProClick Binding System"/>
    <x v="5535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s v="United States"/>
    <s v="Peoria"/>
    <x v="16"/>
    <n v="85345"/>
    <x v="1"/>
    <s v="OFF-BI-10001670"/>
    <x v="1"/>
    <x v="8"/>
    <s v="Vinyl Sectional Post Binders"/>
    <x v="5536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s v="United States"/>
    <s v="Jacksonville"/>
    <x v="3"/>
    <n v="28540"/>
    <x v="0"/>
    <s v="OFF-FA-10000624"/>
    <x v="1"/>
    <x v="13"/>
    <s v="OIC Binder Clips"/>
    <x v="53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s v="United States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s v="United States"/>
    <s v="Jacksonville"/>
    <x v="3"/>
    <n v="28540"/>
    <x v="0"/>
    <s v="OFF-BI-10000315"/>
    <x v="1"/>
    <x v="8"/>
    <s v="Poly Designer Cover &amp; Back"/>
    <x v="5537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s v="United States"/>
    <s v="Jacksonville"/>
    <x v="3"/>
    <n v="28540"/>
    <x v="0"/>
    <s v="FUR-FU-10000023"/>
    <x v="0"/>
    <x v="5"/>
    <s v="Eldon Wave Desk Accessories"/>
    <x v="5364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s v="United States"/>
    <s v="Los Angeles"/>
    <x v="1"/>
    <n v="90032"/>
    <x v="1"/>
    <s v="FUR-CH-10004698"/>
    <x v="0"/>
    <x v="1"/>
    <s v="Padded Folding Chairs, Black, 4/Carton"/>
    <x v="4934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s v="United States"/>
    <s v="Nashville"/>
    <x v="18"/>
    <n v="37211"/>
    <x v="0"/>
    <s v="FUR-CH-10004477"/>
    <x v="0"/>
    <x v="1"/>
    <s v="Global Push Button Manager's Chair, Indigo"/>
    <x v="5538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s v="United States"/>
    <s v="Charlotte"/>
    <x v="3"/>
    <n v="28205"/>
    <x v="0"/>
    <s v="OFF-ST-10003816"/>
    <x v="1"/>
    <x v="4"/>
    <s v="Fellowes High-Stak Drawer Files"/>
    <x v="3327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s v="United States"/>
    <s v="Charlotte"/>
    <x v="3"/>
    <n v="28205"/>
    <x v="0"/>
    <s v="OFF-BI-10002429"/>
    <x v="1"/>
    <x v="8"/>
    <s v="Premier Elliptical Ring Binder, Black"/>
    <x v="5539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s v="United States"/>
    <s v="Seattle"/>
    <x v="4"/>
    <n v="98103"/>
    <x v="1"/>
    <s v="OFF-FA-10000840"/>
    <x v="1"/>
    <x v="13"/>
    <s v="OIC Thumb-Tacks"/>
    <x v="5540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s v="United States"/>
    <s v="Seattle"/>
    <x v="4"/>
    <n v="98103"/>
    <x v="1"/>
    <s v="FUR-FU-10001918"/>
    <x v="0"/>
    <x v="5"/>
    <s v="C-Line Cubicle Keepers Polyproplyene Holder With Velcro Backings"/>
    <x v="554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s v="United States"/>
    <s v="Seattle"/>
    <x v="4"/>
    <n v="98103"/>
    <x v="1"/>
    <s v="OFF-SU-10001574"/>
    <x v="1"/>
    <x v="14"/>
    <s v="Acme Value Line Scissors"/>
    <x v="549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s v="United States"/>
    <s v="Seattle"/>
    <x v="4"/>
    <n v="98103"/>
    <x v="1"/>
    <s v="TEC-AC-10001606"/>
    <x v="2"/>
    <x v="11"/>
    <s v="Logitech Wireless Performance Mouse MX for PC and Mac"/>
    <x v="1664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s v="United States"/>
    <s v="Seattle"/>
    <x v="4"/>
    <n v="98103"/>
    <x v="1"/>
    <s v="TEC-AC-10003399"/>
    <x v="2"/>
    <x v="11"/>
    <s v="Memorex Mini Travel Drive 64 GB USB 2.0 Flash Drive"/>
    <x v="5542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s v="United States"/>
    <s v="Seattle"/>
    <x v="4"/>
    <n v="98103"/>
    <x v="1"/>
    <s v="TEC-AC-10000865"/>
    <x v="2"/>
    <x v="11"/>
    <s v="WD My Passport Ultra 500GB Portable External Hard Drive"/>
    <x v="5543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s v="United States"/>
    <s v="Seattle"/>
    <x v="4"/>
    <n v="98103"/>
    <x v="1"/>
    <s v="OFF-PA-10002923"/>
    <x v="1"/>
    <x v="10"/>
    <s v="Xerox 1942"/>
    <x v="1553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s v="United States"/>
    <s v="Seattle"/>
    <x v="4"/>
    <n v="98103"/>
    <x v="1"/>
    <s v="OFF-AP-10004785"/>
    <x v="1"/>
    <x v="9"/>
    <s v="Holmes Replacement Filter for HEPA Air Cleaner, Medium Room"/>
    <x v="5544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s v="United States"/>
    <s v="Chicago"/>
    <x v="10"/>
    <n v="60623"/>
    <x v="2"/>
    <s v="OFF-BI-10003727"/>
    <x v="1"/>
    <x v="8"/>
    <s v="Avery Durable Slant Ring Binders With Label Holder"/>
    <x v="5545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s v="United States"/>
    <s v="Cincinnati"/>
    <x v="24"/>
    <n v="45231"/>
    <x v="3"/>
    <s v="OFF-PA-10002246"/>
    <x v="1"/>
    <x v="10"/>
    <s v="Wirebound Four 2-3/4 x 5 Forms per Page, 400 Sets per Book"/>
    <x v="2733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s v="United States"/>
    <s v="Fort Lauderdale"/>
    <x v="2"/>
    <n v="33311"/>
    <x v="0"/>
    <s v="FUR-BO-10003965"/>
    <x v="0"/>
    <x v="0"/>
    <s v="O'Sullivan Manor Hill 2-Door Library in Brianna Oak"/>
    <x v="1937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s v="United States"/>
    <s v="Houston"/>
    <x v="5"/>
    <n v="77041"/>
    <x v="2"/>
    <s v="FUR-FU-10000175"/>
    <x v="0"/>
    <x v="5"/>
    <s v="DAX Wood Document Frame."/>
    <x v="5546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s v="United States"/>
    <s v="Houston"/>
    <x v="5"/>
    <n v="77041"/>
    <x v="2"/>
    <s v="TEC-PH-10001336"/>
    <x v="2"/>
    <x v="7"/>
    <s v="Digium D40 VoIP phone"/>
    <x v="5547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s v="United States"/>
    <s v="Houston"/>
    <x v="5"/>
    <n v="77041"/>
    <x v="2"/>
    <s v="OFF-PA-10001954"/>
    <x v="1"/>
    <x v="10"/>
    <s v="Xerox 1964"/>
    <x v="5548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s v="United States"/>
    <s v="Lakewood"/>
    <x v="1"/>
    <n v="90712"/>
    <x v="1"/>
    <s v="FUR-FU-10004973"/>
    <x v="0"/>
    <x v="5"/>
    <s v="Flat Face Poster Frame"/>
    <x v="5549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s v="United States"/>
    <s v="San Francisco"/>
    <x v="1"/>
    <n v="94122"/>
    <x v="1"/>
    <s v="OFF-SU-10004231"/>
    <x v="1"/>
    <x v="14"/>
    <s v="Acme Tagit Stainless Steel Antibacterial Scissors"/>
    <x v="5550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s v="United States"/>
    <s v="Philadelphia"/>
    <x v="9"/>
    <n v="19140"/>
    <x v="3"/>
    <s v="OFF-AR-10004269"/>
    <x v="1"/>
    <x v="6"/>
    <s v="Newell 31"/>
    <x v="105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s v="United States"/>
    <s v="Seattle"/>
    <x v="4"/>
    <n v="98115"/>
    <x v="1"/>
    <s v="OFF-BI-10004002"/>
    <x v="1"/>
    <x v="8"/>
    <s v="Wilson Jones International Size A4 Ring Binders"/>
    <x v="2444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s v="United States"/>
    <s v="Seattle"/>
    <x v="4"/>
    <n v="98115"/>
    <x v="1"/>
    <s v="TEC-MA-10000752"/>
    <x v="2"/>
    <x v="15"/>
    <s v="Texas Instrument TI-15 Fraction Calculator"/>
    <x v="1057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s v="United States"/>
    <s v="Los Angeles"/>
    <x v="1"/>
    <n v="90036"/>
    <x v="1"/>
    <s v="OFF-PA-10004947"/>
    <x v="1"/>
    <x v="10"/>
    <s v="Easy-staple paper"/>
    <x v="860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s v="United States"/>
    <s v="Cleveland"/>
    <x v="24"/>
    <n v="44105"/>
    <x v="3"/>
    <s v="FUR-FU-10004904"/>
    <x v="0"/>
    <x v="5"/>
    <s v="Eldon &quot;L&quot; Workstation Diamond Chairmat"/>
    <x v="5551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s v="United States"/>
    <s v="Cleveland"/>
    <x v="24"/>
    <n v="44105"/>
    <x v="3"/>
    <s v="OFF-ST-10002790"/>
    <x v="1"/>
    <x v="4"/>
    <s v="Safco Industrial Shelving"/>
    <x v="5092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s v="United States"/>
    <s v="Decatur"/>
    <x v="10"/>
    <n v="62521"/>
    <x v="2"/>
    <s v="OFF-FA-10004854"/>
    <x v="1"/>
    <x v="13"/>
    <s v="Vinyl Coated Wire Paper Clips in Organizer Box, 800/Box"/>
    <x v="5385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s v="United States"/>
    <s v="Decatur"/>
    <x v="10"/>
    <n v="62521"/>
    <x v="2"/>
    <s v="FUR-CH-10004063"/>
    <x v="0"/>
    <x v="1"/>
    <s v="Global Deluxe High-Back Manager's Chair"/>
    <x v="121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s v="United States"/>
    <s v="Decatur"/>
    <x v="10"/>
    <n v="62521"/>
    <x v="2"/>
    <s v="OFF-ST-10000642"/>
    <x v="1"/>
    <x v="4"/>
    <s v="Tennsco Lockers, Gray"/>
    <x v="4503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s v="United States"/>
    <s v="Decatur"/>
    <x v="10"/>
    <n v="62521"/>
    <x v="2"/>
    <s v="OFF-AR-10004078"/>
    <x v="1"/>
    <x v="6"/>
    <s v="Newell 312"/>
    <x v="5552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s v="United States"/>
    <s v="Decatur"/>
    <x v="10"/>
    <n v="62521"/>
    <x v="2"/>
    <s v="FUR-FU-10004270"/>
    <x v="0"/>
    <x v="5"/>
    <s v="Executive Impressions 13&quot; Clairmont Wall Clock"/>
    <x v="5553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s v="United States"/>
    <s v="Mansfield"/>
    <x v="5"/>
    <n v="76063"/>
    <x v="2"/>
    <s v="FUR-TA-10004607"/>
    <x v="0"/>
    <x v="3"/>
    <s v="Hon 2111 Invitation Series Straight Table"/>
    <x v="5554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s v="United States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s v="United States"/>
    <s v="Houston"/>
    <x v="5"/>
    <n v="77070"/>
    <x v="2"/>
    <s v="TEC-AC-10001714"/>
    <x v="2"/>
    <x v="11"/>
    <s v="Logitech MX Performance Wireless Mouse"/>
    <x v="4703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s v="United States"/>
    <s v="Richmond"/>
    <x v="17"/>
    <n v="23223"/>
    <x v="0"/>
    <s v="OFF-AP-10002945"/>
    <x v="1"/>
    <x v="9"/>
    <s v="Honeywell Enviracaire Portable HEPA Air Cleaner for 17' x 22' Room"/>
    <x v="5556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s v="United States"/>
    <s v="Richmond"/>
    <x v="17"/>
    <n v="23223"/>
    <x v="0"/>
    <s v="OFF-SU-10004664"/>
    <x v="1"/>
    <x v="14"/>
    <s v="Acme Softgrip Scissors"/>
    <x v="5557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s v="United States"/>
    <s v="Arlington"/>
    <x v="17"/>
    <n v="22204"/>
    <x v="0"/>
    <s v="TEC-AC-10002550"/>
    <x v="2"/>
    <x v="11"/>
    <s v="Maxell 4.7GB DVD-RW 3/Pack"/>
    <x v="3706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s v="United States"/>
    <s v="San Francisco"/>
    <x v="1"/>
    <n v="94122"/>
    <x v="1"/>
    <s v="OFF-AR-10002335"/>
    <x v="1"/>
    <x v="6"/>
    <s v="DIXON Oriole Pencils"/>
    <x v="788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s v="United States"/>
    <s v="San Diego"/>
    <x v="1"/>
    <n v="92024"/>
    <x v="1"/>
    <s v="TEC-AC-10001445"/>
    <x v="2"/>
    <x v="11"/>
    <s v="Imation USB 2.0 Swivel Flash Drive USB flash drive - 4 GB - Pink"/>
    <x v="5558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s v="United States"/>
    <s v="Watertown"/>
    <x v="15"/>
    <n v="13601"/>
    <x v="3"/>
    <s v="OFF-ST-10003996"/>
    <x v="1"/>
    <x v="4"/>
    <s v="Letter/Legal File Tote with Clear Snap-On Lid, Black Granite"/>
    <x v="5559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s v="United States"/>
    <s v="Los Angeles"/>
    <x v="1"/>
    <n v="90036"/>
    <x v="1"/>
    <s v="OFF-SU-10003505"/>
    <x v="1"/>
    <x v="14"/>
    <s v="Premier Electric Letter Opener"/>
    <x v="4540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s v="United States"/>
    <s v="Los Angeles"/>
    <x v="1"/>
    <n v="90036"/>
    <x v="1"/>
    <s v="OFF-FA-10000624"/>
    <x v="1"/>
    <x v="13"/>
    <s v="OIC Binder Clips"/>
    <x v="1511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s v="United States"/>
    <s v="Los Angeles"/>
    <x v="1"/>
    <n v="90036"/>
    <x v="1"/>
    <s v="OFF-PA-10002870"/>
    <x v="1"/>
    <x v="10"/>
    <s v="Ampad Phone Message Book, Recycled, 400 Message Capacity, 5 ¾” x 11”"/>
    <x v="1140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s v="United States"/>
    <s v="Philadelphia"/>
    <x v="9"/>
    <n v="19140"/>
    <x v="3"/>
    <s v="OFF-AR-10002257"/>
    <x v="1"/>
    <x v="6"/>
    <s v="Eldon Spacemaker Box, Quick-Snap Lid, Clear"/>
    <x v="2245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s v="United States"/>
    <s v="Akron"/>
    <x v="24"/>
    <n v="44312"/>
    <x v="3"/>
    <s v="TEC-PH-10003580"/>
    <x v="2"/>
    <x v="7"/>
    <s v="Cisco IP Phone 7961G-GE VoIP phone"/>
    <x v="4688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s v="United States"/>
    <s v="Akron"/>
    <x v="24"/>
    <n v="44312"/>
    <x v="3"/>
    <s v="TEC-PH-10001530"/>
    <x v="2"/>
    <x v="7"/>
    <s v="Plantronics Voyager Pro Legend"/>
    <x v="5560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s v="United States"/>
    <s v="Akron"/>
    <x v="24"/>
    <n v="44312"/>
    <x v="3"/>
    <s v="TEC-AC-10000420"/>
    <x v="2"/>
    <x v="11"/>
    <s v="Logitech G500s Laser Gaming Mouse with Adjustable Weight Tuning"/>
    <x v="463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s v="United States"/>
    <s v="San Francisco"/>
    <x v="1"/>
    <n v="94110"/>
    <x v="1"/>
    <s v="TEC-AC-10000892"/>
    <x v="2"/>
    <x v="11"/>
    <s v="NETGEAR N750 Dual Band Wi-Fi Gigabit Router"/>
    <x v="5561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s v="United States"/>
    <s v="Grand Rapids"/>
    <x v="12"/>
    <n v="49505"/>
    <x v="2"/>
    <s v="OFF-PA-10001934"/>
    <x v="1"/>
    <x v="10"/>
    <s v="Xerox 1993"/>
    <x v="54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s v="United States"/>
    <s v="San Francisco"/>
    <x v="1"/>
    <n v="94109"/>
    <x v="1"/>
    <s v="FUR-TA-10003473"/>
    <x v="0"/>
    <x v="3"/>
    <s v="Bretford Rectangular Conference Table Tops"/>
    <x v="1216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TEC-PH-10001051"/>
    <x v="2"/>
    <x v="7"/>
    <s v="HTC One"/>
    <x v="1977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FUR-FU-10004351"/>
    <x v="0"/>
    <x v="5"/>
    <s v="Staple-based wall hangings"/>
    <x v="5562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TEC-PH-10000560"/>
    <x v="2"/>
    <x v="7"/>
    <s v="Samsung Galaxy S III - 16GB - pebble blue (T-Mobile)"/>
    <x v="5564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OFF-AP-10004249"/>
    <x v="1"/>
    <x v="9"/>
    <s v="Staple holder"/>
    <x v="5565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OFF-ST-10001490"/>
    <x v="1"/>
    <x v="4"/>
    <s v="Hot File 7-Pocket, Floor Stand"/>
    <x v="573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s v="United States"/>
    <s v="Nashville"/>
    <x v="18"/>
    <n v="37211"/>
    <x v="0"/>
    <s v="OFF-PA-10000312"/>
    <x v="1"/>
    <x v="10"/>
    <s v="Xerox 1955"/>
    <x v="5566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s v="United States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s v="United States"/>
    <s v="Houston"/>
    <x v="5"/>
    <n v="77041"/>
    <x v="2"/>
    <s v="TEC-PH-10004100"/>
    <x v="2"/>
    <x v="7"/>
    <s v="Griffin GC17055 Auxiliary Audio Cable"/>
    <x v="5567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s v="United States"/>
    <s v="Reno"/>
    <x v="33"/>
    <n v="89502"/>
    <x v="1"/>
    <s v="OFF-FA-10000254"/>
    <x v="1"/>
    <x v="13"/>
    <s v="Sterling Rubber Bands by Alliance"/>
    <x v="5568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s v="United States"/>
    <s v="New York City"/>
    <x v="15"/>
    <n v="10009"/>
    <x v="3"/>
    <s v="FUR-CH-10004289"/>
    <x v="0"/>
    <x v="1"/>
    <s v="Global Super Steno Chair"/>
    <x v="3140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s v="United States"/>
    <s v="New York City"/>
    <x v="15"/>
    <n v="10009"/>
    <x v="3"/>
    <s v="OFF-AR-10003469"/>
    <x v="1"/>
    <x v="6"/>
    <s v="Nontoxic Chalk"/>
    <x v="287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s v="United States"/>
    <s v="Los Angeles"/>
    <x v="1"/>
    <n v="90008"/>
    <x v="1"/>
    <s v="TEC-PH-10004188"/>
    <x v="2"/>
    <x v="7"/>
    <s v="OtterBox Commuter Series Case - Samsung Galaxy S4"/>
    <x v="5569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s v="United States"/>
    <s v="Los Angeles"/>
    <x v="1"/>
    <n v="90008"/>
    <x v="1"/>
    <s v="FUR-BO-10004015"/>
    <x v="0"/>
    <x v="0"/>
    <s v="Bush Andora Bookcase, Maple/Graphite Gray Finish"/>
    <x v="5570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s v="United States"/>
    <s v="Los Angeles"/>
    <x v="1"/>
    <n v="90008"/>
    <x v="1"/>
    <s v="OFF-ST-10000991"/>
    <x v="1"/>
    <x v="4"/>
    <s v="Space Solutions HD Industrial Steel Shelving."/>
    <x v="3216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s v="United States"/>
    <s v="San Diego"/>
    <x v="1"/>
    <n v="92037"/>
    <x v="1"/>
    <s v="FUR-TA-10002958"/>
    <x v="0"/>
    <x v="3"/>
    <s v="Bevis Oval Conference Table, Walnut"/>
    <x v="188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s v="United States"/>
    <s v="San Francisco"/>
    <x v="1"/>
    <n v="94110"/>
    <x v="1"/>
    <s v="FUR-BO-10002213"/>
    <x v="0"/>
    <x v="0"/>
    <s v="Sauder Forest Hills Library, Woodland Oak Finish"/>
    <x v="3754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s v="United States"/>
    <s v="San Diego"/>
    <x v="1"/>
    <n v="92105"/>
    <x v="1"/>
    <s v="TEC-PH-10000004"/>
    <x v="2"/>
    <x v="7"/>
    <s v="Belkin iPhone and iPad Lightning Cable"/>
    <x v="5571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s v="United States"/>
    <s v="San Diego"/>
    <x v="1"/>
    <n v="92105"/>
    <x v="1"/>
    <s v="OFF-BI-10003708"/>
    <x v="1"/>
    <x v="8"/>
    <s v="Acco Four Pocket Poly Ring Binder with Label Holder, Smoke, 1&quot;"/>
    <x v="1278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s v="United States"/>
    <s v="Elyria"/>
    <x v="24"/>
    <n v="44035"/>
    <x v="3"/>
    <s v="OFF-BI-10002949"/>
    <x v="1"/>
    <x v="8"/>
    <s v="Prestige Round Ring Binders"/>
    <x v="5572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s v="United States"/>
    <s v="Houston"/>
    <x v="5"/>
    <n v="77070"/>
    <x v="2"/>
    <s v="OFF-AP-10001242"/>
    <x v="1"/>
    <x v="9"/>
    <s v="APC 7 Outlet Network SurgeArrest Surge Protector"/>
    <x v="5573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s v="United States"/>
    <s v="Houston"/>
    <x v="5"/>
    <n v="77070"/>
    <x v="2"/>
    <s v="FUR-FU-10001424"/>
    <x v="0"/>
    <x v="5"/>
    <s v="Dax Clear Box Frame"/>
    <x v="1913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s v="United States"/>
    <s v="Houston"/>
    <x v="5"/>
    <n v="77070"/>
    <x v="2"/>
    <s v="OFF-AR-10003469"/>
    <x v="1"/>
    <x v="6"/>
    <s v="Nontoxic Chalk"/>
    <x v="2437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s v="United States"/>
    <s v="Houston"/>
    <x v="5"/>
    <n v="77070"/>
    <x v="2"/>
    <s v="OFF-PA-10000232"/>
    <x v="1"/>
    <x v="10"/>
    <s v="Xerox 1975"/>
    <x v="12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s v="United States"/>
    <s v="Houston"/>
    <x v="5"/>
    <n v="77070"/>
    <x v="2"/>
    <s v="FUR-CH-10000229"/>
    <x v="0"/>
    <x v="1"/>
    <s v="Global Enterprise Series Seating High-Back Swivel/Tilt Chairs"/>
    <x v="5574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s v="United States"/>
    <s v="Houston"/>
    <x v="5"/>
    <n v="77070"/>
    <x v="2"/>
    <s v="OFF-ST-10002562"/>
    <x v="1"/>
    <x v="4"/>
    <s v="Staple magnet"/>
    <x v="5575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s v="United States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s v="United States"/>
    <s v="Miami"/>
    <x v="2"/>
    <n v="33178"/>
    <x v="0"/>
    <s v="OFF-PA-10002986"/>
    <x v="1"/>
    <x v="10"/>
    <s v="Xerox 1898"/>
    <x v="5577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s v="United States"/>
    <s v="Miami"/>
    <x v="2"/>
    <n v="33178"/>
    <x v="0"/>
    <s v="OFF-PA-10000143"/>
    <x v="1"/>
    <x v="10"/>
    <s v="Astroparche Fine Business Paper"/>
    <x v="869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s v="United States"/>
    <s v="Seattle"/>
    <x v="4"/>
    <n v="98115"/>
    <x v="1"/>
    <s v="OFF-AR-10003752"/>
    <x v="1"/>
    <x v="6"/>
    <s v="Deluxe Chalkboard Eraser Cleaner"/>
    <x v="849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s v="United States"/>
    <s v="Murfreesboro"/>
    <x v="18"/>
    <n v="37130"/>
    <x v="0"/>
    <s v="TEC-AC-10002370"/>
    <x v="2"/>
    <x v="11"/>
    <s v="Maxell CD-R Discs"/>
    <x v="557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s v="United States"/>
    <s v="Murfreesboro"/>
    <x v="18"/>
    <n v="37130"/>
    <x v="0"/>
    <s v="FUR-FU-10002030"/>
    <x v="0"/>
    <x v="5"/>
    <s v="Executive Impressions 14&quot; Contract Wall Clock with Quartz Movement"/>
    <x v="5579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s v="United States"/>
    <s v="Murfreesboro"/>
    <x v="18"/>
    <n v="37130"/>
    <x v="0"/>
    <s v="FUR-BO-10002853"/>
    <x v="0"/>
    <x v="0"/>
    <s v="O'Sullivan 5-Shelf Heavy-Duty Bookcases"/>
    <x v="5580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s v="United States"/>
    <s v="Murfreesboro"/>
    <x v="18"/>
    <n v="37130"/>
    <x v="0"/>
    <s v="OFF-ST-10002562"/>
    <x v="1"/>
    <x v="4"/>
    <s v="Staple magnet"/>
    <x v="2752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s v="United States"/>
    <s v="Murfreesboro"/>
    <x v="18"/>
    <n v="37130"/>
    <x v="0"/>
    <s v="TEC-AC-10004227"/>
    <x v="2"/>
    <x v="11"/>
    <s v="SanDisk Ultra 16 GB MicroSDHC Class 10 Memory Card"/>
    <x v="3145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s v="United States"/>
    <s v="Saint Louis"/>
    <x v="25"/>
    <n v="63116"/>
    <x v="2"/>
    <s v="OFF-SU-10002573"/>
    <x v="1"/>
    <x v="14"/>
    <s v="Acme 10&quot; Easy Grip Assistive Scissors"/>
    <x v="5581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s v="United States"/>
    <s v="Seattle"/>
    <x v="4"/>
    <n v="98105"/>
    <x v="1"/>
    <s v="OFF-PA-10003848"/>
    <x v="1"/>
    <x v="10"/>
    <s v="Xerox 1997"/>
    <x v="54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s v="United States"/>
    <s v="Seattle"/>
    <x v="4"/>
    <n v="98105"/>
    <x v="1"/>
    <s v="FUR-FU-10001290"/>
    <x v="0"/>
    <x v="5"/>
    <s v="Executive Impressions Supervisor Wall Clock"/>
    <x v="487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s v="United States"/>
    <s v="Seattle"/>
    <x v="4"/>
    <n v="98105"/>
    <x v="1"/>
    <s v="TEC-AC-10003832"/>
    <x v="2"/>
    <x v="11"/>
    <s v="Logitech P710e Mobile Speakerphone"/>
    <x v="2694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s v="United States"/>
    <s v="New York City"/>
    <x v="15"/>
    <n v="10024"/>
    <x v="3"/>
    <s v="OFF-ST-10001558"/>
    <x v="1"/>
    <x v="4"/>
    <s v="Acco Perma 4000 Stacking Storage Drawers"/>
    <x v="647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s v="United States"/>
    <s v="Woodbury"/>
    <x v="11"/>
    <n v="55125"/>
    <x v="2"/>
    <s v="OFF-ST-10001490"/>
    <x v="1"/>
    <x v="4"/>
    <s v="Hot File 7-Pocket, Floor Stand"/>
    <x v="3469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s v="United States"/>
    <s v="Chattanooga"/>
    <x v="18"/>
    <n v="37421"/>
    <x v="0"/>
    <s v="OFF-BI-10003669"/>
    <x v="1"/>
    <x v="8"/>
    <s v="3M Organizer Strips"/>
    <x v="5582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s v="United States"/>
    <s v="Philadelphia"/>
    <x v="9"/>
    <n v="19140"/>
    <x v="3"/>
    <s v="OFF-AR-10004441"/>
    <x v="1"/>
    <x v="6"/>
    <s v="BIC Brite Liner Highlighters"/>
    <x v="2153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s v="United States"/>
    <s v="Philadelphia"/>
    <x v="9"/>
    <n v="19140"/>
    <x v="3"/>
    <s v="TEC-PH-10001924"/>
    <x v="2"/>
    <x v="7"/>
    <s v="iHome FM Clock Radio with Lightning Dock"/>
    <x v="5583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s v="United States"/>
    <s v="Lafayette"/>
    <x v="28"/>
    <n v="70506"/>
    <x v="0"/>
    <s v="OFF-AR-10004456"/>
    <x v="1"/>
    <x v="6"/>
    <s v="Panasonic KP-4ABK Battery-Operated Pencil Sharpener"/>
    <x v="1411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s v="United States"/>
    <s v="Lawrence"/>
    <x v="14"/>
    <n v="46226"/>
    <x v="2"/>
    <s v="OFF-BI-10001890"/>
    <x v="1"/>
    <x v="8"/>
    <s v="Avery Poly Binder Pockets"/>
    <x v="631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s v="United States"/>
    <s v="Hillsboro"/>
    <x v="21"/>
    <n v="97123"/>
    <x v="1"/>
    <s v="FUR-FU-10000629"/>
    <x v="0"/>
    <x v="5"/>
    <s v="9-3/4 Diameter Round Wall Clock"/>
    <x v="5584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s v="United States"/>
    <s v="Hillsboro"/>
    <x v="21"/>
    <n v="97123"/>
    <x v="1"/>
    <s v="TEC-AC-10002323"/>
    <x v="2"/>
    <x v="11"/>
    <s v="SanDisk Ultra 32 GB MicroSDHC Class 10 Memory Card"/>
    <x v="4035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s v="United States"/>
    <s v="Cambridge"/>
    <x v="31"/>
    <n v="2138"/>
    <x v="3"/>
    <s v="OFF-AR-10003056"/>
    <x v="1"/>
    <x v="6"/>
    <s v="Newell 341"/>
    <x v="860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s v="United States"/>
    <s v="Cambridge"/>
    <x v="31"/>
    <n v="2138"/>
    <x v="3"/>
    <s v="OFF-PA-10000300"/>
    <x v="1"/>
    <x v="10"/>
    <s v="Xerox 1936"/>
    <x v="731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s v="United States"/>
    <s v="San Diego"/>
    <x v="1"/>
    <n v="92105"/>
    <x v="1"/>
    <s v="FUR-FU-10000293"/>
    <x v="0"/>
    <x v="5"/>
    <s v="Eldon Antistatic Chair Mats for Low to Medium Pile Carpets"/>
    <x v="5585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s v="United States"/>
    <s v="San Diego"/>
    <x v="1"/>
    <n v="92105"/>
    <x v="1"/>
    <s v="OFF-BI-10003638"/>
    <x v="1"/>
    <x v="8"/>
    <s v="GBC Durable Plastic Covers"/>
    <x v="5586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s v="United States"/>
    <s v="San Diego"/>
    <x v="1"/>
    <n v="92105"/>
    <x v="1"/>
    <s v="TEC-MA-10002109"/>
    <x v="2"/>
    <x v="15"/>
    <s v="HP Officejet Pro 8600 e-All-In-One Printer, Copier, Scanner, Fax"/>
    <x v="2562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s v="United States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s v="United States"/>
    <s v="New York City"/>
    <x v="15"/>
    <n v="10009"/>
    <x v="3"/>
    <s v="TEC-PH-10004922"/>
    <x v="2"/>
    <x v="7"/>
    <s v="RCA Visys Integrated PBX 8-Line Router"/>
    <x v="5588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s v="United States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s v="United States"/>
    <s v="Tallahassee"/>
    <x v="2"/>
    <n v="32303"/>
    <x v="0"/>
    <s v="TEC-PH-10001198"/>
    <x v="2"/>
    <x v="7"/>
    <s v="Avaya 4621SW VoIP phone"/>
    <x v="1665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s v="United States"/>
    <s v="Toledo"/>
    <x v="24"/>
    <n v="43615"/>
    <x v="3"/>
    <s v="OFF-LA-10000443"/>
    <x v="1"/>
    <x v="2"/>
    <s v="Avery 501"/>
    <x v="1173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s v="United States"/>
    <s v="Toledo"/>
    <x v="24"/>
    <n v="43615"/>
    <x v="3"/>
    <s v="OFF-BI-10003669"/>
    <x v="1"/>
    <x v="8"/>
    <s v="3M Organizer Strips"/>
    <x v="5590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s v="United States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s v="United States"/>
    <s v="Columbia"/>
    <x v="39"/>
    <n v="21044"/>
    <x v="3"/>
    <s v="OFF-AP-10002350"/>
    <x v="1"/>
    <x v="9"/>
    <s v="Belkin F9H710-06 7 Outlet SurgeMaster Surge Protector"/>
    <x v="1023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s v="United States"/>
    <s v="Columbia"/>
    <x v="39"/>
    <n v="21044"/>
    <x v="3"/>
    <s v="OFF-PA-10004100"/>
    <x v="1"/>
    <x v="10"/>
    <s v="Xerox 216"/>
    <x v="187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s v="United States"/>
    <s v="Columbia"/>
    <x v="39"/>
    <n v="21044"/>
    <x v="3"/>
    <s v="FUR-FU-10000794"/>
    <x v="0"/>
    <x v="5"/>
    <s v="Eldon Stackable Tray, Side-Load, Legal, Smoke"/>
    <x v="1877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s v="United States"/>
    <s v="Columbia"/>
    <x v="39"/>
    <n v="21044"/>
    <x v="3"/>
    <s v="OFF-BI-10002012"/>
    <x v="1"/>
    <x v="8"/>
    <s v="Wilson Jones Easy Flow II Sheet Lifters"/>
    <x v="5592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s v="United States"/>
    <s v="Atlanta"/>
    <x v="32"/>
    <n v="30318"/>
    <x v="0"/>
    <s v="OFF-BI-10003527"/>
    <x v="1"/>
    <x v="8"/>
    <s v="Fellowes PB500 Electric Punch Plastic Comb Binding Machine with Manual Bind"/>
    <x v="5593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s v="United States"/>
    <s v="Atlanta"/>
    <x v="32"/>
    <n v="30318"/>
    <x v="0"/>
    <s v="OFF-EN-10004483"/>
    <x v="1"/>
    <x v="12"/>
    <s v="#10 White Business Envelopes,4 1/8 x 9 1/2"/>
    <x v="5594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s v="United States"/>
    <s v="Sacramento"/>
    <x v="1"/>
    <n v="95823"/>
    <x v="1"/>
    <s v="OFF-ST-10003722"/>
    <x v="1"/>
    <x v="4"/>
    <s v="Project Tote Personal File"/>
    <x v="919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s v="United States"/>
    <s v="Sacramento"/>
    <x v="1"/>
    <n v="95823"/>
    <x v="1"/>
    <s v="OFF-SU-10002557"/>
    <x v="1"/>
    <x v="14"/>
    <s v="Fiskars Spring-Action Scissors"/>
    <x v="5482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s v="United States"/>
    <s v="Fort Worth"/>
    <x v="5"/>
    <n v="76106"/>
    <x v="2"/>
    <s v="OFF-AR-10002257"/>
    <x v="1"/>
    <x v="6"/>
    <s v="Eldon Spacemaker Box, Quick-Snap Lid, Clear"/>
    <x v="758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s v="United States"/>
    <s v="Fort Worth"/>
    <x v="5"/>
    <n v="76106"/>
    <x v="2"/>
    <s v="OFF-BI-10000756"/>
    <x v="1"/>
    <x v="8"/>
    <s v="Storex DuraTech Recycled Plastic Frosted Binders"/>
    <x v="5595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s v="United States"/>
    <s v="Fort Worth"/>
    <x v="5"/>
    <n v="76106"/>
    <x v="2"/>
    <s v="OFF-AP-10004136"/>
    <x v="1"/>
    <x v="9"/>
    <s v="Kensington 6 Outlet SmartSocket Surge Protector"/>
    <x v="4396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s v="United States"/>
    <s v="Fort Worth"/>
    <x v="5"/>
    <n v="76106"/>
    <x v="2"/>
    <s v="OFF-BI-10002194"/>
    <x v="1"/>
    <x v="8"/>
    <s v="Cardinal Hold-It CD Pocket"/>
    <x v="559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s v="United States"/>
    <s v="Columbus"/>
    <x v="24"/>
    <n v="43229"/>
    <x v="3"/>
    <s v="TEC-AC-10000892"/>
    <x v="2"/>
    <x v="11"/>
    <s v="NETGEAR N750 Dual Band Wi-Fi Gigabit Router"/>
    <x v="5597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s v="United States"/>
    <s v="Louisville"/>
    <x v="22"/>
    <n v="80027"/>
    <x v="1"/>
    <s v="TEC-PH-10001870"/>
    <x v="2"/>
    <x v="7"/>
    <s v="Lunatik TT5L-002 Taktik Strike Impact Protection System for iPhone 5"/>
    <x v="5598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s v="United States"/>
    <s v="Louisville"/>
    <x v="22"/>
    <n v="80027"/>
    <x v="1"/>
    <s v="FUR-CH-10002304"/>
    <x v="0"/>
    <x v="1"/>
    <s v="Global Stack Chair without Arms, Black"/>
    <x v="5599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s v="United States"/>
    <s v="Raleigh"/>
    <x v="3"/>
    <n v="27604"/>
    <x v="0"/>
    <s v="OFF-AP-10002534"/>
    <x v="1"/>
    <x v="9"/>
    <s v="3.6 Cubic Foot Counter Height Office Refrigerator"/>
    <x v="5600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s v="United States"/>
    <s v="Raleigh"/>
    <x v="3"/>
    <n v="27604"/>
    <x v="0"/>
    <s v="OFF-PA-10001125"/>
    <x v="1"/>
    <x v="10"/>
    <s v="Xerox 1988"/>
    <x v="1355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s v="United States"/>
    <s v="New York City"/>
    <x v="15"/>
    <n v="10024"/>
    <x v="3"/>
    <s v="OFF-AP-10000804"/>
    <x v="1"/>
    <x v="9"/>
    <s v="Hoover Portapower Portable Vacuum"/>
    <x v="2051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s v="United States"/>
    <s v="New York City"/>
    <x v="15"/>
    <n v="10024"/>
    <x v="3"/>
    <s v="OFF-BI-10002982"/>
    <x v="1"/>
    <x v="8"/>
    <s v="Avery Self-Adhesive Photo Pockets for Polaroid Photos"/>
    <x v="3023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s v="United States"/>
    <s v="Chicago"/>
    <x v="10"/>
    <n v="60623"/>
    <x v="2"/>
    <s v="OFF-AR-10001547"/>
    <x v="1"/>
    <x v="6"/>
    <s v="Newell 311"/>
    <x v="5601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s v="United States"/>
    <s v="Huntsville"/>
    <x v="5"/>
    <n v="77340"/>
    <x v="2"/>
    <s v="FUR-CH-10000665"/>
    <x v="0"/>
    <x v="1"/>
    <s v="Global Airflow Leather Mesh Back Chair, Black"/>
    <x v="2568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s v="United States"/>
    <s v="Huntsville"/>
    <x v="5"/>
    <n v="77340"/>
    <x v="2"/>
    <s v="OFF-PA-10000520"/>
    <x v="1"/>
    <x v="10"/>
    <s v="Xerox 201"/>
    <x v="759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s v="United States"/>
    <s v="New York City"/>
    <x v="15"/>
    <n v="10024"/>
    <x v="3"/>
    <s v="FUR-BO-10004015"/>
    <x v="0"/>
    <x v="0"/>
    <s v="Bush Andora Bookcase, Maple/Graphite Gray Finish"/>
    <x v="5602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s v="United States"/>
    <s v="Salem"/>
    <x v="21"/>
    <n v="97301"/>
    <x v="1"/>
    <s v="OFF-ST-10004258"/>
    <x v="1"/>
    <x v="4"/>
    <s v="Portable Personal File Box"/>
    <x v="5603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s v="United States"/>
    <s v="Houston"/>
    <x v="5"/>
    <n v="77070"/>
    <x v="2"/>
    <s v="OFF-AR-10003696"/>
    <x v="1"/>
    <x v="6"/>
    <s v="Panasonic KP-350BK Electric Pencil Sharpener with Auto Stop"/>
    <x v="5604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s v="United States"/>
    <s v="Houston"/>
    <x v="5"/>
    <n v="77070"/>
    <x v="2"/>
    <s v="FUR-BO-10001811"/>
    <x v="0"/>
    <x v="0"/>
    <s v="Atlantic Metals Mobile 5-Shelf Bookcases, Custom Colors"/>
    <x v="5605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s v="United States"/>
    <s v="Twin Falls"/>
    <x v="45"/>
    <n v="83301"/>
    <x v="1"/>
    <s v="OFF-BI-10001249"/>
    <x v="1"/>
    <x v="8"/>
    <s v="Avery Heavy-Duty EZD View Binder with Locking Rings"/>
    <x v="560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s v="United States"/>
    <s v="Twin Falls"/>
    <x v="45"/>
    <n v="83301"/>
    <x v="1"/>
    <s v="FUR-TA-10003473"/>
    <x v="0"/>
    <x v="3"/>
    <s v="Bretford Rectangular Conference Table Tops"/>
    <x v="5607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s v="United States"/>
    <s v="Knoxville"/>
    <x v="18"/>
    <n v="37918"/>
    <x v="0"/>
    <s v="OFF-LA-10003190"/>
    <x v="1"/>
    <x v="2"/>
    <s v="Avery 474"/>
    <x v="87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s v="United States"/>
    <s v="Phoenix"/>
    <x v="16"/>
    <n v="85023"/>
    <x v="1"/>
    <s v="TEC-PH-10001305"/>
    <x v="2"/>
    <x v="7"/>
    <s v="Panasonic KX TS208W Corded phone"/>
    <x v="4398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s v="United States"/>
    <s v="Phoenix"/>
    <x v="16"/>
    <n v="85023"/>
    <x v="1"/>
    <s v="OFF-PA-10001534"/>
    <x v="1"/>
    <x v="10"/>
    <s v="Xerox 230"/>
    <x v="12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s v="United States"/>
    <s v="Phoenix"/>
    <x v="16"/>
    <n v="85023"/>
    <x v="1"/>
    <s v="TEC-AC-10000844"/>
    <x v="2"/>
    <x v="11"/>
    <s v="Logitech Gaming G510s - Keyboard"/>
    <x v="5608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s v="United States"/>
    <s v="Monroe"/>
    <x v="3"/>
    <n v="28110"/>
    <x v="0"/>
    <s v="FUR-CH-10000847"/>
    <x v="0"/>
    <x v="1"/>
    <s v="Global Executive Mid-Back Manager's Chair"/>
    <x v="327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s v="United States"/>
    <s v="Monroe"/>
    <x v="3"/>
    <n v="28110"/>
    <x v="0"/>
    <s v="FUR-BO-10000468"/>
    <x v="0"/>
    <x v="0"/>
    <s v="O'Sullivan 2-Shelf Heavy-Duty Bookcases"/>
    <x v="56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s v="United States"/>
    <s v="Richmond"/>
    <x v="17"/>
    <n v="23223"/>
    <x v="0"/>
    <s v="OFF-BI-10002799"/>
    <x v="1"/>
    <x v="8"/>
    <s v="SlimView Poly Binder, 3/8&quot;"/>
    <x v="5610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s v="United States"/>
    <s v="Houston"/>
    <x v="5"/>
    <n v="77041"/>
    <x v="2"/>
    <s v="TEC-PH-10001557"/>
    <x v="2"/>
    <x v="7"/>
    <s v="Pyle PMP37LED"/>
    <x v="3431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s v="United States"/>
    <s v="Los Angeles"/>
    <x v="1"/>
    <n v="90008"/>
    <x v="1"/>
    <s v="OFF-LA-10001934"/>
    <x v="1"/>
    <x v="2"/>
    <s v="Avery 516"/>
    <x v="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s v="United States"/>
    <s v="Los Angeles"/>
    <x v="1"/>
    <n v="90008"/>
    <x v="1"/>
    <s v="OFF-FA-10004248"/>
    <x v="1"/>
    <x v="13"/>
    <s v="Advantus T-Pin Paper Clips"/>
    <x v="5611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s v="United States"/>
    <s v="Los Angeles"/>
    <x v="1"/>
    <n v="90008"/>
    <x v="1"/>
    <s v="TEC-PH-10001944"/>
    <x v="2"/>
    <x v="7"/>
    <s v="Wi-Ex zBoost YX540 Cellular Phone Signal Booster"/>
    <x v="5612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s v="United States"/>
    <s v="Los Angeles"/>
    <x v="1"/>
    <n v="90008"/>
    <x v="1"/>
    <s v="TEC-PH-10002085"/>
    <x v="2"/>
    <x v="7"/>
    <s v="Clarity 53712"/>
    <x v="2005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s v="United States"/>
    <s v="Orem"/>
    <x v="7"/>
    <n v="84057"/>
    <x v="1"/>
    <s v="OFF-PA-10003441"/>
    <x v="1"/>
    <x v="10"/>
    <s v="Xerox 226"/>
    <x v="91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s v="United States"/>
    <s v="Orem"/>
    <x v="7"/>
    <n v="84057"/>
    <x v="1"/>
    <s v="OFF-AR-10004602"/>
    <x v="1"/>
    <x v="6"/>
    <s v="Boston KS Multi-Size Manual Pencil Sharpener"/>
    <x v="44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s v="United States"/>
    <s v="Burlington"/>
    <x v="42"/>
    <m/>
    <x v="3"/>
    <s v="TEC-PH-10002555"/>
    <x v="2"/>
    <x v="7"/>
    <s v="Nortel Meridian M5316 Digital phone"/>
    <x v="5613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s v="United States"/>
    <s v="Philadelphia"/>
    <x v="9"/>
    <n v="19134"/>
    <x v="3"/>
    <s v="TEC-CO-10001449"/>
    <x v="2"/>
    <x v="16"/>
    <s v="Hewlett Packard LaserJet 3310 Copier"/>
    <x v="5614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s v="United States"/>
    <s v="Chicago"/>
    <x v="10"/>
    <n v="60623"/>
    <x v="2"/>
    <s v="OFF-PA-10004285"/>
    <x v="1"/>
    <x v="10"/>
    <s v="Xerox 1959"/>
    <x v="1432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s v="United States"/>
    <s v="Oklahoma City"/>
    <x v="26"/>
    <n v="73120"/>
    <x v="2"/>
    <s v="TEC-PH-10000562"/>
    <x v="2"/>
    <x v="7"/>
    <s v="Samsung Convoy 3"/>
    <x v="5615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s v="United States"/>
    <s v="Oklahoma City"/>
    <x v="26"/>
    <n v="73120"/>
    <x v="2"/>
    <s v="FUR-BO-10003966"/>
    <x v="0"/>
    <x v="0"/>
    <s v="Sauder Facets Collection Library, Sky Alder Finish"/>
    <x v="2661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s v="United States"/>
    <s v="New York City"/>
    <x v="15"/>
    <n v="10035"/>
    <x v="3"/>
    <s v="TEC-AC-10003614"/>
    <x v="2"/>
    <x v="11"/>
    <s v="Verbatim 25 GB 6x Blu-ray Single Layer Recordable Disc, 10/Pack"/>
    <x v="561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s v="United States"/>
    <s v="New York City"/>
    <x v="15"/>
    <n v="10035"/>
    <x v="3"/>
    <s v="OFF-LA-10003148"/>
    <x v="1"/>
    <x v="2"/>
    <s v="Avery 51"/>
    <x v="1381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s v="United States"/>
    <s v="Salt Lake City"/>
    <x v="7"/>
    <n v="84106"/>
    <x v="1"/>
    <s v="OFF-BI-10002133"/>
    <x v="1"/>
    <x v="8"/>
    <s v="Wilson Jones Elliptical Ring 3 1/2&quot; Capacity Binders, 800 sheets"/>
    <x v="5617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s v="United States"/>
    <s v="Utica"/>
    <x v="15"/>
    <n v="13501"/>
    <x v="3"/>
    <s v="FUR-FU-10002813"/>
    <x v="0"/>
    <x v="5"/>
    <s v="DAX Contemporary Wood Frame with Silver Metal Mat, Desktop, 11 x 14 Size"/>
    <x v="586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s v="United States"/>
    <s v="Philadelphia"/>
    <x v="9"/>
    <n v="19134"/>
    <x v="3"/>
    <s v="OFF-BI-10004330"/>
    <x v="1"/>
    <x v="8"/>
    <s v="GBC Velobind Prepunched Cover Sets, Regency Series"/>
    <x v="5618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s v="United States"/>
    <s v="Philadelphia"/>
    <x v="9"/>
    <n v="19134"/>
    <x v="3"/>
    <s v="TEC-PH-10002807"/>
    <x v="2"/>
    <x v="7"/>
    <s v="Motorla HX550 Universal Bluetooth Headset"/>
    <x v="5619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s v="United States"/>
    <s v="Philadelphia"/>
    <x v="9"/>
    <n v="19134"/>
    <x v="3"/>
    <s v="OFF-LA-10001404"/>
    <x v="1"/>
    <x v="2"/>
    <s v="Avery 517"/>
    <x v="181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s v="United States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s v="United States"/>
    <s v="Jackson"/>
    <x v="12"/>
    <n v="49201"/>
    <x v="2"/>
    <s v="OFF-AP-10004233"/>
    <x v="1"/>
    <x v="9"/>
    <s v="Honeywell Enviracaire Portable Air Cleaner for up to 8 x 10 Room"/>
    <x v="562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s v="United States"/>
    <s v="Jackson"/>
    <x v="12"/>
    <n v="49201"/>
    <x v="2"/>
    <s v="OFF-AR-10002766"/>
    <x v="1"/>
    <x v="6"/>
    <s v="Prang Drawing Pencil Set"/>
    <x v="2255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s v="United States"/>
    <s v="Glendale"/>
    <x v="16"/>
    <n v="85301"/>
    <x v="1"/>
    <s v="FUR-CH-10003199"/>
    <x v="0"/>
    <x v="1"/>
    <s v="Office Star - Contemporary Task Swivel Chair"/>
    <x v="4602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s v="United States"/>
    <s v="Wilmington"/>
    <x v="13"/>
    <n v="19805"/>
    <x v="3"/>
    <s v="TEC-PH-10003012"/>
    <x v="2"/>
    <x v="7"/>
    <s v="Nortel Meridian M3904 Professional Digital phone"/>
    <x v="673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s v="United States"/>
    <s v="Wilmington"/>
    <x v="13"/>
    <n v="19805"/>
    <x v="3"/>
    <s v="OFF-AR-10001940"/>
    <x v="1"/>
    <x v="6"/>
    <s v="Sanford Colorific Eraseable Coloring Pencils, 12 Count"/>
    <x v="2805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s v="United States"/>
    <s v="Wilmington"/>
    <x v="13"/>
    <n v="19805"/>
    <x v="3"/>
    <s v="OFF-EN-10003286"/>
    <x v="1"/>
    <x v="12"/>
    <s v="Staple envelope"/>
    <x v="3416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s v="United States"/>
    <s v="Wilmington"/>
    <x v="13"/>
    <n v="19805"/>
    <x v="3"/>
    <s v="OFF-PA-10003441"/>
    <x v="1"/>
    <x v="10"/>
    <s v="Xerox 226"/>
    <x v="789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s v="United States"/>
    <s v="Austin"/>
    <x v="5"/>
    <n v="78745"/>
    <x v="2"/>
    <s v="OFF-PA-10003395"/>
    <x v="1"/>
    <x v="10"/>
    <s v="Xerox 1941"/>
    <x v="763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s v="United States"/>
    <s v="Orlando"/>
    <x v="2"/>
    <n v="32839"/>
    <x v="0"/>
    <s v="TEC-CO-10003236"/>
    <x v="2"/>
    <x v="16"/>
    <s v="Canon Image Class D660 Copier"/>
    <x v="32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s v="United States"/>
    <s v="Orlando"/>
    <x v="2"/>
    <n v="32839"/>
    <x v="0"/>
    <s v="OFF-BI-10002982"/>
    <x v="1"/>
    <x v="8"/>
    <s v="Avery Self-Adhesive Photo Pockets for Polaroid Photos"/>
    <x v="562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s v="United States"/>
    <s v="Orlando"/>
    <x v="2"/>
    <n v="32839"/>
    <x v="0"/>
    <s v="OFF-AR-10004010"/>
    <x v="1"/>
    <x v="6"/>
    <s v="Hunt Boston Vacuum Mount KS Pencil Sharpener"/>
    <x v="402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s v="United States"/>
    <s v="Orlando"/>
    <x v="2"/>
    <n v="32839"/>
    <x v="0"/>
    <s v="OFF-PA-10002947"/>
    <x v="1"/>
    <x v="10"/>
    <s v="Xerox 1923"/>
    <x v="1432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s v="United States"/>
    <s v="Reading"/>
    <x v="9"/>
    <n v="19601"/>
    <x v="3"/>
    <s v="OFF-EN-10003845"/>
    <x v="1"/>
    <x v="12"/>
    <s v="Colored Envelopes"/>
    <x v="317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s v="United States"/>
    <s v="Philadelphia"/>
    <x v="9"/>
    <n v="19134"/>
    <x v="3"/>
    <s v="OFF-LA-10003190"/>
    <x v="1"/>
    <x v="2"/>
    <s v="Avery 474"/>
    <x v="278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s v="United States"/>
    <s v="Houston"/>
    <x v="5"/>
    <n v="77095"/>
    <x v="2"/>
    <s v="OFF-PA-10002986"/>
    <x v="1"/>
    <x v="10"/>
    <s v="Xerox 1898"/>
    <x v="3059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s v="United States"/>
    <s v="Houston"/>
    <x v="5"/>
    <n v="77095"/>
    <x v="2"/>
    <s v="OFF-PA-10001593"/>
    <x v="1"/>
    <x v="10"/>
    <s v="Xerox 1947"/>
    <x v="1399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s v="United States"/>
    <s v="Saint Charles"/>
    <x v="25"/>
    <n v="63301"/>
    <x v="2"/>
    <s v="OFF-PA-10000528"/>
    <x v="1"/>
    <x v="10"/>
    <s v="Xerox 1981"/>
    <x v="232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s v="United States"/>
    <s v="Indianapolis"/>
    <x v="14"/>
    <n v="46203"/>
    <x v="2"/>
    <s v="OFF-ST-10001932"/>
    <x v="1"/>
    <x v="4"/>
    <s v="Fellowes Staxonsteel Drawer Files"/>
    <x v="562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s v="United States"/>
    <s v="Seattle"/>
    <x v="4"/>
    <n v="98115"/>
    <x v="1"/>
    <s v="OFF-BI-10003727"/>
    <x v="1"/>
    <x v="8"/>
    <s v="Avery Durable Slant Ring Binders With Label Holder"/>
    <x v="5625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s v="United States"/>
    <s v="Harrisonburg"/>
    <x v="17"/>
    <n v="22801"/>
    <x v="0"/>
    <s v="FUR-FU-10002759"/>
    <x v="0"/>
    <x v="5"/>
    <s v="12-1/2 Diameter Round Wall Clock"/>
    <x v="792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s v="United States"/>
    <s v="Rochester"/>
    <x v="15"/>
    <n v="14609"/>
    <x v="3"/>
    <s v="OFF-BI-10000545"/>
    <x v="1"/>
    <x v="8"/>
    <s v="GBC Ibimaster 500 Manual ProClick Binding System"/>
    <x v="1396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s v="United States"/>
    <s v="Sandy Springs"/>
    <x v="32"/>
    <n v="30328"/>
    <x v="0"/>
    <s v="OFF-ST-10004950"/>
    <x v="1"/>
    <x v="4"/>
    <s v="Tenex Personal Filing Tote With Secure Closure Lid, Black/Frost"/>
    <x v="4729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s v="United States"/>
    <s v="Sandy Springs"/>
    <x v="32"/>
    <n v="30328"/>
    <x v="0"/>
    <s v="TEC-PH-10003171"/>
    <x v="2"/>
    <x v="7"/>
    <s v="Plantronics Encore H101 Dual Earpieces Headset"/>
    <x v="5626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s v="United States"/>
    <s v="Sandy Springs"/>
    <x v="32"/>
    <n v="30328"/>
    <x v="0"/>
    <s v="OFF-AR-10000614"/>
    <x v="1"/>
    <x v="6"/>
    <s v="Barrel Sharpener"/>
    <x v="293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s v="United States"/>
    <s v="Sandy Springs"/>
    <x v="32"/>
    <n v="30328"/>
    <x v="0"/>
    <s v="OFF-AR-10000034"/>
    <x v="1"/>
    <x v="6"/>
    <s v="BIC Brite Liner Grip Highlighters, Assorted, 5/Pack"/>
    <x v="1936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s v="United States"/>
    <s v="Sandy Springs"/>
    <x v="32"/>
    <n v="30328"/>
    <x v="0"/>
    <s v="OFF-LA-10003766"/>
    <x v="1"/>
    <x v="2"/>
    <s v="Self-Adhesive Removable Labels"/>
    <x v="2143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s v="United States"/>
    <s v="Los Angeles"/>
    <x v="1"/>
    <n v="90004"/>
    <x v="1"/>
    <s v="OFF-AR-10001725"/>
    <x v="1"/>
    <x v="6"/>
    <s v="Boston Home &amp; Office Model 2000 Electric Pencil Sharpeners"/>
    <x v="421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s v="United States"/>
    <s v="Los Angeles"/>
    <x v="1"/>
    <n v="90004"/>
    <x v="1"/>
    <s v="OFF-BI-10002794"/>
    <x v="1"/>
    <x v="8"/>
    <s v="Avery Trapezoid Ring Binder, 3&quot; Capacity, Black, 1040 sheets"/>
    <x v="959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s v="United States"/>
    <s v="Los Angeles"/>
    <x v="1"/>
    <n v="90004"/>
    <x v="1"/>
    <s v="TEC-AC-10004171"/>
    <x v="2"/>
    <x v="11"/>
    <s v="Razer Kraken 7.1 Surround Sound Over Ear USB Gaming Headset"/>
    <x v="674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s v="United States"/>
    <s v="San Francisco"/>
    <x v="1"/>
    <n v="94110"/>
    <x v="1"/>
    <s v="TEC-AC-10003628"/>
    <x v="2"/>
    <x v="11"/>
    <s v="Logitech 910-002974 M325 Wireless Mouse for Web Scrolling"/>
    <x v="1324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s v="United States"/>
    <s v="San Francisco"/>
    <x v="1"/>
    <n v="94110"/>
    <x v="1"/>
    <s v="TEC-AC-10004761"/>
    <x v="2"/>
    <x v="11"/>
    <s v="Maxell 4.7GB DVD+RW 3/Pack"/>
    <x v="945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s v="United States"/>
    <s v="Minneapolis"/>
    <x v="11"/>
    <n v="55407"/>
    <x v="2"/>
    <s v="OFF-ST-10000885"/>
    <x v="1"/>
    <x v="4"/>
    <s v="Fellowes Desktop Hanging File Manager"/>
    <x v="5335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s v="United States"/>
    <s v="Columbus"/>
    <x v="24"/>
    <n v="43229"/>
    <x v="3"/>
    <s v="OFF-BI-10004209"/>
    <x v="1"/>
    <x v="8"/>
    <s v="Fellowes Twister Kit, Gray/Clear, 3/pkg"/>
    <x v="5627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s v="United States"/>
    <s v="Columbus"/>
    <x v="24"/>
    <n v="43229"/>
    <x v="3"/>
    <s v="OFF-FA-10002988"/>
    <x v="1"/>
    <x v="13"/>
    <s v="Ideal Clamps"/>
    <x v="562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s v="United States"/>
    <s v="Columbus"/>
    <x v="24"/>
    <n v="43229"/>
    <x v="3"/>
    <s v="OFF-PA-10002222"/>
    <x v="1"/>
    <x v="10"/>
    <s v="Xerox Color Copier Paper, 11&quot; x 17&quot;, Ream"/>
    <x v="5566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s v="United States"/>
    <s v="Columbus"/>
    <x v="24"/>
    <n v="43229"/>
    <x v="3"/>
    <s v="OFF-AP-10004487"/>
    <x v="1"/>
    <x v="9"/>
    <s v="Kensington 4 Outlet MasterPiece Compact Power Control Center"/>
    <x v="562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s v="United States"/>
    <s v="Raleigh"/>
    <x v="3"/>
    <n v="27604"/>
    <x v="0"/>
    <s v="TEC-PH-10003505"/>
    <x v="2"/>
    <x v="7"/>
    <s v="Geemarc AmpliPOWER60"/>
    <x v="5630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s v="United States"/>
    <s v="Raleigh"/>
    <x v="3"/>
    <n v="27604"/>
    <x v="0"/>
    <s v="FUR-FU-10000076"/>
    <x v="0"/>
    <x v="5"/>
    <s v="24-Hour Round Wall Clock"/>
    <x v="5631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s v="United States"/>
    <s v="Raleigh"/>
    <x v="3"/>
    <n v="27604"/>
    <x v="0"/>
    <s v="OFF-BI-10004728"/>
    <x v="1"/>
    <x v="8"/>
    <s v="Wilson Jones Turn Tabs Binder Tool for Ring Binders"/>
    <x v="5632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s v="United States"/>
    <s v="Raleigh"/>
    <x v="3"/>
    <n v="27604"/>
    <x v="0"/>
    <s v="OFF-PA-10002250"/>
    <x v="1"/>
    <x v="10"/>
    <s v="Things To Do Today Pad"/>
    <x v="1746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s v="United States"/>
    <s v="New York City"/>
    <x v="15"/>
    <n v="10011"/>
    <x v="3"/>
    <s v="OFF-PA-10003823"/>
    <x v="1"/>
    <x v="10"/>
    <s v="Xerox 197"/>
    <x v="186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s v="United States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s v="United States"/>
    <s v="Philadelphia"/>
    <x v="9"/>
    <n v="19143"/>
    <x v="3"/>
    <s v="TEC-AC-10003832"/>
    <x v="2"/>
    <x v="11"/>
    <s v="Logitech P710e Mobile Speakerphone"/>
    <x v="23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s v="United States"/>
    <s v="Meridian"/>
    <x v="45"/>
    <n v="83642"/>
    <x v="1"/>
    <s v="OFF-BI-10001679"/>
    <x v="1"/>
    <x v="8"/>
    <s v="GBC Instant Index System for Binding Systems"/>
    <x v="3406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s v="United States"/>
    <s v="Sacramento"/>
    <x v="1"/>
    <n v="95823"/>
    <x v="1"/>
    <s v="TEC-AC-10002335"/>
    <x v="2"/>
    <x v="11"/>
    <s v="Logitech Media Keyboard K200"/>
    <x v="4552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s v="United States"/>
    <s v="Sacramento"/>
    <x v="1"/>
    <n v="95823"/>
    <x v="1"/>
    <s v="TEC-PH-10003187"/>
    <x v="2"/>
    <x v="7"/>
    <s v="Anker Astro Mini 3000mAh Ultra-Compact Portable Charger"/>
    <x v="236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s v="United States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s v="United States"/>
    <s v="Charlotte"/>
    <x v="3"/>
    <n v="28205"/>
    <x v="0"/>
    <s v="TEC-PH-10003171"/>
    <x v="2"/>
    <x v="7"/>
    <s v="Plantronics Encore H101 Dual Earpieces Headset"/>
    <x v="3651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s v="United States"/>
    <s v="Paterson"/>
    <x v="30"/>
    <n v="7501"/>
    <x v="3"/>
    <s v="OFF-LA-10000414"/>
    <x v="1"/>
    <x v="2"/>
    <s v="Avery 503"/>
    <x v="2551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s v="United States"/>
    <s v="Paterson"/>
    <x v="30"/>
    <n v="7501"/>
    <x v="3"/>
    <s v="FUR-FU-10002107"/>
    <x v="0"/>
    <x v="5"/>
    <s v="Eldon Pizzaz Desk Accessories"/>
    <x v="4206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s v="United States"/>
    <s v="Paterson"/>
    <x v="30"/>
    <n v="7501"/>
    <x v="3"/>
    <s v="OFF-BI-10004593"/>
    <x v="1"/>
    <x v="8"/>
    <s v="Ibico Laser Imprintable Binding System Covers"/>
    <x v="5635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s v="United States"/>
    <s v="Paterson"/>
    <x v="30"/>
    <n v="7501"/>
    <x v="3"/>
    <s v="OFF-AP-10003860"/>
    <x v="1"/>
    <x v="9"/>
    <s v="Fellowes Advanced 8 Outlet Surge Suppressor with Phone/Fax Protection"/>
    <x v="5636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s v="United States"/>
    <s v="Paterson"/>
    <x v="30"/>
    <n v="7501"/>
    <x v="3"/>
    <s v="OFF-PA-10000556"/>
    <x v="1"/>
    <x v="10"/>
    <s v="Xerox 208"/>
    <x v="789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s v="United States"/>
    <s v="Arlington"/>
    <x v="17"/>
    <n v="22204"/>
    <x v="0"/>
    <s v="OFF-AP-10003281"/>
    <x v="1"/>
    <x v="9"/>
    <s v="Acco 6 Outlet Guardian Standard Surge Suppressor"/>
    <x v="2311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s v="United States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s v="United States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s v="United States"/>
    <s v="San Diego"/>
    <x v="1"/>
    <n v="92037"/>
    <x v="1"/>
    <s v="TEC-MA-10003176"/>
    <x v="2"/>
    <x v="15"/>
    <s v="Okidata B400 Printer"/>
    <x v="5638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s v="United States"/>
    <s v="Seattle"/>
    <x v="4"/>
    <n v="98105"/>
    <x v="1"/>
    <s v="OFF-BI-10002003"/>
    <x v="1"/>
    <x v="8"/>
    <s v="Ibico Presentation Index for Binding Systems"/>
    <x v="48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s v="United States"/>
    <s v="Seattle"/>
    <x v="4"/>
    <n v="98105"/>
    <x v="1"/>
    <s v="FUR-FU-10000023"/>
    <x v="0"/>
    <x v="5"/>
    <s v="Eldon Wave Desk Accessories"/>
    <x v="5639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s v="United States"/>
    <s v="Seattle"/>
    <x v="4"/>
    <n v="98105"/>
    <x v="1"/>
    <s v="OFF-ST-10002756"/>
    <x v="1"/>
    <x v="4"/>
    <s v="Tennsco Stur-D-Stor Boltless Shelving, 5 Shelves, 24&quot; Deep, Sand"/>
    <x v="5248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s v="United States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s v="United States"/>
    <s v="Columbus"/>
    <x v="24"/>
    <n v="43229"/>
    <x v="3"/>
    <s v="OFF-BI-10002429"/>
    <x v="1"/>
    <x v="8"/>
    <s v="Premier Elliptical Ring Binder, Black"/>
    <x v="3594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s v="United States"/>
    <s v="Houston"/>
    <x v="5"/>
    <n v="77095"/>
    <x v="2"/>
    <s v="OFF-BI-10003684"/>
    <x v="1"/>
    <x v="8"/>
    <s v="Wilson Jones Legal Size Ring Binders"/>
    <x v="5641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s v="United States"/>
    <s v="Irving"/>
    <x v="5"/>
    <n v="75061"/>
    <x v="2"/>
    <s v="OFF-SU-10003505"/>
    <x v="1"/>
    <x v="14"/>
    <s v="Premier Electric Letter Opener"/>
    <x v="442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s v="United States"/>
    <s v="Irving"/>
    <x v="5"/>
    <n v="75061"/>
    <x v="2"/>
    <s v="OFF-AP-10002534"/>
    <x v="1"/>
    <x v="9"/>
    <s v="3.6 Cubic Foot Counter Height Office Refrigerator"/>
    <x v="5642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s v="United States"/>
    <s v="Morristown"/>
    <x v="30"/>
    <n v="7960"/>
    <x v="3"/>
    <s v="TEC-MA-10004626"/>
    <x v="2"/>
    <x v="15"/>
    <s v="Lexmark 20R1285 X6650 Wireless All-in-One Printer"/>
    <x v="5643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s v="United States"/>
    <s v="Morristown"/>
    <x v="30"/>
    <n v="7960"/>
    <x v="3"/>
    <s v="OFF-ST-10000615"/>
    <x v="1"/>
    <x v="4"/>
    <s v="SimpliFile Personal File, Black Granite, 15w x 6-15/16d x 11-1/4h"/>
    <x v="4024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s v="United States"/>
    <s v="Los Angeles"/>
    <x v="1"/>
    <n v="90008"/>
    <x v="1"/>
    <s v="OFF-PA-10000659"/>
    <x v="1"/>
    <x v="10"/>
    <s v="TOPS Carbonless Receipt Book, Four 2-3/4 x 7-1/4 Money Receipts per Page"/>
    <x v="5644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s v="United States"/>
    <s v="Los Angeles"/>
    <x v="1"/>
    <n v="90008"/>
    <x v="1"/>
    <s v="TEC-AC-10000736"/>
    <x v="2"/>
    <x v="11"/>
    <s v="Logitech G600 MMO Gaming Mouse"/>
    <x v="764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s v="United States"/>
    <s v="Aurora"/>
    <x v="10"/>
    <n v="60505"/>
    <x v="2"/>
    <s v="TEC-AC-10003038"/>
    <x v="2"/>
    <x v="11"/>
    <s v="Kingston Digital DataTraveler 16GB USB 2.0"/>
    <x v="2298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s v="United States"/>
    <s v="Durham"/>
    <x v="3"/>
    <n v="27707"/>
    <x v="0"/>
    <s v="TEC-PH-10004071"/>
    <x v="2"/>
    <x v="7"/>
    <s v="PayAnywhere Card Reader"/>
    <x v="299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s v="United States"/>
    <s v="Durham"/>
    <x v="3"/>
    <n v="27707"/>
    <x v="0"/>
    <s v="OFF-PA-10001667"/>
    <x v="1"/>
    <x v="10"/>
    <s v="Great White Multi-Use Recycled Paper (20Lb. and 84 Bright)"/>
    <x v="646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s v="United States"/>
    <s v="Columbus"/>
    <x v="24"/>
    <n v="43229"/>
    <x v="3"/>
    <s v="OFF-BI-10001982"/>
    <x v="1"/>
    <x v="8"/>
    <s v="Wilson Jones Custom Binder Spines &amp; Labels"/>
    <x v="5645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s v="United States"/>
    <s v="Columbus"/>
    <x v="24"/>
    <n v="43229"/>
    <x v="3"/>
    <s v="OFF-BI-10004141"/>
    <x v="1"/>
    <x v="8"/>
    <s v="Insertable Tab Indexes For Data Binders"/>
    <x v="5646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s v="United States"/>
    <s v="Columbus"/>
    <x v="24"/>
    <n v="43229"/>
    <x v="3"/>
    <s v="OFF-BI-10002103"/>
    <x v="1"/>
    <x v="8"/>
    <s v="Cardinal Slant-D Ring Binder, Heavy Gauge Vinyl"/>
    <x v="5647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s v="United States"/>
    <s v="Los Angeles"/>
    <x v="1"/>
    <n v="90036"/>
    <x v="1"/>
    <s v="OFF-ST-10002574"/>
    <x v="1"/>
    <x v="4"/>
    <s v="SAFCO Commercial Wire Shelving, Black"/>
    <x v="5648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s v="United States"/>
    <s v="Stockton"/>
    <x v="1"/>
    <n v="95207"/>
    <x v="1"/>
    <s v="FUR-FU-10003394"/>
    <x v="0"/>
    <x v="5"/>
    <s v="Tenex &quot;The Solids&quot; Textured Chair Mats"/>
    <x v="5649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s v="United States"/>
    <s v="Columbia"/>
    <x v="25"/>
    <n v="65203"/>
    <x v="2"/>
    <s v="OFF-AP-10003057"/>
    <x v="1"/>
    <x v="9"/>
    <s v="Honeywell Enviracaire Portable HEPA Air Cleaner for 16' x 20' Room"/>
    <x v="565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s v="United States"/>
    <s v="Columbus"/>
    <x v="32"/>
    <n v="31907"/>
    <x v="0"/>
    <s v="FUR-CH-10001146"/>
    <x v="0"/>
    <x v="1"/>
    <s v="Global Value Mid-Back Manager's Chair, Gray"/>
    <x v="5652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s v="United States"/>
    <s v="San Diego"/>
    <x v="1"/>
    <n v="92037"/>
    <x v="1"/>
    <s v="FUR-CH-10003973"/>
    <x v="0"/>
    <x v="1"/>
    <s v="GuestStacker Chair with Chrome Finish Legs"/>
    <x v="5653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s v="United States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s v="United States"/>
    <s v="Los Angeles"/>
    <x v="1"/>
    <n v="90004"/>
    <x v="1"/>
    <s v="FUR-FU-10004071"/>
    <x v="0"/>
    <x v="5"/>
    <s v="Luxo Professional Magnifying Clamp-On Fluorescent Lamps"/>
    <x v="5655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s v="United States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s v="United States"/>
    <s v="Los Angeles"/>
    <x v="1"/>
    <n v="90004"/>
    <x v="1"/>
    <s v="TEC-PH-10004614"/>
    <x v="2"/>
    <x v="7"/>
    <s v="AT&amp;T 841000 Phone"/>
    <x v="5441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s v="United States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s v="United States"/>
    <s v="Springfield"/>
    <x v="17"/>
    <n v="22153"/>
    <x v="0"/>
    <s v="OFF-LA-10004545"/>
    <x v="1"/>
    <x v="2"/>
    <s v="Avery 50"/>
    <x v="2989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s v="United States"/>
    <s v="Decatur"/>
    <x v="10"/>
    <n v="62521"/>
    <x v="2"/>
    <s v="FUR-FU-10001379"/>
    <x v="0"/>
    <x v="5"/>
    <s v="Executive Impressions 16-1/2&quot; Circular Wall Clock"/>
    <x v="1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s v="United States"/>
    <s v="Decatur"/>
    <x v="10"/>
    <n v="62521"/>
    <x v="2"/>
    <s v="OFF-PA-10001846"/>
    <x v="1"/>
    <x v="10"/>
    <s v="Xerox 1899"/>
    <x v="28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s v="United States"/>
    <s v="Decatur"/>
    <x v="10"/>
    <n v="62521"/>
    <x v="2"/>
    <s v="FUR-CH-10000422"/>
    <x v="0"/>
    <x v="1"/>
    <s v="Global Highback Leather Tilter in Burgundy"/>
    <x v="5656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s v="United States"/>
    <s v="Decatur"/>
    <x v="10"/>
    <n v="62521"/>
    <x v="2"/>
    <s v="OFF-PA-10004621"/>
    <x v="1"/>
    <x v="10"/>
    <s v="Xerox 212"/>
    <x v="563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s v="United States"/>
    <s v="New York City"/>
    <x v="15"/>
    <n v="10009"/>
    <x v="3"/>
    <s v="OFF-LA-10001474"/>
    <x v="1"/>
    <x v="2"/>
    <s v="Avery 477"/>
    <x v="5657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s v="United States"/>
    <s v="New York City"/>
    <x v="15"/>
    <n v="10009"/>
    <x v="3"/>
    <s v="TEC-AC-10001635"/>
    <x v="2"/>
    <x v="11"/>
    <s v="KeyTronic KT400U2 - Keyboard - Black"/>
    <x v="5658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s v="United States"/>
    <s v="New York City"/>
    <x v="15"/>
    <n v="10009"/>
    <x v="3"/>
    <s v="OFF-PA-10001950"/>
    <x v="1"/>
    <x v="10"/>
    <s v="Southworth 25% Cotton Antique Laid Paper &amp; Envelopes"/>
    <x v="5659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s v="United States"/>
    <s v="Moreno Valley"/>
    <x v="1"/>
    <n v="92553"/>
    <x v="1"/>
    <s v="OFF-PA-10003790"/>
    <x v="1"/>
    <x v="10"/>
    <s v="Xerox 1991"/>
    <x v="685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s v="United States"/>
    <s v="Everett"/>
    <x v="31"/>
    <n v="2149"/>
    <x v="3"/>
    <s v="OFF-LA-10002475"/>
    <x v="1"/>
    <x v="2"/>
    <s v="Avery 519"/>
    <x v="2521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s v="United States"/>
    <s v="Chattanooga"/>
    <x v="18"/>
    <n v="37421"/>
    <x v="0"/>
    <s v="TEC-AC-10000303"/>
    <x v="2"/>
    <x v="11"/>
    <s v="Logitech M510 Wireless Mouse"/>
    <x v="98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s v="United States"/>
    <s v="Chattanooga"/>
    <x v="18"/>
    <n v="37421"/>
    <x v="0"/>
    <s v="TEC-PH-10000127"/>
    <x v="2"/>
    <x v="7"/>
    <s v="iOttie XL Car Mount"/>
    <x v="5661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s v="United States"/>
    <s v="Chattanooga"/>
    <x v="18"/>
    <n v="37421"/>
    <x v="0"/>
    <s v="OFF-BI-10004364"/>
    <x v="1"/>
    <x v="8"/>
    <s v="Storex Dura Pro Binders"/>
    <x v="5662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s v="United States"/>
    <s v="Chattanooga"/>
    <x v="18"/>
    <n v="37421"/>
    <x v="0"/>
    <s v="OFF-LA-10002195"/>
    <x v="1"/>
    <x v="2"/>
    <s v="Avery 481"/>
    <x v="126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s v="United States"/>
    <s v="Austin"/>
    <x v="5"/>
    <n v="78745"/>
    <x v="2"/>
    <s v="OFF-ST-10001490"/>
    <x v="1"/>
    <x v="4"/>
    <s v="Hot File 7-Pocket, Floor Stand"/>
    <x v="5663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s v="United States"/>
    <s v="Austin"/>
    <x v="5"/>
    <n v="78745"/>
    <x v="2"/>
    <s v="OFF-BI-10002852"/>
    <x v="1"/>
    <x v="8"/>
    <s v="Ibico Standard Transparent Covers"/>
    <x v="5664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s v="United States"/>
    <s v="Austin"/>
    <x v="5"/>
    <n v="78745"/>
    <x v="2"/>
    <s v="OFF-AP-10000390"/>
    <x v="1"/>
    <x v="9"/>
    <s v="Euro Pro Shark Stick Mini Vacuum"/>
    <x v="566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s v="United States"/>
    <s v="Austin"/>
    <x v="5"/>
    <n v="78745"/>
    <x v="2"/>
    <s v="OFF-PA-10004327"/>
    <x v="1"/>
    <x v="10"/>
    <s v="Xerox 1911"/>
    <x v="5201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s v="United States"/>
    <s v="Austin"/>
    <x v="5"/>
    <n v="78745"/>
    <x v="2"/>
    <s v="OFF-BI-10002353"/>
    <x v="1"/>
    <x v="8"/>
    <s v="GBC VeloBind Cover Sets"/>
    <x v="5666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s v="United States"/>
    <s v="Virginia Beach"/>
    <x v="17"/>
    <n v="23464"/>
    <x v="0"/>
    <s v="FUR-FU-10003192"/>
    <x v="0"/>
    <x v="5"/>
    <s v="Luxo Adjustable Task Clamp Lamp"/>
    <x v="5667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s v="United States"/>
    <s v="Jamestown"/>
    <x v="15"/>
    <n v="14701"/>
    <x v="3"/>
    <s v="TEC-AC-10000736"/>
    <x v="2"/>
    <x v="11"/>
    <s v="Logitech G600 MMO Gaming Mouse"/>
    <x v="460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s v="United States"/>
    <s v="Coral Gables"/>
    <x v="2"/>
    <n v="33134"/>
    <x v="0"/>
    <s v="TEC-PH-10003095"/>
    <x v="2"/>
    <x v="7"/>
    <s v="Samsung HM1900 Bluetooth Headset"/>
    <x v="2672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s v="United States"/>
    <s v="Coral Gables"/>
    <x v="2"/>
    <n v="33134"/>
    <x v="0"/>
    <s v="FUR-FU-10002885"/>
    <x v="0"/>
    <x v="5"/>
    <s v="Magna Visual Magnetic Picture Hangers"/>
    <x v="5668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s v="United States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s v="United States"/>
    <s v="Rockford"/>
    <x v="10"/>
    <n v="61107"/>
    <x v="2"/>
    <s v="TEC-PH-10004241"/>
    <x v="2"/>
    <x v="7"/>
    <s v="Nokia Lumia 1020"/>
    <x v="4345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s v="United States"/>
    <s v="Rockford"/>
    <x v="10"/>
    <n v="61107"/>
    <x v="2"/>
    <s v="OFF-BI-10000546"/>
    <x v="1"/>
    <x v="8"/>
    <s v="Avery Durable Binders"/>
    <x v="5670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s v="United States"/>
    <s v="Rockford"/>
    <x v="10"/>
    <n v="61107"/>
    <x v="2"/>
    <s v="FUR-TA-10004256"/>
    <x v="0"/>
    <x v="3"/>
    <s v="Bretford “Just In Time” Height-Adjustable Multi-Task Work Tables"/>
    <x v="567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s v="United States"/>
    <s v="Seattle"/>
    <x v="4"/>
    <n v="98103"/>
    <x v="1"/>
    <s v="OFF-AR-10002067"/>
    <x v="1"/>
    <x v="6"/>
    <s v="Newell 334"/>
    <x v="1618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s v="United States"/>
    <s v="Huntsville"/>
    <x v="5"/>
    <n v="77340"/>
    <x v="2"/>
    <s v="FUR-TA-10000688"/>
    <x v="0"/>
    <x v="3"/>
    <s v="Chromcraft Bull-Nose Wood Round Conference Table Top, Wood Base"/>
    <x v="5672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s v="United States"/>
    <s v="Huntsville"/>
    <x v="5"/>
    <n v="77340"/>
    <x v="2"/>
    <s v="FUR-TA-10002530"/>
    <x v="0"/>
    <x v="3"/>
    <s v="Iceberg OfficeWorks 42&quot; Round Tables"/>
    <x v="5673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s v="United States"/>
    <s v="Huntsville"/>
    <x v="5"/>
    <n v="77340"/>
    <x v="2"/>
    <s v="TEC-PH-10001061"/>
    <x v="2"/>
    <x v="7"/>
    <s v="Apple iPhone 5C"/>
    <x v="1977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s v="United States"/>
    <s v="Milwaukee"/>
    <x v="6"/>
    <n v="53209"/>
    <x v="2"/>
    <s v="FUR-FU-10001057"/>
    <x v="0"/>
    <x v="5"/>
    <s v="Tensor Track Tree Floor Lamp"/>
    <x v="5674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s v="United States"/>
    <s v="Milwaukee"/>
    <x v="6"/>
    <n v="53209"/>
    <x v="2"/>
    <s v="TEC-AC-10002331"/>
    <x v="2"/>
    <x v="11"/>
    <s v="Maxell 74 Minute CDR, 10/Pack"/>
    <x v="1624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s v="United States"/>
    <s v="Green Bay"/>
    <x v="6"/>
    <n v="54302"/>
    <x v="2"/>
    <s v="FUR-FU-10003724"/>
    <x v="0"/>
    <x v="5"/>
    <s v="Westinghouse Clip-On Gooseneck Lamps"/>
    <x v="2499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s v="United States"/>
    <s v="Philadelphia"/>
    <x v="9"/>
    <n v="19120"/>
    <x v="3"/>
    <s v="OFF-PA-10000528"/>
    <x v="1"/>
    <x v="10"/>
    <s v="Xerox 1981"/>
    <x v="2538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s v="United States"/>
    <s v="Philadelphia"/>
    <x v="9"/>
    <n v="19120"/>
    <x v="3"/>
    <s v="TEC-AC-10001908"/>
    <x v="2"/>
    <x v="11"/>
    <s v="Logitech Wireless Headset h800"/>
    <x v="5675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s v="United States"/>
    <s v="Los Angeles"/>
    <x v="1"/>
    <n v="90008"/>
    <x v="1"/>
    <s v="OFF-AR-10003903"/>
    <x v="1"/>
    <x v="6"/>
    <s v="Sanford 52201 APSCO Electric Pencil Sharpener"/>
    <x v="313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s v="United States"/>
    <s v="Los Angeles"/>
    <x v="1"/>
    <n v="90008"/>
    <x v="1"/>
    <s v="TEC-PH-10004908"/>
    <x v="2"/>
    <x v="7"/>
    <s v="Panasonic KX TS3282W Corded phone"/>
    <x v="5676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s v="United States"/>
    <s v="Los Angeles"/>
    <x v="1"/>
    <n v="90008"/>
    <x v="1"/>
    <s v="OFF-AR-10001940"/>
    <x v="1"/>
    <x v="6"/>
    <s v="Sanford Colorific Eraseable Coloring Pencils, 12 Count"/>
    <x v="1235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s v="United States"/>
    <s v="Los Angeles"/>
    <x v="1"/>
    <n v="90008"/>
    <x v="1"/>
    <s v="OFF-BI-10002026"/>
    <x v="1"/>
    <x v="8"/>
    <s v="Avery Arch Ring Binders"/>
    <x v="5677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s v="United States"/>
    <s v="North Miami"/>
    <x v="2"/>
    <n v="33161"/>
    <x v="0"/>
    <s v="OFF-SU-10003936"/>
    <x v="1"/>
    <x v="14"/>
    <s v="Acme Serrated Blade Letter Opener"/>
    <x v="5678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s v="United States"/>
    <s v="Portland"/>
    <x v="21"/>
    <n v="97206"/>
    <x v="1"/>
    <s v="OFF-BI-10002813"/>
    <x v="1"/>
    <x v="8"/>
    <s v="Avery Reinforcements for Hole-Punch Pages"/>
    <x v="4909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s v="United States"/>
    <s v="Portland"/>
    <x v="21"/>
    <n v="97206"/>
    <x v="1"/>
    <s v="TEC-MA-10003337"/>
    <x v="2"/>
    <x v="15"/>
    <s v="Okidata B401 Printer"/>
    <x v="5679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s v="United States"/>
    <s v="Aurora"/>
    <x v="10"/>
    <n v="60505"/>
    <x v="2"/>
    <s v="FUR-CH-10001545"/>
    <x v="0"/>
    <x v="1"/>
    <s v="Hon Comfortask Task/Swivel Chairs"/>
    <x v="5680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s v="United States"/>
    <s v="San Francisco"/>
    <x v="1"/>
    <n v="94109"/>
    <x v="1"/>
    <s v="OFF-PA-10000062"/>
    <x v="1"/>
    <x v="10"/>
    <s v="Green Bar Computer Printout Paper"/>
    <x v="2210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s v="United States"/>
    <s v="San Francisco"/>
    <x v="1"/>
    <n v="94110"/>
    <x v="1"/>
    <s v="OFF-SU-10001574"/>
    <x v="1"/>
    <x v="14"/>
    <s v="Acme Value Line Scissors"/>
    <x v="1031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s v="United States"/>
    <s v="New Bedford"/>
    <x v="31"/>
    <n v="2740"/>
    <x v="3"/>
    <s v="OFF-PA-10001972"/>
    <x v="1"/>
    <x v="10"/>
    <s v="Xerox 214"/>
    <x v="54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s v="United States"/>
    <s v="New Bedford"/>
    <x v="31"/>
    <n v="2740"/>
    <x v="3"/>
    <s v="OFF-BI-10000201"/>
    <x v="1"/>
    <x v="8"/>
    <s v="Avery Triangle Shaped Sheet Lifters, Black, 2/Pack"/>
    <x v="5681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s v="United States"/>
    <s v="San Diego"/>
    <x v="1"/>
    <n v="92037"/>
    <x v="1"/>
    <s v="OFF-AP-10003278"/>
    <x v="1"/>
    <x v="9"/>
    <s v="Belkin 7-Outlet SurgeMaster Home Series"/>
    <x v="5682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s v="United States"/>
    <s v="Jackson"/>
    <x v="18"/>
    <n v="38301"/>
    <x v="0"/>
    <s v="FUR-TA-10002903"/>
    <x v="0"/>
    <x v="3"/>
    <s v="Bevis Round Bullnose 29&quot; High Table Top"/>
    <x v="5683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s v="United States"/>
    <s v="Jackson"/>
    <x v="18"/>
    <n v="38301"/>
    <x v="0"/>
    <s v="TEC-AC-10001013"/>
    <x v="2"/>
    <x v="11"/>
    <s v="Logitech ClearChat Comfort/USB Headset H390"/>
    <x v="1525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s v="United States"/>
    <s v="Jackson"/>
    <x v="18"/>
    <n v="38301"/>
    <x v="0"/>
    <s v="OFF-ST-10000918"/>
    <x v="1"/>
    <x v="4"/>
    <s v="Crate-A-Files"/>
    <x v="4322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s v="United States"/>
    <s v="Jackson"/>
    <x v="18"/>
    <n v="38301"/>
    <x v="0"/>
    <s v="OFF-AR-10001419"/>
    <x v="1"/>
    <x v="6"/>
    <s v="Newell 325"/>
    <x v="5684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s v="United States"/>
    <s v="Jackson"/>
    <x v="18"/>
    <n v="38301"/>
    <x v="0"/>
    <s v="OFF-AP-10003266"/>
    <x v="1"/>
    <x v="9"/>
    <s v="Holmes Replacement Filter for HEPA Air Cleaner, Large Room"/>
    <x v="5685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s v="United States"/>
    <s v="Jacksonville"/>
    <x v="2"/>
    <n v="32216"/>
    <x v="0"/>
    <s v="FUR-BO-10000468"/>
    <x v="0"/>
    <x v="0"/>
    <s v="O'Sullivan 2-Shelf Heavy-Duty Bookcases"/>
    <x v="5686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s v="United States"/>
    <s v="San Diego"/>
    <x v="1"/>
    <n v="92024"/>
    <x v="1"/>
    <s v="OFF-PA-10004610"/>
    <x v="1"/>
    <x v="10"/>
    <s v="Xerox 1900"/>
    <x v="18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s v="United States"/>
    <s v="Hialeah"/>
    <x v="2"/>
    <n v="33012"/>
    <x v="0"/>
    <s v="FUR-FU-10004963"/>
    <x v="0"/>
    <x v="5"/>
    <s v="Eldon 400 Class Desk Accessories, Black Carbon"/>
    <x v="5687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s v="United States"/>
    <s v="Hialeah"/>
    <x v="2"/>
    <n v="33012"/>
    <x v="0"/>
    <s v="TEC-MA-10004626"/>
    <x v="2"/>
    <x v="15"/>
    <s v="Lexmark 20R1285 X6650 Wireless All-in-One Printer"/>
    <x v="5253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s v="United States"/>
    <s v="Houston"/>
    <x v="5"/>
    <n v="77070"/>
    <x v="2"/>
    <s v="TEC-PH-10003437"/>
    <x v="2"/>
    <x v="7"/>
    <s v="Blue Parrot B250XT Professional Grade Wireless Bluetooth Headset with"/>
    <x v="568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s v="United States"/>
    <s v="Houston"/>
    <x v="5"/>
    <n v="77070"/>
    <x v="2"/>
    <s v="OFF-AP-10002867"/>
    <x v="1"/>
    <x v="9"/>
    <s v="Fellowes Command Center 5-outlet power strip"/>
    <x v="56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s v="United States"/>
    <s v="Houston"/>
    <x v="5"/>
    <n v="77070"/>
    <x v="2"/>
    <s v="FUR-CH-10002126"/>
    <x v="0"/>
    <x v="1"/>
    <s v="Hon Deluxe Fabric Upholstered Stacking Chairs"/>
    <x v="3122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s v="United States"/>
    <s v="Houston"/>
    <x v="5"/>
    <n v="77070"/>
    <x v="2"/>
    <s v="OFF-AR-10001761"/>
    <x v="1"/>
    <x v="6"/>
    <s v="Avery Hi-Liter Smear-Safe Highlighters"/>
    <x v="4061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s v="United States"/>
    <s v="Virginia Beach"/>
    <x v="17"/>
    <n v="23464"/>
    <x v="0"/>
    <s v="FUR-FU-10004665"/>
    <x v="0"/>
    <x v="5"/>
    <s v="3M Polarizing Task Lamp with Clamp Arm, Light Gray"/>
    <x v="2963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s v="United States"/>
    <s v="Virginia Beach"/>
    <x v="17"/>
    <n v="23464"/>
    <x v="0"/>
    <s v="TEC-AC-10000057"/>
    <x v="2"/>
    <x v="11"/>
    <s v="Microsoft Natural Ergonomic Keyboard 4000"/>
    <x v="1324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s v="United States"/>
    <s v="Virginia Beach"/>
    <x v="17"/>
    <n v="23464"/>
    <x v="0"/>
    <s v="FUR-FU-10003806"/>
    <x v="0"/>
    <x v="5"/>
    <s v="Tenex Chairmat w/ Average Lip, 45&quot; x 53&quot;"/>
    <x v="4850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s v="United States"/>
    <s v="Houston"/>
    <x v="5"/>
    <n v="77070"/>
    <x v="2"/>
    <s v="OFF-BI-10000145"/>
    <x v="1"/>
    <x v="8"/>
    <s v="Zipper Ring Binder Pockets"/>
    <x v="75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s v="United States"/>
    <s v="Philadelphia"/>
    <x v="9"/>
    <n v="19120"/>
    <x v="3"/>
    <s v="TEC-AC-10000892"/>
    <x v="2"/>
    <x v="11"/>
    <s v="NETGEAR N750 Dual Band Wi-Fi Gigabit Router"/>
    <x v="2775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s v="United States"/>
    <s v="Philadelphia"/>
    <x v="9"/>
    <n v="19120"/>
    <x v="3"/>
    <s v="FUR-CH-10004886"/>
    <x v="0"/>
    <x v="1"/>
    <s v="Bevis Steel Folding Chairs"/>
    <x v="5690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s v="United States"/>
    <s v="Memphis"/>
    <x v="18"/>
    <n v="38109"/>
    <x v="0"/>
    <s v="OFF-ST-10002554"/>
    <x v="1"/>
    <x v="4"/>
    <s v="Tennsco Industrial Shelving"/>
    <x v="5691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s v="United States"/>
    <s v="Lakewood"/>
    <x v="24"/>
    <n v="44107"/>
    <x v="3"/>
    <s v="OFF-AR-10001662"/>
    <x v="1"/>
    <x v="6"/>
    <s v="Rogers Handheld Barrel Pencil Sharpener"/>
    <x v="569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s v="United States"/>
    <s v="Lakewood"/>
    <x v="24"/>
    <n v="44107"/>
    <x v="3"/>
    <s v="TEC-PH-10004531"/>
    <x v="2"/>
    <x v="7"/>
    <s v="AT&amp;T CL2909"/>
    <x v="5693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s v="United States"/>
    <s v="New York City"/>
    <x v="15"/>
    <n v="10011"/>
    <x v="3"/>
    <s v="FUR-CH-10000665"/>
    <x v="0"/>
    <x v="1"/>
    <s v="Global Airflow Leather Mesh Back Chair, Black"/>
    <x v="2659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s v="United States"/>
    <s v="Philadelphia"/>
    <x v="9"/>
    <n v="19120"/>
    <x v="3"/>
    <s v="TEC-AC-10003023"/>
    <x v="2"/>
    <x v="11"/>
    <s v="Logitech G105 Gaming Keyboard"/>
    <x v="5694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s v="United States"/>
    <s v="Los Angeles"/>
    <x v="1"/>
    <n v="90008"/>
    <x v="1"/>
    <s v="FUR-BO-10004709"/>
    <x v="0"/>
    <x v="0"/>
    <s v="Bush Westfield Collection Bookcases, Medium Cherry Finish"/>
    <x v="5695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s v="United States"/>
    <s v="Dallas"/>
    <x v="5"/>
    <n v="75220"/>
    <x v="2"/>
    <s v="OFF-PA-10000477"/>
    <x v="1"/>
    <x v="10"/>
    <s v="Xerox 22"/>
    <x v="1590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s v="United States"/>
    <s v="Dallas"/>
    <x v="5"/>
    <n v="75220"/>
    <x v="2"/>
    <s v="OFF-PA-10002923"/>
    <x v="1"/>
    <x v="10"/>
    <s v="Xerox 1942"/>
    <x v="128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s v="United States"/>
    <s v="Dallas"/>
    <x v="5"/>
    <n v="75220"/>
    <x v="2"/>
    <s v="FUR-TA-10003008"/>
    <x v="0"/>
    <x v="3"/>
    <s v="Lesro Round Back Collection Coffee Table, End Table"/>
    <x v="5696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s v="United States"/>
    <s v="Dallas"/>
    <x v="5"/>
    <n v="75220"/>
    <x v="2"/>
    <s v="OFF-BI-10003707"/>
    <x v="1"/>
    <x v="8"/>
    <s v="Aluminum Screw Posts"/>
    <x v="5697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s v="United States"/>
    <s v="Orange"/>
    <x v="30"/>
    <n v="7050"/>
    <x v="3"/>
    <s v="OFF-BI-10000546"/>
    <x v="1"/>
    <x v="8"/>
    <s v="Avery Durable Binders"/>
    <x v="1784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s v="United States"/>
    <s v="Dallas"/>
    <x v="5"/>
    <n v="75220"/>
    <x v="2"/>
    <s v="OFF-BI-10000404"/>
    <x v="1"/>
    <x v="8"/>
    <s v="Avery Printable Repositionable Plastic Tabs"/>
    <x v="5698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s v="United States"/>
    <s v="Romeoville"/>
    <x v="10"/>
    <n v="60441"/>
    <x v="2"/>
    <s v="OFF-BI-10001196"/>
    <x v="1"/>
    <x v="8"/>
    <s v="Avery Flip-Chart Easel Binder, Black"/>
    <x v="5699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s v="United States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s v="United States"/>
    <s v="Chicago"/>
    <x v="10"/>
    <n v="60623"/>
    <x v="2"/>
    <s v="OFF-BI-10004656"/>
    <x v="1"/>
    <x v="8"/>
    <s v="Peel &amp; Stick Add-On Corner Pockets"/>
    <x v="5701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s v="United States"/>
    <s v="Chicago"/>
    <x v="10"/>
    <n v="60623"/>
    <x v="2"/>
    <s v="FUR-FU-10003773"/>
    <x v="0"/>
    <x v="5"/>
    <s v="Eldon Cleatmat Plus Chair Mats for High Pile Carpets"/>
    <x v="5702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s v="United States"/>
    <s v="Chicago"/>
    <x v="10"/>
    <n v="60623"/>
    <x v="2"/>
    <s v="FUR-TA-10000849"/>
    <x v="0"/>
    <x v="3"/>
    <s v="Bevis Rectangular Conference Tables"/>
    <x v="2044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s v="United States"/>
    <s v="Jacksonville"/>
    <x v="3"/>
    <n v="28540"/>
    <x v="0"/>
    <s v="FUR-FU-10000222"/>
    <x v="0"/>
    <x v="5"/>
    <s v="Seth Thomas 16&quot; Steel Case Clock"/>
    <x v="2540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s v="United States"/>
    <s v="Jacksonville"/>
    <x v="3"/>
    <n v="28540"/>
    <x v="0"/>
    <s v="OFF-BI-10001718"/>
    <x v="1"/>
    <x v="8"/>
    <s v="GBC DocuBind P50 Personal Binding Machine"/>
    <x v="570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s v="United States"/>
    <s v="Jacksonville"/>
    <x v="3"/>
    <n v="28540"/>
    <x v="0"/>
    <s v="TEC-PH-10001700"/>
    <x v="2"/>
    <x v="7"/>
    <s v="Panasonic KX-TG6844B Expandable Digital Cordless Telephone"/>
    <x v="55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s v="United States"/>
    <s v="Jacksonville"/>
    <x v="3"/>
    <n v="28540"/>
    <x v="0"/>
    <s v="OFF-AR-10004078"/>
    <x v="1"/>
    <x v="6"/>
    <s v="Newell 312"/>
    <x v="56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s v="United States"/>
    <s v="Springfield"/>
    <x v="25"/>
    <n v="65807"/>
    <x v="2"/>
    <s v="FUR-FU-10003026"/>
    <x v="0"/>
    <x v="5"/>
    <s v="Eldon Regeneration Recycled Desk Accessories, Black"/>
    <x v="390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s v="United States"/>
    <s v="Springfield"/>
    <x v="25"/>
    <n v="65807"/>
    <x v="2"/>
    <s v="TEC-CO-10003763"/>
    <x v="2"/>
    <x v="16"/>
    <s v="Canon PC1060 Personal Laser Copier"/>
    <x v="980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s v="United States"/>
    <s v="San Francisco"/>
    <x v="1"/>
    <n v="94110"/>
    <x v="1"/>
    <s v="TEC-AC-10004708"/>
    <x v="2"/>
    <x v="11"/>
    <s v="Sony 32GB Class 10 Micro SDHC R40 Memory Card"/>
    <x v="5704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s v="United States"/>
    <s v="Columbia"/>
    <x v="18"/>
    <n v="38401"/>
    <x v="0"/>
    <s v="TEC-AC-10003499"/>
    <x v="2"/>
    <x v="11"/>
    <s v="Memorex Mini Travel Drive 8 GB USB 2.0 Flash Drive"/>
    <x v="5183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s v="United States"/>
    <s v="Columbia"/>
    <x v="18"/>
    <n v="38401"/>
    <x v="0"/>
    <s v="FUR-TA-10001950"/>
    <x v="0"/>
    <x v="3"/>
    <s v="Balt Solid Wood Round Tables"/>
    <x v="5705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s v="United States"/>
    <s v="Hollywood"/>
    <x v="2"/>
    <n v="33021"/>
    <x v="0"/>
    <s v="OFF-PA-10000312"/>
    <x v="1"/>
    <x v="10"/>
    <s v="Xerox 1955"/>
    <x v="5566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s v="United States"/>
    <s v="Hollywood"/>
    <x v="2"/>
    <n v="33021"/>
    <x v="0"/>
    <s v="OFF-AP-10004708"/>
    <x v="1"/>
    <x v="9"/>
    <s v="Fellowes Superior 10 Outlet Split Surge Protector"/>
    <x v="5706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s v="United States"/>
    <s v="Dallas"/>
    <x v="5"/>
    <n v="75081"/>
    <x v="2"/>
    <s v="TEC-PH-10004531"/>
    <x v="2"/>
    <x v="7"/>
    <s v="OtterBox Commuter Series Case - iPhone 5 &amp; 5s"/>
    <x v="570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s v="United States"/>
    <s v="Houston"/>
    <x v="5"/>
    <n v="77041"/>
    <x v="2"/>
    <s v="OFF-PA-10000474"/>
    <x v="1"/>
    <x v="10"/>
    <s v="Easy-staple paper"/>
    <x v="3987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s v="United States"/>
    <s v="Houston"/>
    <x v="5"/>
    <n v="77041"/>
    <x v="2"/>
    <s v="OFF-PA-10002377"/>
    <x v="1"/>
    <x v="10"/>
    <s v="Xerox 1916"/>
    <x v="5708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s v="United States"/>
    <s v="Philadelphia"/>
    <x v="9"/>
    <n v="19140"/>
    <x v="3"/>
    <s v="FUR-CH-10001482"/>
    <x v="0"/>
    <x v="1"/>
    <s v="Office Star - Mesh Screen back chair with Vinyl seat"/>
    <x v="4237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s v="United States"/>
    <s v="Phoenix"/>
    <x v="16"/>
    <n v="85023"/>
    <x v="1"/>
    <s v="OFF-BI-10001553"/>
    <x v="1"/>
    <x v="8"/>
    <s v="SpineVue Locking Slant-D Ring Binders by Cardinal"/>
    <x v="2281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s v="United States"/>
    <s v="Sandy Springs"/>
    <x v="32"/>
    <n v="30328"/>
    <x v="0"/>
    <s v="TEC-AC-10000199"/>
    <x v="2"/>
    <x v="11"/>
    <s v="Kingston Digital DataTraveler 8GB USB 2.0"/>
    <x v="5709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s v="United States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s v="United States"/>
    <s v="Spokane"/>
    <x v="4"/>
    <n v="99207"/>
    <x v="1"/>
    <s v="TEC-AC-10001767"/>
    <x v="2"/>
    <x v="11"/>
    <s v="SanDisk Ultra 64 GB MicroSDHC Class 10 Memory Card"/>
    <x v="5710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s v="United States"/>
    <s v="Spokane"/>
    <x v="4"/>
    <n v="99207"/>
    <x v="1"/>
    <s v="OFF-AR-10002467"/>
    <x v="1"/>
    <x v="6"/>
    <s v="Dixon Ticonderoga Pencils"/>
    <x v="5711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s v="United States"/>
    <s v="Milwaukee"/>
    <x v="6"/>
    <n v="53209"/>
    <x v="2"/>
    <s v="OFF-ST-10001321"/>
    <x v="1"/>
    <x v="4"/>
    <s v="Decoflex Hanging Personal Folder File, Blue"/>
    <x v="451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s v="United States"/>
    <s v="Milwaukee"/>
    <x v="6"/>
    <n v="53209"/>
    <x v="2"/>
    <s v="OFF-ST-10000777"/>
    <x v="1"/>
    <x v="4"/>
    <s v="Companion Letter/Legal File, Black"/>
    <x v="5712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s v="United States"/>
    <s v="Milwaukee"/>
    <x v="6"/>
    <n v="53209"/>
    <x v="2"/>
    <s v="OFF-LA-10003720"/>
    <x v="1"/>
    <x v="2"/>
    <s v="Avery 487"/>
    <x v="1576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s v="United States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s v="United States"/>
    <s v="Fairfield"/>
    <x v="24"/>
    <n v="45014"/>
    <x v="3"/>
    <s v="OFF-PA-10000791"/>
    <x v="1"/>
    <x v="10"/>
    <s v="Wirebound Message Books, Four 2 3/4 x 5 Forms per Page, 200 Sets per Book"/>
    <x v="5714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s v="United States"/>
    <s v="Huntsville"/>
    <x v="19"/>
    <n v="35810"/>
    <x v="0"/>
    <s v="OFF-BI-10001787"/>
    <x v="1"/>
    <x v="8"/>
    <s v="Wilson Jones Four-Pocket Poly Binders"/>
    <x v="5715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s v="United States"/>
    <s v="Houston"/>
    <x v="5"/>
    <n v="77036"/>
    <x v="2"/>
    <s v="TEC-AC-10004353"/>
    <x v="2"/>
    <x v="11"/>
    <s v="Hypercom P1300 Pinpad"/>
    <x v="4649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s v="United States"/>
    <s v="New York City"/>
    <x v="15"/>
    <n v="10011"/>
    <x v="3"/>
    <s v="FUR-FU-10001861"/>
    <x v="0"/>
    <x v="5"/>
    <s v="Floodlight Indoor Halogen Bulbs, 1 Bulb per Pack, 60 Watts"/>
    <x v="5716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s v="United States"/>
    <s v="Los Angeles"/>
    <x v="1"/>
    <n v="90008"/>
    <x v="1"/>
    <s v="OFF-AR-10002766"/>
    <x v="1"/>
    <x v="6"/>
    <s v="Prang Drawing Pencil Set"/>
    <x v="2255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s v="United States"/>
    <s v="Los Angeles"/>
    <x v="1"/>
    <n v="90008"/>
    <x v="1"/>
    <s v="OFF-EN-10003072"/>
    <x v="1"/>
    <x v="12"/>
    <s v="Peel &amp; Seel Envelopes"/>
    <x v="5717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s v="United States"/>
    <s v="Carlsbad"/>
    <x v="27"/>
    <n v="88220"/>
    <x v="1"/>
    <s v="OFF-BI-10001636"/>
    <x v="1"/>
    <x v="8"/>
    <s v="Ibico Plastic and Wire Spiral Binding Combs"/>
    <x v="571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s v="United States"/>
    <s v="Carlsbad"/>
    <x v="27"/>
    <n v="88220"/>
    <x v="1"/>
    <s v="OFF-BI-10000948"/>
    <x v="1"/>
    <x v="8"/>
    <s v="GBC Laser Imprintable Binding System Covers, Desert Sand"/>
    <x v="5719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s v="United States"/>
    <s v="Pocatello"/>
    <x v="45"/>
    <n v="83201"/>
    <x v="1"/>
    <s v="OFF-BI-10002215"/>
    <x v="1"/>
    <x v="8"/>
    <s v="Wilson Jones Hanging View Binder, White, 1&quot;"/>
    <x v="342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s v="United States"/>
    <s v="Springfield"/>
    <x v="17"/>
    <n v="22153"/>
    <x v="0"/>
    <s v="TEC-AC-10001314"/>
    <x v="2"/>
    <x v="11"/>
    <s v="Case Logic 2.4GHz Wireless Keyboard"/>
    <x v="2622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s v="United States"/>
    <s v="Springfield"/>
    <x v="17"/>
    <n v="22153"/>
    <x v="0"/>
    <s v="FUR-FU-10002268"/>
    <x v="0"/>
    <x v="5"/>
    <s v="Ultra Door Push Plate"/>
    <x v="2111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s v="United States"/>
    <s v="Toledo"/>
    <x v="24"/>
    <n v="43615"/>
    <x v="3"/>
    <s v="OFF-BI-10002133"/>
    <x v="1"/>
    <x v="8"/>
    <s v="Wilson Jones Elliptical Ring 3 1/2&quot; Capacity Binders, 800 sheets"/>
    <x v="5720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s v="United States"/>
    <s v="Fort Collins"/>
    <x v="22"/>
    <n v="80525"/>
    <x v="1"/>
    <s v="FUR-FU-10001979"/>
    <x v="0"/>
    <x v="5"/>
    <s v="Dana Halogen Swing-Arm Architect Lamp"/>
    <x v="5721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s v="United States"/>
    <s v="New York City"/>
    <x v="15"/>
    <n v="10024"/>
    <x v="3"/>
    <s v="FUR-CH-10001482"/>
    <x v="0"/>
    <x v="1"/>
    <s v="Office Star - Mesh Screen back chair with Vinyl seat"/>
    <x v="5722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s v="United States"/>
    <s v="New York City"/>
    <x v="15"/>
    <n v="10035"/>
    <x v="3"/>
    <s v="TEC-AC-10002018"/>
    <x v="2"/>
    <x v="11"/>
    <s v="AmazonBasics 3-Button USB Wired Mouse"/>
    <x v="5723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s v="United States"/>
    <s v="New York City"/>
    <x v="15"/>
    <n v="10035"/>
    <x v="3"/>
    <s v="TEC-AC-10000397"/>
    <x v="2"/>
    <x v="11"/>
    <s v="Perixx PERIBOARD-512B, Ergonomic Split Keyboard"/>
    <x v="5724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s v="United States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s v="United States"/>
    <s v="Marlborough"/>
    <x v="31"/>
    <n v="1752"/>
    <x v="3"/>
    <s v="FUR-FU-10002597"/>
    <x v="0"/>
    <x v="5"/>
    <s v="C-Line Magnetic Cubicle Keepers, Clear Polypropylene"/>
    <x v="1471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s v="United States"/>
    <s v="Marlborough"/>
    <x v="31"/>
    <n v="1752"/>
    <x v="3"/>
    <s v="FUR-FU-10004864"/>
    <x v="0"/>
    <x v="5"/>
    <s v="Howard Miller 14-1/2&quot; Diameter Chrome Round Wall Clock"/>
    <x v="1868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s v="United States"/>
    <s v="New Rochelle"/>
    <x v="15"/>
    <n v="10801"/>
    <x v="3"/>
    <s v="OFF-BI-10002103"/>
    <x v="1"/>
    <x v="8"/>
    <s v="Cardinal Slant-D Ring Binder, Heavy Gauge Vinyl"/>
    <x v="1162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s v="United States"/>
    <s v="Seattle"/>
    <x v="4"/>
    <n v="98103"/>
    <x v="1"/>
    <s v="OFF-AP-10001005"/>
    <x v="1"/>
    <x v="9"/>
    <s v="Honeywell Quietcare HEPA Air Cleaner"/>
    <x v="5725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s v="United States"/>
    <s v="Seattle"/>
    <x v="4"/>
    <n v="98103"/>
    <x v="1"/>
    <s v="FUR-TA-10002607"/>
    <x v="0"/>
    <x v="3"/>
    <s v="KI Conference Tables"/>
    <x v="572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s v="United States"/>
    <s v="Detroit"/>
    <x v="12"/>
    <n v="48227"/>
    <x v="2"/>
    <s v="FUR-CH-10000454"/>
    <x v="0"/>
    <x v="1"/>
    <s v="Hon Deluxe Fabric Upholstered Stacking Chairs, Rounded Back"/>
    <x v="5727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s v="United States"/>
    <s v="Fayetteville"/>
    <x v="36"/>
    <n v="72701"/>
    <x v="0"/>
    <s v="OFF-BI-10001359"/>
    <x v="1"/>
    <x v="8"/>
    <s v="GBC DocuBind TL300 Electric Binding System"/>
    <x v="1639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s v="United States"/>
    <s v="Quincy"/>
    <x v="10"/>
    <n v="62301"/>
    <x v="2"/>
    <s v="OFF-BI-10003196"/>
    <x v="1"/>
    <x v="8"/>
    <s v="Accohide Poly Flexible Ring Binders"/>
    <x v="5728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s v="United States"/>
    <s v="Quincy"/>
    <x v="10"/>
    <n v="62301"/>
    <x v="2"/>
    <s v="TEC-AC-10003657"/>
    <x v="2"/>
    <x v="11"/>
    <s v="Lenovo 17-Key USB Numeric Keypad"/>
    <x v="5729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s v="United States"/>
    <s v="New York City"/>
    <x v="15"/>
    <n v="10035"/>
    <x v="3"/>
    <s v="OFF-PA-10002262"/>
    <x v="1"/>
    <x v="10"/>
    <s v="Xerox 192"/>
    <x v="243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s v="United States"/>
    <s v="New York City"/>
    <x v="15"/>
    <n v="10035"/>
    <x v="3"/>
    <s v="OFF-ST-10002214"/>
    <x v="1"/>
    <x v="4"/>
    <s v="X-Rack File for Hanging Folders"/>
    <x v="2433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s v="United States"/>
    <s v="Houston"/>
    <x v="5"/>
    <n v="77095"/>
    <x v="2"/>
    <s v="TEC-PH-10003555"/>
    <x v="2"/>
    <x v="7"/>
    <s v="Motorola HK250 Universal Bluetooth Headset"/>
    <x v="498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s v="United States"/>
    <s v="Detroit"/>
    <x v="12"/>
    <n v="48205"/>
    <x v="2"/>
    <s v="OFF-BI-10000545"/>
    <x v="1"/>
    <x v="8"/>
    <s v="GBC Ibimaster 500 Manual ProClick Binding System"/>
    <x v="5730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s v="United States"/>
    <s v="Chandler"/>
    <x v="16"/>
    <n v="85224"/>
    <x v="1"/>
    <s v="FUR-TA-10004607"/>
    <x v="0"/>
    <x v="3"/>
    <s v="Hon 2111 Invitation Series Straight Table"/>
    <x v="5731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s v="United States"/>
    <s v="Hollywood"/>
    <x v="2"/>
    <n v="33021"/>
    <x v="0"/>
    <s v="FUR-FU-10000277"/>
    <x v="0"/>
    <x v="5"/>
    <s v="Deflect-o DuraMat Antistatic Studded Beveled Mat for Medium Pile Carpeting"/>
    <x v="573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s v="United States"/>
    <s v="Los Angeles"/>
    <x v="1"/>
    <n v="90049"/>
    <x v="1"/>
    <s v="OFF-AP-10004532"/>
    <x v="1"/>
    <x v="9"/>
    <s v="Kensington 6 Outlet Guardian Standard Surge Protector"/>
    <x v="639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s v="United States"/>
    <s v="San Francisco"/>
    <x v="1"/>
    <n v="94122"/>
    <x v="1"/>
    <s v="TEC-AC-10003911"/>
    <x v="2"/>
    <x v="11"/>
    <s v="NETGEAR AC1750 Dual Band Gigabit Smart WiFi Router"/>
    <x v="651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s v="United States"/>
    <s v="Sunnyvale"/>
    <x v="1"/>
    <n v="94086"/>
    <x v="1"/>
    <s v="OFF-BI-10003196"/>
    <x v="1"/>
    <x v="8"/>
    <s v="Accohide Poly Flexible Ring Binders"/>
    <x v="4452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s v="United States"/>
    <s v="Sunnyvale"/>
    <x v="1"/>
    <n v="94086"/>
    <x v="1"/>
    <s v="TEC-AC-10000358"/>
    <x v="2"/>
    <x v="11"/>
    <s v="Imation Secure Drive + Hardware Encrypted USB flash drive - 16 GB"/>
    <x v="5733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s v="United States"/>
    <s v="Sunnyvale"/>
    <x v="1"/>
    <n v="94086"/>
    <x v="1"/>
    <s v="TEC-AC-10000057"/>
    <x v="2"/>
    <x v="11"/>
    <s v="Microsoft Natural Ergonomic Keyboard 4000"/>
    <x v="17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s v="United States"/>
    <s v="Sunnyvale"/>
    <x v="1"/>
    <n v="94086"/>
    <x v="1"/>
    <s v="OFF-AR-10001988"/>
    <x v="1"/>
    <x v="6"/>
    <s v="Bulldog Table or Wall-Mount Pencil Sharpener"/>
    <x v="5734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s v="United States"/>
    <s v="Sunnyvale"/>
    <x v="1"/>
    <n v="94086"/>
    <x v="1"/>
    <s v="OFF-LA-10003498"/>
    <x v="1"/>
    <x v="2"/>
    <s v="Avery 475"/>
    <x v="1851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s v="United States"/>
    <s v="New York City"/>
    <x v="15"/>
    <n v="10011"/>
    <x v="3"/>
    <s v="OFF-AR-10002956"/>
    <x v="1"/>
    <x v="6"/>
    <s v="Boston 16801 Nautilus Battery Pencil Sharpener"/>
    <x v="5735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s v="United States"/>
    <s v="Los Angeles"/>
    <x v="1"/>
    <n v="90004"/>
    <x v="1"/>
    <s v="OFF-PA-10003724"/>
    <x v="1"/>
    <x v="10"/>
    <s v="Wirebound Message Book, 4 per Page"/>
    <x v="139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s v="United States"/>
    <s v="San Francisco"/>
    <x v="1"/>
    <n v="94122"/>
    <x v="1"/>
    <s v="OFF-AR-10004272"/>
    <x v="1"/>
    <x v="6"/>
    <s v="Newell 308"/>
    <x v="36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s v="United States"/>
    <s v="San Francisco"/>
    <x v="1"/>
    <n v="94122"/>
    <x v="1"/>
    <s v="OFF-BI-10003291"/>
    <x v="1"/>
    <x v="8"/>
    <s v="Wilson Jones Leather-Like Binders with DublLock Round Rings"/>
    <x v="692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s v="United States"/>
    <s v="San Francisco"/>
    <x v="1"/>
    <n v="94122"/>
    <x v="1"/>
    <s v="TEC-PH-10004100"/>
    <x v="2"/>
    <x v="7"/>
    <s v="Griffin GC17055 Auxiliary Audio Cable"/>
    <x v="5736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s v="United States"/>
    <s v="Santa Ana"/>
    <x v="1"/>
    <n v="92704"/>
    <x v="1"/>
    <s v="OFF-SU-10001218"/>
    <x v="1"/>
    <x v="14"/>
    <s v="Fiskars Softgrip Scissors"/>
    <x v="2138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s v="United States"/>
    <s v="Seattle"/>
    <x v="4"/>
    <n v="98103"/>
    <x v="1"/>
    <s v="TEC-AC-10004209"/>
    <x v="2"/>
    <x v="11"/>
    <s v="Memorex Froggy Flash Drive 4 GB"/>
    <x v="223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s v="United States"/>
    <s v="New York City"/>
    <x v="15"/>
    <n v="10011"/>
    <x v="3"/>
    <s v="FUR-CH-10002073"/>
    <x v="0"/>
    <x v="1"/>
    <s v="Hon Olson Stacker Chairs"/>
    <x v="5737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s v="United States"/>
    <s v="Los Angeles"/>
    <x v="1"/>
    <n v="90045"/>
    <x v="1"/>
    <s v="FUR-FU-10003424"/>
    <x v="0"/>
    <x v="5"/>
    <s v="Nu-Dell Oak Frame"/>
    <x v="5738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s v="United States"/>
    <s v="Los Angeles"/>
    <x v="1"/>
    <n v="90045"/>
    <x v="1"/>
    <s v="FUR-TA-10001086"/>
    <x v="0"/>
    <x v="3"/>
    <s v="SAFCO PlanMaster Boards, 60w x 37-1/2d, White Melamine"/>
    <x v="5739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s v="United States"/>
    <s v="Seattle"/>
    <x v="4"/>
    <n v="98103"/>
    <x v="1"/>
    <s v="FUR-TA-10004619"/>
    <x v="0"/>
    <x v="3"/>
    <s v="Hon Non-Folding Utility Tables"/>
    <x v="5740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s v="United States"/>
    <s v="San Diego"/>
    <x v="1"/>
    <n v="92024"/>
    <x v="1"/>
    <s v="OFF-BI-10002854"/>
    <x v="1"/>
    <x v="8"/>
    <s v="Performers Binder/Pad Holder, Black"/>
    <x v="5741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s v="United States"/>
    <s v="San Diego"/>
    <x v="1"/>
    <n v="92024"/>
    <x v="1"/>
    <s v="OFF-LA-10002762"/>
    <x v="1"/>
    <x v="2"/>
    <s v="Avery 485"/>
    <x v="574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s v="United States"/>
    <s v="New York City"/>
    <x v="15"/>
    <n v="10035"/>
    <x v="3"/>
    <s v="OFF-FA-10003495"/>
    <x v="1"/>
    <x v="13"/>
    <s v="Staples"/>
    <x v="5743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s v="United States"/>
    <s v="Chicago"/>
    <x v="10"/>
    <n v="60653"/>
    <x v="2"/>
    <s v="OFF-PA-10002581"/>
    <x v="1"/>
    <x v="10"/>
    <s v="Xerox 1951"/>
    <x v="5744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s v="United States"/>
    <s v="Chicago"/>
    <x v="10"/>
    <n v="60653"/>
    <x v="2"/>
    <s v="OFF-BI-10000343"/>
    <x v="1"/>
    <x v="8"/>
    <s v="Pressboard Covers with Storage Hooks, 9 1/2&quot; x 11&quot;, Light Blue"/>
    <x v="5745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s v="United States"/>
    <s v="Chicago"/>
    <x v="10"/>
    <n v="60653"/>
    <x v="2"/>
    <s v="OFF-PA-10001184"/>
    <x v="1"/>
    <x v="10"/>
    <s v="Xerox 1903"/>
    <x v="4501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s v="United States"/>
    <s v="Harrisonburg"/>
    <x v="17"/>
    <n v="22801"/>
    <x v="0"/>
    <s v="TEC-AC-10000521"/>
    <x v="2"/>
    <x v="11"/>
    <s v="Verbatim Slim CD and DVD Storage Cases, 50/Pack"/>
    <x v="5746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s v="United States"/>
    <s v="Rockville"/>
    <x v="39"/>
    <n v="20852"/>
    <x v="3"/>
    <s v="TEC-PH-10002890"/>
    <x v="2"/>
    <x v="7"/>
    <s v="AT&amp;T 17929 Lendline Telephone"/>
    <x v="365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s v="United States"/>
    <s v="Des Moines"/>
    <x v="4"/>
    <n v="98198"/>
    <x v="1"/>
    <s v="FUR-CH-10003061"/>
    <x v="0"/>
    <x v="1"/>
    <s v="Global Leather Task Chair, Black"/>
    <x v="1804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s v="United States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s v="United States"/>
    <s v="Philadelphia"/>
    <x v="9"/>
    <n v="19134"/>
    <x v="3"/>
    <s v="FUR-FU-10001918"/>
    <x v="0"/>
    <x v="5"/>
    <s v="C-Line Cubicle Keepers Polyproplyene Holder With Velcro Backings"/>
    <x v="138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s v="United States"/>
    <s v="Columbus"/>
    <x v="14"/>
    <n v="47201"/>
    <x v="2"/>
    <s v="OFF-ST-10002444"/>
    <x v="1"/>
    <x v="4"/>
    <s v="Recycled Eldon Regeneration Jumbo File"/>
    <x v="335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s v="United States"/>
    <s v="Springfield"/>
    <x v="25"/>
    <n v="65807"/>
    <x v="2"/>
    <s v="OFF-EN-10003286"/>
    <x v="1"/>
    <x v="12"/>
    <s v="Staple envelope"/>
    <x v="3416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s v="United States"/>
    <s v="Springfield"/>
    <x v="25"/>
    <n v="65807"/>
    <x v="2"/>
    <s v="TEC-AC-10000109"/>
    <x v="2"/>
    <x v="11"/>
    <s v="Sony Micro Vault Click 16 GB USB 2.0 Flash Drive"/>
    <x v="5747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s v="United States"/>
    <s v="Henderson"/>
    <x v="0"/>
    <n v="42420"/>
    <x v="0"/>
    <s v="OFF-ST-10002574"/>
    <x v="1"/>
    <x v="4"/>
    <s v="SAFCO Commercial Wire Shelving, Black"/>
    <x v="5748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s v="United States"/>
    <s v="Lakewood"/>
    <x v="24"/>
    <n v="44107"/>
    <x v="3"/>
    <s v="OFF-BI-10000773"/>
    <x v="1"/>
    <x v="8"/>
    <s v="Insertable Tab Post Binder Dividers"/>
    <x v="574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s v="United States"/>
    <s v="Lakewood"/>
    <x v="24"/>
    <n v="44107"/>
    <x v="3"/>
    <s v="OFF-SU-10004661"/>
    <x v="1"/>
    <x v="14"/>
    <s v="Acme Titanium Bonded Scissors"/>
    <x v="5749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s v="United States"/>
    <s v="Omaha"/>
    <x v="8"/>
    <n v="68104"/>
    <x v="2"/>
    <s v="TEC-AC-10003280"/>
    <x v="2"/>
    <x v="11"/>
    <s v="Belkin F8E887 USB Wired Ergonomic Keyboard"/>
    <x v="1324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s v="United States"/>
    <s v="Henderson"/>
    <x v="0"/>
    <n v="42420"/>
    <x v="0"/>
    <s v="FUR-FU-10003773"/>
    <x v="0"/>
    <x v="5"/>
    <s v="Eldon Cleatmat Plus Chair Mats for High Pile Carpets"/>
    <x v="5750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s v="United States"/>
    <s v="Henderson"/>
    <x v="0"/>
    <n v="42420"/>
    <x v="0"/>
    <s v="OFF-BI-10002412"/>
    <x v="1"/>
    <x v="8"/>
    <s v="Wilson Jones “Snap” Scratch Pad Binder Tool for Ring Binders"/>
    <x v="5751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s v="United States"/>
    <s v="Santa Ana"/>
    <x v="1"/>
    <n v="92704"/>
    <x v="1"/>
    <s v="TEC-PH-10002564"/>
    <x v="2"/>
    <x v="7"/>
    <s v="OtterBox Defender Series Case - Samsung Galaxy S4"/>
    <x v="2130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s v="United States"/>
    <s v="Santa Ana"/>
    <x v="1"/>
    <n v="92704"/>
    <x v="1"/>
    <s v="OFF-PA-10002262"/>
    <x v="1"/>
    <x v="10"/>
    <s v="Xerox 192"/>
    <x v="54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s v="United States"/>
    <s v="Springfield"/>
    <x v="17"/>
    <n v="22153"/>
    <x v="0"/>
    <s v="OFF-AR-10000246"/>
    <x v="1"/>
    <x v="6"/>
    <s v="Newell 318"/>
    <x v="348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s v="United States"/>
    <s v="Suffolk"/>
    <x v="17"/>
    <n v="23434"/>
    <x v="0"/>
    <s v="OFF-ST-10002554"/>
    <x v="1"/>
    <x v="4"/>
    <s v="Tennsco Industrial Shelving"/>
    <x v="64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s v="United States"/>
    <s v="Suffolk"/>
    <x v="17"/>
    <n v="23434"/>
    <x v="0"/>
    <s v="OFF-PA-10002751"/>
    <x v="1"/>
    <x v="10"/>
    <s v="Xerox 1920"/>
    <x v="2744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s v="United States"/>
    <s v="Los Angeles"/>
    <x v="1"/>
    <n v="90049"/>
    <x v="1"/>
    <s v="OFF-BI-10004318"/>
    <x v="1"/>
    <x v="8"/>
    <s v="Ibico EB-19 Dual Function Manual Binding System"/>
    <x v="479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s v="United States"/>
    <s v="Houston"/>
    <x v="5"/>
    <n v="77041"/>
    <x v="2"/>
    <s v="OFF-AP-10001564"/>
    <x v="1"/>
    <x v="9"/>
    <s v="Hoover Commercial Lightweight Upright Vacuum with E-Z Empty Dirt Cup"/>
    <x v="575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s v="United States"/>
    <s v="Houston"/>
    <x v="5"/>
    <n v="77041"/>
    <x v="2"/>
    <s v="FUR-CH-10000513"/>
    <x v="0"/>
    <x v="1"/>
    <s v="High-Back Leather Manager's Chair"/>
    <x v="5753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s v="United States"/>
    <s v="Cary"/>
    <x v="3"/>
    <n v="27511"/>
    <x v="0"/>
    <s v="TEC-PH-10001433"/>
    <x v="2"/>
    <x v="7"/>
    <s v="Cisco Small Business SPA 502G VoIP phone"/>
    <x v="2166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s v="United States"/>
    <s v="Springfield"/>
    <x v="24"/>
    <n v="45503"/>
    <x v="3"/>
    <s v="OFF-ST-10002790"/>
    <x v="1"/>
    <x v="4"/>
    <s v="Safco Industrial Shelving"/>
    <x v="5754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s v="United States"/>
    <s v="Louisville"/>
    <x v="0"/>
    <n v="40214"/>
    <x v="0"/>
    <s v="OFF-ST-10002974"/>
    <x v="1"/>
    <x v="4"/>
    <s v="Trav-L-File Heavy-Duty Shuttle II, Black"/>
    <x v="5755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s v="United States"/>
    <s v="Troy"/>
    <x v="24"/>
    <n v="45373"/>
    <x v="3"/>
    <s v="OFF-PA-10003177"/>
    <x v="1"/>
    <x v="10"/>
    <s v="Xerox 1999"/>
    <x v="12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s v="United States"/>
    <s v="Troy"/>
    <x v="24"/>
    <n v="45373"/>
    <x v="3"/>
    <s v="FUR-BO-10001918"/>
    <x v="0"/>
    <x v="0"/>
    <s v="Sauder Forest Hills Library with Doors, Woodland Oak Finish"/>
    <x v="5756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s v="United States"/>
    <s v="Detroit"/>
    <x v="12"/>
    <n v="48227"/>
    <x v="2"/>
    <s v="TEC-PH-10001299"/>
    <x v="2"/>
    <x v="7"/>
    <s v="Polycom CX300 Desktop Phone USB VoIP phone"/>
    <x v="3749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s v="United States"/>
    <s v="Detroit"/>
    <x v="12"/>
    <n v="48227"/>
    <x v="2"/>
    <s v="OFF-BI-10004224"/>
    <x v="1"/>
    <x v="8"/>
    <s v="Catalog Binders with Expanding Posts"/>
    <x v="5757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s v="United States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s v="United States"/>
    <s v="Detroit"/>
    <x v="12"/>
    <n v="48227"/>
    <x v="2"/>
    <s v="OFF-LA-10004178"/>
    <x v="1"/>
    <x v="2"/>
    <s v="Avery 491"/>
    <x v="1316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s v="United States"/>
    <s v="Bloomington"/>
    <x v="14"/>
    <n v="47401"/>
    <x v="2"/>
    <s v="OFF-PA-10000289"/>
    <x v="1"/>
    <x v="10"/>
    <s v="Xerox 213"/>
    <x v="5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s v="United States"/>
    <s v="Dallas"/>
    <x v="5"/>
    <n v="75081"/>
    <x v="2"/>
    <s v="TEC-PH-10002085"/>
    <x v="2"/>
    <x v="7"/>
    <s v="Clarity 53712"/>
    <x v="4235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s v="United States"/>
    <s v="Dallas"/>
    <x v="5"/>
    <n v="75081"/>
    <x v="2"/>
    <s v="OFF-PA-10001934"/>
    <x v="1"/>
    <x v="10"/>
    <s v="Xerox 1993"/>
    <x v="563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s v="United States"/>
    <s v="Dallas"/>
    <x v="5"/>
    <n v="75081"/>
    <x v="2"/>
    <s v="TEC-AC-10003033"/>
    <x v="2"/>
    <x v="11"/>
    <s v="Plantronics CS510 - Over-the-Head monaural Wireless Headset System"/>
    <x v="575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s v="United States"/>
    <s v="Houston"/>
    <x v="5"/>
    <n v="77041"/>
    <x v="2"/>
    <s v="OFF-AR-10001683"/>
    <x v="1"/>
    <x v="6"/>
    <s v="Lumber Crayons"/>
    <x v="5759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s v="United States"/>
    <s v="Houston"/>
    <x v="5"/>
    <n v="77041"/>
    <x v="2"/>
    <s v="OFF-ST-10001713"/>
    <x v="1"/>
    <x v="4"/>
    <s v="Gould Plastics 9-Pocket Panel Bin, 18-3/8w x 5-1/4d x 20-1/2h, Black"/>
    <x v="560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s v="United States"/>
    <s v="Houston"/>
    <x v="5"/>
    <n v="77041"/>
    <x v="2"/>
    <s v="FUR-FU-10000193"/>
    <x v="0"/>
    <x v="5"/>
    <s v="Tenex Chairmats For Use with Hard Floors"/>
    <x v="647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s v="United States"/>
    <s v="Houston"/>
    <x v="5"/>
    <n v="77041"/>
    <x v="2"/>
    <s v="OFF-BI-10000474"/>
    <x v="1"/>
    <x v="8"/>
    <s v="Avery Recycled Flexi-View Covers for Binding Systems"/>
    <x v="5760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s v="United States"/>
    <s v="Houston"/>
    <x v="5"/>
    <n v="77041"/>
    <x v="2"/>
    <s v="OFF-ST-10000129"/>
    <x v="1"/>
    <x v="4"/>
    <s v="Fellowes Recycled Storage Drawers"/>
    <x v="5761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s v="United States"/>
    <s v="Houston"/>
    <x v="5"/>
    <n v="77041"/>
    <x v="2"/>
    <s v="TEC-MA-10001016"/>
    <x v="2"/>
    <x v="15"/>
    <s v="Canon PC170 Desktop Personal Copier"/>
    <x v="3110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s v="United States"/>
    <s v="Haltom City"/>
    <x v="5"/>
    <n v="76117"/>
    <x v="2"/>
    <s v="OFF-SU-10002557"/>
    <x v="1"/>
    <x v="14"/>
    <s v="Fiskars Spring-Action Scissors"/>
    <x v="4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s v="United States"/>
    <s v="Haltom City"/>
    <x v="5"/>
    <n v="76117"/>
    <x v="2"/>
    <s v="OFF-PA-10002160"/>
    <x v="1"/>
    <x v="10"/>
    <s v="Xerox 1978"/>
    <x v="576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s v="United States"/>
    <s v="Haltom City"/>
    <x v="5"/>
    <n v="76117"/>
    <x v="2"/>
    <s v="TEC-AC-10003095"/>
    <x v="2"/>
    <x v="11"/>
    <s v="Logitech G35 7.1-Channel Surround Sound Headset"/>
    <x v="3683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s v="United States"/>
    <s v="Richmond"/>
    <x v="17"/>
    <n v="23223"/>
    <x v="0"/>
    <s v="OFF-EN-10003160"/>
    <x v="1"/>
    <x v="12"/>
    <s v="Pastel Pink Envelopes"/>
    <x v="3441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s v="United States"/>
    <s v="Richmond"/>
    <x v="17"/>
    <n v="23223"/>
    <x v="0"/>
    <s v="TEC-AC-10001542"/>
    <x v="2"/>
    <x v="11"/>
    <s v="SanDisk Cruzer 16 GB USB Flash Drive"/>
    <x v="1113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s v="United States"/>
    <s v="Richmond"/>
    <x v="17"/>
    <n v="23223"/>
    <x v="0"/>
    <s v="OFF-ST-10003641"/>
    <x v="1"/>
    <x v="4"/>
    <s v="Space Solutions Industrial Galvanized Steel Shelving."/>
    <x v="5763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s v="United States"/>
    <s v="Richmond"/>
    <x v="17"/>
    <n v="23223"/>
    <x v="0"/>
    <s v="OFF-BI-10002432"/>
    <x v="1"/>
    <x v="8"/>
    <s v="Wilson Jones Standard D-Ring Binders"/>
    <x v="5764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s v="United States"/>
    <s v="Los Angeles"/>
    <x v="1"/>
    <n v="90049"/>
    <x v="1"/>
    <s v="TEC-PH-10004094"/>
    <x v="2"/>
    <x v="7"/>
    <s v="Motorola L703CM"/>
    <x v="4723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s v="United States"/>
    <s v="Philadelphia"/>
    <x v="9"/>
    <n v="19140"/>
    <x v="3"/>
    <s v="TEC-PH-10001817"/>
    <x v="2"/>
    <x v="7"/>
    <s v="Wilson Electronics DB Pro Signal Booster"/>
    <x v="5765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s v="United States"/>
    <s v="Philadelphia"/>
    <x v="9"/>
    <n v="19140"/>
    <x v="3"/>
    <s v="FUR-FU-10002759"/>
    <x v="0"/>
    <x v="5"/>
    <s v="12-1/2 Diameter Round Wall Clock"/>
    <x v="1318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s v="United States"/>
    <s v="Philadelphia"/>
    <x v="9"/>
    <n v="19140"/>
    <x v="3"/>
    <s v="FUR-CH-10000309"/>
    <x v="0"/>
    <x v="1"/>
    <s v="Global Comet Stacking Arm Chair"/>
    <x v="5052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s v="United States"/>
    <s v="Philadelphia"/>
    <x v="9"/>
    <n v="19140"/>
    <x v="3"/>
    <s v="OFF-PA-10003673"/>
    <x v="1"/>
    <x v="10"/>
    <s v="Strathmore Photo Mount Cards"/>
    <x v="5766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s v="United States"/>
    <s v="Los Angeles"/>
    <x v="1"/>
    <n v="90036"/>
    <x v="1"/>
    <s v="OFF-LA-10000452"/>
    <x v="1"/>
    <x v="2"/>
    <s v="Avery 488"/>
    <x v="424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s v="United States"/>
    <s v="Los Angeles"/>
    <x v="1"/>
    <n v="90036"/>
    <x v="1"/>
    <s v="OFF-PA-10000210"/>
    <x v="1"/>
    <x v="10"/>
    <s v="Xerox Blank Computer Paper"/>
    <x v="3421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s v="United States"/>
    <s v="Los Angeles"/>
    <x v="1"/>
    <n v="90032"/>
    <x v="1"/>
    <s v="OFF-AP-10000358"/>
    <x v="1"/>
    <x v="9"/>
    <s v="Fellowes Basic Home/Office Series Surge Protectors"/>
    <x v="1779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s v="United States"/>
    <s v="San Francisco"/>
    <x v="1"/>
    <n v="94109"/>
    <x v="1"/>
    <s v="OFF-PA-10002137"/>
    <x v="1"/>
    <x v="10"/>
    <s v="Southworth 100% Résumé Paper, 24lb."/>
    <x v="4034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s v="United States"/>
    <s v="Philadelphia"/>
    <x v="9"/>
    <n v="19120"/>
    <x v="3"/>
    <s v="OFF-BI-10003364"/>
    <x v="1"/>
    <x v="8"/>
    <s v="Binding Machine Supplies"/>
    <x v="5767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s v="United States"/>
    <s v="Houston"/>
    <x v="5"/>
    <n v="77070"/>
    <x v="2"/>
    <s v="FUR-FU-10001940"/>
    <x v="0"/>
    <x v="5"/>
    <s v="Staple-based wall hangings"/>
    <x v="1250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s v="United States"/>
    <s v="Houston"/>
    <x v="5"/>
    <n v="77070"/>
    <x v="2"/>
    <s v="FUR-FU-10000320"/>
    <x v="0"/>
    <x v="5"/>
    <s v="OIC Stacking Trays"/>
    <x v="758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s v="United States"/>
    <s v="Las Cruces"/>
    <x v="27"/>
    <n v="88001"/>
    <x v="1"/>
    <s v="OFF-AR-10004441"/>
    <x v="1"/>
    <x v="6"/>
    <s v="BIC Brite Liner Highlighters"/>
    <x v="5768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s v="United States"/>
    <s v="Houston"/>
    <x v="5"/>
    <n v="77070"/>
    <x v="2"/>
    <s v="OFF-ST-10002182"/>
    <x v="1"/>
    <x v="4"/>
    <s v="Iris 3-Drawer Stacking Bin, Black"/>
    <x v="5769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s v="United States"/>
    <s v="Redmond"/>
    <x v="21"/>
    <n v="97756"/>
    <x v="1"/>
    <s v="OFF-BI-10002931"/>
    <x v="1"/>
    <x v="8"/>
    <s v="Avery Trapezoid Extra Heavy Duty 4&quot; Binders"/>
    <x v="5770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s v="United States"/>
    <s v="Cleveland"/>
    <x v="24"/>
    <n v="44105"/>
    <x v="3"/>
    <s v="FUR-BO-10004357"/>
    <x v="0"/>
    <x v="0"/>
    <s v="O'Sullivan Living Dimensions 3-Shelf Bookcases"/>
    <x v="5771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s v="United States"/>
    <s v="Cleveland"/>
    <x v="24"/>
    <n v="44105"/>
    <x v="3"/>
    <s v="OFF-AR-10000475"/>
    <x v="1"/>
    <x v="6"/>
    <s v="Hunt BOSTON Vista Battery-Operated Pencil Sharpener, Black"/>
    <x v="4067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s v="United States"/>
    <s v="Laurel"/>
    <x v="39"/>
    <n v="20707"/>
    <x v="3"/>
    <s v="FUR-FU-10001473"/>
    <x v="0"/>
    <x v="5"/>
    <s v="DAX Wood Document Frame"/>
    <x v="1302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s v="United States"/>
    <s v="Laurel"/>
    <x v="39"/>
    <n v="20707"/>
    <x v="3"/>
    <s v="OFF-AP-10001469"/>
    <x v="1"/>
    <x v="9"/>
    <s v="Fellowes 8 Outlet Superior Workstation Surge Protector"/>
    <x v="5772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s v="United States"/>
    <s v="San Diego"/>
    <x v="1"/>
    <n v="92037"/>
    <x v="1"/>
    <s v="TEC-PH-10004447"/>
    <x v="2"/>
    <x v="7"/>
    <s v="Toshiba IPT2010-SD IP Telephone"/>
    <x v="5773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s v="United States"/>
    <s v="Wilson"/>
    <x v="3"/>
    <n v="27893"/>
    <x v="0"/>
    <s v="OFF-ST-10001469"/>
    <x v="1"/>
    <x v="4"/>
    <s v="Fellowes Bankers Box Recycled Super Stor/Drawer"/>
    <x v="5222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s v="United States"/>
    <s v="Wilson"/>
    <x v="3"/>
    <n v="27893"/>
    <x v="0"/>
    <s v="OFF-ST-10000060"/>
    <x v="1"/>
    <x v="4"/>
    <s v="Fellowes Bankers Box Staxonsteel Drawer File/Stacking System"/>
    <x v="5774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s v="United States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s v="United States"/>
    <s v="Saint Petersburg"/>
    <x v="2"/>
    <n v="33710"/>
    <x v="0"/>
    <s v="OFF-BI-10000666"/>
    <x v="1"/>
    <x v="8"/>
    <s v="Surelock Post Binders"/>
    <x v="5775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s v="United States"/>
    <s v="Saint Petersburg"/>
    <x v="2"/>
    <n v="33710"/>
    <x v="0"/>
    <s v="TEC-PH-10002890"/>
    <x v="2"/>
    <x v="7"/>
    <s v="AT&amp;T 17929 Lendline Telephone"/>
    <x v="2171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s v="United States"/>
    <s v="Buffalo Grove"/>
    <x v="10"/>
    <n v="60089"/>
    <x v="2"/>
    <s v="TEC-AC-10000844"/>
    <x v="2"/>
    <x v="11"/>
    <s v="Logitech Gaming G510s - Keyboard"/>
    <x v="5519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s v="United States"/>
    <s v="Los Angeles"/>
    <x v="1"/>
    <n v="90049"/>
    <x v="1"/>
    <s v="TEC-AC-10002402"/>
    <x v="2"/>
    <x v="11"/>
    <s v="Razer Kraken PRO Over Ear PC and Music Headset"/>
    <x v="460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s v="United States"/>
    <s v="Las Vegas"/>
    <x v="33"/>
    <n v="89115"/>
    <x v="1"/>
    <s v="OFF-BI-10004040"/>
    <x v="1"/>
    <x v="8"/>
    <s v="Wilson Jones Impact Binders"/>
    <x v="1838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s v="United States"/>
    <s v="Las Vegas"/>
    <x v="33"/>
    <n v="89115"/>
    <x v="1"/>
    <s v="TEC-PH-10004094"/>
    <x v="2"/>
    <x v="7"/>
    <s v="Motorola L703CM"/>
    <x v="5776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s v="United States"/>
    <s v="Las Vegas"/>
    <x v="33"/>
    <n v="89115"/>
    <x v="1"/>
    <s v="OFF-AP-10000358"/>
    <x v="1"/>
    <x v="9"/>
    <s v="Fellowes Basic Home/Office Series Surge Protectors"/>
    <x v="5777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s v="United States"/>
    <s v="Naperville"/>
    <x v="10"/>
    <n v="60540"/>
    <x v="2"/>
    <s v="OFF-BI-10000138"/>
    <x v="1"/>
    <x v="8"/>
    <s v="Acco Translucent Poly Ring Binders"/>
    <x v="5778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s v="United States"/>
    <s v="Burlington"/>
    <x v="42"/>
    <m/>
    <x v="3"/>
    <s v="TEC-AC-10002926"/>
    <x v="2"/>
    <x v="11"/>
    <s v="Logitech Wireless Marathon Mouse M705"/>
    <x v="2622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s v="United States"/>
    <s v="Burlington"/>
    <x v="42"/>
    <m/>
    <x v="3"/>
    <s v="OFF-AR-10003477"/>
    <x v="1"/>
    <x v="6"/>
    <s v="4009 Highlighters"/>
    <x v="577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s v="United States"/>
    <s v="Burlington"/>
    <x v="42"/>
    <m/>
    <x v="3"/>
    <s v="OFF-ST-10001526"/>
    <x v="1"/>
    <x v="4"/>
    <s v="Iceberg Mobile Mega Data/Printer Cart"/>
    <x v="5780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s v="United States"/>
    <s v="Detroit"/>
    <x v="12"/>
    <n v="48234"/>
    <x v="2"/>
    <s v="OFF-BI-10001765"/>
    <x v="1"/>
    <x v="8"/>
    <s v="Wilson Jones Heavy-Duty Casebound Ring Binders with Metal Hinges"/>
    <x v="5781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s v="United States"/>
    <s v="Detroit"/>
    <x v="12"/>
    <n v="48234"/>
    <x v="2"/>
    <s v="OFF-AP-10004859"/>
    <x v="1"/>
    <x v="9"/>
    <s v="Acco 6 Outlet Guardian Premium Surge Suppressor"/>
    <x v="5782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s v="United States"/>
    <s v="Avondale"/>
    <x v="16"/>
    <n v="85323"/>
    <x v="1"/>
    <s v="OFF-AR-10003179"/>
    <x v="1"/>
    <x v="6"/>
    <s v="Dixon Ticonderoga Core-Lock Colored Pencils"/>
    <x v="4769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s v="United States"/>
    <s v="Avondale"/>
    <x v="16"/>
    <n v="85323"/>
    <x v="1"/>
    <s v="TEC-AC-10002345"/>
    <x v="2"/>
    <x v="11"/>
    <s v="HP Standard 104 key PS/2 Keyboard"/>
    <x v="578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s v="United States"/>
    <s v="Avondale"/>
    <x v="16"/>
    <n v="85323"/>
    <x v="1"/>
    <s v="OFF-AR-10001246"/>
    <x v="1"/>
    <x v="6"/>
    <s v="Newell 317"/>
    <x v="230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s v="United States"/>
    <s v="Philadelphia"/>
    <x v="9"/>
    <n v="19140"/>
    <x v="3"/>
    <s v="FUR-FU-10004864"/>
    <x v="0"/>
    <x v="5"/>
    <s v="Eldon 500 Class Desk Accessories"/>
    <x v="5784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s v="United States"/>
    <s v="Las Vegas"/>
    <x v="33"/>
    <n v="89115"/>
    <x v="1"/>
    <s v="OFF-PA-10001804"/>
    <x v="1"/>
    <x v="10"/>
    <s v="Xerox 195"/>
    <x v="159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s v="United States"/>
    <s v="Bangor"/>
    <x v="43"/>
    <n v="4401"/>
    <x v="3"/>
    <s v="OFF-AP-10001271"/>
    <x v="1"/>
    <x v="9"/>
    <s v="Eureka The Boss Cordless Rechargeable Stick Vac"/>
    <x v="5785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s v="United States"/>
    <s v="Bangor"/>
    <x v="43"/>
    <n v="4401"/>
    <x v="3"/>
    <s v="OFF-PA-10004353"/>
    <x v="1"/>
    <x v="10"/>
    <s v="Southworth 25% Cotton Premium Laser Paper and Envelopes"/>
    <x v="5786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s v="United States"/>
    <s v="Bangor"/>
    <x v="43"/>
    <n v="4401"/>
    <x v="3"/>
    <s v="TEC-AC-10002473"/>
    <x v="2"/>
    <x v="11"/>
    <s v="Maxell 4.7GB DVD-R"/>
    <x v="5787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s v="United States"/>
    <s v="Hendersonville"/>
    <x v="18"/>
    <n v="37075"/>
    <x v="0"/>
    <s v="OFF-BI-10003314"/>
    <x v="1"/>
    <x v="8"/>
    <s v="Tuff Stuff Recycled Round Ring Binders"/>
    <x v="5788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s v="United States"/>
    <s v="Hendersonville"/>
    <x v="18"/>
    <n v="37075"/>
    <x v="0"/>
    <s v="OFF-BI-10004465"/>
    <x v="1"/>
    <x v="8"/>
    <s v="Avery Durable Slant Ring Binders"/>
    <x v="5789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s v="United States"/>
    <s v="Eau Claire"/>
    <x v="6"/>
    <n v="54703"/>
    <x v="2"/>
    <s v="FUR-BO-10003450"/>
    <x v="0"/>
    <x v="0"/>
    <s v="Bush Westfield Collection Bookcases, Dark Cherry Finish"/>
    <x v="5790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s v="United States"/>
    <s v="Eau Claire"/>
    <x v="6"/>
    <n v="54703"/>
    <x v="2"/>
    <s v="FUR-CH-10002335"/>
    <x v="0"/>
    <x v="1"/>
    <s v="Hon GuestStacker Chair"/>
    <x v="579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s v="United States"/>
    <s v="Chicago"/>
    <x v="10"/>
    <n v="60610"/>
    <x v="2"/>
    <s v="TEC-AC-10003433"/>
    <x v="2"/>
    <x v="11"/>
    <s v="Maxell 4.7GB DVD+R 5/Pack"/>
    <x v="480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s v="United States"/>
    <s v="Chicago"/>
    <x v="10"/>
    <n v="60610"/>
    <x v="2"/>
    <s v="OFF-AP-10003849"/>
    <x v="1"/>
    <x v="9"/>
    <s v="Hoover Shoulder Vac Commercial Portable Vacuum"/>
    <x v="5792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s v="United States"/>
    <s v="San Diego"/>
    <x v="1"/>
    <n v="92037"/>
    <x v="1"/>
    <s v="TEC-MA-10000984"/>
    <x v="2"/>
    <x v="15"/>
    <s v="Okidata MB760 Printer"/>
    <x v="5793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s v="United States"/>
    <s v="San Diego"/>
    <x v="1"/>
    <n v="92037"/>
    <x v="1"/>
    <s v="OFF-PA-10000418"/>
    <x v="1"/>
    <x v="10"/>
    <s v="Xerox 189"/>
    <x v="2840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s v="United States"/>
    <s v="San Diego"/>
    <x v="1"/>
    <n v="92037"/>
    <x v="1"/>
    <s v="OFF-AP-10001242"/>
    <x v="1"/>
    <x v="9"/>
    <s v="APC 7 Outlet Network SurgeArrest Surge Protector"/>
    <x v="262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s v="United States"/>
    <s v="Jackson"/>
    <x v="35"/>
    <n v="39212"/>
    <x v="0"/>
    <s v="OFF-PA-10001954"/>
    <x v="1"/>
    <x v="10"/>
    <s v="Xerox 1964"/>
    <x v="5794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s v="United States"/>
    <s v="Jackson"/>
    <x v="35"/>
    <n v="39212"/>
    <x v="0"/>
    <s v="OFF-PA-10001954"/>
    <x v="1"/>
    <x v="10"/>
    <s v="Xerox 1964"/>
    <x v="1846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s v="United States"/>
    <s v="Oxnard"/>
    <x v="1"/>
    <n v="93030"/>
    <x v="1"/>
    <s v="FUR-FU-10000448"/>
    <x v="0"/>
    <x v="5"/>
    <s v="Tenex Chairmats For Use With Carpeted Floors"/>
    <x v="5795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s v="United States"/>
    <s v="Oxnard"/>
    <x v="1"/>
    <n v="93030"/>
    <x v="1"/>
    <s v="OFF-PA-10001357"/>
    <x v="1"/>
    <x v="10"/>
    <s v="Xerox 1886"/>
    <x v="3642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s v="United States"/>
    <s v="Oxnard"/>
    <x v="1"/>
    <n v="93030"/>
    <x v="1"/>
    <s v="OFF-ST-10002292"/>
    <x v="1"/>
    <x v="4"/>
    <s v="Sauder Facets Collection Locker/File Cabinet, Sky Alder Finish"/>
    <x v="5796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s v="United States"/>
    <s v="Oxnard"/>
    <x v="1"/>
    <n v="93030"/>
    <x v="1"/>
    <s v="OFF-EN-10001219"/>
    <x v="1"/>
    <x v="12"/>
    <s v="#10- 4 1/8&quot; x 9 1/2&quot; Security-Tint Envelopes"/>
    <x v="996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s v="United States"/>
    <s v="Kent"/>
    <x v="4"/>
    <n v="98031"/>
    <x v="1"/>
    <s v="TEC-PH-10002564"/>
    <x v="2"/>
    <x v="7"/>
    <s v="OtterBox Defender Series Case - Samsung Galaxy S4"/>
    <x v="981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s v="United States"/>
    <s v="Kent"/>
    <x v="4"/>
    <n v="98031"/>
    <x v="1"/>
    <s v="OFF-PA-10001639"/>
    <x v="1"/>
    <x v="10"/>
    <s v="Xerox 203"/>
    <x v="54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s v="United States"/>
    <s v="Nashville"/>
    <x v="18"/>
    <n v="37211"/>
    <x v="0"/>
    <s v="OFF-BI-10001153"/>
    <x v="1"/>
    <x v="8"/>
    <s v="Ibico Recycled Grain-Textured Covers"/>
    <x v="762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s v="United States"/>
    <s v="New York City"/>
    <x v="15"/>
    <n v="10035"/>
    <x v="3"/>
    <s v="TEC-PH-10003356"/>
    <x v="2"/>
    <x v="7"/>
    <s v="SmartStand Mobile Device Holder, Assorted Colors"/>
    <x v="62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s v="United States"/>
    <s v="New York City"/>
    <x v="15"/>
    <n v="10035"/>
    <x v="3"/>
    <s v="OFF-AR-10001725"/>
    <x v="1"/>
    <x v="6"/>
    <s v="Boston Home &amp; Office Model 2000 Electric Pencil Sharpeners"/>
    <x v="5797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TEC-PH-10002415"/>
    <x v="2"/>
    <x v="7"/>
    <s v="Polycom VoiceStation 500 Conference phone"/>
    <x v="579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OFF-BI-10003355"/>
    <x v="1"/>
    <x v="8"/>
    <s v="Cardinal Holdit Business Card Pockets"/>
    <x v="1655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OFF-BI-10000216"/>
    <x v="1"/>
    <x v="8"/>
    <s v="Mead 1st Gear 2&quot; Zipper Binder, Asst. Colors"/>
    <x v="5799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TEC-AC-10004803"/>
    <x v="2"/>
    <x v="11"/>
    <s v="Sony Micro Vault Click 4 GB USB 2.0 Flash Drive"/>
    <x v="5800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OFF-PA-10001970"/>
    <x v="1"/>
    <x v="10"/>
    <s v="Xerox 1881"/>
    <x v="335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FUR-FU-10004848"/>
    <x v="0"/>
    <x v="5"/>
    <s v="Howard Miller 13-3/4&quot; Diameter Brushed Chrome Round Wall Clock"/>
    <x v="2678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FUR-CH-10002317"/>
    <x v="0"/>
    <x v="1"/>
    <s v="Global Enterprise Series Seating Low-Back Swivel/Tilt Chairs"/>
    <x v="5801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s v="United States"/>
    <s v="Westminster"/>
    <x v="1"/>
    <n v="92683"/>
    <x v="1"/>
    <s v="OFF-AP-10002534"/>
    <x v="1"/>
    <x v="9"/>
    <s v="3.6 Cubic Foot Counter Height Office Refrigerator"/>
    <x v="5802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s v="United States"/>
    <s v="Allentown"/>
    <x v="9"/>
    <n v="18103"/>
    <x v="3"/>
    <s v="OFF-SU-10001935"/>
    <x v="1"/>
    <x v="14"/>
    <s v="Staple remover"/>
    <x v="4273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s v="United States"/>
    <s v="Allentown"/>
    <x v="9"/>
    <n v="18103"/>
    <x v="3"/>
    <s v="TEC-AC-10000290"/>
    <x v="2"/>
    <x v="11"/>
    <s v="Sabrent 4-Port USB 2.0 Hub"/>
    <x v="5018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s v="United States"/>
    <s v="Allentown"/>
    <x v="9"/>
    <n v="18103"/>
    <x v="3"/>
    <s v="OFF-ST-10002574"/>
    <x v="1"/>
    <x v="4"/>
    <s v="SAFCO Commercial Wire Shelving, Black"/>
    <x v="5803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s v="United States"/>
    <s v="Allentown"/>
    <x v="9"/>
    <n v="18103"/>
    <x v="3"/>
    <s v="OFF-BI-10004519"/>
    <x v="1"/>
    <x v="8"/>
    <s v="GBC DocuBind P100 Manual Binding Machine"/>
    <x v="5804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s v="United States"/>
    <s v="Allentown"/>
    <x v="9"/>
    <n v="18103"/>
    <x v="3"/>
    <s v="OFF-PA-10003625"/>
    <x v="1"/>
    <x v="10"/>
    <s v="Xerox 1979"/>
    <x v="2000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s v="United States"/>
    <s v="San Antonio"/>
    <x v="5"/>
    <n v="78207"/>
    <x v="2"/>
    <s v="OFF-BI-10001524"/>
    <x v="1"/>
    <x v="8"/>
    <s v="GBC Premium Transparent Covers with Diagonal Lined Pattern"/>
    <x v="5805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s v="United States"/>
    <s v="San Antonio"/>
    <x v="5"/>
    <n v="78207"/>
    <x v="2"/>
    <s v="TEC-PH-10002200"/>
    <x v="2"/>
    <x v="7"/>
    <s v="Aastra 6757i CT Wireless VoIP phone"/>
    <x v="3532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s v="United States"/>
    <s v="Avondale"/>
    <x v="16"/>
    <n v="85323"/>
    <x v="1"/>
    <s v="OFF-SU-10001664"/>
    <x v="1"/>
    <x v="14"/>
    <s v="Acme Office Executive Series Stainless Steel Trimmers"/>
    <x v="2758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s v="United States"/>
    <s v="Avondale"/>
    <x v="16"/>
    <n v="85323"/>
    <x v="1"/>
    <s v="TEC-AC-10002550"/>
    <x v="2"/>
    <x v="11"/>
    <s v="Memorex 25GB 6X Branded Blu-Ray Recordable Disc, 30/Pack"/>
    <x v="5806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s v="United States"/>
    <s v="San Jose"/>
    <x v="1"/>
    <n v="95123"/>
    <x v="1"/>
    <s v="OFF-PA-10004353"/>
    <x v="1"/>
    <x v="10"/>
    <s v="Southworth 25% Cotton Premium Laser Paper and Envelopes"/>
    <x v="792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s v="United States"/>
    <s v="San Jose"/>
    <x v="1"/>
    <n v="95123"/>
    <x v="1"/>
    <s v="TEC-PH-10001817"/>
    <x v="2"/>
    <x v="7"/>
    <s v="Wilson Electronics DB Pro Signal Booster"/>
    <x v="5807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s v="United States"/>
    <s v="San Jose"/>
    <x v="1"/>
    <n v="95123"/>
    <x v="1"/>
    <s v="OFF-SU-10004737"/>
    <x v="1"/>
    <x v="14"/>
    <s v="Acme Design Stainless Steel Bent Scissors"/>
    <x v="5808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s v="United States"/>
    <s v="San Jose"/>
    <x v="1"/>
    <n v="95123"/>
    <x v="1"/>
    <s v="FUR-CH-10002320"/>
    <x v="0"/>
    <x v="1"/>
    <s v="Hon Pagoda Stacking Chairs"/>
    <x v="5809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s v="United States"/>
    <s v="Perth Amboy"/>
    <x v="30"/>
    <n v="8861"/>
    <x v="3"/>
    <s v="FUR-BO-10001337"/>
    <x v="0"/>
    <x v="0"/>
    <s v="O'Sullivan Living Dimensions 2-Shelf Bookcases"/>
    <x v="5810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s v="United States"/>
    <s v="Perth Amboy"/>
    <x v="30"/>
    <n v="8861"/>
    <x v="3"/>
    <s v="OFF-BI-10004584"/>
    <x v="1"/>
    <x v="8"/>
    <s v="GBC ProClick 150 Presentation Binding System"/>
    <x v="5811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s v="United States"/>
    <s v="New York City"/>
    <x v="15"/>
    <n v="10011"/>
    <x v="3"/>
    <s v="OFF-BI-10004817"/>
    <x v="1"/>
    <x v="8"/>
    <s v="GBC Personal VeloBind Strips"/>
    <x v="1528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s v="United States"/>
    <s v="New York City"/>
    <x v="15"/>
    <n v="10011"/>
    <x v="3"/>
    <s v="OFF-AR-10004602"/>
    <x v="1"/>
    <x v="6"/>
    <s v="Boston KS Multi-Size Manual Pencil Sharpener"/>
    <x v="1164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s v="United States"/>
    <s v="Los Angeles"/>
    <x v="1"/>
    <n v="90004"/>
    <x v="1"/>
    <s v="OFF-AR-10001149"/>
    <x v="1"/>
    <x v="6"/>
    <s v="Sanford Colorific Colored Pencils, 12/Box"/>
    <x v="4173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s v="United States"/>
    <s v="Milford"/>
    <x v="29"/>
    <n v="6460"/>
    <x v="3"/>
    <s v="OFF-AR-10004817"/>
    <x v="1"/>
    <x v="6"/>
    <s v="Colorific Watercolor Pencils"/>
    <x v="1154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s v="United States"/>
    <s v="Milford"/>
    <x v="29"/>
    <n v="6460"/>
    <x v="3"/>
    <s v="OFF-PA-10003797"/>
    <x v="1"/>
    <x v="10"/>
    <s v="Xerox 209"/>
    <x v="187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s v="United States"/>
    <s v="Bloomington"/>
    <x v="10"/>
    <n v="61701"/>
    <x v="2"/>
    <s v="TEC-AC-10000682"/>
    <x v="2"/>
    <x v="11"/>
    <s v="Kensington K72356US Mouse-in-a-Box USB Desktop Mouse"/>
    <x v="5812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s v="United States"/>
    <s v="Seattle"/>
    <x v="4"/>
    <n v="98105"/>
    <x v="1"/>
    <s v="OFF-ST-10003996"/>
    <x v="1"/>
    <x v="4"/>
    <s v="Letter/Legal File Tote with Clear Snap-On Lid, Black Granite"/>
    <x v="5813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s v="United States"/>
    <s v="Burlington"/>
    <x v="23"/>
    <n v="52601"/>
    <x v="2"/>
    <s v="OFF-EN-10003160"/>
    <x v="1"/>
    <x v="12"/>
    <s v="Pastel Pink Envelopes"/>
    <x v="6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s v="United States"/>
    <s v="Burlington"/>
    <x v="23"/>
    <n v="52601"/>
    <x v="2"/>
    <s v="OFF-BI-10002012"/>
    <x v="1"/>
    <x v="8"/>
    <s v="Wilson Jones Easy Flow II Sheet Lifters"/>
    <x v="5592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s v="United States"/>
    <s v="Roseville"/>
    <x v="1"/>
    <n v="95661"/>
    <x v="1"/>
    <s v="OFF-PA-10002105"/>
    <x v="1"/>
    <x v="10"/>
    <s v="Xerox 223"/>
    <x v="54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s v="United States"/>
    <s v="San Francisco"/>
    <x v="1"/>
    <n v="94110"/>
    <x v="1"/>
    <s v="FUR-FU-10000397"/>
    <x v="0"/>
    <x v="5"/>
    <s v="Luxo Economy Swing Arm Lamp"/>
    <x v="1155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s v="United States"/>
    <s v="San Francisco"/>
    <x v="1"/>
    <n v="94110"/>
    <x v="1"/>
    <s v="FUR-FU-10000758"/>
    <x v="0"/>
    <x v="5"/>
    <s v="DAX Natural Wood-Tone Poster Frame"/>
    <x v="4092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s v="United States"/>
    <s v="Philadelphia"/>
    <x v="9"/>
    <n v="19120"/>
    <x v="3"/>
    <s v="OFF-LA-10004677"/>
    <x v="1"/>
    <x v="2"/>
    <s v="Self-Adhesive Address Labels for Typewriters with Dispenser Box"/>
    <x v="5814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s v="United States"/>
    <s v="Los Angeles"/>
    <x v="1"/>
    <n v="90049"/>
    <x v="1"/>
    <s v="OFF-PA-10004451"/>
    <x v="1"/>
    <x v="10"/>
    <s v="Xerox 222"/>
    <x v="5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s v="United States"/>
    <s v="Odessa"/>
    <x v="5"/>
    <n v="79762"/>
    <x v="2"/>
    <s v="OFF-AP-10002311"/>
    <x v="1"/>
    <x v="9"/>
    <s v="Holmes Replacement Filter for HEPA Air Cleaner, Very Large Room, HEPA Filter"/>
    <x v="5815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s v="United States"/>
    <s v="Minneapolis"/>
    <x v="11"/>
    <n v="55407"/>
    <x v="2"/>
    <s v="OFF-EN-10004459"/>
    <x v="1"/>
    <x v="12"/>
    <s v="Security-Tint Envelopes"/>
    <x v="770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s v="United States"/>
    <s v="Philadelphia"/>
    <x v="9"/>
    <n v="19120"/>
    <x v="3"/>
    <s v="OFF-ST-10002352"/>
    <x v="1"/>
    <x v="4"/>
    <s v="Iris Project Case"/>
    <x v="5219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s v="United States"/>
    <s v="Philadelphia"/>
    <x v="9"/>
    <n v="19120"/>
    <x v="3"/>
    <s v="FUR-BO-10000780"/>
    <x v="0"/>
    <x v="0"/>
    <s v="O'Sullivan Plantations 2-Door Library in Landvery Oak"/>
    <x v="5771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s v="United States"/>
    <s v="Lafayette"/>
    <x v="28"/>
    <n v="70506"/>
    <x v="0"/>
    <s v="OFF-LA-10000248"/>
    <x v="1"/>
    <x v="2"/>
    <s v="Avery 52"/>
    <x v="469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s v="United States"/>
    <s v="Lafayette"/>
    <x v="28"/>
    <n v="70506"/>
    <x v="0"/>
    <s v="FUR-TA-10003473"/>
    <x v="0"/>
    <x v="3"/>
    <s v="Bretford Rectangular Conference Table Tops"/>
    <x v="5816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s v="United States"/>
    <s v="Lafayette"/>
    <x v="28"/>
    <n v="70506"/>
    <x v="0"/>
    <s v="OFF-PA-10004355"/>
    <x v="1"/>
    <x v="10"/>
    <s v="Xerox 231"/>
    <x v="243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s v="United States"/>
    <s v="Bryan"/>
    <x v="5"/>
    <n v="77803"/>
    <x v="2"/>
    <s v="OFF-BI-10001308"/>
    <x v="1"/>
    <x v="8"/>
    <s v="GBC Standard Plastic Binding Systems' Combs"/>
    <x v="581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s v="United States"/>
    <s v="Bryan"/>
    <x v="5"/>
    <n v="77803"/>
    <x v="2"/>
    <s v="OFF-BI-10003094"/>
    <x v="1"/>
    <x v="8"/>
    <s v="Self-Adhesive Ring Binder Labels"/>
    <x v="5818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s v="United States"/>
    <s v="Bryan"/>
    <x v="5"/>
    <n v="77803"/>
    <x v="2"/>
    <s v="OFF-BI-10004040"/>
    <x v="1"/>
    <x v="8"/>
    <s v="Wilson Jones Impact Binders"/>
    <x v="5819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s v="United States"/>
    <s v="Bryan"/>
    <x v="5"/>
    <n v="77803"/>
    <x v="2"/>
    <s v="OFF-ST-10002485"/>
    <x v="1"/>
    <x v="4"/>
    <s v="Rogers Deluxe File Chest"/>
    <x v="5820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s v="United States"/>
    <s v="Los Angeles"/>
    <x v="1"/>
    <n v="90008"/>
    <x v="1"/>
    <s v="OFF-AP-10001205"/>
    <x v="1"/>
    <x v="9"/>
    <s v="Belkin 5 Outlet SurgeMaster Power Centers"/>
    <x v="5821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s v="United States"/>
    <s v="Los Angeles"/>
    <x v="1"/>
    <n v="90049"/>
    <x v="1"/>
    <s v="OFF-AR-10001868"/>
    <x v="1"/>
    <x v="6"/>
    <s v="Prang Dustless Chalk Sticks"/>
    <x v="1336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s v="United States"/>
    <s v="Los Angeles"/>
    <x v="1"/>
    <n v="90045"/>
    <x v="1"/>
    <s v="OFF-BI-10003429"/>
    <x v="1"/>
    <x v="8"/>
    <s v="Cardinal HOLDit! Binder Insert Strips,Extra Strips"/>
    <x v="582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s v="United States"/>
    <s v="Los Angeles"/>
    <x v="1"/>
    <n v="90045"/>
    <x v="1"/>
    <s v="OFF-PA-10002689"/>
    <x v="1"/>
    <x v="10"/>
    <s v="Weyerhaeuser First Choice Laser/Copy Paper (20Lb. and 88 Bright)"/>
    <x v="713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s v="United States"/>
    <s v="Phoenix"/>
    <x v="16"/>
    <n v="85023"/>
    <x v="1"/>
    <s v="OFF-BI-10003650"/>
    <x v="1"/>
    <x v="8"/>
    <s v="GBC DocuBind 300 Electric Binding Machine"/>
    <x v="5823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s v="United States"/>
    <s v="Los Angeles"/>
    <x v="1"/>
    <n v="90036"/>
    <x v="1"/>
    <s v="FUR-FU-10001889"/>
    <x v="0"/>
    <x v="5"/>
    <s v="Ultra Door Pull Handle"/>
    <x v="5824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s v="United States"/>
    <s v="Los Angeles"/>
    <x v="1"/>
    <n v="90036"/>
    <x v="1"/>
    <s v="OFF-ST-10000321"/>
    <x v="1"/>
    <x v="4"/>
    <s v="Akro Stacking Bins"/>
    <x v="5825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s v="United States"/>
    <s v="Los Angeles"/>
    <x v="1"/>
    <n v="90036"/>
    <x v="1"/>
    <s v="TEC-PH-10001530"/>
    <x v="2"/>
    <x v="7"/>
    <s v="Cisco Unified IP Phone 7945G VoIP phone"/>
    <x v="2707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s v="United States"/>
    <s v="Los Angeles"/>
    <x v="1"/>
    <n v="90036"/>
    <x v="1"/>
    <s v="OFF-AR-10004752"/>
    <x v="1"/>
    <x v="6"/>
    <s v="Blackstonian Pencils"/>
    <x v="5476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s v="United States"/>
    <s v="Los Angeles"/>
    <x v="1"/>
    <n v="90036"/>
    <x v="1"/>
    <s v="FUR-TA-10001539"/>
    <x v="0"/>
    <x v="3"/>
    <s v="Chromcraft Rectangular Conference Tables"/>
    <x v="2675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s v="United States"/>
    <s v="Los Angeles"/>
    <x v="1"/>
    <n v="90036"/>
    <x v="1"/>
    <s v="OFF-BI-10001553"/>
    <x v="1"/>
    <x v="8"/>
    <s v="SpineVue Locking Slant-D Ring Binders by Cardinal"/>
    <x v="1775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s v="United States"/>
    <s v="Columbus"/>
    <x v="24"/>
    <n v="43229"/>
    <x v="3"/>
    <s v="FUR-FU-10003601"/>
    <x v="0"/>
    <x v="5"/>
    <s v="Deflect-o RollaMat Studded, Beveled Mat for Medium Pile Carpeting"/>
    <x v="5826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s v="United States"/>
    <s v="Tallahassee"/>
    <x v="2"/>
    <n v="32303"/>
    <x v="0"/>
    <s v="OFF-PA-10001685"/>
    <x v="1"/>
    <x v="10"/>
    <s v="Easy-staple paper"/>
    <x v="5827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s v="United States"/>
    <s v="Tallahassee"/>
    <x v="2"/>
    <n v="32303"/>
    <x v="0"/>
    <s v="OFF-BI-10001097"/>
    <x v="1"/>
    <x v="8"/>
    <s v="Avery Hole Reinforcements"/>
    <x v="1564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s v="United States"/>
    <s v="Tallahassee"/>
    <x v="2"/>
    <n v="32303"/>
    <x v="0"/>
    <s v="OFF-AR-10001662"/>
    <x v="1"/>
    <x v="6"/>
    <s v="Rogers Handheld Barrel Pencil Sharpener"/>
    <x v="5828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s v="United States"/>
    <s v="San Francisco"/>
    <x v="1"/>
    <n v="94122"/>
    <x v="1"/>
    <s v="OFF-BI-10002609"/>
    <x v="1"/>
    <x v="8"/>
    <s v="Avery Hidden Tab Dividers for Binding Systems"/>
    <x v="1494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s v="United States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s v="United States"/>
    <s v="San Francisco"/>
    <x v="1"/>
    <n v="94122"/>
    <x v="1"/>
    <s v="OFF-AR-10003251"/>
    <x v="1"/>
    <x v="6"/>
    <s v="Prang Drawing Pencil Set"/>
    <x v="348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s v="United States"/>
    <s v="San Francisco"/>
    <x v="1"/>
    <n v="94122"/>
    <x v="1"/>
    <s v="OFF-PA-10002365"/>
    <x v="1"/>
    <x v="10"/>
    <s v="Xerox 1967"/>
    <x v="5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s v="United States"/>
    <s v="San Francisco"/>
    <x v="1"/>
    <n v="94109"/>
    <x v="1"/>
    <s v="OFF-AR-10003651"/>
    <x v="1"/>
    <x v="6"/>
    <s v="Newell 350"/>
    <x v="296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s v="United States"/>
    <s v="San Francisco"/>
    <x v="1"/>
    <n v="94109"/>
    <x v="1"/>
    <s v="OFF-AR-10003732"/>
    <x v="1"/>
    <x v="6"/>
    <s v="Newell 333"/>
    <x v="1104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s v="United States"/>
    <s v="New York City"/>
    <x v="15"/>
    <n v="10009"/>
    <x v="3"/>
    <s v="OFF-BI-10002557"/>
    <x v="1"/>
    <x v="8"/>
    <s v="Presstex Flexible Ring Binders"/>
    <x v="103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s v="United States"/>
    <s v="New York City"/>
    <x v="15"/>
    <n v="10009"/>
    <x v="3"/>
    <s v="TEC-PH-10003691"/>
    <x v="2"/>
    <x v="7"/>
    <s v="BlackBerry Q10"/>
    <x v="1867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s v="United States"/>
    <s v="Marion"/>
    <x v="23"/>
    <n v="52302"/>
    <x v="2"/>
    <s v="OFF-BI-10001107"/>
    <x v="1"/>
    <x v="8"/>
    <s v="GBC White Gloss Covers, Plain Front"/>
    <x v="5829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s v="United States"/>
    <s v="Los Angeles"/>
    <x v="1"/>
    <n v="90008"/>
    <x v="1"/>
    <s v="OFF-BI-10004224"/>
    <x v="1"/>
    <x v="8"/>
    <s v="Catalog Binders with Expanding Posts"/>
    <x v="3850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s v="United States"/>
    <s v="Pine Bluff"/>
    <x v="36"/>
    <n v="71603"/>
    <x v="0"/>
    <s v="TEC-AC-10001114"/>
    <x v="2"/>
    <x v="11"/>
    <s v="Microsoft Wireless Mobile Mouse 4000"/>
    <x v="1723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s v="United States"/>
    <s v="Pine Bluff"/>
    <x v="36"/>
    <n v="71603"/>
    <x v="0"/>
    <s v="OFF-PA-10002005"/>
    <x v="1"/>
    <x v="10"/>
    <s v="Xerox 225"/>
    <x v="91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s v="United States"/>
    <s v="Columbia"/>
    <x v="25"/>
    <n v="65203"/>
    <x v="2"/>
    <s v="FUR-CH-10001146"/>
    <x v="0"/>
    <x v="1"/>
    <s v="Global Value Mid-Back Manager's Chair, Gray"/>
    <x v="5830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s v="United States"/>
    <s v="Columbia"/>
    <x v="25"/>
    <n v="65203"/>
    <x v="2"/>
    <s v="OFF-LA-10004853"/>
    <x v="1"/>
    <x v="2"/>
    <s v="Avery 483"/>
    <x v="1830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s v="United States"/>
    <s v="Columbia"/>
    <x v="25"/>
    <n v="65203"/>
    <x v="2"/>
    <s v="OFF-BI-10004728"/>
    <x v="1"/>
    <x v="8"/>
    <s v="Wilson Jones Turn Tabs Binder Tool for Ring Binders"/>
    <x v="1328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s v="United States"/>
    <s v="Columbia"/>
    <x v="25"/>
    <n v="65203"/>
    <x v="2"/>
    <s v="OFF-BI-10004654"/>
    <x v="1"/>
    <x v="8"/>
    <s v="VariCap6 Expandable Binder"/>
    <x v="5831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s v="United States"/>
    <s v="Columbia"/>
    <x v="25"/>
    <n v="65203"/>
    <x v="2"/>
    <s v="OFF-ST-10002583"/>
    <x v="1"/>
    <x v="4"/>
    <s v="Fellowes Neat Ideas Storage Cubes"/>
    <x v="647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s v="United States"/>
    <s v="Aberdeen"/>
    <x v="44"/>
    <n v="57401"/>
    <x v="2"/>
    <s v="OFF-SU-10004661"/>
    <x v="1"/>
    <x v="14"/>
    <s v="Acme Titanium Bonded Scissors"/>
    <x v="4198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s v="United States"/>
    <s v="Seattle"/>
    <x v="4"/>
    <n v="98103"/>
    <x v="1"/>
    <s v="FUR-CH-10003061"/>
    <x v="0"/>
    <x v="1"/>
    <s v="Global Leather Task Chair, Black"/>
    <x v="1804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s v="United States"/>
    <s v="Detroit"/>
    <x v="12"/>
    <n v="48227"/>
    <x v="2"/>
    <s v="FUR-CH-10000513"/>
    <x v="0"/>
    <x v="1"/>
    <s v="High-Back Leather Manager's Chair"/>
    <x v="1948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s v="United States"/>
    <s v="Detroit"/>
    <x v="12"/>
    <n v="48227"/>
    <x v="2"/>
    <s v="OFF-AP-10002191"/>
    <x v="1"/>
    <x v="9"/>
    <s v="Belkin 8 Outlet SurgeMaster II Gold Surge Protector"/>
    <x v="5832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s v="United States"/>
    <s v="Memphis"/>
    <x v="18"/>
    <n v="38109"/>
    <x v="0"/>
    <s v="OFF-BI-10000216"/>
    <x v="1"/>
    <x v="8"/>
    <s v="Mead 1st Gear 2&quot; Zipper Binder, Asst. Colors"/>
    <x v="3266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s v="United States"/>
    <s v="Memphis"/>
    <x v="18"/>
    <n v="38109"/>
    <x v="0"/>
    <s v="OFF-EN-10003448"/>
    <x v="1"/>
    <x v="12"/>
    <s v="Peel &amp; Seel Recycled Catalog Envelopes, Brown"/>
    <x v="583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s v="United States"/>
    <s v="North Las Vegas"/>
    <x v="33"/>
    <n v="89031"/>
    <x v="1"/>
    <s v="FUR-FU-10002111"/>
    <x v="0"/>
    <x v="5"/>
    <s v="Master Caster Door Stop, Large Brown"/>
    <x v="58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s v="United States"/>
    <s v="Freeport"/>
    <x v="15"/>
    <n v="11520"/>
    <x v="3"/>
    <s v="FUR-CH-10001545"/>
    <x v="0"/>
    <x v="1"/>
    <s v="Hon Comfortask Task/Swivel Chairs"/>
    <x v="5834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s v="United States"/>
    <s v="Freeport"/>
    <x v="15"/>
    <n v="11520"/>
    <x v="3"/>
    <s v="OFF-PA-10002947"/>
    <x v="1"/>
    <x v="10"/>
    <s v="Xerox 1923"/>
    <x v="130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s v="United States"/>
    <s v="New York City"/>
    <x v="15"/>
    <n v="10035"/>
    <x v="3"/>
    <s v="OFF-BI-10003476"/>
    <x v="1"/>
    <x v="8"/>
    <s v="Avery Metallic Poly Binders"/>
    <x v="5835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s v="United States"/>
    <s v="New York City"/>
    <x v="15"/>
    <n v="10035"/>
    <x v="3"/>
    <s v="OFF-BI-10001359"/>
    <x v="1"/>
    <x v="8"/>
    <s v="GBC DocuBind TL300 Electric Binding System"/>
    <x v="583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s v="United States"/>
    <s v="New York City"/>
    <x v="15"/>
    <n v="10024"/>
    <x v="3"/>
    <s v="FUR-FU-10000320"/>
    <x v="0"/>
    <x v="5"/>
    <s v="OIC Stacking Trays"/>
    <x v="4807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s v="United States"/>
    <s v="New York City"/>
    <x v="15"/>
    <n v="10024"/>
    <x v="3"/>
    <s v="TEC-PH-10001835"/>
    <x v="2"/>
    <x v="7"/>
    <s v="Jawbone JAMBOX Wireless Bluetooth Speaker"/>
    <x v="2087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s v="United States"/>
    <s v="Henderson"/>
    <x v="0"/>
    <n v="42420"/>
    <x v="0"/>
    <s v="OFF-BI-10003650"/>
    <x v="1"/>
    <x v="8"/>
    <s v="GBC DocuBind 300 Electric Binding Machine"/>
    <x v="2829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s v="United States"/>
    <s v="Albuquerque"/>
    <x v="27"/>
    <n v="87105"/>
    <x v="1"/>
    <s v="OFF-AR-10000937"/>
    <x v="1"/>
    <x v="6"/>
    <s v="Dixon Ticonderoga Core-Lock Colored Pencils, 48-Color Set"/>
    <x v="583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s v="United States"/>
    <s v="Delray Beach"/>
    <x v="2"/>
    <n v="33445"/>
    <x v="0"/>
    <s v="OFF-ST-10000532"/>
    <x v="1"/>
    <x v="4"/>
    <s v="Advantus Rolling Drawer Organizers"/>
    <x v="5838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s v="United States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s v="United States"/>
    <s v="Philadelphia"/>
    <x v="9"/>
    <n v="19140"/>
    <x v="3"/>
    <s v="OFF-LA-10004853"/>
    <x v="1"/>
    <x v="2"/>
    <s v="Avery 483"/>
    <x v="801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s v="United States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s v="United States"/>
    <s v="Philadelphia"/>
    <x v="9"/>
    <n v="19140"/>
    <x v="3"/>
    <s v="FUR-CH-10003379"/>
    <x v="0"/>
    <x v="1"/>
    <s v="Global Commerce Series High-Back Swivel/Tilt Chairs"/>
    <x v="5841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s v="United States"/>
    <s v="Seattle"/>
    <x v="4"/>
    <n v="98105"/>
    <x v="1"/>
    <s v="FUR-BO-10002853"/>
    <x v="0"/>
    <x v="0"/>
    <s v="O'Sullivan 5-Shelf Heavy-Duty Bookcases"/>
    <x v="3514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s v="United States"/>
    <s v="Richmond"/>
    <x v="17"/>
    <n v="23223"/>
    <x v="0"/>
    <s v="OFF-AP-10000027"/>
    <x v="1"/>
    <x v="9"/>
    <s v="Hoover Commercial SteamVac"/>
    <x v="4672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s v="United States"/>
    <s v="West Palm Beach"/>
    <x v="2"/>
    <n v="33407"/>
    <x v="0"/>
    <s v="OFF-PA-10002421"/>
    <x v="1"/>
    <x v="10"/>
    <s v="Embossed Ink Jet Note Cards"/>
    <x v="5842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s v="United States"/>
    <s v="Fort Collins"/>
    <x v="22"/>
    <n v="80525"/>
    <x v="1"/>
    <s v="OFF-LA-10002475"/>
    <x v="1"/>
    <x v="2"/>
    <s v="Avery 519"/>
    <x v="3280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s v="United States"/>
    <s v="Franklin"/>
    <x v="6"/>
    <n v="53132"/>
    <x v="2"/>
    <s v="FUR-CH-10001482"/>
    <x v="0"/>
    <x v="1"/>
    <s v="Office Star - Mesh Screen back chair with Vinyl seat"/>
    <x v="60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s v="United States"/>
    <s v="Monroe"/>
    <x v="3"/>
    <n v="28110"/>
    <x v="0"/>
    <s v="FUR-FU-10000087"/>
    <x v="0"/>
    <x v="5"/>
    <s v="Executive Impressions 14&quot; Two-Color Numerals Wall Clock"/>
    <x v="269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s v="United States"/>
    <s v="Dallas"/>
    <x v="5"/>
    <n v="75081"/>
    <x v="2"/>
    <s v="OFF-BI-10003166"/>
    <x v="1"/>
    <x v="8"/>
    <s v="GBC Plasticlear Binding Covers"/>
    <x v="5843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s v="United States"/>
    <s v="Dallas"/>
    <x v="5"/>
    <n v="75081"/>
    <x v="2"/>
    <s v="FUR-TA-10000688"/>
    <x v="0"/>
    <x v="3"/>
    <s v="Chromcraft Bull-Nose Wood Round Conference Table Top, Wood Base"/>
    <x v="5844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s v="United States"/>
    <s v="Philadelphia"/>
    <x v="9"/>
    <n v="19134"/>
    <x v="3"/>
    <s v="FUR-CH-10003981"/>
    <x v="0"/>
    <x v="1"/>
    <s v="Global Commerce Series Low-Back Swivel/Tilt Chairs"/>
    <x v="5845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s v="United States"/>
    <s v="San Francisco"/>
    <x v="1"/>
    <n v="94109"/>
    <x v="1"/>
    <s v="OFF-PA-10001878"/>
    <x v="1"/>
    <x v="10"/>
    <s v="Xerox 1891"/>
    <x v="5846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s v="United States"/>
    <s v="Dover"/>
    <x v="13"/>
    <n v="19901"/>
    <x v="3"/>
    <s v="OFF-AR-10002375"/>
    <x v="1"/>
    <x v="6"/>
    <s v="Newell 351"/>
    <x v="296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s v="United States"/>
    <s v="Dover"/>
    <x v="13"/>
    <n v="19901"/>
    <x v="3"/>
    <s v="OFF-BI-10004965"/>
    <x v="1"/>
    <x v="8"/>
    <s v="Ibico Covers for Plastic or Wire Binding Elements"/>
    <x v="1339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s v="United States"/>
    <s v="Waco"/>
    <x v="5"/>
    <n v="76706"/>
    <x v="2"/>
    <s v="OFF-BI-10004022"/>
    <x v="1"/>
    <x v="8"/>
    <s v="Acco Suede Grain Vinyl Round Ring Binder"/>
    <x v="5847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s v="United States"/>
    <s v="Hagerstown"/>
    <x v="39"/>
    <n v="21740"/>
    <x v="3"/>
    <s v="OFF-BI-10000050"/>
    <x v="1"/>
    <x v="8"/>
    <s v="Angle-D Binders with Locking Rings, Label Holders"/>
    <x v="1875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s v="United States"/>
    <s v="Cleveland"/>
    <x v="24"/>
    <n v="44105"/>
    <x v="3"/>
    <s v="OFF-PA-10002464"/>
    <x v="1"/>
    <x v="10"/>
    <s v="HP Office Recycled Paper (20Lb. and 87 Bright)"/>
    <x v="853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s v="United States"/>
    <s v="Cleveland"/>
    <x v="24"/>
    <n v="44105"/>
    <x v="3"/>
    <s v="FUR-BO-10004709"/>
    <x v="0"/>
    <x v="0"/>
    <s v="Bush Westfield Collection Bookcases, Medium Cherry Finish"/>
    <x v="4701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s v="United States"/>
    <s v="Mcallen"/>
    <x v="5"/>
    <n v="78501"/>
    <x v="2"/>
    <s v="TEC-AC-10003590"/>
    <x v="2"/>
    <x v="11"/>
    <s v="TRENDnet 56K USB 2.0 Phone, Internet and Fax Modem"/>
    <x v="296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s v="United States"/>
    <s v="Mcallen"/>
    <x v="5"/>
    <n v="78501"/>
    <x v="2"/>
    <s v="TEC-PH-10003357"/>
    <x v="2"/>
    <x v="7"/>
    <s v="Grandstream GXP2100 Mainstream Business Phone"/>
    <x v="4494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s v="United States"/>
    <s v="Mcallen"/>
    <x v="5"/>
    <n v="78501"/>
    <x v="2"/>
    <s v="OFF-AR-10003373"/>
    <x v="1"/>
    <x v="6"/>
    <s v="Boston School Pro Electric Pencil Sharpener, 1670"/>
    <x v="1355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s v="United States"/>
    <s v="Mcallen"/>
    <x v="5"/>
    <n v="78501"/>
    <x v="2"/>
    <s v="OFF-BI-10003676"/>
    <x v="1"/>
    <x v="8"/>
    <s v="GBC Standard Recycled Report Covers, Clear Plastic Sheets"/>
    <x v="3176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s v="United States"/>
    <s v="Mcallen"/>
    <x v="5"/>
    <n v="78501"/>
    <x v="2"/>
    <s v="FUR-CH-10000225"/>
    <x v="0"/>
    <x v="1"/>
    <s v="Global Geo Office Task Chair, Gray"/>
    <x v="4350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s v="United States"/>
    <s v="Mcallen"/>
    <x v="5"/>
    <n v="78501"/>
    <x v="2"/>
    <s v="TEC-PH-10001870"/>
    <x v="2"/>
    <x v="7"/>
    <s v="Lunatik TT5L-002 Taktik Strike Impact Protection System for iPhone 5"/>
    <x v="5848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s v="United States"/>
    <s v="Mcallen"/>
    <x v="5"/>
    <n v="78501"/>
    <x v="2"/>
    <s v="OFF-AR-10003481"/>
    <x v="1"/>
    <x v="6"/>
    <s v="Newell 348"/>
    <x v="964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s v="United States"/>
    <s v="Mcallen"/>
    <x v="5"/>
    <n v="78501"/>
    <x v="2"/>
    <s v="OFF-PA-10003936"/>
    <x v="1"/>
    <x v="10"/>
    <s v="Xerox 1994"/>
    <x v="12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s v="United States"/>
    <s v="Mcallen"/>
    <x v="5"/>
    <n v="78501"/>
    <x v="2"/>
    <s v="OFF-BI-10000320"/>
    <x v="1"/>
    <x v="8"/>
    <s v="GBC Plastic Binding Combs"/>
    <x v="5849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s v="United States"/>
    <s v="Santa Fe"/>
    <x v="27"/>
    <n v="87505"/>
    <x v="1"/>
    <s v="OFF-AR-10001972"/>
    <x v="1"/>
    <x v="6"/>
    <s v="Newell 323"/>
    <x v="3681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s v="United States"/>
    <s v="San Francisco"/>
    <x v="1"/>
    <n v="94110"/>
    <x v="1"/>
    <s v="OFF-AR-10003829"/>
    <x v="1"/>
    <x v="6"/>
    <s v="Newell 35"/>
    <x v="2637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s v="United States"/>
    <s v="San Francisco"/>
    <x v="1"/>
    <n v="94110"/>
    <x v="1"/>
    <s v="OFF-AR-10003338"/>
    <x v="1"/>
    <x v="6"/>
    <s v="Eberhard Faber 3 1/2&quot; Golf Pencils"/>
    <x v="3659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s v="United States"/>
    <s v="San Francisco"/>
    <x v="1"/>
    <n v="94110"/>
    <x v="1"/>
    <s v="TEC-AC-10002558"/>
    <x v="2"/>
    <x v="11"/>
    <s v="Imation Swivel Flash Drive USB flash drive - 8 GB"/>
    <x v="5850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s v="United States"/>
    <s v="San Francisco"/>
    <x v="1"/>
    <n v="94110"/>
    <x v="1"/>
    <s v="OFF-AR-10000034"/>
    <x v="1"/>
    <x v="6"/>
    <s v="BIC Brite Liner Grip Highlighters, Assorted, 5/Pack"/>
    <x v="2370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s v="United States"/>
    <s v="New York City"/>
    <x v="15"/>
    <n v="10024"/>
    <x v="3"/>
    <s v="OFF-BI-10001510"/>
    <x v="1"/>
    <x v="8"/>
    <s v="Deluxe Heavy-Duty Vinyl Round Ring Binder"/>
    <x v="5851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s v="United States"/>
    <s v="Dallas"/>
    <x v="5"/>
    <n v="75220"/>
    <x v="2"/>
    <s v="OFF-LA-10000134"/>
    <x v="1"/>
    <x v="2"/>
    <s v="Avery 511"/>
    <x v="126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s v="United States"/>
    <s v="Dallas"/>
    <x v="5"/>
    <n v="75220"/>
    <x v="2"/>
    <s v="OFF-AR-10000588"/>
    <x v="1"/>
    <x v="6"/>
    <s v="Newell 345"/>
    <x v="5852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s v="United States"/>
    <s v="Detroit"/>
    <x v="12"/>
    <n v="48234"/>
    <x v="2"/>
    <s v="OFF-ST-10003282"/>
    <x v="1"/>
    <x v="4"/>
    <s v="Advantus 10-Drawer Portable Organizer, Chrome Metal Frame, Smoke Drawers"/>
    <x v="5853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s v="United States"/>
    <s v="Detroit"/>
    <x v="12"/>
    <n v="48234"/>
    <x v="2"/>
    <s v="OFF-AP-10002311"/>
    <x v="1"/>
    <x v="9"/>
    <s v="Holmes Replacement Filter for HEPA Air Cleaner, Very Large Room, HEPA Filter"/>
    <x v="5854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s v="United States"/>
    <s v="Philadelphia"/>
    <x v="9"/>
    <n v="19140"/>
    <x v="3"/>
    <s v="TEC-PH-10000141"/>
    <x v="2"/>
    <x v="7"/>
    <s v="Clearsounds A400"/>
    <x v="965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s v="United States"/>
    <s v="Philadelphia"/>
    <x v="9"/>
    <n v="19140"/>
    <x v="3"/>
    <s v="OFF-SU-10000646"/>
    <x v="1"/>
    <x v="14"/>
    <s v="Premier Automatic Letter Opener"/>
    <x v="5855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s v="United States"/>
    <s v="Carrollton"/>
    <x v="5"/>
    <n v="75007"/>
    <x v="2"/>
    <s v="TEC-AC-10002076"/>
    <x v="2"/>
    <x v="11"/>
    <s v="Microsoft Natural Keyboard Elite"/>
    <x v="5856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s v="United States"/>
    <s v="New York City"/>
    <x v="15"/>
    <n v="10009"/>
    <x v="3"/>
    <s v="OFF-PA-10000743"/>
    <x v="1"/>
    <x v="10"/>
    <s v="Xerox 1977"/>
    <x v="522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s v="United States"/>
    <s v="New York City"/>
    <x v="15"/>
    <n v="10009"/>
    <x v="3"/>
    <s v="FUR-CH-10002780"/>
    <x v="0"/>
    <x v="1"/>
    <s v="Office Star - Task Chair with Contemporary Loop Arms"/>
    <x v="5857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s v="United States"/>
    <s v="New York City"/>
    <x v="15"/>
    <n v="10009"/>
    <x v="3"/>
    <s v="FUR-FU-10000747"/>
    <x v="0"/>
    <x v="5"/>
    <s v="Tenex B1-RE Series Chair Mats for Low Pile Carpets"/>
    <x v="5858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s v="United States"/>
    <s v="Houston"/>
    <x v="5"/>
    <n v="77041"/>
    <x v="2"/>
    <s v="FUR-FU-10002445"/>
    <x v="0"/>
    <x v="5"/>
    <s v="DAX Two-Tone Rosewood/Black Document Frame, Desktop, 5 x 7"/>
    <x v="5859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s v="United States"/>
    <s v="Houston"/>
    <x v="5"/>
    <n v="77041"/>
    <x v="2"/>
    <s v="FUR-FU-10000723"/>
    <x v="0"/>
    <x v="5"/>
    <s v="Deflect-o EconoMat Studded, No Bevel Mat for Low Pile Carpeting"/>
    <x v="520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s v="United States"/>
    <s v="Los Angeles"/>
    <x v="1"/>
    <n v="90036"/>
    <x v="1"/>
    <s v="OFF-PA-10003641"/>
    <x v="1"/>
    <x v="10"/>
    <s v="Xerox 1909"/>
    <x v="5860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s v="United States"/>
    <s v="Los Angeles"/>
    <x v="1"/>
    <n v="90036"/>
    <x v="1"/>
    <s v="FUR-CH-10003973"/>
    <x v="0"/>
    <x v="1"/>
    <s v="GuestStacker Chair with Chrome Finish Legs"/>
    <x v="5861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s v="United States"/>
    <s v="Los Angeles"/>
    <x v="1"/>
    <n v="90036"/>
    <x v="1"/>
    <s v="OFF-BI-10000977"/>
    <x v="1"/>
    <x v="8"/>
    <s v="Ibico Plastic Spiral Binding Combs"/>
    <x v="5862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s v="United States"/>
    <s v="Edmonds"/>
    <x v="4"/>
    <n v="98026"/>
    <x v="1"/>
    <s v="FUR-FU-10004053"/>
    <x v="0"/>
    <x v="5"/>
    <s v="DAX Two-Tone Silver Metal Document Frame"/>
    <x v="4165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s v="United States"/>
    <s v="Edmonds"/>
    <x v="4"/>
    <n v="98026"/>
    <x v="1"/>
    <s v="TEC-PH-10002033"/>
    <x v="2"/>
    <x v="7"/>
    <s v="Konftel 250 Conference phone - Charcoal black"/>
    <x v="5863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s v="United States"/>
    <s v="Edmonds"/>
    <x v="4"/>
    <n v="98026"/>
    <x v="1"/>
    <s v="OFF-AR-10004260"/>
    <x v="1"/>
    <x v="6"/>
    <s v="Boston 1799 Powerhouse Electric Pencil Sharpener"/>
    <x v="2275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s v="United States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s v="United States"/>
    <s v="New York City"/>
    <x v="15"/>
    <n v="10035"/>
    <x v="3"/>
    <s v="OFF-EN-10001539"/>
    <x v="1"/>
    <x v="12"/>
    <s v="Staple envelope"/>
    <x v="2560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s v="United States"/>
    <s v="Springfield"/>
    <x v="21"/>
    <n v="97477"/>
    <x v="1"/>
    <s v="TEC-PH-10001817"/>
    <x v="2"/>
    <x v="7"/>
    <s v="Wilson Electronics DB Pro Signal Booster"/>
    <x v="4253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s v="United States"/>
    <s v="Georgetown"/>
    <x v="0"/>
    <n v="40324"/>
    <x v="0"/>
    <s v="OFF-AP-10002578"/>
    <x v="1"/>
    <x v="9"/>
    <s v="Fellowes Premier Superior Surge Suppressor, 10-Outlet, With Phone and Remote"/>
    <x v="5865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s v="United States"/>
    <s v="Georgetown"/>
    <x v="0"/>
    <n v="40324"/>
    <x v="0"/>
    <s v="OFF-FA-10000992"/>
    <x v="1"/>
    <x v="13"/>
    <s v="Acco Clips to Go Binder Clips, 24 Clips in Two Sizes"/>
    <x v="3210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s v="United States"/>
    <s v="Coral Springs"/>
    <x v="2"/>
    <n v="33065"/>
    <x v="0"/>
    <s v="FUR-BO-10001798"/>
    <x v="0"/>
    <x v="0"/>
    <s v="Bush Somerset Collection Bookcase"/>
    <x v="2361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s v="United States"/>
    <s v="Coral Springs"/>
    <x v="2"/>
    <n v="33065"/>
    <x v="0"/>
    <s v="OFF-LA-10004409"/>
    <x v="1"/>
    <x v="2"/>
    <s v="Avery 492"/>
    <x v="87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s v="United States"/>
    <s v="San Francisco"/>
    <x v="1"/>
    <n v="94110"/>
    <x v="1"/>
    <s v="OFF-FA-10000621"/>
    <x v="1"/>
    <x v="13"/>
    <s v="OIC Colored Binder Clips, Assorted Sizes"/>
    <x v="1511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s v="United States"/>
    <s v="San Francisco"/>
    <x v="1"/>
    <n v="94110"/>
    <x v="1"/>
    <s v="OFF-BI-10003196"/>
    <x v="1"/>
    <x v="8"/>
    <s v="Accohide Poly Flexible Ring Binders"/>
    <x v="5866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s v="United States"/>
    <s v="San Francisco"/>
    <x v="1"/>
    <n v="94110"/>
    <x v="1"/>
    <s v="OFF-BI-10003727"/>
    <x v="1"/>
    <x v="8"/>
    <s v="Avery Durable Slant Ring Binders With Label Holder"/>
    <x v="5867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s v="United States"/>
    <s v="San Francisco"/>
    <x v="1"/>
    <n v="94110"/>
    <x v="1"/>
    <s v="OFF-PA-10003228"/>
    <x v="1"/>
    <x v="10"/>
    <s v="Xerox 1917"/>
    <x v="64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s v="United States"/>
    <s v="San Francisco"/>
    <x v="1"/>
    <n v="94110"/>
    <x v="1"/>
    <s v="OFF-LA-10002787"/>
    <x v="1"/>
    <x v="2"/>
    <s v="Avery 480"/>
    <x v="2057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s v="United States"/>
    <s v="San Francisco"/>
    <x v="1"/>
    <n v="94110"/>
    <x v="1"/>
    <s v="TEC-PH-10001305"/>
    <x v="2"/>
    <x v="7"/>
    <s v="Panasonic KX TS208W Corded phone"/>
    <x v="5868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s v="United States"/>
    <s v="Riverside"/>
    <x v="1"/>
    <n v="92503"/>
    <x v="1"/>
    <s v="OFF-BI-10001036"/>
    <x v="1"/>
    <x v="8"/>
    <s v="Cardinal EasyOpen D-Ring Binders"/>
    <x v="5869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s v="United States"/>
    <s v="Troy"/>
    <x v="24"/>
    <n v="45373"/>
    <x v="3"/>
    <s v="FUR-TA-10001086"/>
    <x v="0"/>
    <x v="3"/>
    <s v="SAFCO PlanMaster Boards, 60w x 37-1/2d, White Melamine"/>
    <x v="4003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s v="United States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s v="United States"/>
    <s v="Troy"/>
    <x v="24"/>
    <n v="45373"/>
    <x v="3"/>
    <s v="TEC-PH-10000526"/>
    <x v="2"/>
    <x v="7"/>
    <s v="Vtech CS6719"/>
    <x v="5870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s v="United States"/>
    <s v="Troy"/>
    <x v="24"/>
    <n v="45373"/>
    <x v="3"/>
    <s v="FUR-FU-10004973"/>
    <x v="0"/>
    <x v="5"/>
    <s v="Flat Face Poster Frame"/>
    <x v="615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s v="United States"/>
    <s v="Troy"/>
    <x v="24"/>
    <n v="45373"/>
    <x v="3"/>
    <s v="FUR-CH-10003981"/>
    <x v="0"/>
    <x v="1"/>
    <s v="Global Commerce Series Low-Back Swivel/Tilt Chairs"/>
    <x v="4448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s v="United States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s v="United States"/>
    <s v="Moreno Valley"/>
    <x v="1"/>
    <n v="92553"/>
    <x v="1"/>
    <s v="FUR-FU-10001934"/>
    <x v="0"/>
    <x v="5"/>
    <s v="Magnifier Swing Arm Lamp"/>
    <x v="108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s v="United States"/>
    <s v="Seattle"/>
    <x v="4"/>
    <n v="98115"/>
    <x v="1"/>
    <s v="OFF-BI-10004970"/>
    <x v="1"/>
    <x v="8"/>
    <s v="ACCOHIDE 3-Ring Binder, Blue, 1&quot;"/>
    <x v="1157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s v="United States"/>
    <s v="Seattle"/>
    <x v="4"/>
    <n v="98115"/>
    <x v="1"/>
    <s v="FUR-CH-10003396"/>
    <x v="0"/>
    <x v="1"/>
    <s v="Global Deluxe Steno Chair"/>
    <x v="4236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s v="United States"/>
    <s v="Chicago"/>
    <x v="10"/>
    <n v="60623"/>
    <x v="2"/>
    <s v="FUR-CH-10003973"/>
    <x v="0"/>
    <x v="1"/>
    <s v="GuestStacker Chair with Chrome Finish Legs"/>
    <x v="332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s v="United States"/>
    <s v="Chicago"/>
    <x v="10"/>
    <n v="60623"/>
    <x v="2"/>
    <s v="OFF-PA-10002109"/>
    <x v="1"/>
    <x v="10"/>
    <s v="Wirebound Voice Message Log Book"/>
    <x v="5872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s v="United States"/>
    <s v="Jackson"/>
    <x v="12"/>
    <n v="49201"/>
    <x v="2"/>
    <s v="OFF-PA-10001826"/>
    <x v="1"/>
    <x v="10"/>
    <s v="Xerox 207"/>
    <x v="54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s v="United States"/>
    <s v="Jackson"/>
    <x v="12"/>
    <n v="49201"/>
    <x v="2"/>
    <s v="OFF-AR-10000823"/>
    <x v="1"/>
    <x v="6"/>
    <s v="Newell 307"/>
    <x v="103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s v="United States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s v="United States"/>
    <s v="New York City"/>
    <x v="15"/>
    <n v="10024"/>
    <x v="3"/>
    <s v="OFF-BI-10003676"/>
    <x v="1"/>
    <x v="8"/>
    <s v="GBC Standard Recycled Report Covers, Clear Plastic Sheets"/>
    <x v="136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s v="United States"/>
    <s v="New York City"/>
    <x v="15"/>
    <n v="10024"/>
    <x v="3"/>
    <s v="FUR-TA-10001095"/>
    <x v="0"/>
    <x v="3"/>
    <s v="Chromcraft Round Conference Tables"/>
    <x v="5873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s v="United States"/>
    <s v="New York City"/>
    <x v="15"/>
    <n v="10024"/>
    <x v="3"/>
    <s v="FUR-FU-10000747"/>
    <x v="0"/>
    <x v="5"/>
    <s v="Tenex B1-RE Series Chair Mats for Low Pile Carpets"/>
    <x v="44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s v="United States"/>
    <s v="New York City"/>
    <x v="15"/>
    <n v="10024"/>
    <x v="3"/>
    <s v="OFF-ST-10004337"/>
    <x v="1"/>
    <x v="4"/>
    <s v="SAFCO Commercial Wire Shelving, 72h"/>
    <x v="5874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s v="United States"/>
    <s v="Seattle"/>
    <x v="4"/>
    <n v="98105"/>
    <x v="1"/>
    <s v="OFF-BI-10004410"/>
    <x v="1"/>
    <x v="8"/>
    <s v="C-Line Peel &amp; Stick Add-On Filing Pockets, 8-3/4 x 5-1/8, 10/Pack"/>
    <x v="5875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s v="United States"/>
    <s v="Seattle"/>
    <x v="4"/>
    <n v="98105"/>
    <x v="1"/>
    <s v="OFF-FA-10004838"/>
    <x v="1"/>
    <x v="13"/>
    <s v="Super Bands, 12/Pack"/>
    <x v="5876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s v="United States"/>
    <s v="Seattle"/>
    <x v="4"/>
    <n v="98105"/>
    <x v="1"/>
    <s v="FUR-FU-10002364"/>
    <x v="0"/>
    <x v="5"/>
    <s v="Eldon Expressions Wood Desk Accessories, Oak"/>
    <x v="3077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s v="United States"/>
    <s v="Seattle"/>
    <x v="4"/>
    <n v="98105"/>
    <x v="1"/>
    <s v="OFF-ST-10001809"/>
    <x v="1"/>
    <x v="4"/>
    <s v="Fellowes Officeware Wire Shelving"/>
    <x v="704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s v="United States"/>
    <s v="Saint Charles"/>
    <x v="25"/>
    <n v="63301"/>
    <x v="2"/>
    <s v="OFF-PA-10001846"/>
    <x v="1"/>
    <x v="10"/>
    <s v="Xerox 1899"/>
    <x v="1057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s v="United States"/>
    <s v="Long Beach"/>
    <x v="15"/>
    <n v="11561"/>
    <x v="3"/>
    <s v="OFF-BI-10003876"/>
    <x v="1"/>
    <x v="8"/>
    <s v="Green Canvas Binder for 8-1/2&quot; x 14&quot; Sheets"/>
    <x v="5877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s v="United States"/>
    <s v="Long Beach"/>
    <x v="15"/>
    <n v="11561"/>
    <x v="3"/>
    <s v="OFF-ST-10003470"/>
    <x v="1"/>
    <x v="4"/>
    <s v="Tennsco Snap-Together Open Shelving Units, Starter Sets and Add-On Units"/>
    <x v="587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s v="United States"/>
    <s v="Lakewood"/>
    <x v="30"/>
    <n v="8701"/>
    <x v="3"/>
    <s v="OFF-PA-10004243"/>
    <x v="1"/>
    <x v="10"/>
    <s v="Xerox 1939"/>
    <x v="2479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s v="United States"/>
    <s v="Clinton"/>
    <x v="39"/>
    <n v="20735"/>
    <x v="3"/>
    <s v="FUR-CH-10000422"/>
    <x v="0"/>
    <x v="1"/>
    <s v="Global Highback Leather Tilter in Burgundy"/>
    <x v="5879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s v="United States"/>
    <s v="Columbus"/>
    <x v="24"/>
    <n v="43229"/>
    <x v="3"/>
    <s v="FUR-FU-10002506"/>
    <x v="0"/>
    <x v="5"/>
    <s v="Tensor &quot;Hersey Kiss&quot; Styled Floor Lamp"/>
    <x v="218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s v="United States"/>
    <s v="Columbus"/>
    <x v="24"/>
    <n v="43229"/>
    <x v="3"/>
    <s v="FUR-CH-10000863"/>
    <x v="0"/>
    <x v="1"/>
    <s v="Novimex Swivel Fabric Task Chair"/>
    <x v="2613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s v="United States"/>
    <s v="Columbus"/>
    <x v="24"/>
    <n v="43229"/>
    <x v="3"/>
    <s v="OFF-FA-10002988"/>
    <x v="1"/>
    <x v="13"/>
    <s v="Ideal Clamps"/>
    <x v="1400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s v="United States"/>
    <s v="Pasadena"/>
    <x v="1"/>
    <n v="91104"/>
    <x v="1"/>
    <s v="TEC-PH-10003437"/>
    <x v="2"/>
    <x v="7"/>
    <s v="Blue Parrot B250XT Professional Grade Wireless Bluetooth Headset with"/>
    <x v="1171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s v="United States"/>
    <s v="Seattle"/>
    <x v="4"/>
    <n v="98105"/>
    <x v="1"/>
    <s v="OFF-SU-10002537"/>
    <x v="1"/>
    <x v="14"/>
    <s v="Acme Box Cutter Scissors"/>
    <x v="5880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s v="United States"/>
    <s v="Los Angeles"/>
    <x v="1"/>
    <n v="90045"/>
    <x v="1"/>
    <s v="TEC-AC-10003063"/>
    <x v="2"/>
    <x v="11"/>
    <s v="Micro Innovations USB RF Wireless Keyboard with Mouse"/>
    <x v="1424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s v="United States"/>
    <s v="East Orange"/>
    <x v="30"/>
    <n v="7017"/>
    <x v="3"/>
    <s v="TEC-AC-10003237"/>
    <x v="2"/>
    <x v="11"/>
    <s v="Memorex Micro Travel Drive 4 GB"/>
    <x v="5881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s v="United States"/>
    <s v="Eau Claire"/>
    <x v="6"/>
    <n v="54703"/>
    <x v="2"/>
    <s v="OFF-ST-10001031"/>
    <x v="1"/>
    <x v="4"/>
    <s v="Adjustable Personal File Tote"/>
    <x v="5882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s v="United States"/>
    <s v="Chicago"/>
    <x v="10"/>
    <n v="60610"/>
    <x v="2"/>
    <s v="OFF-EN-10001535"/>
    <x v="1"/>
    <x v="12"/>
    <s v="Grip Seal Envelopes"/>
    <x v="5883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s v="United States"/>
    <s v="Tampa"/>
    <x v="2"/>
    <n v="33614"/>
    <x v="0"/>
    <s v="OFF-PA-10001295"/>
    <x v="1"/>
    <x v="10"/>
    <s v="Computer Printout Paper with Letter-Trim Perforations"/>
    <x v="2817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s v="United States"/>
    <s v="Tampa"/>
    <x v="2"/>
    <n v="33614"/>
    <x v="0"/>
    <s v="FUR-CH-10004698"/>
    <x v="0"/>
    <x v="1"/>
    <s v="Padded Folding Chairs, Black, 4/Carton"/>
    <x v="146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s v="United States"/>
    <s v="Tampa"/>
    <x v="2"/>
    <n v="33614"/>
    <x v="0"/>
    <s v="OFF-ST-10000078"/>
    <x v="1"/>
    <x v="4"/>
    <s v="Tennsco 6- and 18-Compartment Lockers"/>
    <x v="5884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s v="United States"/>
    <s v="Tampa"/>
    <x v="2"/>
    <n v="33614"/>
    <x v="0"/>
    <s v="OFF-AR-10001868"/>
    <x v="1"/>
    <x v="6"/>
    <s v="Prang Dustless Chalk Sticks"/>
    <x v="2956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s v="United States"/>
    <s v="Tampa"/>
    <x v="2"/>
    <n v="33614"/>
    <x v="0"/>
    <s v="OFF-ST-10004950"/>
    <x v="1"/>
    <x v="4"/>
    <s v="Acco Perma 3000 Stacking Storage Drawers"/>
    <x v="2067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s v="United States"/>
    <s v="New York City"/>
    <x v="15"/>
    <n v="10009"/>
    <x v="3"/>
    <s v="OFF-PA-10003441"/>
    <x v="1"/>
    <x v="10"/>
    <s v="Xerox 226"/>
    <x v="243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s v="United States"/>
    <s v="Mesa"/>
    <x v="16"/>
    <n v="85204"/>
    <x v="1"/>
    <s v="FUR-FU-10004973"/>
    <x v="0"/>
    <x v="5"/>
    <s v="Flat Face Poster Frame"/>
    <x v="5885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s v="United States"/>
    <s v="Burlington"/>
    <x v="42"/>
    <m/>
    <x v="3"/>
    <s v="OFF-PA-10000157"/>
    <x v="1"/>
    <x v="10"/>
    <s v="Xerox 191"/>
    <x v="710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s v="United States"/>
    <s v="Burlington"/>
    <x v="42"/>
    <m/>
    <x v="3"/>
    <s v="OFF-PA-10001970"/>
    <x v="1"/>
    <x v="10"/>
    <s v="Xerox 1881"/>
    <x v="5886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s v="United States"/>
    <s v="Burlington"/>
    <x v="42"/>
    <m/>
    <x v="3"/>
    <s v="OFF-AP-10000828"/>
    <x v="1"/>
    <x v="9"/>
    <s v="Avanti 4.4 Cu. Ft. Refrigerator"/>
    <x v="3116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s v="United States"/>
    <s v="Burlington"/>
    <x v="42"/>
    <m/>
    <x v="3"/>
    <s v="OFF-EN-10001509"/>
    <x v="1"/>
    <x v="12"/>
    <s v="Poly String Tie Envelopes"/>
    <x v="5887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s v="United States"/>
    <s v="Houston"/>
    <x v="5"/>
    <n v="77070"/>
    <x v="2"/>
    <s v="OFF-ST-10003692"/>
    <x v="1"/>
    <x v="4"/>
    <s v="Recycled Steel Personal File for Hanging File Folders"/>
    <x v="1894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s v="United States"/>
    <s v="Aurora"/>
    <x v="10"/>
    <n v="60505"/>
    <x v="2"/>
    <s v="TEC-PH-10004700"/>
    <x v="2"/>
    <x v="7"/>
    <s v="PowerGen Dual USB Car Charger"/>
    <x v="465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s v="United States"/>
    <s v="Denver"/>
    <x v="22"/>
    <n v="80219"/>
    <x v="1"/>
    <s v="FUR-CH-10000422"/>
    <x v="0"/>
    <x v="1"/>
    <s v="Global Highback Leather Tilter in Burgundy"/>
    <x v="5888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s v="United States"/>
    <s v="New York City"/>
    <x v="15"/>
    <n v="10011"/>
    <x v="3"/>
    <s v="TEC-PH-10003484"/>
    <x v="2"/>
    <x v="7"/>
    <s v="Ooma Telo VoIP Home Phone System"/>
    <x v="3211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s v="United States"/>
    <s v="New York City"/>
    <x v="15"/>
    <n v="10011"/>
    <x v="3"/>
    <s v="FUR-CH-10001394"/>
    <x v="0"/>
    <x v="1"/>
    <s v="Global Leather Executive Chair"/>
    <x v="3317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s v="United States"/>
    <s v="New York City"/>
    <x v="15"/>
    <n v="10011"/>
    <x v="3"/>
    <s v="FUR-BO-10002213"/>
    <x v="0"/>
    <x v="0"/>
    <s v="DMI Eclipse Executive Suite Bookcases"/>
    <x v="479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s v="United States"/>
    <s v="New York City"/>
    <x v="15"/>
    <n v="10011"/>
    <x v="3"/>
    <s v="OFF-LA-10002762"/>
    <x v="1"/>
    <x v="2"/>
    <s v="Avery 485"/>
    <x v="50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s v="United States"/>
    <s v="New York City"/>
    <x v="15"/>
    <n v="10011"/>
    <x v="3"/>
    <s v="OFF-AP-10003842"/>
    <x v="1"/>
    <x v="9"/>
    <s v="Euro-Pro Shark Turbo Vacuum"/>
    <x v="4771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s v="United States"/>
    <s v="Arlington Heights"/>
    <x v="10"/>
    <n v="60004"/>
    <x v="2"/>
    <s v="OFF-AR-10003394"/>
    <x v="1"/>
    <x v="6"/>
    <s v="Newell 332"/>
    <x v="5890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s v="United States"/>
    <s v="Newport News"/>
    <x v="17"/>
    <n v="23602"/>
    <x v="0"/>
    <s v="OFF-EN-10001539"/>
    <x v="1"/>
    <x v="12"/>
    <s v="Staple envelope"/>
    <x v="4995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s v="United States"/>
    <s v="Tucson"/>
    <x v="16"/>
    <n v="85705"/>
    <x v="1"/>
    <s v="FUR-FU-10001731"/>
    <x v="0"/>
    <x v="5"/>
    <s v="Acrylic Self-Standing Desk Frames"/>
    <x v="5891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s v="United States"/>
    <s v="New York City"/>
    <x v="15"/>
    <n v="10024"/>
    <x v="3"/>
    <s v="FUR-TA-10001095"/>
    <x v="0"/>
    <x v="3"/>
    <s v="Chromcraft Round Conference Tables"/>
    <x v="5892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s v="United States"/>
    <s v="New York City"/>
    <x v="15"/>
    <n v="10024"/>
    <x v="3"/>
    <s v="OFF-ST-10000078"/>
    <x v="1"/>
    <x v="4"/>
    <s v="Tennsco 6- and 18-Compartment Lockers"/>
    <x v="5893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s v="United States"/>
    <s v="Philadelphia"/>
    <x v="9"/>
    <n v="19134"/>
    <x v="3"/>
    <s v="OFF-FA-10004076"/>
    <x v="1"/>
    <x v="13"/>
    <s v="Translucent Push Pins by OIC"/>
    <x v="1063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s v="United States"/>
    <s v="Chicago"/>
    <x v="10"/>
    <n v="60653"/>
    <x v="2"/>
    <s v="TEC-MA-10003626"/>
    <x v="2"/>
    <x v="15"/>
    <s v="Hewlett-Packard Deskjet 6540 Color Inkjet Printer"/>
    <x v="5894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s v="United States"/>
    <s v="Chicago"/>
    <x v="10"/>
    <n v="60653"/>
    <x v="2"/>
    <s v="OFF-PA-10001215"/>
    <x v="1"/>
    <x v="10"/>
    <s v="Xerox 1963"/>
    <x v="582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s v="United States"/>
    <s v="New York City"/>
    <x v="15"/>
    <n v="10035"/>
    <x v="3"/>
    <s v="TEC-AC-10002842"/>
    <x v="2"/>
    <x v="11"/>
    <s v="WD My Passport Ultra 2TB Portable External Hard Drive"/>
    <x v="5895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s v="United States"/>
    <s v="New York City"/>
    <x v="15"/>
    <n v="10035"/>
    <x v="3"/>
    <s v="FUR-FU-10004864"/>
    <x v="0"/>
    <x v="5"/>
    <s v="Eldon 500 Class Desk Accessories"/>
    <x v="5896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s v="United States"/>
    <s v="Philadelphia"/>
    <x v="9"/>
    <n v="19143"/>
    <x v="3"/>
    <s v="OFF-BI-10000014"/>
    <x v="1"/>
    <x v="8"/>
    <s v="Heavy-Duty E-Z-D Binders"/>
    <x v="5897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s v="United States"/>
    <s v="Philadelphia"/>
    <x v="9"/>
    <n v="19143"/>
    <x v="3"/>
    <s v="FUR-FU-10001475"/>
    <x v="0"/>
    <x v="5"/>
    <s v="Contract Clock, 14&quot;, Brown"/>
    <x v="1190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s v="United States"/>
    <s v="Glendale"/>
    <x v="16"/>
    <n v="85301"/>
    <x v="1"/>
    <s v="OFF-ST-10001272"/>
    <x v="1"/>
    <x v="4"/>
    <s v="Mini 13-1/2 Capacity Data Binder Rack, Pearl"/>
    <x v="5898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s v="United States"/>
    <s v="Los Angeles"/>
    <x v="1"/>
    <n v="90036"/>
    <x v="1"/>
    <s v="FUR-CH-10002024"/>
    <x v="0"/>
    <x v="1"/>
    <s v="HON 5400 Series Task Chairs for Big and Tall"/>
    <x v="5355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s v="United States"/>
    <s v="Houston"/>
    <x v="5"/>
    <n v="77041"/>
    <x v="2"/>
    <s v="OFF-BI-10004001"/>
    <x v="1"/>
    <x v="8"/>
    <s v="GBC Recycled VeloBinder Covers"/>
    <x v="5899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s v="United States"/>
    <s v="Seattle"/>
    <x v="4"/>
    <n v="98115"/>
    <x v="1"/>
    <s v="TEC-PH-10004094"/>
    <x v="2"/>
    <x v="7"/>
    <s v="Motorola L703CM"/>
    <x v="2528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s v="United States"/>
    <s v="Seattle"/>
    <x v="4"/>
    <n v="98115"/>
    <x v="1"/>
    <s v="OFF-PA-10001184"/>
    <x v="1"/>
    <x v="10"/>
    <s v="Xerox 1903"/>
    <x v="1465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s v="United States"/>
    <s v="Seattle"/>
    <x v="4"/>
    <n v="98115"/>
    <x v="1"/>
    <s v="FUR-FU-10002505"/>
    <x v="0"/>
    <x v="5"/>
    <s v="Eldon 100 Class Desk Accessories"/>
    <x v="3716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s v="United States"/>
    <s v="Fayetteville"/>
    <x v="3"/>
    <n v="28314"/>
    <x v="0"/>
    <s v="OFF-PA-10001166"/>
    <x v="1"/>
    <x v="10"/>
    <s v="Xerox 2"/>
    <x v="563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s v="United States"/>
    <s v="Fayetteville"/>
    <x v="3"/>
    <n v="28314"/>
    <x v="0"/>
    <s v="OFF-PA-10000349"/>
    <x v="1"/>
    <x v="10"/>
    <s v="Easy-staple paper"/>
    <x v="1655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s v="United States"/>
    <s v="Houston"/>
    <x v="5"/>
    <n v="77041"/>
    <x v="2"/>
    <s v="OFF-AP-10004708"/>
    <x v="1"/>
    <x v="9"/>
    <s v="Fellowes Superior 10 Outlet Split Surge Protector"/>
    <x v="5279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s v="United States"/>
    <s v="Houston"/>
    <x v="5"/>
    <n v="77041"/>
    <x v="2"/>
    <s v="OFF-AP-10001947"/>
    <x v="1"/>
    <x v="9"/>
    <s v="Acco 6 Outlet Guardian Premium Plus Surge Suppressor"/>
    <x v="5900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s v="United States"/>
    <s v="San Francisco"/>
    <x v="1"/>
    <n v="94122"/>
    <x v="1"/>
    <s v="TEC-PH-10000441"/>
    <x v="2"/>
    <x v="7"/>
    <s v="VTech DS6151"/>
    <x v="2821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s v="United States"/>
    <s v="San Francisco"/>
    <x v="1"/>
    <n v="94122"/>
    <x v="1"/>
    <s v="OFF-SU-10004664"/>
    <x v="1"/>
    <x v="14"/>
    <s v="Acme Softgrip Scissors"/>
    <x v="5557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s v="United States"/>
    <s v="San Francisco"/>
    <x v="1"/>
    <n v="94122"/>
    <x v="1"/>
    <s v="TEC-PH-10004531"/>
    <x v="2"/>
    <x v="7"/>
    <s v="AT&amp;T CL2909"/>
    <x v="214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s v="United States"/>
    <s v="San Francisco"/>
    <x v="1"/>
    <n v="94122"/>
    <x v="1"/>
    <s v="TEC-AC-10002167"/>
    <x v="2"/>
    <x v="11"/>
    <s v="Imation 8gb Micro Traveldrive Usb 2.0 Flash Drive"/>
    <x v="47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s v="United States"/>
    <s v="New York City"/>
    <x v="15"/>
    <n v="10035"/>
    <x v="3"/>
    <s v="FUR-CH-10002024"/>
    <x v="0"/>
    <x v="1"/>
    <s v="HON 5400 Series Task Chairs for Big and Tall"/>
    <x v="5901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s v="United States"/>
    <s v="Seattle"/>
    <x v="4"/>
    <n v="98105"/>
    <x v="1"/>
    <s v="OFF-AR-10002445"/>
    <x v="1"/>
    <x v="6"/>
    <s v="SANFORD Major Accent Highlighters"/>
    <x v="3826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s v="United States"/>
    <s v="Buffalo"/>
    <x v="15"/>
    <n v="14215"/>
    <x v="3"/>
    <s v="FUR-FU-10003268"/>
    <x v="0"/>
    <x v="5"/>
    <s v="Eldon Radial Chair Mat for Low to Medium Pile Carpets"/>
    <x v="3351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s v="United States"/>
    <s v="Huntsville"/>
    <x v="5"/>
    <n v="77340"/>
    <x v="2"/>
    <s v="FUR-CH-10000015"/>
    <x v="0"/>
    <x v="1"/>
    <s v="Hon Multipurpose Stacking Arm Chairs"/>
    <x v="5902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s v="United States"/>
    <s v="Dallas"/>
    <x v="5"/>
    <n v="75081"/>
    <x v="2"/>
    <s v="TEC-PH-10004165"/>
    <x v="2"/>
    <x v="7"/>
    <s v="Mitel MiVoice 5330e IP Phone"/>
    <x v="1124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s v="United States"/>
    <s v="Dallas"/>
    <x v="5"/>
    <n v="75081"/>
    <x v="2"/>
    <s v="FUR-TA-10004607"/>
    <x v="0"/>
    <x v="3"/>
    <s v="Hon 2111 Invitation Series Straight Table"/>
    <x v="5903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s v="United States"/>
    <s v="Philadelphia"/>
    <x v="9"/>
    <n v="19134"/>
    <x v="3"/>
    <s v="OFF-LA-10004677"/>
    <x v="1"/>
    <x v="2"/>
    <s v="Self-Adhesive Address Labels for Typewriters with Dispenser Box"/>
    <x v="2184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s v="United States"/>
    <s v="Peoria"/>
    <x v="16"/>
    <n v="85345"/>
    <x v="1"/>
    <s v="TEC-AC-10002217"/>
    <x v="2"/>
    <x v="11"/>
    <s v="Imation Clip USB flash drive - 8 GB"/>
    <x v="5520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s v="United States"/>
    <s v="Peoria"/>
    <x v="16"/>
    <n v="85345"/>
    <x v="1"/>
    <s v="OFF-PA-10001937"/>
    <x v="1"/>
    <x v="10"/>
    <s v="Xerox 21"/>
    <x v="1590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s v="United States"/>
    <s v="Peoria"/>
    <x v="16"/>
    <n v="85345"/>
    <x v="1"/>
    <s v="OFF-AR-10000203"/>
    <x v="1"/>
    <x v="6"/>
    <s v="Newell 336"/>
    <x v="1518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s v="United States"/>
    <s v="Peoria"/>
    <x v="16"/>
    <n v="85345"/>
    <x v="1"/>
    <s v="TEC-AC-10001142"/>
    <x v="2"/>
    <x v="11"/>
    <s v="First Data FD10 PIN Pad"/>
    <x v="5904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s v="United States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s v="United States"/>
    <s v="Oceanside"/>
    <x v="1"/>
    <n v="92054"/>
    <x v="1"/>
    <s v="OFF-PA-10000520"/>
    <x v="1"/>
    <x v="10"/>
    <s v="Xerox 201"/>
    <x v="91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s v="United States"/>
    <s v="Philadelphia"/>
    <x v="9"/>
    <n v="19134"/>
    <x v="3"/>
    <s v="TEC-PH-10001079"/>
    <x v="2"/>
    <x v="7"/>
    <s v="Polycom SoundPoint Pro SE-225 Corded phone"/>
    <x v="5905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s v="United States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s v="United States"/>
    <s v="New York City"/>
    <x v="15"/>
    <n v="10035"/>
    <x v="3"/>
    <s v="OFF-PA-10001471"/>
    <x v="1"/>
    <x v="10"/>
    <s v="Strathmore Photo Frame Cards"/>
    <x v="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s v="United States"/>
    <s v="Kent"/>
    <x v="24"/>
    <n v="44240"/>
    <x v="3"/>
    <s v="OFF-AP-10003281"/>
    <x v="1"/>
    <x v="9"/>
    <s v="Acco 6 Outlet Guardian Standard Surge Suppressor"/>
    <x v="5907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s v="United States"/>
    <s v="Jacksonville"/>
    <x v="2"/>
    <n v="32216"/>
    <x v="0"/>
    <s v="OFF-AR-10003156"/>
    <x v="1"/>
    <x v="6"/>
    <s v="50 Colored Long Pencils"/>
    <x v="5908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s v="United States"/>
    <s v="Jacksonville"/>
    <x v="2"/>
    <n v="32216"/>
    <x v="0"/>
    <s v="TEC-PH-10000576"/>
    <x v="2"/>
    <x v="7"/>
    <s v="AT&amp;T 1080 Corded phone"/>
    <x v="985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s v="United States"/>
    <s v="Coppell"/>
    <x v="5"/>
    <n v="75019"/>
    <x v="2"/>
    <s v="TEC-PH-10003215"/>
    <x v="2"/>
    <x v="7"/>
    <s v="Jackery Bar Premium Fast-charging Portable Charger"/>
    <x v="312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s v="United States"/>
    <s v="Indianapolis"/>
    <x v="14"/>
    <n v="46203"/>
    <x v="2"/>
    <s v="OFF-LA-10004484"/>
    <x v="1"/>
    <x v="2"/>
    <s v="Avery 476"/>
    <x v="714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s v="United States"/>
    <s v="Lawrence"/>
    <x v="14"/>
    <n v="46226"/>
    <x v="2"/>
    <s v="OFF-PA-10002245"/>
    <x v="1"/>
    <x v="10"/>
    <s v="Xerox 1895"/>
    <x v="1211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s v="United States"/>
    <s v="Tulsa"/>
    <x v="26"/>
    <n v="74133"/>
    <x v="2"/>
    <s v="FUR-FU-10003664"/>
    <x v="0"/>
    <x v="5"/>
    <s v="Electrix Architect's Clamp-On Swing Arm Lamp, Black"/>
    <x v="5909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s v="United States"/>
    <s v="Redmond"/>
    <x v="4"/>
    <n v="98052"/>
    <x v="1"/>
    <s v="OFF-LA-10002195"/>
    <x v="1"/>
    <x v="2"/>
    <s v="Avery 481"/>
    <x v="5910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s v="United States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s v="United States"/>
    <s v="Spokane"/>
    <x v="4"/>
    <n v="99207"/>
    <x v="1"/>
    <s v="OFF-ST-10004963"/>
    <x v="1"/>
    <x v="4"/>
    <s v="Eldon Gobal File Keepers"/>
    <x v="5912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s v="United States"/>
    <s v="Los Angeles"/>
    <x v="1"/>
    <n v="90032"/>
    <x v="1"/>
    <s v="OFF-AP-10002495"/>
    <x v="1"/>
    <x v="9"/>
    <s v="Acco Smartsocket Table Surge Protector, 6 Color-Coded Adapter Outlets"/>
    <x v="5913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s v="United States"/>
    <s v="Los Angeles"/>
    <x v="1"/>
    <n v="90032"/>
    <x v="1"/>
    <s v="OFF-BI-10004001"/>
    <x v="1"/>
    <x v="8"/>
    <s v="GBC Recycled VeloBinder Covers"/>
    <x v="5914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s v="United States"/>
    <s v="Los Angeles"/>
    <x v="1"/>
    <n v="90032"/>
    <x v="1"/>
    <s v="OFF-SU-10004884"/>
    <x v="1"/>
    <x v="14"/>
    <s v="Acme Galleria Hot Forged Steel Scissors with Colored Handles"/>
    <x v="5915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s v="United States"/>
    <s v="Los Angeles"/>
    <x v="1"/>
    <n v="90032"/>
    <x v="1"/>
    <s v="TEC-PH-10003555"/>
    <x v="2"/>
    <x v="7"/>
    <s v="Motorola HK250 Universal Bluetooth Headset"/>
    <x v="2862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s v="United States"/>
    <s v="Chattanooga"/>
    <x v="18"/>
    <n v="37421"/>
    <x v="0"/>
    <s v="TEC-MA-10003493"/>
    <x v="2"/>
    <x v="15"/>
    <s v="Penpower WorldCard Pro Card Scanner"/>
    <x v="5916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s v="United States"/>
    <s v="Greensboro"/>
    <x v="3"/>
    <n v="27405"/>
    <x v="0"/>
    <s v="TEC-AC-10002380"/>
    <x v="2"/>
    <x v="11"/>
    <s v="Sony 8GB Class 10 Micro SDHC R40 Memory Card"/>
    <x v="5917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s v="United States"/>
    <s v="Greensboro"/>
    <x v="3"/>
    <n v="27405"/>
    <x v="0"/>
    <s v="OFF-BI-10004209"/>
    <x v="1"/>
    <x v="8"/>
    <s v="Fellowes Twister Kit, Gray/Clear, 3/pkg"/>
    <x v="5918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s v="United States"/>
    <s v="San Francisco"/>
    <x v="1"/>
    <n v="94122"/>
    <x v="1"/>
    <s v="OFF-AR-10002135"/>
    <x v="1"/>
    <x v="6"/>
    <s v="Boston Heavy-Duty Trimline Electric Pencil Sharpeners"/>
    <x v="5919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s v="United States"/>
    <s v="San Francisco"/>
    <x v="1"/>
    <n v="94122"/>
    <x v="1"/>
    <s v="TEC-PH-10002583"/>
    <x v="2"/>
    <x v="7"/>
    <s v="iOttie HLCRIO102 Car Mount"/>
    <x v="314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s v="United States"/>
    <s v="New York City"/>
    <x v="15"/>
    <n v="10024"/>
    <x v="3"/>
    <s v="OFF-PA-10003591"/>
    <x v="1"/>
    <x v="10"/>
    <s v="Southworth 100% Cotton The Best Paper"/>
    <x v="805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s v="United States"/>
    <s v="Lakewood"/>
    <x v="1"/>
    <n v="90712"/>
    <x v="1"/>
    <s v="TEC-PH-10004922"/>
    <x v="2"/>
    <x v="7"/>
    <s v="RCA Visys Integrated PBX 8-Line Router"/>
    <x v="5920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s v="United States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s v="United States"/>
    <s v="Columbus"/>
    <x v="24"/>
    <n v="43229"/>
    <x v="3"/>
    <s v="OFF-AR-10003560"/>
    <x v="1"/>
    <x v="6"/>
    <s v="Zebra Zazzle Fluorescent Highlighters"/>
    <x v="530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s v="United States"/>
    <s v="Newark"/>
    <x v="13"/>
    <n v="19711"/>
    <x v="3"/>
    <s v="OFF-LA-10004409"/>
    <x v="1"/>
    <x v="2"/>
    <s v="Avery 492"/>
    <x v="1315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s v="United States"/>
    <s v="Seattle"/>
    <x v="4"/>
    <n v="98115"/>
    <x v="1"/>
    <s v="FUR-FU-10000448"/>
    <x v="0"/>
    <x v="5"/>
    <s v="Tenex Chairmats For Use With Carpeted Floors"/>
    <x v="5795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OFF-BI-10002735"/>
    <x v="1"/>
    <x v="8"/>
    <s v="GBC Prestige Therm-A-Bind Covers"/>
    <x v="5921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FUR-TA-10003469"/>
    <x v="0"/>
    <x v="3"/>
    <s v="Balt Split Level Computer Training Table"/>
    <x v="436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OFF-PA-10001870"/>
    <x v="1"/>
    <x v="10"/>
    <s v="Xerox 202"/>
    <x v="91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TEC-PH-10001448"/>
    <x v="2"/>
    <x v="7"/>
    <s v="Anker Astro 15000mAh USB Portable Charger"/>
    <x v="2622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OFF-BI-10002706"/>
    <x v="1"/>
    <x v="8"/>
    <s v="Avery Premier Heavy-Duty Binder with Round Locking Rings"/>
    <x v="5872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FUR-CH-10004875"/>
    <x v="0"/>
    <x v="1"/>
    <s v="Harbour Creations 67200 Series Stacking Chairs"/>
    <x v="592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s v="United States"/>
    <s v="New York City"/>
    <x v="15"/>
    <n v="10024"/>
    <x v="3"/>
    <s v="FUR-FU-10004245"/>
    <x v="0"/>
    <x v="5"/>
    <s v="Career Cubicle Clock, 8 1/4&quot;, Black"/>
    <x v="5923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s v="United States"/>
    <s v="Chicago"/>
    <x v="10"/>
    <n v="60653"/>
    <x v="2"/>
    <s v="OFF-LA-10000443"/>
    <x v="1"/>
    <x v="2"/>
    <s v="Avery 501"/>
    <x v="2184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s v="United States"/>
    <s v="Chicago"/>
    <x v="10"/>
    <n v="60653"/>
    <x v="2"/>
    <s v="OFF-PA-10001125"/>
    <x v="1"/>
    <x v="10"/>
    <s v="Xerox 1988"/>
    <x v="4259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s v="United States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s v="United States"/>
    <s v="Chicago"/>
    <x v="10"/>
    <n v="60653"/>
    <x v="2"/>
    <s v="OFF-BI-10004364"/>
    <x v="1"/>
    <x v="8"/>
    <s v="Storex Dura Pro Binders"/>
    <x v="3019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s v="United States"/>
    <s v="Oswego"/>
    <x v="10"/>
    <n v="60543"/>
    <x v="2"/>
    <s v="OFF-FA-10000936"/>
    <x v="1"/>
    <x v="13"/>
    <s v="Acco Hot Clips Clips to Go"/>
    <x v="5925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s v="United States"/>
    <s v="Oswego"/>
    <x v="10"/>
    <n v="60543"/>
    <x v="2"/>
    <s v="OFF-BI-10001249"/>
    <x v="1"/>
    <x v="8"/>
    <s v="Avery Heavy-Duty EZD View Binder with Locking Rings"/>
    <x v="5926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s v="United States"/>
    <s v="Oswego"/>
    <x v="10"/>
    <n v="60543"/>
    <x v="2"/>
    <s v="OFF-BI-10004632"/>
    <x v="1"/>
    <x v="8"/>
    <s v="Ibico Hi-Tech Manual Binding System"/>
    <x v="5927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s v="United States"/>
    <s v="Dallas"/>
    <x v="5"/>
    <n v="75220"/>
    <x v="2"/>
    <s v="OFF-ST-10000615"/>
    <x v="1"/>
    <x v="4"/>
    <s v="SimpliFile Personal File, Black Granite, 15w x 6-15/16d x 11-1/4h"/>
    <x v="1333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s v="United States"/>
    <s v="Philadelphia"/>
    <x v="9"/>
    <n v="19134"/>
    <x v="3"/>
    <s v="TEC-AC-10001838"/>
    <x v="2"/>
    <x v="11"/>
    <s v="Razer Tiamat Over Ear 7.1 Surround Sound PC Gaming Headset"/>
    <x v="4570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s v="United States"/>
    <s v="Los Angeles"/>
    <x v="1"/>
    <n v="90008"/>
    <x v="1"/>
    <s v="OFF-AR-10004757"/>
    <x v="1"/>
    <x v="6"/>
    <s v="Crayola Colored Pencils"/>
    <x v="1209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s v="United States"/>
    <s v="Houston"/>
    <x v="5"/>
    <n v="77036"/>
    <x v="2"/>
    <s v="FUR-BO-10003893"/>
    <x v="0"/>
    <x v="0"/>
    <s v="Sauder Camden County Collection Library"/>
    <x v="5928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s v="United States"/>
    <s v="Houston"/>
    <x v="5"/>
    <n v="77036"/>
    <x v="2"/>
    <s v="OFF-PA-10003893"/>
    <x v="1"/>
    <x v="10"/>
    <s v="Xerox 1962"/>
    <x v="2791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s v="United States"/>
    <s v="Wheeling"/>
    <x v="48"/>
    <n v="26003"/>
    <x v="3"/>
    <s v="FUR-TA-10001932"/>
    <x v="0"/>
    <x v="3"/>
    <s v="Chromcraft 48&quot; x 96&quot; Racetrack Double Pedestal Table"/>
    <x v="5929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s v="United States"/>
    <s v="Paterson"/>
    <x v="30"/>
    <n v="7501"/>
    <x v="3"/>
    <s v="OFF-FA-10001561"/>
    <x v="1"/>
    <x v="13"/>
    <s v="Stockwell Push Pins"/>
    <x v="2630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s v="United States"/>
    <s v="Portland"/>
    <x v="21"/>
    <n v="97206"/>
    <x v="1"/>
    <s v="TEC-PH-10001817"/>
    <x v="2"/>
    <x v="7"/>
    <s v="Wilson Electronics DB Pro Signal Booster"/>
    <x v="5930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s v="United States"/>
    <s v="Huntsville"/>
    <x v="19"/>
    <n v="35810"/>
    <x v="0"/>
    <s v="OFF-AR-10000538"/>
    <x v="1"/>
    <x v="6"/>
    <s v="Boston Model 1800 Electric Pencil Sharpener, Gray"/>
    <x v="5931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s v="United States"/>
    <s v="San Francisco"/>
    <x v="1"/>
    <n v="94110"/>
    <x v="1"/>
    <s v="OFF-BI-10004584"/>
    <x v="1"/>
    <x v="8"/>
    <s v="GBC ProClick 150 Presentation Binding System"/>
    <x v="593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s v="United States"/>
    <s v="San Francisco"/>
    <x v="1"/>
    <n v="94110"/>
    <x v="1"/>
    <s v="OFF-AR-10000817"/>
    <x v="1"/>
    <x v="6"/>
    <s v="Manco Dry-Lighter Erasable Highlighter"/>
    <x v="5933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s v="United States"/>
    <s v="Oklahoma City"/>
    <x v="26"/>
    <n v="73120"/>
    <x v="2"/>
    <s v="OFF-BI-10000756"/>
    <x v="1"/>
    <x v="8"/>
    <s v="Storex DuraTech Recycled Plastic Frosted Binders"/>
    <x v="593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s v="United States"/>
    <s v="Broken Arrow"/>
    <x v="26"/>
    <n v="74012"/>
    <x v="2"/>
    <s v="FUR-TA-10000617"/>
    <x v="0"/>
    <x v="3"/>
    <s v="Hon Practical Foundations 30 x 60 Training Table, Light Gray/Charcoal"/>
    <x v="5935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s v="United States"/>
    <s v="Broken Arrow"/>
    <x v="26"/>
    <n v="74012"/>
    <x v="2"/>
    <s v="OFF-BI-10004364"/>
    <x v="1"/>
    <x v="8"/>
    <s v="Storex Dura Pro Binders"/>
    <x v="5516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s v="United States"/>
    <s v="Mission Viejo"/>
    <x v="1"/>
    <n v="92691"/>
    <x v="1"/>
    <s v="TEC-AC-10004518"/>
    <x v="2"/>
    <x v="11"/>
    <s v="Memorex Mini Travel Drive 32 GB USB 2.0 Flash Drive"/>
    <x v="5253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s v="United States"/>
    <s v="Mission Viejo"/>
    <x v="1"/>
    <n v="92691"/>
    <x v="1"/>
    <s v="OFF-AP-10002222"/>
    <x v="1"/>
    <x v="9"/>
    <s v="Staple holder"/>
    <x v="1313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s v="United States"/>
    <s v="Greenwood"/>
    <x v="14"/>
    <n v="46142"/>
    <x v="2"/>
    <s v="OFF-PA-10002615"/>
    <x v="1"/>
    <x v="10"/>
    <s v="Ampad Gold Fibre Wirebound Steno Books, 6&quot; x 9&quot;, Gregg Ruled"/>
    <x v="5936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s v="United States"/>
    <s v="Greenwood"/>
    <x v="14"/>
    <n v="46142"/>
    <x v="2"/>
    <s v="OFF-PA-10000565"/>
    <x v="1"/>
    <x v="10"/>
    <s v="Easy-staple paper"/>
    <x v="3856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s v="United States"/>
    <s v="Greenwood"/>
    <x v="14"/>
    <n v="46142"/>
    <x v="2"/>
    <s v="OFF-PA-10003673"/>
    <x v="1"/>
    <x v="10"/>
    <s v="Strathmore Photo Mount Cards"/>
    <x v="766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s v="United States"/>
    <s v="Milwaukee"/>
    <x v="6"/>
    <n v="53209"/>
    <x v="2"/>
    <s v="FUR-FU-10002088"/>
    <x v="0"/>
    <x v="5"/>
    <s v="Nu-Dell Float Frame 11 x 14 1/2"/>
    <x v="5937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s v="United States"/>
    <s v="San Francisco"/>
    <x v="1"/>
    <n v="94109"/>
    <x v="1"/>
    <s v="FUR-FU-10001546"/>
    <x v="0"/>
    <x v="5"/>
    <s v="Dana Swing-Arm Lamps"/>
    <x v="467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s v="United States"/>
    <s v="Rome"/>
    <x v="15"/>
    <n v="13440"/>
    <x v="3"/>
    <s v="OFF-AR-10000614"/>
    <x v="1"/>
    <x v="6"/>
    <s v="Barrel Sharpener"/>
    <x v="5938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s v="United States"/>
    <s v="Rome"/>
    <x v="15"/>
    <n v="13440"/>
    <x v="3"/>
    <s v="OFF-AR-10003190"/>
    <x v="1"/>
    <x v="6"/>
    <s v="Newell 32"/>
    <x v="709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s v="United States"/>
    <s v="New York City"/>
    <x v="15"/>
    <n v="10009"/>
    <x v="3"/>
    <s v="TEC-PH-10004094"/>
    <x v="2"/>
    <x v="7"/>
    <s v="Motorola L703CM"/>
    <x v="5939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s v="United States"/>
    <s v="New York City"/>
    <x v="15"/>
    <n v="10009"/>
    <x v="3"/>
    <s v="OFF-PA-10001970"/>
    <x v="1"/>
    <x v="10"/>
    <s v="Xerox 1908"/>
    <x v="1375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s v="United States"/>
    <s v="Dearborn Heights"/>
    <x v="12"/>
    <n v="48127"/>
    <x v="2"/>
    <s v="OFF-AR-10002952"/>
    <x v="1"/>
    <x v="6"/>
    <s v="Stanley Contemporary Battery Pencil Sharpeners"/>
    <x v="432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s v="United States"/>
    <s v="Dearborn Heights"/>
    <x v="12"/>
    <n v="48127"/>
    <x v="2"/>
    <s v="OFF-BI-10004209"/>
    <x v="1"/>
    <x v="8"/>
    <s v="Fellowes Twister Kit, Gray/Clear, 3/pkg"/>
    <x v="5940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s v="United States"/>
    <s v="Dearborn Heights"/>
    <x v="12"/>
    <n v="48127"/>
    <x v="2"/>
    <s v="OFF-AR-10004685"/>
    <x v="1"/>
    <x v="6"/>
    <s v="Binney &amp; Smith Crayola Metallic Colored Pencils, 8-Color Set"/>
    <x v="4808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s v="United States"/>
    <s v="Dearborn Heights"/>
    <x v="12"/>
    <n v="48127"/>
    <x v="2"/>
    <s v="OFF-ST-10000991"/>
    <x v="1"/>
    <x v="4"/>
    <s v="Space Solutions HD Industrial Steel Shelving."/>
    <x v="5941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s v="United States"/>
    <s v="New York City"/>
    <x v="15"/>
    <n v="10024"/>
    <x v="3"/>
    <s v="OFF-AR-10002399"/>
    <x v="1"/>
    <x v="6"/>
    <s v="Dixon Prang Watercolor Pencils, 10-Color Set with Brush"/>
    <x v="3747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s v="United States"/>
    <s v="Chicago"/>
    <x v="10"/>
    <n v="60623"/>
    <x v="2"/>
    <s v="OFF-BI-10002353"/>
    <x v="1"/>
    <x v="8"/>
    <s v="GBC VeloBind Cover Sets"/>
    <x v="1844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s v="United States"/>
    <s v="Dallas"/>
    <x v="5"/>
    <n v="75217"/>
    <x v="2"/>
    <s v="FUR-BO-10001811"/>
    <x v="0"/>
    <x v="0"/>
    <s v="Atlantic Metals Mobile 5-Shelf Bookcases, Custom Colors"/>
    <x v="5942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s v="United States"/>
    <s v="Appleton"/>
    <x v="6"/>
    <n v="54915"/>
    <x v="2"/>
    <s v="TEC-AC-10003033"/>
    <x v="2"/>
    <x v="11"/>
    <s v="Plantronics CS510 - Over-the-Head monaural Wireless Headset System"/>
    <x v="5943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s v="United States"/>
    <s v="Jacksonville"/>
    <x v="2"/>
    <n v="32216"/>
    <x v="0"/>
    <s v="OFF-PA-10000176"/>
    <x v="1"/>
    <x v="10"/>
    <s v="Xerox 1887"/>
    <x v="5944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s v="United States"/>
    <s v="Chicago"/>
    <x v="10"/>
    <n v="60653"/>
    <x v="2"/>
    <s v="OFF-AR-10003631"/>
    <x v="1"/>
    <x v="6"/>
    <s v="Staples in misc. colors"/>
    <x v="5945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s v="United States"/>
    <s v="Bowling Green"/>
    <x v="24"/>
    <n v="43402"/>
    <x v="3"/>
    <s v="TEC-PH-10000923"/>
    <x v="2"/>
    <x v="7"/>
    <s v="Belkin SportFit Armband For iPhone 5s/5c, Fuchsia"/>
    <x v="5946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s v="United States"/>
    <s v="Bowling Green"/>
    <x v="24"/>
    <n v="43402"/>
    <x v="3"/>
    <s v="OFF-LA-10003190"/>
    <x v="1"/>
    <x v="2"/>
    <s v="Avery 474"/>
    <x v="278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s v="United States"/>
    <s v="Bowling Green"/>
    <x v="24"/>
    <n v="43402"/>
    <x v="3"/>
    <s v="OFF-ST-10003208"/>
    <x v="1"/>
    <x v="4"/>
    <s v="Adjustable Depth Letter/Legal Cart"/>
    <x v="2774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s v="United States"/>
    <s v="San Francisco"/>
    <x v="1"/>
    <n v="94110"/>
    <x v="1"/>
    <s v="OFF-AP-10000692"/>
    <x v="1"/>
    <x v="9"/>
    <s v="Fellowes Mighty 8 Compact Surge Protector"/>
    <x v="5947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s v="United States"/>
    <s v="Los Angeles"/>
    <x v="1"/>
    <n v="90049"/>
    <x v="1"/>
    <s v="OFF-ST-10004180"/>
    <x v="1"/>
    <x v="4"/>
    <s v="Safco Commercial Shelving"/>
    <x v="5948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s v="United States"/>
    <s v="Chicago"/>
    <x v="10"/>
    <n v="60623"/>
    <x v="2"/>
    <s v="TEC-PH-10002817"/>
    <x v="2"/>
    <x v="7"/>
    <s v="RCA ViSYS 25425RE1 Corded phone"/>
    <x v="830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s v="United States"/>
    <s v="Chicago"/>
    <x v="10"/>
    <n v="60623"/>
    <x v="2"/>
    <s v="OFF-PA-10000295"/>
    <x v="1"/>
    <x v="10"/>
    <s v="Xerox 229"/>
    <x v="12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s v="United States"/>
    <s v="Chicago"/>
    <x v="10"/>
    <n v="60623"/>
    <x v="2"/>
    <s v="OFF-ST-10000419"/>
    <x v="1"/>
    <x v="4"/>
    <s v="Rogers Jumbo File, Granite"/>
    <x v="594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s v="United States"/>
    <s v="Seattle"/>
    <x v="4"/>
    <n v="98115"/>
    <x v="1"/>
    <s v="OFF-BI-10001524"/>
    <x v="1"/>
    <x v="8"/>
    <s v="GBC Premium Transparent Covers with Diagonal Lined Pattern"/>
    <x v="2067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s v="United States"/>
    <s v="Seattle"/>
    <x v="4"/>
    <n v="98115"/>
    <x v="1"/>
    <s v="FUR-FU-10003268"/>
    <x v="0"/>
    <x v="5"/>
    <s v="Eldon Radial Chair Mat for Low to Medium Pile Carpets"/>
    <x v="3351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s v="United States"/>
    <s v="Seattle"/>
    <x v="4"/>
    <n v="98115"/>
    <x v="1"/>
    <s v="TEC-PH-10000148"/>
    <x v="2"/>
    <x v="7"/>
    <s v="Cyber Acoustics AC-202b Speech Recognition Stereo Headset"/>
    <x v="5231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s v="United States"/>
    <s v="Seattle"/>
    <x v="4"/>
    <n v="98115"/>
    <x v="1"/>
    <s v="OFF-BI-10001543"/>
    <x v="1"/>
    <x v="8"/>
    <s v="GBC VeloBinder Manual Binding System"/>
    <x v="5950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s v="United States"/>
    <s v="Seattle"/>
    <x v="4"/>
    <n v="98115"/>
    <x v="1"/>
    <s v="OFF-BI-10002071"/>
    <x v="1"/>
    <x v="8"/>
    <s v="Fellowes Black Plastic Comb Bindings"/>
    <x v="3396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s v="United States"/>
    <s v="Beaumont"/>
    <x v="5"/>
    <n v="77705"/>
    <x v="2"/>
    <s v="OFF-ST-10002352"/>
    <x v="1"/>
    <x v="4"/>
    <s v="Iris Project Case"/>
    <x v="2600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s v="United States"/>
    <s v="Seattle"/>
    <x v="4"/>
    <n v="98103"/>
    <x v="1"/>
    <s v="OFF-PA-10003127"/>
    <x v="1"/>
    <x v="10"/>
    <s v="Easy-staple paper"/>
    <x v="4984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s v="United States"/>
    <s v="Dallas"/>
    <x v="5"/>
    <n v="75217"/>
    <x v="2"/>
    <s v="OFF-ST-10000464"/>
    <x v="1"/>
    <x v="4"/>
    <s v="Multi-Use Personal File Cart and Caster Set, Three Stacking Bins"/>
    <x v="5951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s v="United States"/>
    <s v="New York City"/>
    <x v="15"/>
    <n v="10011"/>
    <x v="3"/>
    <s v="FUR-CH-10000553"/>
    <x v="0"/>
    <x v="1"/>
    <s v="Metal Folding Chairs, Beige, 4/Carton"/>
    <x v="5952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s v="United States"/>
    <s v="New York City"/>
    <x v="15"/>
    <n v="10011"/>
    <x v="3"/>
    <s v="OFF-FA-10000134"/>
    <x v="1"/>
    <x v="13"/>
    <s v="Advantus Push Pins, Aluminum Head"/>
    <x v="5953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s v="United States"/>
    <s v="New York City"/>
    <x v="15"/>
    <n v="10011"/>
    <x v="3"/>
    <s v="OFF-ST-10000636"/>
    <x v="1"/>
    <x v="4"/>
    <s v="Rogers Profile Extra Capacity Storage Tub"/>
    <x v="3446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s v="United States"/>
    <s v="New York City"/>
    <x v="15"/>
    <n v="10011"/>
    <x v="3"/>
    <s v="OFF-BI-10002949"/>
    <x v="1"/>
    <x v="8"/>
    <s v="Prestige Round Ring Binders"/>
    <x v="1276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s v="United States"/>
    <s v="Chicago"/>
    <x v="10"/>
    <n v="60610"/>
    <x v="2"/>
    <s v="FUR-FU-10002364"/>
    <x v="0"/>
    <x v="5"/>
    <s v="Eldon Expressions Wood Desk Accessories, Oak"/>
    <x v="317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s v="United States"/>
    <s v="San Francisco"/>
    <x v="1"/>
    <n v="94110"/>
    <x v="1"/>
    <s v="FUR-BO-10002613"/>
    <x v="0"/>
    <x v="0"/>
    <s v="Atlantic Metals Mobile 4-Shelf Bookcases, Custom Colors"/>
    <x v="5954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s v="United States"/>
    <s v="Providence"/>
    <x v="34"/>
    <n v="2908"/>
    <x v="3"/>
    <s v="OFF-PA-10002659"/>
    <x v="1"/>
    <x v="10"/>
    <s v="Avoid Verbal Orders Carbonless Minifold Book"/>
    <x v="2952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s v="United States"/>
    <s v="Providence"/>
    <x v="34"/>
    <n v="2908"/>
    <x v="3"/>
    <s v="OFF-PA-10000157"/>
    <x v="1"/>
    <x v="10"/>
    <s v="Xerox 191"/>
    <x v="792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s v="United States"/>
    <s v="Phoenix"/>
    <x v="16"/>
    <n v="85023"/>
    <x v="1"/>
    <s v="FUR-CH-10004540"/>
    <x v="0"/>
    <x v="1"/>
    <s v="Global Chrome Stack Chair"/>
    <x v="3029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s v="United States"/>
    <s v="Houston"/>
    <x v="5"/>
    <n v="77095"/>
    <x v="2"/>
    <s v="OFF-LA-10004544"/>
    <x v="1"/>
    <x v="2"/>
    <s v="Avery 505"/>
    <x v="5955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s v="United States"/>
    <s v="Houston"/>
    <x v="5"/>
    <n v="77095"/>
    <x v="2"/>
    <s v="OFF-BI-10001097"/>
    <x v="1"/>
    <x v="8"/>
    <s v="Avery Hole Reinforcements"/>
    <x v="595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s v="United States"/>
    <s v="Houston"/>
    <x v="5"/>
    <n v="77095"/>
    <x v="2"/>
    <s v="OFF-PA-10003302"/>
    <x v="1"/>
    <x v="10"/>
    <s v="Xerox 1906"/>
    <x v="3987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s v="United States"/>
    <s v="Houston"/>
    <x v="5"/>
    <n v="77095"/>
    <x v="2"/>
    <s v="FUR-BO-10003965"/>
    <x v="0"/>
    <x v="0"/>
    <s v="O'Sullivan Manor Hill 2-Door Library in Brianna Oak"/>
    <x v="5957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s v="United States"/>
    <s v="Columbus"/>
    <x v="14"/>
    <n v="47201"/>
    <x v="2"/>
    <s v="TEC-AC-10003433"/>
    <x v="2"/>
    <x v="11"/>
    <s v="Maxell 4.7GB DVD+R 5/Pack"/>
    <x v="5237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s v="United States"/>
    <s v="Columbus"/>
    <x v="14"/>
    <n v="47201"/>
    <x v="2"/>
    <s v="OFF-PA-10000482"/>
    <x v="1"/>
    <x v="10"/>
    <s v="Snap-A-Way Black Print Carbonless Ruled Speed Letter, Triplicate"/>
    <x v="69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s v="United States"/>
    <s v="Philadelphia"/>
    <x v="9"/>
    <n v="19134"/>
    <x v="3"/>
    <s v="OFF-PA-10004610"/>
    <x v="1"/>
    <x v="10"/>
    <s v="Xerox 1900"/>
    <x v="1312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s v="United States"/>
    <s v="Philadelphia"/>
    <x v="9"/>
    <n v="19134"/>
    <x v="3"/>
    <s v="OFF-BI-10003910"/>
    <x v="1"/>
    <x v="8"/>
    <s v="DXL Angle-View Binders with Locking Rings by Samsill"/>
    <x v="5958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s v="United States"/>
    <s v="Philadelphia"/>
    <x v="9"/>
    <n v="19134"/>
    <x v="3"/>
    <s v="OFF-AP-10001394"/>
    <x v="1"/>
    <x v="9"/>
    <s v="Harmony Air Purifier"/>
    <x v="5959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s v="United States"/>
    <s v="San Jose"/>
    <x v="1"/>
    <n v="95123"/>
    <x v="1"/>
    <s v="OFF-BI-10004654"/>
    <x v="1"/>
    <x v="8"/>
    <s v="Avery Binding System Hidden Tab Executive Style Index Sets"/>
    <x v="5960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s v="United States"/>
    <s v="Philadelphia"/>
    <x v="9"/>
    <n v="19140"/>
    <x v="3"/>
    <s v="OFF-ST-10001526"/>
    <x v="1"/>
    <x v="4"/>
    <s v="Iceberg Mobile Mega Data/Printer Cart"/>
    <x v="5961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s v="United States"/>
    <s v="Springfield"/>
    <x v="17"/>
    <n v="22153"/>
    <x v="0"/>
    <s v="TEC-AC-10000358"/>
    <x v="2"/>
    <x v="11"/>
    <s v="Imation Secure Drive + Hardware Encrypted USB flash drive - 16 GB"/>
    <x v="3025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s v="United States"/>
    <s v="Broomfield"/>
    <x v="22"/>
    <n v="80020"/>
    <x v="1"/>
    <s v="FUR-FU-10000246"/>
    <x v="0"/>
    <x v="5"/>
    <s v="Aluminum Document Frame"/>
    <x v="5962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s v="United States"/>
    <s v="Columbus"/>
    <x v="24"/>
    <n v="43229"/>
    <x v="3"/>
    <s v="FUR-FU-10003799"/>
    <x v="0"/>
    <x v="5"/>
    <s v="Seth Thomas 13 1/2&quot; Wall Clock"/>
    <x v="419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s v="United States"/>
    <s v="Columbus"/>
    <x v="24"/>
    <n v="43229"/>
    <x v="3"/>
    <s v="OFF-FA-10003021"/>
    <x v="1"/>
    <x v="13"/>
    <s v="Staples"/>
    <x v="5133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s v="United States"/>
    <s v="Concord"/>
    <x v="38"/>
    <n v="3301"/>
    <x v="3"/>
    <s v="OFF-PA-10003656"/>
    <x v="1"/>
    <x v="10"/>
    <s v="Xerox 1935"/>
    <x v="2381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s v="United States"/>
    <s v="Houston"/>
    <x v="5"/>
    <n v="77095"/>
    <x v="2"/>
    <s v="FUR-FU-10004586"/>
    <x v="0"/>
    <x v="5"/>
    <s v="G.E. Longer-Life Indoor Recessed Floodlight Bulbs"/>
    <x v="596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s v="United States"/>
    <s v="Newark"/>
    <x v="24"/>
    <n v="43055"/>
    <x v="3"/>
    <s v="TEC-AC-10003832"/>
    <x v="2"/>
    <x v="11"/>
    <s v="Imation 16GB Mini TravelDrive USB 2.0 Flash Drive"/>
    <x v="596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s v="United States"/>
    <s v="Newark"/>
    <x v="24"/>
    <n v="43055"/>
    <x v="3"/>
    <s v="OFF-ST-10002554"/>
    <x v="1"/>
    <x v="4"/>
    <s v="Tennsco Industrial Shelving"/>
    <x v="3589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s v="United States"/>
    <s v="Newark"/>
    <x v="24"/>
    <n v="43055"/>
    <x v="3"/>
    <s v="FUR-FU-10001876"/>
    <x v="0"/>
    <x v="5"/>
    <s v="Computer Room Manger, 14&quot;"/>
    <x v="3518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s v="United States"/>
    <s v="Newark"/>
    <x v="24"/>
    <n v="43055"/>
    <x v="3"/>
    <s v="TEC-AC-10002637"/>
    <x v="2"/>
    <x v="11"/>
    <s v="Logitech VX Revolution Cordless Laser Mouse for Notebooks (Black)"/>
    <x v="2404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s v="United States"/>
    <s v="Newark"/>
    <x v="24"/>
    <n v="43055"/>
    <x v="3"/>
    <s v="TEC-MA-10003589"/>
    <x v="2"/>
    <x v="15"/>
    <s v="Cisco 8961 IP Phone Charcoal"/>
    <x v="5965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s v="United States"/>
    <s v="Newark"/>
    <x v="24"/>
    <n v="43055"/>
    <x v="3"/>
    <s v="OFF-LA-10000081"/>
    <x v="1"/>
    <x v="2"/>
    <s v="Avery 496"/>
    <x v="1628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s v="United States"/>
    <s v="Tampa"/>
    <x v="2"/>
    <n v="33614"/>
    <x v="0"/>
    <s v="FUR-CH-10002965"/>
    <x v="0"/>
    <x v="1"/>
    <s v="Global Leather Highback Executive Chair with Pneumatic Height Adjustment, Black"/>
    <x v="5966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s v="United States"/>
    <s v="Tampa"/>
    <x v="2"/>
    <n v="33614"/>
    <x v="0"/>
    <s v="OFF-BI-10001636"/>
    <x v="1"/>
    <x v="8"/>
    <s v="Ibico Plastic and Wire Spiral Binding Combs"/>
    <x v="5967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s v="United States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s v="United States"/>
    <s v="Fremont"/>
    <x v="8"/>
    <n v="68025"/>
    <x v="2"/>
    <s v="TEC-PH-10002293"/>
    <x v="2"/>
    <x v="7"/>
    <s v="Anker 36W 4-Port USB Wall Charger Travel Power Adapter for iPhone 5s 5c 5"/>
    <x v="1105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s v="United States"/>
    <s v="Columbus"/>
    <x v="24"/>
    <n v="43229"/>
    <x v="3"/>
    <s v="OFF-BI-10003196"/>
    <x v="1"/>
    <x v="8"/>
    <s v="Accohide Poly Flexible Ring Binders"/>
    <x v="5969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s v="United States"/>
    <s v="Columbus"/>
    <x v="24"/>
    <n v="43229"/>
    <x v="3"/>
    <s v="OFF-ST-10001172"/>
    <x v="1"/>
    <x v="4"/>
    <s v="Tennsco Lockers, Sand"/>
    <x v="329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s v="United States"/>
    <s v="Columbus"/>
    <x v="24"/>
    <n v="43229"/>
    <x v="3"/>
    <s v="OFF-EN-10003068"/>
    <x v="1"/>
    <x v="12"/>
    <s v="#6 3/4 Gummed Flap White Envelopes"/>
    <x v="4073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s v="United States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s v="United States"/>
    <s v="Columbus"/>
    <x v="24"/>
    <n v="43229"/>
    <x v="3"/>
    <s v="OFF-AR-10003504"/>
    <x v="1"/>
    <x v="6"/>
    <s v="Newell 347"/>
    <x v="860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s v="United States"/>
    <s v="Pomona"/>
    <x v="1"/>
    <n v="91767"/>
    <x v="1"/>
    <s v="FUR-FU-10001889"/>
    <x v="0"/>
    <x v="5"/>
    <s v="Ultra Door Pull Handle"/>
    <x v="1629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s v="United States"/>
    <s v="San Antonio"/>
    <x v="5"/>
    <n v="78207"/>
    <x v="2"/>
    <s v="FUR-CH-10000863"/>
    <x v="0"/>
    <x v="1"/>
    <s v="Novimex Swivel Fabric Task Chair"/>
    <x v="5970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s v="United States"/>
    <s v="San Antonio"/>
    <x v="5"/>
    <n v="78207"/>
    <x v="2"/>
    <s v="TEC-MA-10004679"/>
    <x v="2"/>
    <x v="15"/>
    <s v="StarTech.com 10/100 VDSL2 Ethernet Extender Kit"/>
    <x v="5971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s v="United States"/>
    <s v="San Antonio"/>
    <x v="5"/>
    <n v="78207"/>
    <x v="2"/>
    <s v="FUR-CH-10004754"/>
    <x v="0"/>
    <x v="1"/>
    <s v="Global Stack Chair with Arms, Black"/>
    <x v="5972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s v="United States"/>
    <s v="New York City"/>
    <x v="15"/>
    <n v="10035"/>
    <x v="3"/>
    <s v="TEC-PH-10004586"/>
    <x v="2"/>
    <x v="7"/>
    <s v="Wilson SignalBoost 841262 DB PRO Amplifier Kit"/>
    <x v="5973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s v="United States"/>
    <s v="New York City"/>
    <x v="15"/>
    <n v="10035"/>
    <x v="3"/>
    <s v="OFF-ST-10001370"/>
    <x v="1"/>
    <x v="4"/>
    <s v="Sensible Storage WireTech Storage Systems"/>
    <x v="55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s v="United States"/>
    <s v="New York City"/>
    <x v="15"/>
    <n v="10035"/>
    <x v="3"/>
    <s v="OFF-AR-10001988"/>
    <x v="1"/>
    <x v="6"/>
    <s v="Bulldog Table or Wall-Mount Pencil Sharpener"/>
    <x v="5734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s v="United States"/>
    <s v="New York City"/>
    <x v="15"/>
    <n v="10035"/>
    <x v="3"/>
    <s v="FUR-CH-10003298"/>
    <x v="0"/>
    <x v="1"/>
    <s v="Office Star - Contemporary Task Swivel chair with Loop Arms, Charcoal"/>
    <x v="4464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s v="United States"/>
    <s v="Philadelphia"/>
    <x v="9"/>
    <n v="19120"/>
    <x v="3"/>
    <s v="OFF-FA-10002988"/>
    <x v="1"/>
    <x v="13"/>
    <s v="Ideal Clamps"/>
    <x v="5974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s v="United States"/>
    <s v="New York City"/>
    <x v="15"/>
    <n v="10024"/>
    <x v="3"/>
    <s v="FUR-BO-10002213"/>
    <x v="0"/>
    <x v="0"/>
    <s v="DMI Eclipse Executive Suite Bookcases"/>
    <x v="597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s v="United States"/>
    <s v="Detroit"/>
    <x v="12"/>
    <n v="48234"/>
    <x v="2"/>
    <s v="OFF-ST-10000344"/>
    <x v="1"/>
    <x v="4"/>
    <s v="Neat Ideas Personal Hanging Folder Files, Black"/>
    <x v="2099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s v="United States"/>
    <s v="Miami"/>
    <x v="2"/>
    <n v="33142"/>
    <x v="0"/>
    <s v="OFF-PA-10002319"/>
    <x v="1"/>
    <x v="10"/>
    <s v="Xerox 1944"/>
    <x v="5976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s v="United States"/>
    <s v="Concord"/>
    <x v="1"/>
    <n v="94521"/>
    <x v="1"/>
    <s v="OFF-BI-10002437"/>
    <x v="1"/>
    <x v="8"/>
    <s v="Recycled Premium Regency Composition Covers"/>
    <x v="5977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s v="United States"/>
    <s v="Chicago"/>
    <x v="10"/>
    <n v="60653"/>
    <x v="2"/>
    <s v="OFF-ST-10001418"/>
    <x v="1"/>
    <x v="4"/>
    <s v="Carina Media Storage Towers in Natural &amp; Black"/>
    <x v="2468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s v="United States"/>
    <s v="Wheeling"/>
    <x v="10"/>
    <n v="60090"/>
    <x v="2"/>
    <s v="OFF-AR-10000380"/>
    <x v="1"/>
    <x v="6"/>
    <s v="Hunt PowerHouse Electric Pencil Sharpener, Blue"/>
    <x v="5978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s v="United States"/>
    <s v="Chicago"/>
    <x v="10"/>
    <n v="60610"/>
    <x v="2"/>
    <s v="OFF-PA-10003036"/>
    <x v="1"/>
    <x v="10"/>
    <s v="Black Print Carbonless 8 1/2&quot; x 8 1/4&quot; Rapid Memo Book"/>
    <x v="1133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s v="United States"/>
    <s v="Chicago"/>
    <x v="10"/>
    <n v="60610"/>
    <x v="2"/>
    <s v="OFF-BI-10002026"/>
    <x v="1"/>
    <x v="8"/>
    <s v="Avery Arch Ring Binders"/>
    <x v="5979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s v="United States"/>
    <s v="Pasadena"/>
    <x v="5"/>
    <n v="77506"/>
    <x v="2"/>
    <s v="FUR-FU-10003691"/>
    <x v="0"/>
    <x v="5"/>
    <s v="Eldon Image Series Desk Accessories, Ebony"/>
    <x v="3224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s v="United States"/>
    <s v="Pasadena"/>
    <x v="5"/>
    <n v="77506"/>
    <x v="2"/>
    <s v="FUR-FU-10003806"/>
    <x v="0"/>
    <x v="5"/>
    <s v="Tenex Chairmat w/ Average Lip, 45&quot; x 53&quot;"/>
    <x v="5980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s v="United States"/>
    <s v="New York City"/>
    <x v="15"/>
    <n v="10024"/>
    <x v="3"/>
    <s v="OFF-PA-10002741"/>
    <x v="1"/>
    <x v="10"/>
    <s v="Xerox 1980"/>
    <x v="18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s v="United States"/>
    <s v="New York City"/>
    <x v="15"/>
    <n v="10024"/>
    <x v="3"/>
    <s v="OFF-PA-10003845"/>
    <x v="1"/>
    <x v="10"/>
    <s v="Xerox 1987"/>
    <x v="1057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s v="United States"/>
    <s v="San Jose"/>
    <x v="1"/>
    <n v="95123"/>
    <x v="1"/>
    <s v="OFF-AP-10001492"/>
    <x v="1"/>
    <x v="9"/>
    <s v="Acco Six-Outlet Power Strip, 4' Cord Length"/>
    <x v="3119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s v="United States"/>
    <s v="San Jose"/>
    <x v="1"/>
    <n v="95123"/>
    <x v="1"/>
    <s v="OFF-BI-10004318"/>
    <x v="1"/>
    <x v="8"/>
    <s v="Ibico EB-19 Dual Function Manual Binding System"/>
    <x v="479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s v="United States"/>
    <s v="San Jose"/>
    <x v="1"/>
    <n v="95123"/>
    <x v="1"/>
    <s v="TEC-PH-10000193"/>
    <x v="2"/>
    <x v="7"/>
    <s v="Jensen SMPS-640 - speaker phone"/>
    <x v="3440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s v="United States"/>
    <s v="Sacramento"/>
    <x v="1"/>
    <n v="95823"/>
    <x v="1"/>
    <s v="FUR-FU-10003464"/>
    <x v="0"/>
    <x v="5"/>
    <s v="Seth Thomas 8 1/2&quot; Cubicle Clock"/>
    <x v="4053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s v="United States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s v="United States"/>
    <s v="Mansfield"/>
    <x v="5"/>
    <n v="76063"/>
    <x v="2"/>
    <s v="OFF-PA-10003848"/>
    <x v="1"/>
    <x v="10"/>
    <s v="Xerox 1997"/>
    <x v="759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s v="United States"/>
    <s v="Jonesboro"/>
    <x v="36"/>
    <n v="72401"/>
    <x v="0"/>
    <s v="OFF-PA-10001357"/>
    <x v="1"/>
    <x v="10"/>
    <s v="Xerox 1886"/>
    <x v="5982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s v="United States"/>
    <s v="Virginia Beach"/>
    <x v="17"/>
    <n v="23464"/>
    <x v="0"/>
    <s v="OFF-SU-10004737"/>
    <x v="1"/>
    <x v="14"/>
    <s v="Acme Design Stainless Steel Bent Scissors"/>
    <x v="598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s v="United States"/>
    <s v="Rochester"/>
    <x v="15"/>
    <n v="14609"/>
    <x v="3"/>
    <s v="FUR-TA-10003715"/>
    <x v="0"/>
    <x v="3"/>
    <s v="Hon 2111 Invitation Series Corner Table"/>
    <x v="5984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s v="United States"/>
    <s v="Chesapeake"/>
    <x v="17"/>
    <n v="23320"/>
    <x v="0"/>
    <s v="OFF-AP-10003099"/>
    <x v="1"/>
    <x v="9"/>
    <s v="Eureka Hand Vacuum, Bagless"/>
    <x v="5985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s v="United States"/>
    <s v="Lancaster"/>
    <x v="24"/>
    <n v="43130"/>
    <x v="3"/>
    <s v="TEC-AC-10002323"/>
    <x v="2"/>
    <x v="11"/>
    <s v="SanDisk Ultra 32 GB MicroSDHC Class 10 Memory Card"/>
    <x v="5986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s v="United States"/>
    <s v="Lancaster"/>
    <x v="24"/>
    <n v="43130"/>
    <x v="3"/>
    <s v="OFF-ST-10002344"/>
    <x v="1"/>
    <x v="4"/>
    <s v="Carina 42&quot;Hx23 3/4&quot;W Media Storage Unit"/>
    <x v="4934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s v="United States"/>
    <s v="New York City"/>
    <x v="15"/>
    <n v="10024"/>
    <x v="3"/>
    <s v="OFF-PA-10000007"/>
    <x v="1"/>
    <x v="10"/>
    <s v="Telephone Message Books with Fax/Mobile Section, 4 1/4&quot; x 6&quot;"/>
    <x v="5987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s v="United States"/>
    <s v="New York City"/>
    <x v="15"/>
    <n v="10024"/>
    <x v="3"/>
    <s v="OFF-LA-10000248"/>
    <x v="1"/>
    <x v="2"/>
    <s v="Avery 52"/>
    <x v="469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s v="United States"/>
    <s v="Los Angeles"/>
    <x v="1"/>
    <n v="90045"/>
    <x v="1"/>
    <s v="FUR-FU-10002116"/>
    <x v="0"/>
    <x v="5"/>
    <s v="Tenex Carpeted, Granite-Look or Clear Contemporary Contour Shape Chair Mats"/>
    <x v="5988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s v="United States"/>
    <s v="Los Angeles"/>
    <x v="1"/>
    <n v="90045"/>
    <x v="1"/>
    <s v="OFF-LA-10002195"/>
    <x v="1"/>
    <x v="2"/>
    <s v="Avery 481"/>
    <x v="1806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s v="United States"/>
    <s v="Jackson"/>
    <x v="35"/>
    <n v="39212"/>
    <x v="0"/>
    <s v="OFF-FA-10000735"/>
    <x v="1"/>
    <x v="13"/>
    <s v="Staples"/>
    <x v="2643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s v="United States"/>
    <s v="Woodland"/>
    <x v="1"/>
    <n v="95695"/>
    <x v="1"/>
    <s v="TEC-PH-10001299"/>
    <x v="2"/>
    <x v="7"/>
    <s v="Polycom CX300 Desktop Phone USB VoIP phone"/>
    <x v="2562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s v="United States"/>
    <s v="Seattle"/>
    <x v="4"/>
    <n v="98115"/>
    <x v="1"/>
    <s v="OFF-AP-10002892"/>
    <x v="1"/>
    <x v="9"/>
    <s v="Belkin F5C206VTEL 6 Outlet Surge"/>
    <x v="5989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s v="United States"/>
    <s v="Seattle"/>
    <x v="4"/>
    <n v="98115"/>
    <x v="1"/>
    <s v="TEC-AC-10002718"/>
    <x v="2"/>
    <x v="11"/>
    <s v="Belkin Standard 104 key USB Keyboard"/>
    <x v="5990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s v="United States"/>
    <s v="Seattle"/>
    <x v="4"/>
    <n v="98115"/>
    <x v="1"/>
    <s v="OFF-BI-10003527"/>
    <x v="1"/>
    <x v="8"/>
    <s v="Fellowes PB500 Electric Punch Plastic Comb Binding Machine with Manual Bind"/>
    <x v="599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s v="United States"/>
    <s v="Los Angeles"/>
    <x v="1"/>
    <n v="90049"/>
    <x v="1"/>
    <s v="OFF-AR-10002255"/>
    <x v="1"/>
    <x v="6"/>
    <s v="Newell 346"/>
    <x v="1784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s v="United States"/>
    <s v="Bowling Green"/>
    <x v="24"/>
    <n v="43402"/>
    <x v="3"/>
    <s v="TEC-CO-10002095"/>
    <x v="2"/>
    <x v="16"/>
    <s v="Hewlett Packard 610 Color Digital Copier / Printer"/>
    <x v="5992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s v="United States"/>
    <s v="Bowling Green"/>
    <x v="24"/>
    <n v="43402"/>
    <x v="3"/>
    <s v="OFF-AR-10004022"/>
    <x v="1"/>
    <x v="6"/>
    <s v="Panasonic KP-380BK Classic Electric Pencil Sharpener"/>
    <x v="1146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s v="United States"/>
    <s v="Bowling Green"/>
    <x v="24"/>
    <n v="43402"/>
    <x v="3"/>
    <s v="TEC-AC-10002335"/>
    <x v="2"/>
    <x v="11"/>
    <s v="Logitech Media Keyboard K200"/>
    <x v="4089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s v="United States"/>
    <s v="Lancaster"/>
    <x v="24"/>
    <n v="43130"/>
    <x v="3"/>
    <s v="OFF-AP-10001634"/>
    <x v="1"/>
    <x v="9"/>
    <s v="Hoover Commercial Lightweight Upright Vacuum"/>
    <x v="5993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s v="United States"/>
    <s v="Lancaster"/>
    <x v="24"/>
    <n v="43130"/>
    <x v="3"/>
    <s v="TEC-AC-10002370"/>
    <x v="2"/>
    <x v="11"/>
    <s v="Maxell CD-R Discs"/>
    <x v="5994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s v="United States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s v="United States"/>
    <s v="Dallas"/>
    <x v="5"/>
    <n v="75220"/>
    <x v="2"/>
    <s v="OFF-AP-10000240"/>
    <x v="1"/>
    <x v="9"/>
    <s v="Belkin F9G930V10-GRY 9 Outlet Surge"/>
    <x v="5995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s v="United States"/>
    <s v="Dallas"/>
    <x v="5"/>
    <n v="75220"/>
    <x v="2"/>
    <s v="FUR-TA-10002855"/>
    <x v="0"/>
    <x v="3"/>
    <s v="Bevis Round Conference Table Top &amp; Single Column Base"/>
    <x v="5996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s v="United States"/>
    <s v="Dallas"/>
    <x v="5"/>
    <n v="75220"/>
    <x v="2"/>
    <s v="FUR-BO-10000780"/>
    <x v="0"/>
    <x v="0"/>
    <s v="O'Sullivan Plantations 2-Door Library in Landvery Oak"/>
    <x v="5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s v="United States"/>
    <s v="Lubbock"/>
    <x v="5"/>
    <n v="79424"/>
    <x v="2"/>
    <s v="OFF-PA-10001846"/>
    <x v="1"/>
    <x v="10"/>
    <s v="Xerox 1899"/>
    <x v="4766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s v="United States"/>
    <s v="Detroit"/>
    <x v="12"/>
    <n v="48227"/>
    <x v="2"/>
    <s v="OFF-BI-10002049"/>
    <x v="1"/>
    <x v="8"/>
    <s v="UniKeep View Case Binders"/>
    <x v="1865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s v="United States"/>
    <s v="Newark"/>
    <x v="24"/>
    <n v="43055"/>
    <x v="3"/>
    <s v="OFF-PA-10002947"/>
    <x v="1"/>
    <x v="10"/>
    <s v="Xerox 1923"/>
    <x v="5577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s v="United States"/>
    <s v="Newark"/>
    <x v="24"/>
    <n v="43055"/>
    <x v="3"/>
    <s v="OFF-BI-10003476"/>
    <x v="1"/>
    <x v="8"/>
    <s v="Avery Metallic Poly Binders"/>
    <x v="5998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s v="United States"/>
    <s v="New York City"/>
    <x v="15"/>
    <n v="10011"/>
    <x v="3"/>
    <s v="OFF-BI-10002609"/>
    <x v="1"/>
    <x v="8"/>
    <s v="Avery Hidden Tab Dividers for Binding Systems"/>
    <x v="489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s v="United States"/>
    <s v="New York City"/>
    <x v="15"/>
    <n v="10011"/>
    <x v="3"/>
    <s v="TEC-PH-10003215"/>
    <x v="2"/>
    <x v="7"/>
    <s v="Jackery Bar Premium Fast-charging Portable Charger"/>
    <x v="5999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s v="United States"/>
    <s v="Minneapolis"/>
    <x v="11"/>
    <n v="55407"/>
    <x v="2"/>
    <s v="OFF-AP-10004785"/>
    <x v="1"/>
    <x v="9"/>
    <s v="Holmes Replacement Filter for HEPA Air Cleaner, Medium Room"/>
    <x v="6000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s v="United States"/>
    <s v="Everett"/>
    <x v="31"/>
    <n v="2149"/>
    <x v="3"/>
    <s v="TEC-AC-10000865"/>
    <x v="2"/>
    <x v="11"/>
    <s v="WD My Passport Ultra 500GB Portable External Hard Drive"/>
    <x v="1322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s v="United States"/>
    <s v="Everett"/>
    <x v="31"/>
    <n v="2149"/>
    <x v="3"/>
    <s v="OFF-ST-10000615"/>
    <x v="1"/>
    <x v="4"/>
    <s v="SimpliFile Personal File, Black Granite, 15w x 6-15/16d x 11-1/4h"/>
    <x v="6001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s v="United States"/>
    <s v="Everett"/>
    <x v="31"/>
    <n v="2149"/>
    <x v="3"/>
    <s v="FUR-CH-10000749"/>
    <x v="0"/>
    <x v="1"/>
    <s v="Office Star - Ergonomic Mid Back Chair with 2-Way Adjustable Arms"/>
    <x v="2356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s v="United States"/>
    <s v="Seattle"/>
    <x v="4"/>
    <n v="98105"/>
    <x v="1"/>
    <s v="FUR-FU-10003553"/>
    <x v="0"/>
    <x v="5"/>
    <s v="Howard Miller 13-1/2&quot; Diameter Rosebrook Wall Clock"/>
    <x v="6002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s v="United States"/>
    <s v="Seattle"/>
    <x v="4"/>
    <n v="98105"/>
    <x v="1"/>
    <s v="FUR-TA-10003008"/>
    <x v="0"/>
    <x v="3"/>
    <s v="Lesro Round Back Collection Coffee Table, End Table"/>
    <x v="6003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s v="United States"/>
    <s v="Los Angeles"/>
    <x v="1"/>
    <n v="90032"/>
    <x v="1"/>
    <s v="OFF-PA-10001846"/>
    <x v="1"/>
    <x v="10"/>
    <s v="Xerox 1899"/>
    <x v="1057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s v="United States"/>
    <s v="Concord"/>
    <x v="3"/>
    <n v="28027"/>
    <x v="0"/>
    <s v="FUR-TA-10000198"/>
    <x v="0"/>
    <x v="3"/>
    <s v="Chromcraft Bull-Nose Wood Oval Conference Tables &amp; Bases"/>
    <x v="6004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s v="United States"/>
    <s v="Seattle"/>
    <x v="4"/>
    <n v="98103"/>
    <x v="1"/>
    <s v="OFF-AR-10000390"/>
    <x v="1"/>
    <x v="6"/>
    <s v="Newell Chalk Holder"/>
    <x v="2809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s v="United States"/>
    <s v="Seattle"/>
    <x v="4"/>
    <n v="98103"/>
    <x v="1"/>
    <s v="OFF-ST-10000934"/>
    <x v="1"/>
    <x v="4"/>
    <s v="Contico 72&quot;H Heavy-Duty Storage System"/>
    <x v="6005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s v="United States"/>
    <s v="Seattle"/>
    <x v="4"/>
    <n v="98103"/>
    <x v="1"/>
    <s v="FUR-CH-10002780"/>
    <x v="0"/>
    <x v="1"/>
    <s v="Office Star - Task Chair with Contemporary Loop Arms"/>
    <x v="5404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s v="United States"/>
    <s v="Seattle"/>
    <x v="4"/>
    <n v="98103"/>
    <x v="1"/>
    <s v="FUR-CH-10004495"/>
    <x v="0"/>
    <x v="1"/>
    <s v="Global Leather and Oak Executive Chair, Black"/>
    <x v="6006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s v="United States"/>
    <s v="Glendale"/>
    <x v="16"/>
    <n v="85301"/>
    <x v="1"/>
    <s v="TEC-AC-10002006"/>
    <x v="2"/>
    <x v="11"/>
    <s v="Memorex Micro Travel Drive 16 GB"/>
    <x v="6007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s v="United States"/>
    <s v="Glendale"/>
    <x v="16"/>
    <n v="85301"/>
    <x v="1"/>
    <s v="OFF-ST-10002485"/>
    <x v="1"/>
    <x v="4"/>
    <s v="Rogers Deluxe File Chest"/>
    <x v="2083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s v="United States"/>
    <s v="Glendale"/>
    <x v="16"/>
    <n v="85301"/>
    <x v="1"/>
    <s v="OFF-BI-10000778"/>
    <x v="1"/>
    <x v="8"/>
    <s v="GBC VeloBinder Electric Binding Machine"/>
    <x v="1270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s v="United States"/>
    <s v="Coon Rapids"/>
    <x v="11"/>
    <n v="55433"/>
    <x v="2"/>
    <s v="OFF-ST-10000877"/>
    <x v="1"/>
    <x v="4"/>
    <s v="Recycled Steel Personal File for Standard File Folders"/>
    <x v="3552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s v="United States"/>
    <s v="Coon Rapids"/>
    <x v="11"/>
    <n v="55433"/>
    <x v="2"/>
    <s v="TEC-PH-10002103"/>
    <x v="2"/>
    <x v="7"/>
    <s v="Jabra SPEAK 410"/>
    <x v="1694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s v="United States"/>
    <s v="Los Angeles"/>
    <x v="1"/>
    <n v="90045"/>
    <x v="1"/>
    <s v="FUR-BO-10002213"/>
    <x v="0"/>
    <x v="0"/>
    <s v="DMI Eclipse Executive Suite Bookcases"/>
    <x v="6008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s v="United States"/>
    <s v="Los Angeles"/>
    <x v="1"/>
    <n v="90045"/>
    <x v="1"/>
    <s v="OFF-AR-10004269"/>
    <x v="1"/>
    <x v="6"/>
    <s v="Newell 31"/>
    <x v="5389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s v="United States"/>
    <s v="Los Angeles"/>
    <x v="1"/>
    <n v="90045"/>
    <x v="1"/>
    <s v="OFF-AP-10000055"/>
    <x v="1"/>
    <x v="9"/>
    <s v="Belkin F9S820V06 8 Outlet Surge"/>
    <x v="647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s v="United States"/>
    <s v="Los Angeles"/>
    <x v="1"/>
    <n v="90045"/>
    <x v="1"/>
    <s v="FUR-FU-10002937"/>
    <x v="0"/>
    <x v="5"/>
    <s v="GE 48&quot; Fluorescent Tube, Cool White Energy Saver, 34 Watts, 30/Box"/>
    <x v="1930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s v="United States"/>
    <s v="Tucson"/>
    <x v="16"/>
    <n v="85705"/>
    <x v="1"/>
    <s v="TEC-AC-10001874"/>
    <x v="2"/>
    <x v="11"/>
    <s v="Logitech Wireless Anywhere Mouse MX for PC and Mac"/>
    <x v="916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s v="United States"/>
    <s v="Tucson"/>
    <x v="16"/>
    <n v="85705"/>
    <x v="1"/>
    <s v="OFF-BI-10004506"/>
    <x v="1"/>
    <x v="8"/>
    <s v="Wilson Jones data.warehouse D-Ring Binders with DublLock"/>
    <x v="6009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s v="United States"/>
    <s v="New York City"/>
    <x v="15"/>
    <n v="10035"/>
    <x v="3"/>
    <s v="FUR-FU-10001876"/>
    <x v="0"/>
    <x v="5"/>
    <s v="Computer Room Manger, 14&quot;"/>
    <x v="6010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s v="United States"/>
    <s v="New York City"/>
    <x v="15"/>
    <n v="10035"/>
    <x v="3"/>
    <s v="OFF-BI-10003355"/>
    <x v="1"/>
    <x v="8"/>
    <s v="Cardinal Holdit Business Card Pockets"/>
    <x v="2217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s v="United States"/>
    <s v="New York City"/>
    <x v="15"/>
    <n v="10035"/>
    <x v="3"/>
    <s v="OFF-AR-10003876"/>
    <x v="1"/>
    <x v="6"/>
    <s v="Avery Hi-Liter GlideStik Fluorescent Highlighter, Yellow Ink"/>
    <x v="6011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s v="United States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s v="United States"/>
    <s v="Pomona"/>
    <x v="1"/>
    <n v="91767"/>
    <x v="1"/>
    <s v="OFF-LA-10001982"/>
    <x v="1"/>
    <x v="2"/>
    <s v="Smead Alpha-Z Color-Coded Name Labels First Letter Starter Set"/>
    <x v="2057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s v="United States"/>
    <s v="Santa Barbara"/>
    <x v="1"/>
    <n v="93101"/>
    <x v="1"/>
    <s v="TEC-PH-10001459"/>
    <x v="2"/>
    <x v="7"/>
    <s v="Samsung Galaxy Mega 6.3"/>
    <x v="601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s v="United States"/>
    <s v="Santa Barbara"/>
    <x v="1"/>
    <n v="93101"/>
    <x v="1"/>
    <s v="TEC-AC-10002134"/>
    <x v="2"/>
    <x v="11"/>
    <s v="Rosewill 107 Normal Keys USB Wired Standard Keyboard"/>
    <x v="1165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s v="United States"/>
    <s v="Santa Barbara"/>
    <x v="1"/>
    <n v="93101"/>
    <x v="1"/>
    <s v="TEC-PH-10001760"/>
    <x v="2"/>
    <x v="7"/>
    <s v="Bose SoundLink Bluetooth Speaker"/>
    <x v="6014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s v="United States"/>
    <s v="San Francisco"/>
    <x v="1"/>
    <n v="94109"/>
    <x v="1"/>
    <s v="OFF-ST-10001511"/>
    <x v="1"/>
    <x v="4"/>
    <s v="Space Solutions Commercial Steel Shelving"/>
    <x v="2714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s v="United States"/>
    <s v="Riverside"/>
    <x v="1"/>
    <n v="92503"/>
    <x v="1"/>
    <s v="OFF-PA-10003953"/>
    <x v="1"/>
    <x v="10"/>
    <s v="Xerox 218"/>
    <x v="91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s v="United States"/>
    <s v="Los Angeles"/>
    <x v="1"/>
    <n v="90049"/>
    <x v="1"/>
    <s v="FUR-FU-10003268"/>
    <x v="0"/>
    <x v="5"/>
    <s v="Eldon Radial Chair Mat for Low to Medium Pile Carpets"/>
    <x v="5001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s v="United States"/>
    <s v="Los Angeles"/>
    <x v="1"/>
    <n v="90049"/>
    <x v="1"/>
    <s v="FUR-FU-10001847"/>
    <x v="0"/>
    <x v="5"/>
    <s v="Eldon Image Series Black Desk Accessories"/>
    <x v="2162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s v="United States"/>
    <s v="San Clemente"/>
    <x v="1"/>
    <n v="92672"/>
    <x v="1"/>
    <s v="OFF-BI-10002764"/>
    <x v="1"/>
    <x v="8"/>
    <s v="Recycled Pressboard Report Cover with Reinforced Top Hinge"/>
    <x v="2314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s v="United States"/>
    <s v="San Clemente"/>
    <x v="1"/>
    <n v="92672"/>
    <x v="1"/>
    <s v="OFF-EN-10004386"/>
    <x v="1"/>
    <x v="12"/>
    <s v="Recycled Interoffice Envelopes with String and Button Closure, 10 x 13"/>
    <x v="2941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s v="United States"/>
    <s v="Decatur"/>
    <x v="19"/>
    <n v="35601"/>
    <x v="0"/>
    <s v="OFF-LA-10001569"/>
    <x v="1"/>
    <x v="2"/>
    <s v="Avery 499"/>
    <x v="1830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s v="United States"/>
    <s v="Greensboro"/>
    <x v="3"/>
    <n v="27405"/>
    <x v="0"/>
    <s v="OFF-AR-10001446"/>
    <x v="1"/>
    <x v="6"/>
    <s v="Newell 309"/>
    <x v="6015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s v="United States"/>
    <s v="Dublin"/>
    <x v="1"/>
    <n v="94568"/>
    <x v="1"/>
    <s v="TEC-PH-10003442"/>
    <x v="2"/>
    <x v="7"/>
    <s v="Samsung Replacement EH64AVFWE Premium Headset"/>
    <x v="1114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s v="United States"/>
    <s v="Philadelphia"/>
    <x v="9"/>
    <n v="19143"/>
    <x v="3"/>
    <s v="OFF-PA-10000477"/>
    <x v="1"/>
    <x v="10"/>
    <s v="Xerox 1952"/>
    <x v="892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s v="United States"/>
    <s v="Philadelphia"/>
    <x v="9"/>
    <n v="19143"/>
    <x v="3"/>
    <s v="TEC-PH-10002645"/>
    <x v="2"/>
    <x v="7"/>
    <s v="LG G2"/>
    <x v="6016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s v="United States"/>
    <s v="Houston"/>
    <x v="5"/>
    <n v="77095"/>
    <x v="2"/>
    <s v="OFF-ST-10003123"/>
    <x v="1"/>
    <x v="4"/>
    <s v="Fellowes Bases and Tops For Staxonsteel/High-Stak Systems"/>
    <x v="6017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s v="United States"/>
    <s v="Bakersfield"/>
    <x v="1"/>
    <n v="93309"/>
    <x v="1"/>
    <s v="FUR-FU-10001617"/>
    <x v="0"/>
    <x v="5"/>
    <s v="Executive Impressions 8-1/2&quot; Career Panel/Partition Cubicle Clock"/>
    <x v="241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s v="United States"/>
    <s v="Richmond"/>
    <x v="14"/>
    <n v="47374"/>
    <x v="2"/>
    <s v="OFF-EN-10003862"/>
    <x v="1"/>
    <x v="12"/>
    <s v="Laser &amp; Ink Jet Business Envelopes"/>
    <x v="6018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s v="United States"/>
    <s v="New York City"/>
    <x v="15"/>
    <n v="10009"/>
    <x v="3"/>
    <s v="OFF-AR-10001573"/>
    <x v="1"/>
    <x v="6"/>
    <s v="American Pencil"/>
    <x v="4562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s v="United States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s v="United States"/>
    <s v="San Francisco"/>
    <x v="1"/>
    <n v="94122"/>
    <x v="1"/>
    <s v="OFF-ST-10000046"/>
    <x v="1"/>
    <x v="4"/>
    <s v="Fellowes Super Stor/Drawer Files"/>
    <x v="2144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s v="United States"/>
    <s v="San Francisco"/>
    <x v="1"/>
    <n v="94122"/>
    <x v="1"/>
    <s v="TEC-PH-10003505"/>
    <x v="2"/>
    <x v="7"/>
    <s v="Geemarc AmpliPOWER60"/>
    <x v="6020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s v="United States"/>
    <s v="San Francisco"/>
    <x v="1"/>
    <n v="94122"/>
    <x v="1"/>
    <s v="OFF-LA-10004559"/>
    <x v="1"/>
    <x v="2"/>
    <s v="Avery 49"/>
    <x v="880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s v="United States"/>
    <s v="San Francisco"/>
    <x v="1"/>
    <n v="94122"/>
    <x v="1"/>
    <s v="OFF-PA-10003172"/>
    <x v="1"/>
    <x v="10"/>
    <s v="Xerox 1996"/>
    <x v="789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s v="United States"/>
    <s v="San Francisco"/>
    <x v="1"/>
    <n v="94122"/>
    <x v="1"/>
    <s v="FUR-FU-10001473"/>
    <x v="0"/>
    <x v="5"/>
    <s v="Eldon Executive Woodline II Desk Accessories, Mahogany"/>
    <x v="6021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s v="United States"/>
    <s v="San Francisco"/>
    <x v="1"/>
    <n v="94122"/>
    <x v="1"/>
    <s v="OFF-PA-10000232"/>
    <x v="1"/>
    <x v="10"/>
    <s v="Xerox 1975"/>
    <x v="91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s v="United States"/>
    <s v="Los Angeles"/>
    <x v="1"/>
    <n v="90032"/>
    <x v="1"/>
    <s v="TEC-AC-10000682"/>
    <x v="2"/>
    <x v="11"/>
    <s v="Kensington K72356US Mouse-in-a-Box USB Desktop Mouse"/>
    <x v="6022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s v="United States"/>
    <s v="San Diego"/>
    <x v="1"/>
    <n v="92037"/>
    <x v="1"/>
    <s v="OFF-AR-10003405"/>
    <x v="1"/>
    <x v="6"/>
    <s v="Dixon My First Ticonderoga Pencil, #2"/>
    <x v="1863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s v="United States"/>
    <s v="Arlington"/>
    <x v="5"/>
    <n v="76017"/>
    <x v="2"/>
    <s v="OFF-BI-10000301"/>
    <x v="1"/>
    <x v="8"/>
    <s v="GBC Instant Report Kit"/>
    <x v="6023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s v="United States"/>
    <s v="Richmond"/>
    <x v="17"/>
    <n v="23223"/>
    <x v="0"/>
    <s v="OFF-PA-10001534"/>
    <x v="1"/>
    <x v="10"/>
    <s v="Xerox 230"/>
    <x v="5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s v="United States"/>
    <s v="Richmond"/>
    <x v="17"/>
    <n v="23223"/>
    <x v="0"/>
    <s v="TEC-PH-10003691"/>
    <x v="2"/>
    <x v="7"/>
    <s v="BlackBerry Q10"/>
    <x v="178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s v="United States"/>
    <s v="New York City"/>
    <x v="15"/>
    <n v="10035"/>
    <x v="3"/>
    <s v="OFF-AR-10001545"/>
    <x v="1"/>
    <x v="6"/>
    <s v="Newell 326"/>
    <x v="991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s v="United States"/>
    <s v="Houston"/>
    <x v="5"/>
    <n v="77041"/>
    <x v="2"/>
    <s v="FUR-BO-10001811"/>
    <x v="0"/>
    <x v="0"/>
    <s v="Atlantic Metals Mobile 5-Shelf Bookcases, Custom Colors"/>
    <x v="6024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s v="United States"/>
    <s v="Fairfield"/>
    <x v="29"/>
    <n v="6824"/>
    <x v="3"/>
    <s v="OFF-ST-10001837"/>
    <x v="1"/>
    <x v="4"/>
    <s v="SAFCO Mobile Desk Side File, Wire Frame"/>
    <x v="6025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s v="United States"/>
    <s v="San Francisco"/>
    <x v="1"/>
    <n v="94110"/>
    <x v="1"/>
    <s v="OFF-PA-10000551"/>
    <x v="1"/>
    <x v="10"/>
    <s v="Array Memo Cubes"/>
    <x v="4747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s v="United States"/>
    <s v="San Francisco"/>
    <x v="1"/>
    <n v="94110"/>
    <x v="1"/>
    <s v="OFF-SU-10001574"/>
    <x v="1"/>
    <x v="14"/>
    <s v="Acme Value Line Scissors"/>
    <x v="549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s v="United States"/>
    <s v="Springfield"/>
    <x v="24"/>
    <n v="45503"/>
    <x v="3"/>
    <s v="OFF-AP-10002892"/>
    <x v="1"/>
    <x v="9"/>
    <s v="Belkin F5C206VTEL 6 Outlet Surge"/>
    <x v="6026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s v="United States"/>
    <s v="Detroit"/>
    <x v="12"/>
    <n v="48234"/>
    <x v="2"/>
    <s v="OFF-LA-10003930"/>
    <x v="1"/>
    <x v="2"/>
    <s v="Dot Matrix Printer Tape Reel Labels, White, 5000/Box"/>
    <x v="4712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s v="United States"/>
    <s v="Philadelphia"/>
    <x v="9"/>
    <n v="19140"/>
    <x v="3"/>
    <s v="FUR-FU-10001037"/>
    <x v="0"/>
    <x v="5"/>
    <s v="DAX Charcoal/Nickel-Tone Document Frame, 5 x 7"/>
    <x v="6027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s v="United States"/>
    <s v="Inglewood"/>
    <x v="1"/>
    <n v="90301"/>
    <x v="1"/>
    <s v="OFF-PA-10004569"/>
    <x v="1"/>
    <x v="10"/>
    <s v="Wirebound Message Books, Two 4 1/4&quot; x 5&quot; Forms per Page"/>
    <x v="4861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s v="United States"/>
    <s v="Inglewood"/>
    <x v="1"/>
    <n v="90301"/>
    <x v="1"/>
    <s v="OFF-AP-10000027"/>
    <x v="1"/>
    <x v="9"/>
    <s v="Hoover Commercial SteamVac"/>
    <x v="3287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s v="United States"/>
    <s v="Inglewood"/>
    <x v="1"/>
    <n v="90301"/>
    <x v="1"/>
    <s v="TEC-PH-10000675"/>
    <x v="2"/>
    <x v="7"/>
    <s v="Panasonic KX TS3282B Corded phone"/>
    <x v="2103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s v="United States"/>
    <s v="San Luis Obispo"/>
    <x v="1"/>
    <n v="93405"/>
    <x v="1"/>
    <s v="OFF-FA-10003059"/>
    <x v="1"/>
    <x v="13"/>
    <s v="Assorted Color Push Pins"/>
    <x v="3657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s v="United States"/>
    <s v="Wilmington"/>
    <x v="13"/>
    <n v="19805"/>
    <x v="3"/>
    <s v="OFF-PA-10003256"/>
    <x v="1"/>
    <x v="10"/>
    <s v="Avery Personal Creations Heavyweight Cards"/>
    <x v="1042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s v="United States"/>
    <s v="Wilmington"/>
    <x v="13"/>
    <n v="19805"/>
    <x v="3"/>
    <s v="OFF-BI-10003656"/>
    <x v="1"/>
    <x v="8"/>
    <s v="Fellowes PB200 Plastic Comb Binding Machine"/>
    <x v="6028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s v="United States"/>
    <s v="Wilmington"/>
    <x v="13"/>
    <n v="19805"/>
    <x v="3"/>
    <s v="OFF-BI-10002897"/>
    <x v="1"/>
    <x v="8"/>
    <s v="Black Avery Memo-Size 3-Ring Binder, 5 1/2&quot; x 8 1/2&quot;"/>
    <x v="6029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s v="United States"/>
    <s v="San Francisco"/>
    <x v="1"/>
    <n v="94122"/>
    <x v="1"/>
    <s v="OFF-BI-10004826"/>
    <x v="1"/>
    <x v="8"/>
    <s v="JM Magazine Binder"/>
    <x v="5524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s v="United States"/>
    <s v="Los Angeles"/>
    <x v="1"/>
    <n v="90045"/>
    <x v="1"/>
    <s v="FUR-CH-10004626"/>
    <x v="0"/>
    <x v="1"/>
    <s v="Office Star Flex Back Scooter Chair with Aluminum Finish Frame"/>
    <x v="6030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s v="United States"/>
    <s v="Los Angeles"/>
    <x v="1"/>
    <n v="90045"/>
    <x v="1"/>
    <s v="OFF-AR-10000390"/>
    <x v="1"/>
    <x v="6"/>
    <s v="Newell Chalk Holder"/>
    <x v="714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s v="United States"/>
    <s v="Los Angeles"/>
    <x v="1"/>
    <n v="90045"/>
    <x v="1"/>
    <s v="FUR-FU-10003731"/>
    <x v="0"/>
    <x v="5"/>
    <s v="Eldon Expressions Wood and Plastic Desk Accessories, Oak"/>
    <x v="3002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s v="United States"/>
    <s v="Los Angeles"/>
    <x v="1"/>
    <n v="90045"/>
    <x v="1"/>
    <s v="OFF-ST-10002743"/>
    <x v="1"/>
    <x v="4"/>
    <s v="SAFCO Boltless Steel Shelving"/>
    <x v="448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s v="United States"/>
    <s v="Philadelphia"/>
    <x v="9"/>
    <n v="19143"/>
    <x v="3"/>
    <s v="FUR-FU-10001468"/>
    <x v="0"/>
    <x v="5"/>
    <s v="Tenex Antistatic Computer Chair Mats"/>
    <x v="6031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s v="United States"/>
    <s v="Philadelphia"/>
    <x v="9"/>
    <n v="19143"/>
    <x v="3"/>
    <s v="OFF-BI-10003684"/>
    <x v="1"/>
    <x v="8"/>
    <s v="Wilson Jones Legal Size Ring Binders"/>
    <x v="6032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s v="United States"/>
    <s v="Philadelphia"/>
    <x v="9"/>
    <n v="19143"/>
    <x v="3"/>
    <s v="OFF-ST-10003716"/>
    <x v="1"/>
    <x v="4"/>
    <s v="Tennsco Double-Tier Lockers"/>
    <x v="6033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s v="United States"/>
    <s v="Philadelphia"/>
    <x v="9"/>
    <n v="19143"/>
    <x v="3"/>
    <s v="TEC-AC-10001101"/>
    <x v="2"/>
    <x v="11"/>
    <s v="Sony 16GB Class 10 Micro SDHC R40 Memory Card"/>
    <x v="5924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s v="United States"/>
    <s v="Philadelphia"/>
    <x v="9"/>
    <n v="19143"/>
    <x v="3"/>
    <s v="TEC-AC-10004864"/>
    <x v="2"/>
    <x v="11"/>
    <s v="Memorex Micro Travel Drive 32 GB"/>
    <x v="2860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s v="United States"/>
    <s v="San Francisco"/>
    <x v="1"/>
    <n v="94122"/>
    <x v="1"/>
    <s v="OFF-BI-10001543"/>
    <x v="1"/>
    <x v="8"/>
    <s v="GBC VeloBinder Manual Binding System"/>
    <x v="382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s v="United States"/>
    <s v="Philadelphia"/>
    <x v="9"/>
    <n v="19134"/>
    <x v="3"/>
    <s v="OFF-AR-10000914"/>
    <x v="1"/>
    <x v="6"/>
    <s v="Boston 16765 Mini Stand Up Battery Pencil Sharpener"/>
    <x v="6034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s v="United States"/>
    <s v="Houston"/>
    <x v="5"/>
    <n v="77041"/>
    <x v="2"/>
    <s v="TEC-PH-10002293"/>
    <x v="2"/>
    <x v="7"/>
    <s v="Anker 36W 4-Port USB Wall Charger Travel Power Adapter for iPhone 5s 5c 5"/>
    <x v="1105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s v="United States"/>
    <s v="Houston"/>
    <x v="5"/>
    <n v="77041"/>
    <x v="2"/>
    <s v="TEC-AC-10000109"/>
    <x v="2"/>
    <x v="11"/>
    <s v="Sony Micro Vault Click 16 GB USB 2.0 Flash Drive"/>
    <x v="1922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s v="United States"/>
    <s v="Lancaster"/>
    <x v="9"/>
    <n v="17602"/>
    <x v="3"/>
    <s v="OFF-ST-10002574"/>
    <x v="1"/>
    <x v="4"/>
    <s v="SAFCO Commercial Wire Shelving, Black"/>
    <x v="3167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s v="United States"/>
    <s v="Green Bay"/>
    <x v="6"/>
    <n v="54302"/>
    <x v="2"/>
    <s v="FUR-FU-10002445"/>
    <x v="0"/>
    <x v="5"/>
    <s v="DAX Two-Tone Rosewood/Black Document Frame, Desktop, 5 x 7"/>
    <x v="1651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s v="United States"/>
    <s v="New York City"/>
    <x v="15"/>
    <n v="10024"/>
    <x v="3"/>
    <s v="FUR-CH-10001802"/>
    <x v="0"/>
    <x v="1"/>
    <s v="Hon Every-Day Chair Series Swivel Task Chairs"/>
    <x v="6035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s v="United States"/>
    <s v="New York City"/>
    <x v="15"/>
    <n v="10024"/>
    <x v="3"/>
    <s v="TEC-AC-10003628"/>
    <x v="2"/>
    <x v="11"/>
    <s v="Logitech 910-002974 M325 Wireless Mouse for Web Scrolling"/>
    <x v="1324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s v="United States"/>
    <s v="New York City"/>
    <x v="15"/>
    <n v="10011"/>
    <x v="3"/>
    <s v="OFF-BI-10003984"/>
    <x v="1"/>
    <x v="8"/>
    <s v="Lock-Up Easel 'Spel-Binder'"/>
    <x v="6036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s v="United States"/>
    <s v="Bloomington"/>
    <x v="10"/>
    <n v="61701"/>
    <x v="2"/>
    <s v="OFF-EN-10004459"/>
    <x v="1"/>
    <x v="12"/>
    <s v="Security-Tint Envelopes"/>
    <x v="2096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s v="United States"/>
    <s v="Boise"/>
    <x v="45"/>
    <n v="83704"/>
    <x v="1"/>
    <s v="TEC-AC-10001109"/>
    <x v="2"/>
    <x v="11"/>
    <s v="Logitech Trackman Marble Mouse"/>
    <x v="1324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s v="United States"/>
    <s v="Lowell"/>
    <x v="31"/>
    <n v="1852"/>
    <x v="3"/>
    <s v="OFF-AP-10001293"/>
    <x v="1"/>
    <x v="9"/>
    <s v="Belkin 8 Outlet Surge Protector"/>
    <x v="6037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s v="United States"/>
    <s v="Lowell"/>
    <x v="31"/>
    <n v="1852"/>
    <x v="3"/>
    <s v="TEC-PH-10004977"/>
    <x v="2"/>
    <x v="7"/>
    <s v="GE 30524EE4"/>
    <x v="508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s v="United States"/>
    <s v="Lowell"/>
    <x v="31"/>
    <n v="1852"/>
    <x v="3"/>
    <s v="OFF-SU-10001935"/>
    <x v="1"/>
    <x v="14"/>
    <s v="Staple remover"/>
    <x v="1009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s v="United States"/>
    <s v="Seattle"/>
    <x v="4"/>
    <n v="98115"/>
    <x v="1"/>
    <s v="OFF-BI-10001308"/>
    <x v="1"/>
    <x v="8"/>
    <s v="GBC Standard Plastic Binding Systems' Combs"/>
    <x v="3769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s v="United States"/>
    <s v="Seattle"/>
    <x v="4"/>
    <n v="98115"/>
    <x v="1"/>
    <s v="OFF-ST-10000046"/>
    <x v="1"/>
    <x v="4"/>
    <s v="Fellowes Super Stor/Drawer Files"/>
    <x v="6038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s v="United States"/>
    <s v="Los Angeles"/>
    <x v="1"/>
    <n v="90049"/>
    <x v="1"/>
    <s v="OFF-AR-10003504"/>
    <x v="1"/>
    <x v="6"/>
    <s v="Newell 347"/>
    <x v="1369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s v="United States"/>
    <s v="Hampton"/>
    <x v="17"/>
    <n v="23666"/>
    <x v="0"/>
    <s v="FUR-CH-10001797"/>
    <x v="0"/>
    <x v="1"/>
    <s v="Safco Chair Connectors, 6/Carton"/>
    <x v="6039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s v="United States"/>
    <s v="Hampton"/>
    <x v="17"/>
    <n v="23666"/>
    <x v="0"/>
    <s v="OFF-PA-10000246"/>
    <x v="1"/>
    <x v="10"/>
    <s v="Riverleaf Stik-Withit Designer Note Cubes"/>
    <x v="6040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s v="United States"/>
    <s v="Hampton"/>
    <x v="17"/>
    <n v="23666"/>
    <x v="0"/>
    <s v="OFF-BI-10001359"/>
    <x v="1"/>
    <x v="8"/>
    <s v="GBC DocuBind TL300 Electric Binding System"/>
    <x v="6041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s v="United States"/>
    <s v="Omaha"/>
    <x v="8"/>
    <n v="68104"/>
    <x v="2"/>
    <s v="TEC-PH-10004667"/>
    <x v="2"/>
    <x v="7"/>
    <s v="Cisco 8x8 Inc. 6753i IP Business Phone System"/>
    <x v="3420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s v="United States"/>
    <s v="Los Angeles"/>
    <x v="1"/>
    <n v="90032"/>
    <x v="1"/>
    <s v="OFF-ST-10002615"/>
    <x v="1"/>
    <x v="4"/>
    <s v="Dual Level, Single-Width Filing Carts"/>
    <x v="2385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s v="United States"/>
    <s v="Los Angeles"/>
    <x v="1"/>
    <n v="90032"/>
    <x v="1"/>
    <s v="OFF-BI-10004236"/>
    <x v="1"/>
    <x v="8"/>
    <s v="XtraLife ClearVue Slant-D Ring Binder, White, 3&quot;"/>
    <x v="6042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s v="United States"/>
    <s v="Los Angeles"/>
    <x v="1"/>
    <n v="90032"/>
    <x v="1"/>
    <s v="OFF-BI-10001757"/>
    <x v="1"/>
    <x v="8"/>
    <s v="Pressboard Hanging Data Binders for Unburst Sheets"/>
    <x v="1209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s v="United States"/>
    <s v="Los Angeles"/>
    <x v="1"/>
    <n v="90032"/>
    <x v="1"/>
    <s v="OFF-AP-10001154"/>
    <x v="1"/>
    <x v="9"/>
    <s v="Bionaire Personal Warm Mist Humidifier/Vaporizer"/>
    <x v="6043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s v="United States"/>
    <s v="Burlington"/>
    <x v="42"/>
    <m/>
    <x v="3"/>
    <s v="FUR-BO-10004834"/>
    <x v="0"/>
    <x v="0"/>
    <s v="Riverside Palais Royal Lawyers Bookcase, Royale Cherry Finish"/>
    <x v="6044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s v="United States"/>
    <s v="San Diego"/>
    <x v="1"/>
    <n v="92037"/>
    <x v="1"/>
    <s v="OFF-LA-10001074"/>
    <x v="1"/>
    <x v="2"/>
    <s v="Round Specialty Laser Printer Labels"/>
    <x v="604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s v="United States"/>
    <s v="Newark"/>
    <x v="13"/>
    <n v="19711"/>
    <x v="3"/>
    <s v="OFF-LA-10001641"/>
    <x v="1"/>
    <x v="2"/>
    <s v="Avery 518"/>
    <x v="1242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s v="United States"/>
    <s v="Aurora"/>
    <x v="10"/>
    <n v="60505"/>
    <x v="2"/>
    <s v="OFF-EN-10002230"/>
    <x v="1"/>
    <x v="12"/>
    <s v="Airmail Envelopes"/>
    <x v="6046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s v="United States"/>
    <s v="Los Angeles"/>
    <x v="1"/>
    <n v="90008"/>
    <x v="1"/>
    <s v="FUR-TA-10000617"/>
    <x v="0"/>
    <x v="3"/>
    <s v="Hon Practical Foundations 30 x 60 Training Table, Light Gray/Charcoal"/>
    <x v="6047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s v="United States"/>
    <s v="Los Angeles"/>
    <x v="1"/>
    <n v="90008"/>
    <x v="1"/>
    <s v="FUR-TA-10001676"/>
    <x v="0"/>
    <x v="3"/>
    <s v="Hon 61000 Series Interactive Training Tables"/>
    <x v="4085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s v="United States"/>
    <s v="Chicago"/>
    <x v="10"/>
    <n v="60653"/>
    <x v="2"/>
    <s v="FUR-FU-10000175"/>
    <x v="0"/>
    <x v="5"/>
    <s v="DAX Wood Document Frame."/>
    <x v="6048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s v="United States"/>
    <s v="Chicago"/>
    <x v="10"/>
    <n v="60653"/>
    <x v="2"/>
    <s v="FUR-CH-10003379"/>
    <x v="0"/>
    <x v="1"/>
    <s v="Global Commerce Series High-Back Swivel/Tilt Chairs"/>
    <x v="840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s v="United States"/>
    <s v="Dover"/>
    <x v="38"/>
    <n v="3820"/>
    <x v="3"/>
    <s v="TEC-AC-10002567"/>
    <x v="2"/>
    <x v="11"/>
    <s v="Logitech G602 Wireless Gaming Mouse"/>
    <x v="460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s v="United States"/>
    <s v="Chicago"/>
    <x v="10"/>
    <n v="60610"/>
    <x v="2"/>
    <s v="OFF-AR-10003183"/>
    <x v="1"/>
    <x v="6"/>
    <s v="Avery Fluorescent Highlighter Four-Color Set"/>
    <x v="758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s v="United States"/>
    <s v="Chicago"/>
    <x v="10"/>
    <n v="60610"/>
    <x v="2"/>
    <s v="OFF-AR-10001446"/>
    <x v="1"/>
    <x v="6"/>
    <s v="Newell 309"/>
    <x v="1806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s v="United States"/>
    <s v="Seattle"/>
    <x v="4"/>
    <n v="98115"/>
    <x v="1"/>
    <s v="OFF-BI-10000145"/>
    <x v="1"/>
    <x v="8"/>
    <s v="Zipper Ring Binder Pockets"/>
    <x v="6049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s v="United States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s v="United States"/>
    <s v="Richmond"/>
    <x v="17"/>
    <n v="23223"/>
    <x v="0"/>
    <s v="OFF-BI-10001679"/>
    <x v="1"/>
    <x v="8"/>
    <s v="GBC Instant Index System for Binding Systems"/>
    <x v="2788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s v="United States"/>
    <s v="Richmond"/>
    <x v="17"/>
    <n v="23223"/>
    <x v="0"/>
    <s v="OFF-ST-10001128"/>
    <x v="1"/>
    <x v="4"/>
    <s v="Carina Mini System Audio Rack, Model AR050B"/>
    <x v="743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s v="United States"/>
    <s v="Richmond"/>
    <x v="17"/>
    <n v="23223"/>
    <x v="0"/>
    <s v="FUR-TA-10002533"/>
    <x v="0"/>
    <x v="3"/>
    <s v="BPI Conference Tables"/>
    <x v="4898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s v="United States"/>
    <s v="Richmond"/>
    <x v="17"/>
    <n v="23223"/>
    <x v="0"/>
    <s v="TEC-PH-10004006"/>
    <x v="2"/>
    <x v="7"/>
    <s v="Panasonic KX - TS880B Telephone"/>
    <x v="6050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s v="United States"/>
    <s v="Richmond"/>
    <x v="17"/>
    <n v="23223"/>
    <x v="0"/>
    <s v="OFF-PA-10002615"/>
    <x v="1"/>
    <x v="10"/>
    <s v="Ampad Gold Fibre Wirebound Steno Books, 6&quot; x 9&quot;, Gregg Ruled"/>
    <x v="463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s v="United States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s v="United States"/>
    <s v="Springdale"/>
    <x v="36"/>
    <n v="72762"/>
    <x v="0"/>
    <s v="OFF-AR-10000657"/>
    <x v="1"/>
    <x v="6"/>
    <s v="Binney &amp; Smith inkTank Desk Highlighter, Chisel Tip, Yellow, 12/Box"/>
    <x v="6051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s v="United States"/>
    <s v="Seattle"/>
    <x v="4"/>
    <n v="98103"/>
    <x v="1"/>
    <s v="TEC-AC-10000736"/>
    <x v="2"/>
    <x v="11"/>
    <s v="Logitech G600 MMO Gaming Mouse"/>
    <x v="764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s v="United States"/>
    <s v="Seattle"/>
    <x v="4"/>
    <n v="98103"/>
    <x v="1"/>
    <s v="OFF-AP-10001293"/>
    <x v="1"/>
    <x v="9"/>
    <s v="Belkin 8 Outlet Surge Protector"/>
    <x v="3411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s v="United States"/>
    <s v="Seattle"/>
    <x v="4"/>
    <n v="98103"/>
    <x v="1"/>
    <s v="OFF-SU-10000157"/>
    <x v="1"/>
    <x v="14"/>
    <s v="Compact Automatic Electric Letter Opener"/>
    <x v="4148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s v="United States"/>
    <s v="Los Angeles"/>
    <x v="1"/>
    <n v="90036"/>
    <x v="1"/>
    <s v="TEC-PH-10000215"/>
    <x v="2"/>
    <x v="7"/>
    <s v="Plantronics Cordless Phone Headset with In-line Volume - M214C"/>
    <x v="6052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s v="United States"/>
    <s v="Middletown"/>
    <x v="29"/>
    <n v="6457"/>
    <x v="3"/>
    <s v="OFF-BI-10001757"/>
    <x v="1"/>
    <x v="8"/>
    <s v="Pressboard Hanging Data Binders for Unburst Sheets"/>
    <x v="296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s v="United States"/>
    <s v="Middletown"/>
    <x v="29"/>
    <n v="6457"/>
    <x v="3"/>
    <s v="OFF-PA-10002137"/>
    <x v="1"/>
    <x v="10"/>
    <s v="Southworth 100% Résumé Paper, 24lb."/>
    <x v="4034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s v="United States"/>
    <s v="Grand Rapids"/>
    <x v="12"/>
    <n v="49505"/>
    <x v="2"/>
    <s v="OFF-BI-10000088"/>
    <x v="1"/>
    <x v="8"/>
    <s v="GBC Imprintable Covers"/>
    <x v="2803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s v="United States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s v="United States"/>
    <s v="Hialeah"/>
    <x v="2"/>
    <n v="33012"/>
    <x v="0"/>
    <s v="FUR-BO-10001619"/>
    <x v="0"/>
    <x v="0"/>
    <s v="O'Sullivan Cherrywood Estates Traditional Bookcase"/>
    <x v="6054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s v="United States"/>
    <s v="Hialeah"/>
    <x v="2"/>
    <n v="33012"/>
    <x v="0"/>
    <s v="OFF-PA-10001609"/>
    <x v="1"/>
    <x v="10"/>
    <s v="Tops Wirebound Message Log Books"/>
    <x v="3330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s v="United States"/>
    <s v="Hialeah"/>
    <x v="2"/>
    <n v="33012"/>
    <x v="0"/>
    <s v="OFF-AP-10002765"/>
    <x v="1"/>
    <x v="9"/>
    <s v="Fellowes Advanced Computer Series Surge Protectors"/>
    <x v="6055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s v="United States"/>
    <s v="Philadelphia"/>
    <x v="9"/>
    <n v="19143"/>
    <x v="3"/>
    <s v="OFF-PA-10000167"/>
    <x v="1"/>
    <x v="10"/>
    <s v="Xerox 1925"/>
    <x v="3971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s v="United States"/>
    <s v="Atlanta"/>
    <x v="32"/>
    <n v="30318"/>
    <x v="0"/>
    <s v="TEC-PH-10004434"/>
    <x v="2"/>
    <x v="7"/>
    <s v="Cisco IP Phone 7961G VoIP phone - Dark gray"/>
    <x v="6056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s v="United States"/>
    <s v="San Antonio"/>
    <x v="5"/>
    <n v="78207"/>
    <x v="2"/>
    <s v="OFF-BI-10004995"/>
    <x v="1"/>
    <x v="8"/>
    <s v="GBC DocuBind P400 Electric Binding System"/>
    <x v="6057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s v="United States"/>
    <s v="San Antonio"/>
    <x v="5"/>
    <n v="78207"/>
    <x v="2"/>
    <s v="FUR-FU-10004666"/>
    <x v="0"/>
    <x v="5"/>
    <s v="DAX Clear Channel Poster Frame"/>
    <x v="3770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s v="United States"/>
    <s v="San Antonio"/>
    <x v="5"/>
    <n v="78207"/>
    <x v="2"/>
    <s v="OFF-BI-10001524"/>
    <x v="1"/>
    <x v="8"/>
    <s v="GBC Premium Transparent Covers with Diagonal Lined Pattern"/>
    <x v="6058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s v="United States"/>
    <s v="San Antonio"/>
    <x v="5"/>
    <n v="78207"/>
    <x v="2"/>
    <s v="TEC-AC-10002076"/>
    <x v="2"/>
    <x v="11"/>
    <s v="Microsoft Natural Keyboard Elite"/>
    <x v="6059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s v="United States"/>
    <s v="San Antonio"/>
    <x v="5"/>
    <n v="78207"/>
    <x v="2"/>
    <s v="OFF-BI-10001679"/>
    <x v="1"/>
    <x v="8"/>
    <s v="GBC Instant Index System for Binding Systems"/>
    <x v="6060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s v="United States"/>
    <s v="San Antonio"/>
    <x v="5"/>
    <n v="78207"/>
    <x v="2"/>
    <s v="OFF-AP-10003281"/>
    <x v="1"/>
    <x v="9"/>
    <s v="Acco 6 Outlet Guardian Standard Surge Suppressor"/>
    <x v="6061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s v="United States"/>
    <s v="Long Beach"/>
    <x v="15"/>
    <n v="11561"/>
    <x v="3"/>
    <s v="TEC-PH-10001944"/>
    <x v="2"/>
    <x v="7"/>
    <s v="Wi-Ex zBoost YX540 Cellular Phone Signal Booster"/>
    <x v="190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s v="United States"/>
    <s v="Long Beach"/>
    <x v="15"/>
    <n v="11561"/>
    <x v="3"/>
    <s v="OFF-BI-10004390"/>
    <x v="1"/>
    <x v="8"/>
    <s v="GBC DocuBind 200 Manual Binding Machine"/>
    <x v="189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s v="United States"/>
    <s v="Paterson"/>
    <x v="30"/>
    <n v="7501"/>
    <x v="3"/>
    <s v="OFF-PA-10002120"/>
    <x v="1"/>
    <x v="10"/>
    <s v="Xerox 1889"/>
    <x v="4310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s v="United States"/>
    <s v="Paterson"/>
    <x v="30"/>
    <n v="7501"/>
    <x v="3"/>
    <s v="OFF-ST-10004340"/>
    <x v="1"/>
    <x v="4"/>
    <s v="Fellowes Mobile File Cart, Black"/>
    <x v="102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s v="United States"/>
    <s v="Paterson"/>
    <x v="30"/>
    <n v="7501"/>
    <x v="3"/>
    <s v="FUR-FU-10001847"/>
    <x v="0"/>
    <x v="5"/>
    <s v="Eldon Image Series Black Desk Accessories"/>
    <x v="5768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s v="United States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s v="United States"/>
    <s v="Hampton"/>
    <x v="17"/>
    <n v="23666"/>
    <x v="0"/>
    <s v="FUR-CH-10004754"/>
    <x v="0"/>
    <x v="1"/>
    <s v="Global Stack Chair with Arms, Black"/>
    <x v="6063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s v="United States"/>
    <s v="Houston"/>
    <x v="5"/>
    <n v="77070"/>
    <x v="2"/>
    <s v="FUR-BO-10001811"/>
    <x v="0"/>
    <x v="0"/>
    <s v="Atlantic Metals Mobile 5-Shelf Bookcases, Custom Colors"/>
    <x v="6064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s v="United States"/>
    <s v="Houston"/>
    <x v="5"/>
    <n v="77070"/>
    <x v="2"/>
    <s v="FUR-CH-10004063"/>
    <x v="0"/>
    <x v="1"/>
    <s v="Global Deluxe High-Back Manager's Chair"/>
    <x v="121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s v="United States"/>
    <s v="Houston"/>
    <x v="5"/>
    <n v="77070"/>
    <x v="2"/>
    <s v="TEC-AC-10004901"/>
    <x v="2"/>
    <x v="11"/>
    <s v="Kensington SlimBlade Notebook Wireless Mouse with Nano Receiver"/>
    <x v="3149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s v="United States"/>
    <s v="Houston"/>
    <x v="5"/>
    <n v="77070"/>
    <x v="2"/>
    <s v="FUR-CH-10001714"/>
    <x v="0"/>
    <x v="1"/>
    <s v="Global Leather &amp; Oak Executive Chair, Burgundy"/>
    <x v="6065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s v="United States"/>
    <s v="Houston"/>
    <x v="5"/>
    <n v="77070"/>
    <x v="2"/>
    <s v="OFF-EN-10003134"/>
    <x v="1"/>
    <x v="12"/>
    <s v="Staple envelope"/>
    <x v="6066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s v="United States"/>
    <s v="Houston"/>
    <x v="5"/>
    <n v="77070"/>
    <x v="2"/>
    <s v="FUR-CH-10003396"/>
    <x v="0"/>
    <x v="1"/>
    <s v="Global Deluxe Steno Chair"/>
    <x v="96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s v="United States"/>
    <s v="Houston"/>
    <x v="5"/>
    <n v="77070"/>
    <x v="2"/>
    <s v="OFF-PA-10001560"/>
    <x v="1"/>
    <x v="10"/>
    <s v="Adams Telephone Message Books, 5 1/4” x 11”"/>
    <x v="606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s v="United States"/>
    <s v="Houston"/>
    <x v="5"/>
    <n v="77070"/>
    <x v="2"/>
    <s v="OFF-BI-10000977"/>
    <x v="1"/>
    <x v="8"/>
    <s v="Ibico Plastic Spiral Binding Combs"/>
    <x v="6068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s v="United States"/>
    <s v="Chicago"/>
    <x v="10"/>
    <n v="60610"/>
    <x v="2"/>
    <s v="OFF-BI-10003429"/>
    <x v="1"/>
    <x v="8"/>
    <s v="Cardinal HOLDit! Binder Insert Strips,Extra Strips"/>
    <x v="6069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s v="United States"/>
    <s v="Toledo"/>
    <x v="24"/>
    <n v="43615"/>
    <x v="3"/>
    <s v="OFF-AR-10001374"/>
    <x v="1"/>
    <x v="6"/>
    <s v="BIC Brite Liner Highlighters, Chisel Tip"/>
    <x v="563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s v="United States"/>
    <s v="Toledo"/>
    <x v="24"/>
    <n v="43615"/>
    <x v="3"/>
    <s v="TEC-PH-10004977"/>
    <x v="2"/>
    <x v="7"/>
    <s v="GE 30524EE4"/>
    <x v="6070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s v="United States"/>
    <s v="Toledo"/>
    <x v="24"/>
    <n v="43615"/>
    <x v="3"/>
    <s v="TEC-PH-10000912"/>
    <x v="2"/>
    <x v="7"/>
    <s v="Anker 24W Portable Micro USB Car Charger"/>
    <x v="607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s v="United States"/>
    <s v="Toledo"/>
    <x v="24"/>
    <n v="43615"/>
    <x v="3"/>
    <s v="TEC-AC-10000487"/>
    <x v="2"/>
    <x v="11"/>
    <s v="SanDisk Cruzer 4 GB USB Flash Drive"/>
    <x v="6072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s v="United States"/>
    <s v="Toledo"/>
    <x v="24"/>
    <n v="43615"/>
    <x v="3"/>
    <s v="TEC-PH-10002262"/>
    <x v="2"/>
    <x v="7"/>
    <s v="LG Electronics Tone+ HBS-730 Bluetooth Headset"/>
    <x v="6073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s v="United States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s v="United States"/>
    <s v="New York City"/>
    <x v="15"/>
    <n v="10024"/>
    <x v="3"/>
    <s v="OFF-BI-10004182"/>
    <x v="1"/>
    <x v="8"/>
    <s v="Economy Binders"/>
    <x v="535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s v="United States"/>
    <s v="New York City"/>
    <x v="15"/>
    <n v="10024"/>
    <x v="3"/>
    <s v="TEC-PH-10002468"/>
    <x v="2"/>
    <x v="7"/>
    <s v="Plantronics CS 50-USB - headset - Convertible, Monaural"/>
    <x v="4472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s v="United States"/>
    <s v="New York City"/>
    <x v="15"/>
    <n v="10024"/>
    <x v="3"/>
    <s v="FUR-FU-10002364"/>
    <x v="0"/>
    <x v="5"/>
    <s v="Eldon Expressions Wood Desk Accessories, Oak"/>
    <x v="1576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s v="United States"/>
    <s v="Fort Lauderdale"/>
    <x v="2"/>
    <n v="33311"/>
    <x v="0"/>
    <s v="FUR-FU-10002878"/>
    <x v="0"/>
    <x v="5"/>
    <s v="Seth Thomas 14&quot; Day/Date Wall Clock"/>
    <x v="607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s v="United States"/>
    <s v="Fort Lauderdale"/>
    <x v="2"/>
    <n v="33311"/>
    <x v="0"/>
    <s v="OFF-BI-10004817"/>
    <x v="1"/>
    <x v="8"/>
    <s v="GBC Personal VeloBind Strips"/>
    <x v="607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s v="United States"/>
    <s v="Raleigh"/>
    <x v="3"/>
    <n v="27604"/>
    <x v="0"/>
    <s v="FUR-CH-10001146"/>
    <x v="0"/>
    <x v="1"/>
    <s v="Global Value Mid-Back Manager's Chair, Gray"/>
    <x v="968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s v="United States"/>
    <s v="Chicago"/>
    <x v="10"/>
    <n v="60623"/>
    <x v="2"/>
    <s v="OFF-BI-10001116"/>
    <x v="1"/>
    <x v="8"/>
    <s v="Wilson Jones 1&quot; Hanging DublLock Ring Binders"/>
    <x v="607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s v="United States"/>
    <s v="Portland"/>
    <x v="21"/>
    <n v="97206"/>
    <x v="1"/>
    <s v="OFF-PA-10000304"/>
    <x v="1"/>
    <x v="10"/>
    <s v="Xerox 1995"/>
    <x v="233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s v="United States"/>
    <s v="Portland"/>
    <x v="21"/>
    <n v="97206"/>
    <x v="1"/>
    <s v="OFF-AR-10002240"/>
    <x v="1"/>
    <x v="6"/>
    <s v="Panasonic KP-150 Electric Pencil Sharpener"/>
    <x v="6078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s v="United States"/>
    <s v="East Orange"/>
    <x v="30"/>
    <n v="7017"/>
    <x v="3"/>
    <s v="OFF-PA-10001246"/>
    <x v="1"/>
    <x v="10"/>
    <s v="Xerox 215"/>
    <x v="243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s v="United States"/>
    <s v="East Orange"/>
    <x v="30"/>
    <n v="7017"/>
    <x v="3"/>
    <s v="OFF-AR-10000658"/>
    <x v="1"/>
    <x v="6"/>
    <s v="Newell 324"/>
    <x v="1637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s v="United States"/>
    <s v="East Orange"/>
    <x v="30"/>
    <n v="7017"/>
    <x v="3"/>
    <s v="OFF-PA-10000100"/>
    <x v="1"/>
    <x v="10"/>
    <s v="Xerox 1945"/>
    <x v="2929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s v="United States"/>
    <s v="East Orange"/>
    <x v="30"/>
    <n v="7017"/>
    <x v="3"/>
    <s v="OFF-BI-10004233"/>
    <x v="1"/>
    <x v="8"/>
    <s v="GBC Pre-Punched Binding Paper, Plastic, White, 8-1/2&quot; x 11&quot;"/>
    <x v="6079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OFF-PA-10002581"/>
    <x v="1"/>
    <x v="10"/>
    <s v="Xerox 1951"/>
    <x v="4259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OFF-ST-10000046"/>
    <x v="1"/>
    <x v="4"/>
    <s v="Fellowes Super Stor/Drawer Files"/>
    <x v="6080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FUR-FU-10001185"/>
    <x v="0"/>
    <x v="5"/>
    <s v="Advantus Employee of the Month Certificate Frame, 11 x 13-1/2"/>
    <x v="6081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OFF-AR-10003856"/>
    <x v="1"/>
    <x v="6"/>
    <s v="Newell 344"/>
    <x v="3079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OFF-LA-10001982"/>
    <x v="1"/>
    <x v="2"/>
    <s v="Smead Alpha-Z Color-Coded Name Labels First Letter Starter Set"/>
    <x v="6082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OFF-PA-10001215"/>
    <x v="1"/>
    <x v="10"/>
    <s v="Xerox 1963"/>
    <x v="3085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s v="United States"/>
    <s v="Saint Petersburg"/>
    <x v="2"/>
    <n v="33710"/>
    <x v="0"/>
    <s v="OFF-BI-10002429"/>
    <x v="1"/>
    <x v="8"/>
    <s v="Premier Elliptical Ring Binder, Black"/>
    <x v="3594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s v="United States"/>
    <s v="San Francisco"/>
    <x v="1"/>
    <n v="94122"/>
    <x v="1"/>
    <s v="OFF-AP-10003287"/>
    <x v="1"/>
    <x v="9"/>
    <s v="Tripp Lite TLP810NET Broadband Surge for Modem/Fax"/>
    <x v="6083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s v="United States"/>
    <s v="San Francisco"/>
    <x v="1"/>
    <n v="94122"/>
    <x v="1"/>
    <s v="OFF-PA-10000167"/>
    <x v="1"/>
    <x v="10"/>
    <s v="Xerox 1925"/>
    <x v="1663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s v="United States"/>
    <s v="San Francisco"/>
    <x v="1"/>
    <n v="94122"/>
    <x v="1"/>
    <s v="OFF-BI-10002309"/>
    <x v="1"/>
    <x v="8"/>
    <s v="Avery Heavy-Duty EZD  Binder With Locking Rings"/>
    <x v="329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s v="United States"/>
    <s v="San Francisco"/>
    <x v="1"/>
    <n v="94122"/>
    <x v="1"/>
    <s v="OFF-BI-10003638"/>
    <x v="1"/>
    <x v="8"/>
    <s v="GBC Durable Plastic Covers"/>
    <x v="6084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s v="United States"/>
    <s v="San Francisco"/>
    <x v="1"/>
    <n v="94122"/>
    <x v="1"/>
    <s v="FUR-CH-10003833"/>
    <x v="0"/>
    <x v="1"/>
    <s v="Novimex Fabric Task Chair"/>
    <x v="2468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s v="United States"/>
    <s v="New York City"/>
    <x v="15"/>
    <n v="10035"/>
    <x v="3"/>
    <s v="OFF-ST-10001511"/>
    <x v="1"/>
    <x v="4"/>
    <s v="Space Solutions Commercial Steel Shelving"/>
    <x v="2396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s v="United States"/>
    <s v="New York City"/>
    <x v="15"/>
    <n v="10035"/>
    <x v="3"/>
    <s v="OFF-BI-10004728"/>
    <x v="1"/>
    <x v="8"/>
    <s v="Wilson Jones Turn Tabs Binder Tool for Ring Binders"/>
    <x v="5668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s v="United States"/>
    <s v="Charlotte"/>
    <x v="3"/>
    <n v="28205"/>
    <x v="0"/>
    <s v="FUR-CH-10004218"/>
    <x v="0"/>
    <x v="1"/>
    <s v="Global Fabric Manager's Chair, Dark Gray"/>
    <x v="2516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s v="United States"/>
    <s v="Beaumont"/>
    <x v="5"/>
    <n v="77705"/>
    <x v="2"/>
    <s v="TEC-AC-10004171"/>
    <x v="2"/>
    <x v="11"/>
    <s v="Razer Kraken 7.1 Surround Sound Over Ear USB Gaming Headset"/>
    <x v="1895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s v="United States"/>
    <s v="Beaumont"/>
    <x v="5"/>
    <n v="77705"/>
    <x v="2"/>
    <s v="FUR-FU-10001706"/>
    <x v="0"/>
    <x v="5"/>
    <s v="Longer-Life Soft White Bulbs"/>
    <x v="6085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s v="United States"/>
    <s v="Dallas"/>
    <x v="5"/>
    <n v="75220"/>
    <x v="2"/>
    <s v="OFF-PA-10001526"/>
    <x v="1"/>
    <x v="10"/>
    <s v="Xerox 1949"/>
    <x v="2217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s v="United States"/>
    <s v="Springfield"/>
    <x v="24"/>
    <n v="45503"/>
    <x v="3"/>
    <s v="TEC-AC-10002001"/>
    <x v="2"/>
    <x v="11"/>
    <s v="Logitech Wireless Gaming Headset G930"/>
    <x v="6086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s v="United States"/>
    <s v="La Porte"/>
    <x v="5"/>
    <n v="77571"/>
    <x v="2"/>
    <s v="FUR-FU-10004963"/>
    <x v="0"/>
    <x v="5"/>
    <s v="Eldon 400 Class Desk Accessories, Black Carbon"/>
    <x v="6087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s v="United States"/>
    <s v="La Porte"/>
    <x v="5"/>
    <n v="77571"/>
    <x v="2"/>
    <s v="OFF-BI-10001597"/>
    <x v="1"/>
    <x v="8"/>
    <s v="Wilson Jones Ledger-Size, Piano-Hinge Binder, 2&quot;, Blue"/>
    <x v="6088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OFF-PA-10000141"/>
    <x v="1"/>
    <x v="10"/>
    <s v="Ampad Evidence Wirebond Steno Books, 6&quot; x 9&quot;"/>
    <x v="2943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OFF-LA-10003923"/>
    <x v="1"/>
    <x v="2"/>
    <s v="Alphabetical Labels for Top Tab Filing"/>
    <x v="461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OFF-LA-10001771"/>
    <x v="1"/>
    <x v="2"/>
    <s v="Avery 513"/>
    <x v="1393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TEC-CO-10001943"/>
    <x v="2"/>
    <x v="16"/>
    <s v="Canon PC-428 Personal Copier"/>
    <x v="5478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TEC-PH-10003356"/>
    <x v="2"/>
    <x v="7"/>
    <s v="SmartStand Mobile Device Holder, Assorted Colors"/>
    <x v="6089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OFF-AR-10002255"/>
    <x v="1"/>
    <x v="6"/>
    <s v="Newell 346"/>
    <x v="1784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s v="United States"/>
    <s v="Long Beach"/>
    <x v="1"/>
    <n v="90805"/>
    <x v="1"/>
    <s v="FUR-CH-10000665"/>
    <x v="0"/>
    <x v="1"/>
    <s v="Global Airflow Leather Mesh Back Chair, Black"/>
    <x v="5019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s v="United States"/>
    <s v="Decatur"/>
    <x v="10"/>
    <n v="62521"/>
    <x v="2"/>
    <s v="OFF-LA-10001771"/>
    <x v="1"/>
    <x v="2"/>
    <s v="Avery 513"/>
    <x v="801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s v="United States"/>
    <s v="Decatur"/>
    <x v="10"/>
    <n v="62521"/>
    <x v="2"/>
    <s v="FUR-FU-10001475"/>
    <x v="0"/>
    <x v="5"/>
    <s v="Contract Clock, 14&quot;, Brown"/>
    <x v="6090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s v="United States"/>
    <s v="Decatur"/>
    <x v="10"/>
    <n v="62521"/>
    <x v="2"/>
    <s v="OFF-ST-10000877"/>
    <x v="1"/>
    <x v="4"/>
    <s v="Recycled Steel Personal File for Standard File Folders"/>
    <x v="6091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s v="United States"/>
    <s v="Los Angeles"/>
    <x v="1"/>
    <n v="90008"/>
    <x v="1"/>
    <s v="OFF-AP-10001492"/>
    <x v="1"/>
    <x v="9"/>
    <s v="Acco Six-Outlet Power Strip, 4' Cord Length"/>
    <x v="2526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s v="United States"/>
    <s v="Los Angeles"/>
    <x v="1"/>
    <n v="90008"/>
    <x v="1"/>
    <s v="FUR-FU-10004188"/>
    <x v="0"/>
    <x v="5"/>
    <s v="Luxo Professional Combination Clamp-On Lamps"/>
    <x v="6092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s v="United States"/>
    <s v="Los Angeles"/>
    <x v="1"/>
    <n v="90008"/>
    <x v="1"/>
    <s v="OFF-BI-10004330"/>
    <x v="1"/>
    <x v="8"/>
    <s v="GBC Velobind Prepunched Cover Sets, Regency Series"/>
    <x v="5442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s v="United States"/>
    <s v="Lodi"/>
    <x v="1"/>
    <n v="95240"/>
    <x v="1"/>
    <s v="OFF-AR-10002987"/>
    <x v="1"/>
    <x v="6"/>
    <s v="Prismacolor Color Pencil Set"/>
    <x v="2010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s v="United States"/>
    <s v="New York City"/>
    <x v="15"/>
    <n v="10009"/>
    <x v="3"/>
    <s v="FUR-FU-10000732"/>
    <x v="0"/>
    <x v="5"/>
    <s v="Eldon 200 Class Desk Accessories"/>
    <x v="2391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s v="United States"/>
    <s v="New York City"/>
    <x v="15"/>
    <n v="10009"/>
    <x v="3"/>
    <s v="OFF-BI-10001670"/>
    <x v="1"/>
    <x v="8"/>
    <s v="Vinyl Sectional Post Binders"/>
    <x v="3476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s v="United States"/>
    <s v="New York City"/>
    <x v="15"/>
    <n v="10009"/>
    <x v="3"/>
    <s v="OFF-PA-10000533"/>
    <x v="1"/>
    <x v="10"/>
    <s v="Southworth Parchment Paper &amp; Envelopes"/>
    <x v="1733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s v="United States"/>
    <s v="New York City"/>
    <x v="15"/>
    <n v="10009"/>
    <x v="3"/>
    <s v="FUR-FU-10002253"/>
    <x v="0"/>
    <x v="5"/>
    <s v="Howard Miller 13&quot; Diameter Pewter Finish Round Wall Clock"/>
    <x v="6093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s v="United States"/>
    <s v="San Francisco"/>
    <x v="1"/>
    <n v="94109"/>
    <x v="1"/>
    <s v="FUR-FU-10002396"/>
    <x v="0"/>
    <x v="5"/>
    <s v="DAX Copper Panel Document Frame, 5 x 7 Size"/>
    <x v="6094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s v="United States"/>
    <s v="San Francisco"/>
    <x v="1"/>
    <n v="94109"/>
    <x v="1"/>
    <s v="OFF-PA-10004438"/>
    <x v="1"/>
    <x v="10"/>
    <s v="Xerox 1907"/>
    <x v="335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s v="United States"/>
    <s v="Columbus"/>
    <x v="32"/>
    <n v="31907"/>
    <x v="0"/>
    <s v="OFF-PA-10000587"/>
    <x v="1"/>
    <x v="10"/>
    <s v="Array Parchment Paper, Assorted Colors"/>
    <x v="290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s v="United States"/>
    <s v="Seattle"/>
    <x v="4"/>
    <n v="98103"/>
    <x v="1"/>
    <s v="FUR-TA-10001889"/>
    <x v="0"/>
    <x v="3"/>
    <s v="Bush Advantage Collection Racetrack Conference Table"/>
    <x v="6095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OFF-ST-10001590"/>
    <x v="1"/>
    <x v="4"/>
    <s v="Tenex Personal Project File with Scoop Front Design, Black"/>
    <x v="4005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OFF-FA-10003472"/>
    <x v="1"/>
    <x v="13"/>
    <s v="Bagged Rubber Bands"/>
    <x v="218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TEC-PH-10000169"/>
    <x v="2"/>
    <x v="7"/>
    <s v="ARKON Windshield Dashboard Air Vent Car Mount Holder"/>
    <x v="766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OFF-ST-10002562"/>
    <x v="1"/>
    <x v="4"/>
    <s v="Staple magnet"/>
    <x v="257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TEC-AC-10001445"/>
    <x v="2"/>
    <x v="11"/>
    <s v="Imation USB 2.0 Swivel Flash Drive USB flash drive - 4 GB - Pink"/>
    <x v="6096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OFF-PA-10004156"/>
    <x v="1"/>
    <x v="10"/>
    <s v="Xerox 188"/>
    <x v="1189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TEC-AC-10004469"/>
    <x v="2"/>
    <x v="11"/>
    <s v="Microsoft Sculpt Comfort Mouse"/>
    <x v="3863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s v="United States"/>
    <s v="Richmond"/>
    <x v="14"/>
    <n v="47374"/>
    <x v="2"/>
    <s v="FUR-FU-10001037"/>
    <x v="0"/>
    <x v="5"/>
    <s v="DAX Charcoal/Nickel-Tone Document Frame, 5 x 7"/>
    <x v="1651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s v="United States"/>
    <s v="New York City"/>
    <x v="15"/>
    <n v="10009"/>
    <x v="3"/>
    <s v="OFF-ST-10002615"/>
    <x v="1"/>
    <x v="4"/>
    <s v="Dual Level, Single-Width Filing Carts"/>
    <x v="2969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s v="United States"/>
    <s v="New York City"/>
    <x v="15"/>
    <n v="10009"/>
    <x v="3"/>
    <s v="OFF-AP-10000595"/>
    <x v="1"/>
    <x v="9"/>
    <s v="Disposable Triple-Filter Dust Bags"/>
    <x v="2638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s v="United States"/>
    <s v="Mason"/>
    <x v="24"/>
    <n v="45040"/>
    <x v="3"/>
    <s v="FUR-FU-10002253"/>
    <x v="0"/>
    <x v="5"/>
    <s v="Howard Miller 13&quot; Diameter Pewter Finish Round Wall Clock"/>
    <x v="457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s v="United States"/>
    <s v="Mason"/>
    <x v="24"/>
    <n v="45040"/>
    <x v="3"/>
    <s v="OFF-BI-10000494"/>
    <x v="1"/>
    <x v="8"/>
    <s v="Acco Economy Flexible Poly Round Ring Binder"/>
    <x v="2968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s v="United States"/>
    <s v="Mason"/>
    <x v="24"/>
    <n v="45040"/>
    <x v="3"/>
    <s v="OFF-BI-10001658"/>
    <x v="1"/>
    <x v="8"/>
    <s v="GBC Standard Therm-A-Bind Covers"/>
    <x v="2849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s v="United States"/>
    <s v="Chicago"/>
    <x v="10"/>
    <n v="60623"/>
    <x v="2"/>
    <s v="OFF-ST-10003208"/>
    <x v="1"/>
    <x v="4"/>
    <s v="Adjustable Depth Letter/Legal Cart"/>
    <x v="6097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s v="United States"/>
    <s v="Chicago"/>
    <x v="10"/>
    <n v="60623"/>
    <x v="2"/>
    <s v="OFF-AR-10004790"/>
    <x v="1"/>
    <x v="6"/>
    <s v="Staples in misc. colors"/>
    <x v="3764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s v="United States"/>
    <s v="New York City"/>
    <x v="15"/>
    <n v="10024"/>
    <x v="3"/>
    <s v="OFF-PA-10004609"/>
    <x v="1"/>
    <x v="10"/>
    <s v="Xerox 221"/>
    <x v="90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s v="United States"/>
    <s v="Parma"/>
    <x v="24"/>
    <n v="44134"/>
    <x v="3"/>
    <s v="OFF-EN-10003055"/>
    <x v="1"/>
    <x v="12"/>
    <s v="Blue String-Tie &amp; Button Interoffice Envelopes, 10 x 13"/>
    <x v="1109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s v="United States"/>
    <s v="New York City"/>
    <x v="15"/>
    <n v="10035"/>
    <x v="3"/>
    <s v="OFF-SU-10003936"/>
    <x v="1"/>
    <x v="14"/>
    <s v="Acme Serrated Blade Letter Opener"/>
    <x v="6098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s v="United States"/>
    <s v="Cleveland"/>
    <x v="24"/>
    <n v="44105"/>
    <x v="3"/>
    <s v="OFF-ST-10000078"/>
    <x v="1"/>
    <x v="4"/>
    <s v="Tennsco 6- and 18-Compartment Lockers"/>
    <x v="6099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s v="United States"/>
    <s v="Cleveland"/>
    <x v="24"/>
    <n v="44105"/>
    <x v="3"/>
    <s v="OFF-BI-10000174"/>
    <x v="1"/>
    <x v="8"/>
    <s v="Wilson Jones Clip &amp; Carry Folder Binder Tool for Ring Binders, Clear"/>
    <x v="6100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s v="United States"/>
    <s v="Cleveland"/>
    <x v="24"/>
    <n v="44105"/>
    <x v="3"/>
    <s v="TEC-PH-10004080"/>
    <x v="2"/>
    <x v="7"/>
    <s v="Avaya 5410 Digital phone"/>
    <x v="4457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s v="United States"/>
    <s v="New York City"/>
    <x v="15"/>
    <n v="10035"/>
    <x v="3"/>
    <s v="FUR-CH-10002961"/>
    <x v="0"/>
    <x v="1"/>
    <s v="Leather Task Chair, Black"/>
    <x v="6101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s v="United States"/>
    <s v="Cleveland"/>
    <x v="24"/>
    <n v="44105"/>
    <x v="3"/>
    <s v="OFF-PA-10000474"/>
    <x v="1"/>
    <x v="10"/>
    <s v="Easy-staple paper"/>
    <x v="633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s v="United States"/>
    <s v="Woodstock"/>
    <x v="32"/>
    <n v="30188"/>
    <x v="0"/>
    <s v="OFF-BI-10000138"/>
    <x v="1"/>
    <x v="8"/>
    <s v="Acco Translucent Poly Ring Binders"/>
    <x v="1230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s v="United States"/>
    <s v="Woodstock"/>
    <x v="32"/>
    <n v="30188"/>
    <x v="0"/>
    <s v="TEC-AC-10000023"/>
    <x v="2"/>
    <x v="11"/>
    <s v="Maxell 74 Minute CD-R Spindle, 50/Pack"/>
    <x v="6102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s v="United States"/>
    <s v="Los Angeles"/>
    <x v="1"/>
    <n v="90008"/>
    <x v="1"/>
    <s v="OFF-EN-10001415"/>
    <x v="1"/>
    <x v="12"/>
    <s v="Staple envelope"/>
    <x v="954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s v="United States"/>
    <s v="Los Angeles"/>
    <x v="1"/>
    <n v="90008"/>
    <x v="1"/>
    <s v="TEC-AC-10001284"/>
    <x v="2"/>
    <x v="11"/>
    <s v="Enermax Briskie RF Wireless Keyboard and Mouse Combo"/>
    <x v="1038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s v="United States"/>
    <s v="Los Angeles"/>
    <x v="1"/>
    <n v="90008"/>
    <x v="1"/>
    <s v="TEC-AC-10000736"/>
    <x v="2"/>
    <x v="11"/>
    <s v="Logitech G600 MMO Gaming Mouse"/>
    <x v="460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s v="United States"/>
    <s v="Lafayette"/>
    <x v="14"/>
    <n v="47905"/>
    <x v="2"/>
    <s v="OFF-FA-10003467"/>
    <x v="1"/>
    <x v="13"/>
    <s v="Alliance Big Bands Rubber Bands, 12/Pack"/>
    <x v="40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s v="United States"/>
    <s v="New York City"/>
    <x v="15"/>
    <n v="10024"/>
    <x v="3"/>
    <s v="OFF-PA-10000477"/>
    <x v="1"/>
    <x v="10"/>
    <s v="Xerox 1952"/>
    <x v="745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s v="United States"/>
    <s v="Utica"/>
    <x v="15"/>
    <n v="13501"/>
    <x v="3"/>
    <s v="TEC-AC-10000736"/>
    <x v="2"/>
    <x v="11"/>
    <s v="Logitech G600 MMO Gaming Mouse"/>
    <x v="370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s v="United States"/>
    <s v="Lakewood"/>
    <x v="30"/>
    <n v="8701"/>
    <x v="3"/>
    <s v="OFF-AR-10002467"/>
    <x v="1"/>
    <x v="6"/>
    <s v="Dixon Ticonderoga Pencils"/>
    <x v="3090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s v="United States"/>
    <s v="Milwaukee"/>
    <x v="6"/>
    <n v="53209"/>
    <x v="2"/>
    <s v="OFF-PA-10004996"/>
    <x v="1"/>
    <x v="10"/>
    <s v="Speediset Carbonless Redi-Letter 7&quot; x 8 1/2&quot;"/>
    <x v="6103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s v="United States"/>
    <s v="Milwaukee"/>
    <x v="6"/>
    <n v="53209"/>
    <x v="2"/>
    <s v="TEC-AC-10003116"/>
    <x v="2"/>
    <x v="11"/>
    <s v="Memorex Froggy Flash Drive 8 GB"/>
    <x v="6104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s v="United States"/>
    <s v="Milwaukee"/>
    <x v="6"/>
    <n v="53209"/>
    <x v="2"/>
    <s v="TEC-PH-10002262"/>
    <x v="2"/>
    <x v="7"/>
    <s v="LG Electronics Tone+ HBS-730 Bluetooth Headset"/>
    <x v="610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s v="United States"/>
    <s v="Milwaukee"/>
    <x v="6"/>
    <n v="53209"/>
    <x v="2"/>
    <s v="FUR-CH-10004626"/>
    <x v="0"/>
    <x v="1"/>
    <s v="Office Star Flex Back Scooter Chair with Aluminum Finish Frame"/>
    <x v="610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s v="United States"/>
    <s v="Milwaukee"/>
    <x v="6"/>
    <n v="53209"/>
    <x v="2"/>
    <s v="FUR-FU-10001756"/>
    <x v="0"/>
    <x v="5"/>
    <s v="Eldon Expressions Desk Accessory, Wood Photo Frame, Mahogany"/>
    <x v="6107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s v="United States"/>
    <s v="Chicago"/>
    <x v="10"/>
    <n v="60623"/>
    <x v="2"/>
    <s v="TEC-AC-10004859"/>
    <x v="2"/>
    <x v="11"/>
    <s v="Maxell Pro 80 Minute CD-R, 10/Pack"/>
    <x v="6108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s v="United States"/>
    <s v="Chicago"/>
    <x v="10"/>
    <n v="60653"/>
    <x v="2"/>
    <s v="OFF-PA-10001725"/>
    <x v="1"/>
    <x v="10"/>
    <s v="Xerox 1892"/>
    <x v="4546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s v="United States"/>
    <s v="Fairfield"/>
    <x v="24"/>
    <n v="45014"/>
    <x v="3"/>
    <s v="FUR-FU-10004306"/>
    <x v="0"/>
    <x v="5"/>
    <s v="Electrix Halogen Magnifier Lamp"/>
    <x v="6109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s v="United States"/>
    <s v="Fairfield"/>
    <x v="24"/>
    <n v="45014"/>
    <x v="3"/>
    <s v="FUR-FU-10004845"/>
    <x v="0"/>
    <x v="5"/>
    <s v="Deflect-o EconoMat Nonstudded, No Bevel Mat"/>
    <x v="5350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s v="United States"/>
    <s v="Springfield"/>
    <x v="24"/>
    <n v="45503"/>
    <x v="3"/>
    <s v="FUR-TA-10000198"/>
    <x v="0"/>
    <x v="3"/>
    <s v="Chromcraft Bull-Nose Wood Oval Conference Tables &amp; Bases"/>
    <x v="1890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s v="United States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s v="United States"/>
    <s v="Louisville"/>
    <x v="22"/>
    <n v="80027"/>
    <x v="1"/>
    <s v="FUR-FU-10001037"/>
    <x v="0"/>
    <x v="5"/>
    <s v="DAX Charcoal/Nickel-Tone Document Frame, 5 x 7"/>
    <x v="4915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s v="United States"/>
    <s v="Louisville"/>
    <x v="22"/>
    <n v="80027"/>
    <x v="1"/>
    <s v="OFF-PA-10001950"/>
    <x v="1"/>
    <x v="10"/>
    <s v="Southworth 25% Cotton Antique Laid Paper &amp; Envelopes"/>
    <x v="1407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s v="United States"/>
    <s v="Carrollton"/>
    <x v="5"/>
    <n v="75007"/>
    <x v="2"/>
    <s v="FUR-FU-10004587"/>
    <x v="0"/>
    <x v="5"/>
    <s v="GE General Use Halogen Bulbs, 100 Watts, 1 Bulb per Pack"/>
    <x v="6110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s v="United States"/>
    <s v="Carrollton"/>
    <x v="5"/>
    <n v="75007"/>
    <x v="2"/>
    <s v="TEC-AC-10002567"/>
    <x v="2"/>
    <x v="11"/>
    <s v="Logitech G602 Wireless Gaming Mouse"/>
    <x v="2506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s v="United States"/>
    <s v="Anaheim"/>
    <x v="1"/>
    <n v="92804"/>
    <x v="1"/>
    <s v="FUR-FU-10004973"/>
    <x v="0"/>
    <x v="5"/>
    <s v="Flat Face Poster Frame"/>
    <x v="6111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s v="United States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s v="United States"/>
    <s v="Anaheim"/>
    <x v="1"/>
    <n v="92804"/>
    <x v="1"/>
    <s v="FUR-CH-10000155"/>
    <x v="0"/>
    <x v="1"/>
    <s v="Global Comet Stacking Armless Chair"/>
    <x v="4829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s v="United States"/>
    <s v="Anaheim"/>
    <x v="1"/>
    <n v="92804"/>
    <x v="1"/>
    <s v="FUR-FU-10002379"/>
    <x v="0"/>
    <x v="5"/>
    <s v="Eldon Econocleat Chair Mats for Low Pile Carpets"/>
    <x v="6112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s v="United States"/>
    <s v="Anaheim"/>
    <x v="1"/>
    <n v="92804"/>
    <x v="1"/>
    <s v="FUR-FU-10004018"/>
    <x v="0"/>
    <x v="5"/>
    <s v="Tensor Computer Mounted Lamp"/>
    <x v="3082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s v="United States"/>
    <s v="Anaheim"/>
    <x v="1"/>
    <n v="92804"/>
    <x v="1"/>
    <s v="OFF-PA-10000994"/>
    <x v="1"/>
    <x v="10"/>
    <s v="Xerox 1915"/>
    <x v="1441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s v="United States"/>
    <s v="Richmond"/>
    <x v="0"/>
    <n v="40475"/>
    <x v="0"/>
    <s v="OFF-BI-10002852"/>
    <x v="1"/>
    <x v="8"/>
    <s v="Ibico Standard Transparent Covers"/>
    <x v="787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s v="United States"/>
    <s v="Santa Barbara"/>
    <x v="1"/>
    <n v="93101"/>
    <x v="1"/>
    <s v="FUR-CH-10001714"/>
    <x v="0"/>
    <x v="1"/>
    <s v="Global Leather &amp; Oak Executive Chair, Burgundy"/>
    <x v="6113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s v="United States"/>
    <s v="Santa Barbara"/>
    <x v="1"/>
    <n v="93101"/>
    <x v="1"/>
    <s v="OFF-LA-10000414"/>
    <x v="1"/>
    <x v="2"/>
    <s v="Avery 503"/>
    <x v="2551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s v="United States"/>
    <s v="Marion"/>
    <x v="23"/>
    <n v="52302"/>
    <x v="2"/>
    <s v="OFF-PA-10003848"/>
    <x v="1"/>
    <x v="10"/>
    <s v="Xerox 1997"/>
    <x v="91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s v="United States"/>
    <s v="Marion"/>
    <x v="23"/>
    <n v="52302"/>
    <x v="2"/>
    <s v="OFF-PA-10000176"/>
    <x v="1"/>
    <x v="10"/>
    <s v="Xerox 1887"/>
    <x v="453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s v="United States"/>
    <s v="Marion"/>
    <x v="23"/>
    <n v="52302"/>
    <x v="2"/>
    <s v="OFF-ST-10001590"/>
    <x v="1"/>
    <x v="4"/>
    <s v="Tenex Personal Project File with Scoop Front Design, Black"/>
    <x v="814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s v="United States"/>
    <s v="Marion"/>
    <x v="23"/>
    <n v="52302"/>
    <x v="2"/>
    <s v="FUR-FU-10000010"/>
    <x v="0"/>
    <x v="5"/>
    <s v="DAX Value U-Channel Document Frames, Easel Back"/>
    <x v="4126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s v="United States"/>
    <s v="New York City"/>
    <x v="15"/>
    <n v="10035"/>
    <x v="3"/>
    <s v="OFF-EN-10003055"/>
    <x v="1"/>
    <x v="12"/>
    <s v="Blue String-Tie &amp; Button Interoffice Envelopes, 10 x 13"/>
    <x v="372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s v="United States"/>
    <s v="Bryan"/>
    <x v="5"/>
    <n v="77803"/>
    <x v="2"/>
    <s v="FUR-CH-10000863"/>
    <x v="0"/>
    <x v="1"/>
    <s v="Novimex Swivel Fabric Task Chair"/>
    <x v="2568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s v="United States"/>
    <s v="Bryan"/>
    <x v="5"/>
    <n v="77803"/>
    <x v="2"/>
    <s v="OFF-BI-10004233"/>
    <x v="1"/>
    <x v="8"/>
    <s v="GBC Pre-Punched Binding Paper, Plastic, White, 8-1/2&quot; x 11&quot;"/>
    <x v="6114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s v="United States"/>
    <s v="Akron"/>
    <x v="24"/>
    <n v="44312"/>
    <x v="3"/>
    <s v="OFF-BI-10003350"/>
    <x v="1"/>
    <x v="8"/>
    <s v="Acco Expandable Hanging Binders"/>
    <x v="6115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s v="United States"/>
    <s v="Chicago"/>
    <x v="10"/>
    <n v="60653"/>
    <x v="2"/>
    <s v="TEC-AC-10001990"/>
    <x v="2"/>
    <x v="11"/>
    <s v="Kensington Orbit Wireless Mobile Trackball for PC and Mac"/>
    <x v="3029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s v="United States"/>
    <s v="New York City"/>
    <x v="15"/>
    <n v="10035"/>
    <x v="3"/>
    <s v="OFF-BI-10003982"/>
    <x v="1"/>
    <x v="8"/>
    <s v="Wilson Jones Century Plastic Molded Ring Binders"/>
    <x v="3621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s v="United States"/>
    <s v="New York City"/>
    <x v="15"/>
    <n v="10035"/>
    <x v="3"/>
    <s v="OFF-EN-10004386"/>
    <x v="1"/>
    <x v="12"/>
    <s v="Recycled Interoffice Envelopes with String and Button Closure, 10 x 13"/>
    <x v="116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s v="United States"/>
    <s v="New York City"/>
    <x v="15"/>
    <n v="10035"/>
    <x v="3"/>
    <s v="OFF-BI-10003656"/>
    <x v="1"/>
    <x v="8"/>
    <s v="Fellowes PB200 Plastic Comb Binding Machine"/>
    <x v="6116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s v="United States"/>
    <s v="New York City"/>
    <x v="15"/>
    <n v="10035"/>
    <x v="3"/>
    <s v="TEC-PH-10002310"/>
    <x v="2"/>
    <x v="7"/>
    <s v="Panasonic KX T7731-B Digital phone"/>
    <x v="1664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s v="United States"/>
    <s v="New York City"/>
    <x v="15"/>
    <n v="10035"/>
    <x v="3"/>
    <s v="OFF-ST-10001172"/>
    <x v="1"/>
    <x v="4"/>
    <s v="Tennsco Lockers, Sand"/>
    <x v="20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s v="United States"/>
    <s v="San Francisco"/>
    <x v="1"/>
    <n v="94122"/>
    <x v="1"/>
    <s v="FUR-FU-10000260"/>
    <x v="0"/>
    <x v="5"/>
    <s v="6&quot; Cubicle Wall Clock, Black"/>
    <x v="611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s v="United States"/>
    <s v="San Francisco"/>
    <x v="1"/>
    <n v="94122"/>
    <x v="1"/>
    <s v="TEC-CO-10003763"/>
    <x v="2"/>
    <x v="16"/>
    <s v="Canon PC1060 Personal Laser Copier"/>
    <x v="2481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s v="United States"/>
    <s v="San Bernardino"/>
    <x v="1"/>
    <n v="92404"/>
    <x v="1"/>
    <s v="OFF-BI-10001267"/>
    <x v="1"/>
    <x v="8"/>
    <s v="Universal Recycled Hanging Pressboard Report Binders, Letter Size"/>
    <x v="6118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s v="United States"/>
    <s v="San Bernardino"/>
    <x v="1"/>
    <n v="92404"/>
    <x v="1"/>
    <s v="FUR-BO-10004357"/>
    <x v="0"/>
    <x v="0"/>
    <s v="O'Sullivan Living Dimensions 3-Shelf Bookcases"/>
    <x v="611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s v="United States"/>
    <s v="San Bernardino"/>
    <x v="1"/>
    <n v="92404"/>
    <x v="1"/>
    <s v="OFF-PA-10004610"/>
    <x v="1"/>
    <x v="10"/>
    <s v="Xerox 1900"/>
    <x v="6120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s v="United States"/>
    <s v="Niagara Falls"/>
    <x v="15"/>
    <n v="14304"/>
    <x v="3"/>
    <s v="TEC-PH-10004912"/>
    <x v="2"/>
    <x v="7"/>
    <s v="Cisco SPA112 2 Port Phone Adapter"/>
    <x v="6121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s v="United States"/>
    <s v="Philadelphia"/>
    <x v="9"/>
    <n v="19120"/>
    <x v="3"/>
    <s v="OFF-AP-10003278"/>
    <x v="1"/>
    <x v="9"/>
    <s v="Belkin 7-Outlet SurgeMaster Home Series"/>
    <x v="6122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s v="United States"/>
    <s v="Philadelphia"/>
    <x v="9"/>
    <n v="19120"/>
    <x v="3"/>
    <s v="OFF-ST-10001627"/>
    <x v="1"/>
    <x v="4"/>
    <s v="Eldon Jumbo ProFile Portable File Boxes Graphite/Black"/>
    <x v="6123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s v="United States"/>
    <s v="Cranston"/>
    <x v="34"/>
    <n v="2920"/>
    <x v="3"/>
    <s v="OFF-BI-10002735"/>
    <x v="1"/>
    <x v="8"/>
    <s v="GBC Prestige Therm-A-Bind Covers"/>
    <x v="4450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s v="United States"/>
    <s v="Los Angeles"/>
    <x v="1"/>
    <n v="90049"/>
    <x v="1"/>
    <s v="FUR-TA-10001676"/>
    <x v="0"/>
    <x v="3"/>
    <s v="Hon 61000 Series Interactive Training Tables"/>
    <x v="4085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s v="United States"/>
    <s v="New York City"/>
    <x v="15"/>
    <n v="10009"/>
    <x v="3"/>
    <s v="FUR-FU-10004864"/>
    <x v="0"/>
    <x v="5"/>
    <s v="Eldon 500 Class Desk Accessories"/>
    <x v="6124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s v="United States"/>
    <s v="New York City"/>
    <x v="15"/>
    <n v="10009"/>
    <x v="3"/>
    <s v="OFF-SU-10000952"/>
    <x v="1"/>
    <x v="14"/>
    <s v="Fiskars Home &amp; Office Scissors"/>
    <x v="5955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s v="United States"/>
    <s v="New York City"/>
    <x v="15"/>
    <n v="10009"/>
    <x v="3"/>
    <s v="OFF-AR-10000462"/>
    <x v="1"/>
    <x v="6"/>
    <s v="Sanford Pocket Accent Highlighters"/>
    <x v="6125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s v="United States"/>
    <s v="San Francisco"/>
    <x v="1"/>
    <n v="94122"/>
    <x v="1"/>
    <s v="TEC-AC-10001772"/>
    <x v="2"/>
    <x v="11"/>
    <s v="Memorex Mini Travel Drive 16 GB USB 2.0 Flash Drive"/>
    <x v="6126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s v="United States"/>
    <s v="Anaheim"/>
    <x v="1"/>
    <n v="92804"/>
    <x v="1"/>
    <s v="OFF-ST-10001128"/>
    <x v="1"/>
    <x v="4"/>
    <s v="Carina Mini System Audio Rack, Model AR050B"/>
    <x v="6127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s v="United States"/>
    <s v="Anaheim"/>
    <x v="1"/>
    <n v="92804"/>
    <x v="1"/>
    <s v="OFF-SU-10002537"/>
    <x v="1"/>
    <x v="14"/>
    <s v="Acme Box Cutter Scissors"/>
    <x v="6128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s v="United States"/>
    <s v="Seattle"/>
    <x v="4"/>
    <n v="98103"/>
    <x v="1"/>
    <s v="OFF-ST-10000419"/>
    <x v="1"/>
    <x v="4"/>
    <s v="Rogers Jumbo File, Granite"/>
    <x v="1360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s v="United States"/>
    <s v="Philadelphia"/>
    <x v="9"/>
    <n v="19120"/>
    <x v="3"/>
    <s v="OFF-PA-10000327"/>
    <x v="1"/>
    <x v="10"/>
    <s v="Xerox 1971"/>
    <x v="1321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s v="United States"/>
    <s v="Philadelphia"/>
    <x v="9"/>
    <n v="19120"/>
    <x v="3"/>
    <s v="TEC-AC-10004353"/>
    <x v="2"/>
    <x v="11"/>
    <s v="Hypercom P1300 Pinpad"/>
    <x v="1267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s v="United States"/>
    <s v="Indianapolis"/>
    <x v="14"/>
    <n v="46203"/>
    <x v="2"/>
    <s v="FUR-CH-10003746"/>
    <x v="0"/>
    <x v="1"/>
    <s v="Hon 4070 Series Pagoda Round Back Stacking Chairs"/>
    <x v="6129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s v="United States"/>
    <s v="Indianapolis"/>
    <x v="14"/>
    <n v="46203"/>
    <x v="2"/>
    <s v="OFF-AP-10002945"/>
    <x v="1"/>
    <x v="9"/>
    <s v="Honeywell Enviracaire Portable HEPA Air Cleaner for 17' x 22' Room"/>
    <x v="6130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s v="United States"/>
    <s v="Indianapolis"/>
    <x v="14"/>
    <n v="46203"/>
    <x v="2"/>
    <s v="TEC-AC-10004568"/>
    <x v="2"/>
    <x v="11"/>
    <s v="Maxell LTO Ultrium - 800 GB"/>
    <x v="248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s v="United States"/>
    <s v="Indianapolis"/>
    <x v="14"/>
    <n v="46203"/>
    <x v="2"/>
    <s v="TEC-AC-10001714"/>
    <x v="2"/>
    <x v="11"/>
    <s v="Logitech MX Performance Wireless Mouse"/>
    <x v="6131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s v="United States"/>
    <s v="Indianapolis"/>
    <x v="14"/>
    <n v="46203"/>
    <x v="2"/>
    <s v="OFF-BI-10002072"/>
    <x v="1"/>
    <x v="8"/>
    <s v="Cardinal Slant-D Ring Binders"/>
    <x v="1026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s v="United States"/>
    <s v="Los Angeles"/>
    <x v="1"/>
    <n v="90045"/>
    <x v="1"/>
    <s v="OFF-BI-10001153"/>
    <x v="1"/>
    <x v="8"/>
    <s v="Ibico Recycled Grain-Textured Covers"/>
    <x v="6132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s v="United States"/>
    <s v="Los Angeles"/>
    <x v="1"/>
    <n v="90045"/>
    <x v="1"/>
    <s v="OFF-PA-10004983"/>
    <x v="1"/>
    <x v="10"/>
    <s v="Xerox 23"/>
    <x v="90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s v="United States"/>
    <s v="Los Angeles"/>
    <x v="1"/>
    <n v="90045"/>
    <x v="1"/>
    <s v="OFF-BI-10000948"/>
    <x v="1"/>
    <x v="8"/>
    <s v="GBC Laser Imprintable Binding System Covers, Desert Sand"/>
    <x v="4326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s v="United States"/>
    <s v="Los Angeles"/>
    <x v="1"/>
    <n v="90045"/>
    <x v="1"/>
    <s v="FUR-TA-10002622"/>
    <x v="0"/>
    <x v="3"/>
    <s v="Bush Andora Conference Table, Maple/Graphite Gray Finish"/>
    <x v="6031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s v="United States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s v="United States"/>
    <s v="New Rochelle"/>
    <x v="15"/>
    <n v="10801"/>
    <x v="3"/>
    <s v="OFF-PA-10004039"/>
    <x v="1"/>
    <x v="10"/>
    <s v="Xerox 1882"/>
    <x v="1070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s v="United States"/>
    <s v="New Rochelle"/>
    <x v="15"/>
    <n v="10801"/>
    <x v="3"/>
    <s v="OFF-SU-10001574"/>
    <x v="1"/>
    <x v="14"/>
    <s v="Acme Value Line Scissors"/>
    <x v="549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s v="United States"/>
    <s v="Chandler"/>
    <x v="16"/>
    <n v="85224"/>
    <x v="1"/>
    <s v="OFF-AR-10001761"/>
    <x v="1"/>
    <x v="6"/>
    <s v="Avery Hi-Liter Smear-Safe Highlighters"/>
    <x v="56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s v="United States"/>
    <s v="Florence"/>
    <x v="0"/>
    <n v="41042"/>
    <x v="0"/>
    <s v="TEC-AC-10002305"/>
    <x v="2"/>
    <x v="11"/>
    <s v="KeyTronic E03601U1 - Keyboard - Beige"/>
    <x v="330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s v="United States"/>
    <s v="Houston"/>
    <x v="5"/>
    <n v="77041"/>
    <x v="2"/>
    <s v="OFF-PA-10000675"/>
    <x v="1"/>
    <x v="10"/>
    <s v="Xerox 1919"/>
    <x v="4975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s v="United States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s v="United States"/>
    <s v="Philadelphia"/>
    <x v="9"/>
    <n v="19140"/>
    <x v="3"/>
    <s v="OFF-PA-10003072"/>
    <x v="1"/>
    <x v="10"/>
    <s v="Eureka Recycled Copy Paper 8 1/2&quot; x 11&quot;, Ream"/>
    <x v="563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s v="United States"/>
    <s v="Newark"/>
    <x v="13"/>
    <n v="19711"/>
    <x v="3"/>
    <s v="FUR-FU-10002671"/>
    <x v="0"/>
    <x v="5"/>
    <s v="Electrix 20W Halogen Replacement Bulb for Zoom-In Desk Lamp"/>
    <x v="613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s v="United States"/>
    <s v="Newark"/>
    <x v="13"/>
    <n v="19711"/>
    <x v="3"/>
    <s v="OFF-PA-10000349"/>
    <x v="1"/>
    <x v="10"/>
    <s v="Easy-staple paper"/>
    <x v="1393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s v="United States"/>
    <s v="Newark"/>
    <x v="13"/>
    <n v="19711"/>
    <x v="3"/>
    <s v="OFF-EN-10004483"/>
    <x v="1"/>
    <x v="12"/>
    <s v="#10 White Business Envelopes,4 1/8 x 9 1/2"/>
    <x v="6135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s v="United States"/>
    <s v="Plainfield"/>
    <x v="30"/>
    <n v="7060"/>
    <x v="3"/>
    <s v="OFF-BI-10004209"/>
    <x v="1"/>
    <x v="8"/>
    <s v="Fellowes Twister Kit, Gray/Clear, 3/pkg"/>
    <x v="5940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s v="United States"/>
    <s v="Plainfield"/>
    <x v="30"/>
    <n v="7060"/>
    <x v="3"/>
    <s v="OFF-BI-10004600"/>
    <x v="1"/>
    <x v="8"/>
    <s v="Ibico Ibimaster 300 Manual Binding System"/>
    <x v="2556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s v="United States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s v="United States"/>
    <s v="Smyrna"/>
    <x v="32"/>
    <n v="30080"/>
    <x v="0"/>
    <s v="OFF-BI-10002867"/>
    <x v="1"/>
    <x v="8"/>
    <s v="GBC Recycled Regency Composition Covers"/>
    <x v="613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s v="United States"/>
    <s v="Smyrna"/>
    <x v="32"/>
    <n v="30080"/>
    <x v="0"/>
    <s v="OFF-AR-10000538"/>
    <x v="1"/>
    <x v="6"/>
    <s v="Boston Model 1800 Electric Pencil Sharpener, Gray"/>
    <x v="3483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s v="United States"/>
    <s v="Houston"/>
    <x v="5"/>
    <n v="77041"/>
    <x v="2"/>
    <s v="OFF-EN-10000056"/>
    <x v="1"/>
    <x v="12"/>
    <s v="Cameo Buff Policy Envelopes"/>
    <x v="6137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TEC-PH-10004080"/>
    <x v="2"/>
    <x v="7"/>
    <s v="Avaya 5410 Digital phone"/>
    <x v="1081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OFF-AR-10004752"/>
    <x v="1"/>
    <x v="6"/>
    <s v="Blackstonian Pencils"/>
    <x v="5476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OFF-PA-10000743"/>
    <x v="1"/>
    <x v="10"/>
    <s v="Xerox 1977"/>
    <x v="522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TEC-PH-10002496"/>
    <x v="2"/>
    <x v="7"/>
    <s v="Cisco SPA301"/>
    <x v="2528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OFF-FA-10003467"/>
    <x v="1"/>
    <x v="13"/>
    <s v="Alliance Big Bands Rubber Bands, 12/Pack"/>
    <x v="6138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OFF-BI-10003727"/>
    <x v="1"/>
    <x v="8"/>
    <s v="Avery Durable Slant Ring Binders With Label Holder"/>
    <x v="613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s v="United States"/>
    <s v="Los Angeles"/>
    <x v="1"/>
    <n v="90032"/>
    <x v="1"/>
    <s v="OFF-BI-10002026"/>
    <x v="1"/>
    <x v="8"/>
    <s v="Ibico Recycled Linen-Style Covers"/>
    <x v="6140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s v="United States"/>
    <s v="Lafayette"/>
    <x v="28"/>
    <n v="70506"/>
    <x v="0"/>
    <s v="FUR-TA-10001039"/>
    <x v="0"/>
    <x v="3"/>
    <s v="KI Adjustable-Height Table"/>
    <x v="1921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s v="United States"/>
    <s v="Fairfield"/>
    <x v="24"/>
    <n v="45014"/>
    <x v="3"/>
    <s v="OFF-LA-10004484"/>
    <x v="1"/>
    <x v="2"/>
    <s v="Avery 476"/>
    <x v="105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s v="United States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s v="United States"/>
    <s v="Grand Rapids"/>
    <x v="12"/>
    <n v="49505"/>
    <x v="2"/>
    <s v="TEC-PH-10001305"/>
    <x v="2"/>
    <x v="7"/>
    <s v="Panasonic KX TS208W Corded phone"/>
    <x v="6141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s v="United States"/>
    <s v="Long Beach"/>
    <x v="15"/>
    <n v="11561"/>
    <x v="3"/>
    <s v="OFF-LA-10003766"/>
    <x v="1"/>
    <x v="2"/>
    <s v="Self-Adhesive Removable Labels"/>
    <x v="2483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s v="United States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s v="United States"/>
    <s v="Los Angeles"/>
    <x v="1"/>
    <n v="90008"/>
    <x v="1"/>
    <s v="TEC-AC-10003399"/>
    <x v="2"/>
    <x v="11"/>
    <s v="Memorex Mini Travel Drive 64 GB USB 2.0 Flash Drive"/>
    <x v="2642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s v="United States"/>
    <s v="Athens"/>
    <x v="32"/>
    <n v="30605"/>
    <x v="0"/>
    <s v="TEC-AC-10001539"/>
    <x v="2"/>
    <x v="11"/>
    <s v="Logitech G430 Surround Sound Gaming Headset with Dolby 7.1 Technology"/>
    <x v="370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s v="United States"/>
    <s v="Athens"/>
    <x v="32"/>
    <n v="30605"/>
    <x v="0"/>
    <s v="TEC-PH-10004006"/>
    <x v="2"/>
    <x v="7"/>
    <s v="Panasonic KX - TS880B Telephone"/>
    <x v="6050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s v="United States"/>
    <s v="Miami"/>
    <x v="2"/>
    <n v="33180"/>
    <x v="0"/>
    <s v="FUR-FU-10001889"/>
    <x v="0"/>
    <x v="5"/>
    <s v="Ultra Door Pull Handle"/>
    <x v="4349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s v="United States"/>
    <s v="Costa Mesa"/>
    <x v="1"/>
    <n v="92627"/>
    <x v="1"/>
    <s v="FUR-FU-10000747"/>
    <x v="0"/>
    <x v="5"/>
    <s v="Tenex B1-RE Series Chair Mats for Low Pile Carpets"/>
    <x v="1377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s v="United States"/>
    <s v="Costa Mesa"/>
    <x v="1"/>
    <n v="92627"/>
    <x v="1"/>
    <s v="TEC-PH-10003645"/>
    <x v="2"/>
    <x v="7"/>
    <s v="Aastra 57i VoIP phone"/>
    <x v="3809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s v="United States"/>
    <s v="Costa Mesa"/>
    <x v="1"/>
    <n v="92627"/>
    <x v="1"/>
    <s v="OFF-PA-10004041"/>
    <x v="1"/>
    <x v="10"/>
    <s v="It's Hot Message Books with Stickers, 2 3/4&quot; x 5&quot;"/>
    <x v="461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s v="United States"/>
    <s v="Westminster"/>
    <x v="1"/>
    <n v="92683"/>
    <x v="1"/>
    <s v="OFF-AP-10002684"/>
    <x v="1"/>
    <x v="9"/>
    <s v="Acco 7-Outlet Masterpiece Power Center, Wihtout Fax/Phone Line Protection"/>
    <x v="6143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7390D-7EA9-4561-85BE-4485D00C5A5D}" name="PivotTable7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8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h="1" sd="0" x="5"/>
      </items>
    </pivotField>
    <pivotField dragToRow="0" dragToCol="0" dragToPage="0" showAll="0" defaultSubtotal="0"/>
    <pivotField dataField="1"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/>
    <dataField name="Sum of Profit" fld="20" baseField="0" baseItem="0"/>
    <dataField name="Sum of Profit Ratio" fld="25" baseField="23" baseItem="1" numFmtId="9"/>
    <dataField name="Average of Discount" fld="19" subtotal="average" baseField="23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" cacheId="12" applyNumberFormats="0" applyBorderFormats="0" applyFontFormats="0" applyPatternFormats="0" applyAlignmentFormats="0" applyWidthHeightFormats="1" dataCaption="Data" updatedVersion="6" minRefreshableVersion="3" showMemberPropertyTips="0" useAutoFormatting="1" itemPrintTitles="1" createdVersion="6" indent="0" outline="1" outlineData="1" gridDropZones="1" chartFormat="7">
  <location ref="A3:B57" firstHeaderRow="2" firstDataRow="2" firstDataCol="1"/>
  <pivotFields count="26">
    <pivotField showAll="0" includeNewItemsInFilter="1"/>
    <pivotField showAll="0" includeNewItemsInFilter="1"/>
    <pivotField axis="axisRow" numFmtId="165" showAll="0" includeNewItemsInFilter="1" defaultSubtotal="0">
      <items count="14">
        <item x="0"/>
        <item n="Jan" x="1"/>
        <item n="Feb" x="2"/>
        <item n="Mar" x="3"/>
        <item n="Apr" x="4"/>
        <item n="May" x="5"/>
        <item n="June" x="6"/>
        <item n="July" x="7"/>
        <item n="Aug" x="8"/>
        <item n="Sep" x="9"/>
        <item n="Oct" x="10"/>
        <item n="Nov" x="11"/>
        <item n="Dec" x="12"/>
        <item x="13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  <pivotField subtotalTop="0" dragToRow="0" dragToCol="0" dragToPage="0" showAll="0" defaultSubtotal="0"/>
    <pivotField subtotalTop="0"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17" baseField="2" baseItem="4" numFmtId="164"/>
  </dataFields>
  <chartFormats count="2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F63C3-727C-47AE-8863-C433913E6694}" name="PivotTable8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34" firstHeaderRow="1" firstDataRow="1" firstDataCol="1"/>
  <pivotFields count="26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10"/>
    <field x="23"/>
  </rowFields>
  <rowItems count="231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 v="1"/>
    </i>
    <i r="1">
      <x v="2"/>
    </i>
    <i r="1">
      <x v="3"/>
    </i>
    <i r="1">
      <x v="4"/>
    </i>
    <i>
      <x v="7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 v="1"/>
    </i>
    <i r="1">
      <x v="2"/>
    </i>
    <i r="1">
      <x v="3"/>
    </i>
    <i r="1">
      <x v="4"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 v="1"/>
    </i>
    <i r="1">
      <x v="2"/>
    </i>
    <i r="1">
      <x v="3"/>
    </i>
    <i r="1">
      <x v="4"/>
    </i>
    <i>
      <x v="16"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>
      <x v="18"/>
    </i>
    <i r="1">
      <x v="1"/>
    </i>
    <i r="1">
      <x v="2"/>
    </i>
    <i r="1">
      <x v="3"/>
    </i>
    <i r="1">
      <x v="4"/>
    </i>
    <i>
      <x v="19"/>
    </i>
    <i r="1">
      <x v="1"/>
    </i>
    <i r="1">
      <x v="2"/>
    </i>
    <i r="1">
      <x v="3"/>
    </i>
    <i r="1">
      <x v="4"/>
    </i>
    <i>
      <x v="20"/>
    </i>
    <i r="1">
      <x v="1"/>
    </i>
    <i r="1">
      <x v="2"/>
    </i>
    <i r="1">
      <x v="3"/>
    </i>
    <i r="1">
      <x v="4"/>
    </i>
    <i>
      <x v="21"/>
    </i>
    <i r="1">
      <x v="1"/>
    </i>
    <i r="1">
      <x v="2"/>
    </i>
    <i r="1">
      <x v="3"/>
    </i>
    <i r="1">
      <x v="4"/>
    </i>
    <i>
      <x v="22"/>
    </i>
    <i r="1">
      <x v="1"/>
    </i>
    <i r="1">
      <x v="2"/>
    </i>
    <i r="1">
      <x v="3"/>
    </i>
    <i r="1">
      <x v="4"/>
    </i>
    <i>
      <x v="23"/>
    </i>
    <i r="1">
      <x v="1"/>
    </i>
    <i r="1">
      <x v="2"/>
    </i>
    <i r="1">
      <x v="3"/>
    </i>
    <i r="1">
      <x v="4"/>
    </i>
    <i>
      <x v="24"/>
    </i>
    <i r="1">
      <x v="1"/>
    </i>
    <i r="1">
      <x v="2"/>
    </i>
    <i r="1">
      <x v="4"/>
    </i>
    <i>
      <x v="25"/>
    </i>
    <i r="1">
      <x v="1"/>
    </i>
    <i r="1">
      <x v="2"/>
    </i>
    <i r="1">
      <x v="3"/>
    </i>
    <i r="1">
      <x v="4"/>
    </i>
    <i>
      <x v="26"/>
    </i>
    <i r="1">
      <x v="1"/>
    </i>
    <i r="1">
      <x v="2"/>
    </i>
    <i r="1">
      <x v="3"/>
    </i>
    <i r="1">
      <x v="4"/>
    </i>
    <i>
      <x v="27"/>
    </i>
    <i r="1">
      <x v="1"/>
    </i>
    <i r="1">
      <x v="2"/>
    </i>
    <i r="1">
      <x v="3"/>
    </i>
    <i r="1">
      <x v="4"/>
    </i>
    <i>
      <x v="28"/>
    </i>
    <i r="1">
      <x v="1"/>
    </i>
    <i r="1">
      <x v="2"/>
    </i>
    <i r="1">
      <x v="3"/>
    </i>
    <i r="1">
      <x v="4"/>
    </i>
    <i>
      <x v="29"/>
    </i>
    <i r="1">
      <x v="1"/>
    </i>
    <i r="1">
      <x v="2"/>
    </i>
    <i r="1">
      <x v="3"/>
    </i>
    <i r="1">
      <x v="4"/>
    </i>
    <i>
      <x v="30"/>
    </i>
    <i r="1">
      <x v="1"/>
    </i>
    <i r="1">
      <x v="2"/>
    </i>
    <i r="1">
      <x v="3"/>
    </i>
    <i r="1">
      <x v="4"/>
    </i>
    <i>
      <x v="31"/>
    </i>
    <i r="1">
      <x v="1"/>
    </i>
    <i r="1">
      <x v="2"/>
    </i>
    <i r="1">
      <x v="3"/>
    </i>
    <i r="1">
      <x v="4"/>
    </i>
    <i>
      <x v="32"/>
    </i>
    <i r="1">
      <x v="4"/>
    </i>
    <i>
      <x v="33"/>
    </i>
    <i r="1">
      <x v="1"/>
    </i>
    <i r="1">
      <x v="2"/>
    </i>
    <i r="1">
      <x v="3"/>
    </i>
    <i r="1">
      <x v="4"/>
    </i>
    <i>
      <x v="34"/>
    </i>
    <i r="1">
      <x v="1"/>
    </i>
    <i r="1">
      <x v="2"/>
    </i>
    <i r="1">
      <x v="3"/>
    </i>
    <i r="1">
      <x v="4"/>
    </i>
    <i>
      <x v="35"/>
    </i>
    <i r="1">
      <x v="1"/>
    </i>
    <i r="1">
      <x v="2"/>
    </i>
    <i r="1">
      <x v="3"/>
    </i>
    <i r="1">
      <x v="4"/>
    </i>
    <i>
      <x v="36"/>
    </i>
    <i r="1">
      <x v="1"/>
    </i>
    <i r="1">
      <x v="2"/>
    </i>
    <i r="1">
      <x v="3"/>
    </i>
    <i r="1">
      <x v="4"/>
    </i>
    <i>
      <x v="37"/>
    </i>
    <i r="1">
      <x v="1"/>
    </i>
    <i r="1">
      <x v="2"/>
    </i>
    <i r="1">
      <x v="3"/>
    </i>
    <i r="1">
      <x v="4"/>
    </i>
    <i>
      <x v="38"/>
    </i>
    <i r="1">
      <x v="1"/>
    </i>
    <i r="1">
      <x v="2"/>
    </i>
    <i r="1">
      <x v="3"/>
    </i>
    <i r="1">
      <x v="4"/>
    </i>
    <i>
      <x v="39"/>
    </i>
    <i r="1">
      <x v="1"/>
    </i>
    <i r="1">
      <x v="4"/>
    </i>
    <i>
      <x v="40"/>
    </i>
    <i r="1">
      <x v="1"/>
    </i>
    <i r="1">
      <x v="2"/>
    </i>
    <i r="1">
      <x v="3"/>
    </i>
    <i r="1">
      <x v="4"/>
    </i>
    <i>
      <x v="41"/>
    </i>
    <i r="1">
      <x v="1"/>
    </i>
    <i r="1">
      <x v="2"/>
    </i>
    <i r="1">
      <x v="3"/>
    </i>
    <i r="1">
      <x v="4"/>
    </i>
    <i>
      <x v="42"/>
    </i>
    <i r="1">
      <x v="1"/>
    </i>
    <i r="1">
      <x v="2"/>
    </i>
    <i r="1">
      <x v="3"/>
    </i>
    <i r="1">
      <x v="4"/>
    </i>
    <i>
      <x v="43"/>
    </i>
    <i r="1">
      <x v="2"/>
    </i>
    <i r="1">
      <x v="3"/>
    </i>
    <i r="1">
      <x v="4"/>
    </i>
    <i>
      <x v="44"/>
    </i>
    <i r="1">
      <x v="1"/>
    </i>
    <i r="1">
      <x v="2"/>
    </i>
    <i r="1">
      <x v="3"/>
    </i>
    <i r="1">
      <x v="4"/>
    </i>
    <i>
      <x v="45"/>
    </i>
    <i r="1">
      <x v="1"/>
    </i>
    <i r="1">
      <x v="2"/>
    </i>
    <i r="1">
      <x v="3"/>
    </i>
    <i r="1">
      <x v="4"/>
    </i>
    <i>
      <x v="46"/>
    </i>
    <i r="1">
      <x v="4"/>
    </i>
    <i>
      <x v="47"/>
    </i>
    <i r="1">
      <x v="1"/>
    </i>
    <i r="1">
      <x v="2"/>
    </i>
    <i r="1">
      <x v="3"/>
    </i>
    <i r="1">
      <x v="4"/>
    </i>
    <i>
      <x v="48"/>
    </i>
    <i r="1">
      <x v="3"/>
    </i>
    <i t="grand">
      <x/>
    </i>
  </rowItems>
  <colItems count="1">
    <i/>
  </colItems>
  <dataFields count="1">
    <dataField name="Sum of Sales" fld="17" baseField="10" baseItem="0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2" cacheId="12" applyNumberFormats="0" applyBorderFormats="0" applyFontFormats="0" applyPatternFormats="0" applyAlignmentFormats="0" applyWidthHeightFormats="1" dataCaption="Data" updatedVersion="6" minRefreshableVersion="3" showMemberPropertyTips="0" useAutoFormatting="1" itemPrintTitles="1" createdVersion="6" indent="0" compact="0" compactData="0" gridDropZones="1" chartFormat="10">
  <location ref="A3:F9" firstHeaderRow="1" firstDataRow="2" firstDataCol="1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axis="axisCol"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  <pivotField compact="0" outline="0" subtotalTop="0"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2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17" baseField="21" baseItem="1" numFmtId="1"/>
  </dataFields>
  <chartFormats count="10"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9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3" cacheId="12" applyNumberFormats="0" applyBorderFormats="0" applyFontFormats="0" applyPatternFormats="0" applyAlignmentFormats="0" applyWidthHeightFormats="1" dataCaption="Data" updatedVersion="6" minRefreshableVersion="3" showMemberPropertyTips="0" useAutoFormatting="1" itemPrintTitles="1" createdVersion="6" indent="0" compact="0" compactData="0" gridDropZones="1" chartFormat="5">
  <location ref="A3:C20" firstHeaderRow="2" firstDataRow="2" firstDataCol="2"/>
  <pivotFields count="26"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defaultSubtotal="0"/>
    <pivotField compact="0" outline="0" subtotalTop="0" dragToRow="0" dragToCol="0" dragToPage="0" showAll="0" defaultSubtotal="0"/>
  </pivotFields>
  <rowFields count="2">
    <field x="7"/>
    <field x="23"/>
  </rowFields>
  <rowItems count="16">
    <i>
      <x/>
      <x v="1"/>
    </i>
    <i r="1">
      <x v="2"/>
    </i>
    <i r="1">
      <x v="3"/>
    </i>
    <i r="1">
      <x v="4"/>
    </i>
    <i t="default">
      <x/>
    </i>
    <i>
      <x v="1"/>
      <x v="1"/>
    </i>
    <i r="1">
      <x v="2"/>
    </i>
    <i r="1">
      <x v="3"/>
    </i>
    <i r="1">
      <x v="4"/>
    </i>
    <i t="default">
      <x v="1"/>
    </i>
    <i>
      <x v="2"/>
      <x v="1"/>
    </i>
    <i r="1">
      <x v="2"/>
    </i>
    <i r="1">
      <x v="3"/>
    </i>
    <i r="1">
      <x v="4"/>
    </i>
    <i t="default">
      <x v="2"/>
    </i>
    <i t="grand">
      <x/>
    </i>
  </rowItems>
  <colItems count="1">
    <i/>
  </colItems>
  <dataFields count="1">
    <dataField name="Sum of Sales" fld="17" baseField="7" baseItem="1" numFmtId="1"/>
  </dataFields>
  <chartFormats count="2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1" cacheId="12" applyNumberFormats="0" applyBorderFormats="0" applyFontFormats="0" applyPatternFormats="0" applyAlignmentFormats="0" applyWidthHeightFormats="1" dataCaption="Data" updatedVersion="6" minRefreshableVersion="3" showMemberPropertyTips="0" useAutoFormatting="1" itemPrintTitles="1" createdVersion="6" indent="0" outline="1" outlineData="1" gridDropZones="1" chartFormat="18">
  <location ref="A3:B25" firstHeaderRow="2" firstDataRow="2" firstDataCol="1"/>
  <pivotFields count="26"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axis="axisRow" showAll="0" includeNewItemsInFilter="1">
      <items count="18">
        <item x="11"/>
        <item sd="0" x="9"/>
        <item sd="0" x="6"/>
        <item sd="0" x="8"/>
        <item x="0"/>
        <item x="1"/>
        <item x="16"/>
        <item sd="0" x="12"/>
        <item sd="0" x="13"/>
        <item x="5"/>
        <item sd="0" x="2"/>
        <item x="15"/>
        <item sd="0" x="10"/>
        <item x="7"/>
        <item sd="0" x="4"/>
        <item sd="0" x="14"/>
        <item x="3"/>
        <item t="default"/>
      </items>
    </pivotField>
    <pivotField showAll="0" includeNewItemsInFilter="1"/>
    <pivotField dataField="1" showAll="0" includeNewItemsInFilter="1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 includeNewItemsInFilter="1" defaultSubtotal="0">
      <items count="6">
        <item x="0"/>
        <item x="1"/>
        <item x="2"/>
        <item x="3"/>
        <item x="4"/>
        <item x="5"/>
      </items>
    </pivotField>
    <pivotField subtotalTop="0" dragToRow="0" dragToCol="0" dragToPage="0" showAll="0" defaultSubtotal="0"/>
    <pivotField subtotalTop="0" dragToRow="0" dragToCol="0" dragToPage="0" showAll="0" defaultSubtota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dataFields count="1">
    <dataField name="Sum of Sales" fld="17" baseField="14" baseItem="1" numFmtId="1"/>
  </dataFields>
  <chartFormats count="5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ople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0">
      <calculatedColumnFormula>IFERROR(INDEX(Returns!A:A,MATCH(B2,Returns!B:B,0)),"No")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DC22A-A8EA-4AEC-9CC5-2D924805D5AE}">
  <sheetPr>
    <pageSetUpPr autoPageBreaks="0"/>
  </sheetPr>
  <dimension ref="C4"/>
  <sheetViews>
    <sheetView showGridLines="0" tabSelected="1" topLeftCell="A10" zoomScale="70" zoomScaleNormal="70" workbookViewId="0">
      <selection activeCell="AD28" sqref="AD28"/>
    </sheetView>
  </sheetViews>
  <sheetFormatPr defaultRowHeight="12.75" x14ac:dyDescent="0.2"/>
  <cols>
    <col min="1" max="6" width="9.140625" customWidth="1"/>
    <col min="10" max="10" width="11.5703125" customWidth="1"/>
    <col min="11" max="11" width="9.42578125" customWidth="1"/>
    <col min="12" max="12" width="4" customWidth="1"/>
  </cols>
  <sheetData>
    <row r="4" spans="3:3" x14ac:dyDescent="0.2">
      <c r="C4" s="35"/>
    </row>
  </sheetData>
  <pageMargins left="0.25" right="0.25" top="0.75" bottom="0.75" header="0.3" footer="0.3"/>
  <pageSetup paperSize="9" orientation="portrait" r:id="rId1"/>
  <headerFooter scaleWithDoc="0" alignWithMargins="0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D0308-9AAA-4D24-9370-1E456D998328}">
  <dimension ref="A3:E8"/>
  <sheetViews>
    <sheetView workbookViewId="0">
      <selection activeCell="B3" sqref="B3"/>
    </sheetView>
  </sheetViews>
  <sheetFormatPr defaultRowHeight="12.75" x14ac:dyDescent="0.2"/>
  <cols>
    <col min="1" max="1" width="13.42578125" bestFit="1" customWidth="1"/>
    <col min="2" max="2" width="12.28515625" bestFit="1" customWidth="1"/>
    <col min="3" max="3" width="12" bestFit="1" customWidth="1"/>
    <col min="4" max="4" width="16.7109375" bestFit="1" customWidth="1"/>
    <col min="5" max="5" width="18.5703125" bestFit="1" customWidth="1"/>
  </cols>
  <sheetData>
    <row r="3" spans="1:5" x14ac:dyDescent="0.2">
      <c r="A3" s="6" t="s">
        <v>10948</v>
      </c>
      <c r="B3" s="4" t="s">
        <v>10949</v>
      </c>
      <c r="C3" s="14" t="s">
        <v>10950</v>
      </c>
      <c r="D3" s="14" t="s">
        <v>10965</v>
      </c>
      <c r="E3" s="7" t="s">
        <v>10966</v>
      </c>
    </row>
    <row r="4" spans="1:5" x14ac:dyDescent="0.2">
      <c r="A4" s="8" t="s">
        <v>10944</v>
      </c>
      <c r="B4" s="27">
        <v>484247.49810000096</v>
      </c>
      <c r="C4" s="31">
        <v>49543.974100000007</v>
      </c>
      <c r="D4" s="33">
        <v>0.10231126499236715</v>
      </c>
      <c r="E4" s="28">
        <v>0.15828399397892434</v>
      </c>
    </row>
    <row r="5" spans="1:5" x14ac:dyDescent="0.2">
      <c r="A5" s="8" t="s">
        <v>10945</v>
      </c>
      <c r="B5" s="27">
        <v>470532.50899999985</v>
      </c>
      <c r="C5" s="31">
        <v>61618.603700000051</v>
      </c>
      <c r="D5" s="33">
        <v>0.13095504034557592</v>
      </c>
      <c r="E5" s="28">
        <v>0.15560894386298552</v>
      </c>
    </row>
    <row r="6" spans="1:5" x14ac:dyDescent="0.2">
      <c r="A6" s="8" t="s">
        <v>10946</v>
      </c>
      <c r="B6" s="27">
        <v>609205.59800000081</v>
      </c>
      <c r="C6" s="31">
        <v>81795.174300000188</v>
      </c>
      <c r="D6" s="33">
        <v>0.13426530315632471</v>
      </c>
      <c r="E6" s="28">
        <v>0.15474294549671191</v>
      </c>
    </row>
    <row r="7" spans="1:5" x14ac:dyDescent="0.2">
      <c r="A7" s="8" t="s">
        <v>10947</v>
      </c>
      <c r="B7" s="27">
        <v>733215.2551999999</v>
      </c>
      <c r="C7" s="31">
        <v>93439.269599999971</v>
      </c>
      <c r="D7" s="33">
        <v>0.12743770528139439</v>
      </c>
      <c r="E7" s="28">
        <v>0.15646739130434525</v>
      </c>
    </row>
    <row r="8" spans="1:5" x14ac:dyDescent="0.2">
      <c r="A8" s="9" t="s">
        <v>10943</v>
      </c>
      <c r="B8" s="29">
        <v>2297200.8602999523</v>
      </c>
      <c r="C8" s="32">
        <v>286397.02169999992</v>
      </c>
      <c r="D8" s="34">
        <v>0.1246721724031586</v>
      </c>
      <c r="E8" s="30">
        <v>0.15620272163299001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topLeftCell="H2" workbookViewId="0">
      <selection activeCell="L10" sqref="L10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10942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1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1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1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1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1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1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1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1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1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1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1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1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1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1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1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1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1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1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1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1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1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1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1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1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1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1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1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1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1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1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1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1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1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1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1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1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1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1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1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1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1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1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1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1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1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1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1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1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1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1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1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1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1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1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1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1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1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1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1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1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1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1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1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1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1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1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1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1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1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1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1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1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1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1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1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1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1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1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1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1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1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1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1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1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1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1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1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1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1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1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1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1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1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1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1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1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1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1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1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1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1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1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1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1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1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1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1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1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1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1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1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1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1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1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1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1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1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1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1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1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1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1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1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1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1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1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1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1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1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1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1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1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1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1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1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1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1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1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1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1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1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1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1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1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1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1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1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1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1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1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1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1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1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1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1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1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1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1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1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1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1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1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1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1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1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1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1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1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1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1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1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1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1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1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1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1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1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1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1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1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1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1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1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1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1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1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1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1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1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1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1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1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1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1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1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1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1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1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1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1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1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1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1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1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1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1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1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1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1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1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1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1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1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1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1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1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1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1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1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1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1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1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1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1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1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1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1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1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1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1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1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1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1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1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1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1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1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1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1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1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1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1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1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1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1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1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1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1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1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1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1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1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1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1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1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1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1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1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1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1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1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1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1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1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1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1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1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1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1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1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1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1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1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1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1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1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1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1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1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1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1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1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1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1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1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1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1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1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1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1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1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1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1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1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1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1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1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1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1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1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1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1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1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1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1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1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1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1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1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1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1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1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1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1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1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1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1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1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1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1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1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1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1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1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1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1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1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1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1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1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1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1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1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1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1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1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1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1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1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1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1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1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1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1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1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1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1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1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1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1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1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1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1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1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1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1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1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1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1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1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1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1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1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1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1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1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1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1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1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1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1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1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1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1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1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1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1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1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1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1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1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1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1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1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1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1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1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1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1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1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1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1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1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1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1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1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1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1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1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1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1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1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1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1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1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1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1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1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1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1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1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1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1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1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1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1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1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1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1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1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1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1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1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1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1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1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1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1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1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1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1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1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1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1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1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1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1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1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1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1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1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1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1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1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1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1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1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1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1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1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1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1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1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1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1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1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1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1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1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1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1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1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1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1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1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1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1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1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1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1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1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1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1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1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1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1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1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1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1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1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1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1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1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1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1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1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1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1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1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1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1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1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1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1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1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1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1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1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1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1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1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1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1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1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1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1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1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1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1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1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1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1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1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1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1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1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1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1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1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1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1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1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1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1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1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1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1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1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1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1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1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1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1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1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1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1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1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1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1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1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1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1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1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1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1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1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1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1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1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1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1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1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1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1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1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1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1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1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1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1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1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1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1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1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1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1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1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1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1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1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1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1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1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1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1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1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1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1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1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1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1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1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1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1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1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1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1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1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1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1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1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1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1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1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1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1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1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1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1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1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1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1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1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1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1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1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1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1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1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1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1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1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1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1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1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1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1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1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1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1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1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1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1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1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1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1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1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1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1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1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1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1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1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1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1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1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1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1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1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1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1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1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1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1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1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1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1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1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1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1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1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1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1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1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1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1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1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1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1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1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1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1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1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1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1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1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1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1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1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1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1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1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1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1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1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1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1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1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1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1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1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1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1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1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1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1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1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1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1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1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1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1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1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1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1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1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1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1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1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1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1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1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1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1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1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1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1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1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1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1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1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1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1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1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1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1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1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1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1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1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1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1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1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1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1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1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1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1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1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1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1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1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1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1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1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1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1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1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1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1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1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1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1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1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1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1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1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1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1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1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1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1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1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1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1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1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1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1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1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1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1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1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1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1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1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1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1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1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1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1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1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1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1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1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1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1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1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1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1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1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1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1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1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1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1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1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1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1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1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1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1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1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1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1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1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1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1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1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1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1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1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1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1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1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1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1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1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1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1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1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1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1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1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1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1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1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1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1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1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1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1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1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1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1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1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1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1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1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1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1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1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1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1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1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1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1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1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1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1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1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1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1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1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1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1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1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1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1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1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1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1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1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1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1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1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1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1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1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1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1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1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1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1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1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1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1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1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1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1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1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1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1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1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1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1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1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1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1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1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1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1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1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1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1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1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1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1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1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1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1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1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1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1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1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1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1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1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1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1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1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1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1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1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1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1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1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1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1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1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1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1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1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1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1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1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1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1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1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1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1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1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1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1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1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1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1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1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1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1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1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1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1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1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1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1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1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1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1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1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1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1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1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1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1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1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1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1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1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1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1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1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1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1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1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1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1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1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1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1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1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1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1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1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1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1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1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1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1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1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1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1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1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1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1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1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1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1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1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1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1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1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1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1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1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1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1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1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1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1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1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1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1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1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1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1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1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1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1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1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1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1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1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1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1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1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1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1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1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1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1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1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1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1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1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1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1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1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1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1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1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1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1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1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1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1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1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1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1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1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1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1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1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1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1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1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1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1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1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1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1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1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1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1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1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1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1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1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1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1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1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1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1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1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1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1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1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1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1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1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1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1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1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1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1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1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1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1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1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1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1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1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1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1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1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1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1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1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1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1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1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1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1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1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1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1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1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1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1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1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1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1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1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1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1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1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1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1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1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1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1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1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1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1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1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1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1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1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1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1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1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1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1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1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1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1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1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1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1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1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1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1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1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1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1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1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1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1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1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1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1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1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1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1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1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1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1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1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1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1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1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1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1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1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1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1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1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1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1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1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1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1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1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1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1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1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1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1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1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1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1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1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1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1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1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1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1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1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1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1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1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1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1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1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1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1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1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1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1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1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1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1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1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1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1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1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1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1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1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1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1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1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1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1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1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1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1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1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1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1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1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1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1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1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1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1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1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1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1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1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1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1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1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1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1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1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1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1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1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1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1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1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1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1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1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1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1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1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1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1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1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1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1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1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1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1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1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1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1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1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1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1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1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1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1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1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1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1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1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1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1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1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1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1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1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1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1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1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1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1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1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1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1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1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1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1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1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1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1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1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1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1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1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1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1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1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1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1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1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1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1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1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1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1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1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1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1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1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1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1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1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1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1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1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1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1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1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1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1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1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1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1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1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1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1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1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1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1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1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1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1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1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1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1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1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1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1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1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1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1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1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1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1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1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1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1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1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1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1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1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1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1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1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1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1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1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1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1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1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1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1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1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1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1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1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1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1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1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1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1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1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1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1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1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1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1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1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1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1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1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1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1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1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1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1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1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1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1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1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1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1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1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1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1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1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1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1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1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1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1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1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1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1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1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1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1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1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1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1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1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1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1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1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1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1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1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1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1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1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1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1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1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1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1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1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1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1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1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1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1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1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1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1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1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1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1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1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1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1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1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1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1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1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1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1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1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1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1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1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1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1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1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1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1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1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1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1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1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1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1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1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1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1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1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1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1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1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1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1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1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1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1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1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1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1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1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1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1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1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1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1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1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1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1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1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1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1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1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1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1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1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1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1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1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1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1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1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1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1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1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1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1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1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1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1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1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1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1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1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1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1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1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1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1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1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1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1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1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1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1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1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1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1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1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1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1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1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1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1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1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1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1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1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1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1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1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1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1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1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1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1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1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1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1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1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1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1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1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1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1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1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1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1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1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1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1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1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1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1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1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1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1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1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1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1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1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1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1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1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1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1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1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1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1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1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1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1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1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1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1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1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1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1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1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1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1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1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1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1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1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1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1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1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1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1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1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1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1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1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1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1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1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1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1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1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1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1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1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1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1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1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1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1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1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1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1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1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1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1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1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1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1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1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1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1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1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1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1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1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1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1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1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1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1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1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1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1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1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1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1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1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1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1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1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1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1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1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1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1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1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1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1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1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1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1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1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1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1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1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1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1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1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1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1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1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1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1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1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1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1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1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1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1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1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1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1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1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1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1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1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1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1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1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1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1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1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1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1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1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1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1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1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1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1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1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1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1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1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1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1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1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1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1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1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1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1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1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1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1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1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1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1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1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1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1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1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1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1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1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1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1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1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1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1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1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1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1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1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1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1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1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1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1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1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1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1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1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1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1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1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1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1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1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1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1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1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1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1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1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1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1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1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1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1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1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1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1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1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1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1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1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1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1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1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1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1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1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1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1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1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1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1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1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1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1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1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1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1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1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1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1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1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1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1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1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1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1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1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1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1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1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1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1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1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1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1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1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1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1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1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1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1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1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1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1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1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1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1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1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1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1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1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1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1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1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1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1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1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1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1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1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1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1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1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1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1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1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1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1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1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1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1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1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1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1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1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1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1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1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1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1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1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1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1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1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1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1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1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1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1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1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1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1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1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1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1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1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1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1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1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1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1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1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1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1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1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1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1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1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1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1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1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1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1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1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1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1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1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1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1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1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1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1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1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1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1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1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1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1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1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1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1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1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1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1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1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1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1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1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1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1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1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1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1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1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1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1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1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1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1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1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1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1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1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1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1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1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1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1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1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1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1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1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1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1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1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1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1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1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1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1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1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1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1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1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1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1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1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1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1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1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1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1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1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1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1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1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1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1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1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1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1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1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1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1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1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1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1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1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1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1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1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1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1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1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1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1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1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1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1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1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1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1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1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1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1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1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1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1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1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1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1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1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1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1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1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1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1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1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1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1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1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1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1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1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1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1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1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1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1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1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1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1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1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1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1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1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1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1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1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1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1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1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1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1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1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1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1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1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1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1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1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1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1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1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1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1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1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1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1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1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1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1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1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1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1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1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1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1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1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1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1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1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1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1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1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1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1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1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1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1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1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1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1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1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1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1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1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1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1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1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1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1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1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1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1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1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1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1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1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1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1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1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1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1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1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1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1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1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1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1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1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1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1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1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1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1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1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1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1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1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1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1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1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1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1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1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1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1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1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1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1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1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1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1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1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1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1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1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1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1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1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1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1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1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1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1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1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1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1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1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1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1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1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1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1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1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1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1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1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1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1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1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1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1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1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1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1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1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1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1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1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1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1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1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1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1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1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1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1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1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1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1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1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1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1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1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1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1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1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1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1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1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1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1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1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1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1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1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1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1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1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1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1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1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1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1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1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1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1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1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1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1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1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1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1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1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1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1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1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1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1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1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1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1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1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1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1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1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1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1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1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1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1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1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1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1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1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1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1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1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1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1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1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1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1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1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1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1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1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1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1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1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1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1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1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1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1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1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1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1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1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1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1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1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1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1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1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1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1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1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1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1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1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1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1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1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1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1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1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1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1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1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1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1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1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1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1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1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1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1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1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1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1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1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1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1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1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1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1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1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1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1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1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1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1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1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1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1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1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1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1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1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1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1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1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1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1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1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1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1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1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1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1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1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1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1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1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1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1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1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1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1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1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1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1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1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1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1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1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1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1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1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1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1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1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1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1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1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1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1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1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1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1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1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1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1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1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1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1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1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1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1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1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1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1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1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1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1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1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1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1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1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1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1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1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1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1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1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1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1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1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1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1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1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1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1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1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1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1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1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1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1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1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1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1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1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1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1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1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1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1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1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1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1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1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1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1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1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1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1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1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1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1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1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1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1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1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1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1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1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1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1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1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1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1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1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1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1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1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1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1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1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1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1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1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1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1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1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1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1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1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1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1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1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1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1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1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1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1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1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1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1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1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1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1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1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1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1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1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1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1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1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1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1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1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1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1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1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1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1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1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1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1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1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1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1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1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1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1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1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1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1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1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1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1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1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1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1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1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1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1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1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1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1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1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1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1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1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1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1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1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1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1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1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1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1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1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1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1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1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1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1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1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1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1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1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1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1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1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1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1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1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1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1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1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1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1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1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1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1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1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1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1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1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1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1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1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1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1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1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1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1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1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1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1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1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1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1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1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1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1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1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1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1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1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1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1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1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1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1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1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1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1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1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1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1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1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1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1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1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1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1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1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1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1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1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1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1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1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1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1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1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1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1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1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1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1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1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1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1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1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1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1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1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1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1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1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1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1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1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1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1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1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1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1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1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1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1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1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1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1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1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1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1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1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1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1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1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1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1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1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1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1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1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1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1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1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1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1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1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1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1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1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1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1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1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1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1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1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1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1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1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1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1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1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1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1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1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1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1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1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1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1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1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1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1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1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1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1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1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1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1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1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1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1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1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1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1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1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1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1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1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1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1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1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1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1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1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1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1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1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1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1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1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1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1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1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1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1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1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1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1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1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1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1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1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1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1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1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1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1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1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1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1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1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1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1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1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1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1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1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1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1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1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1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1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1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1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1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1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1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1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1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1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1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1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1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1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1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1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1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1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1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1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1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1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1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1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1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1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1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1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1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1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1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1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1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1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1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1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1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1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1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1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1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1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1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1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1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1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1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1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1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1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1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1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1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1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1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1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1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1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1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1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1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1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1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1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1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1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1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1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1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1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1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1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1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1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1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1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1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1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1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1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1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1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1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1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1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1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1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1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1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1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1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1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1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1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1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1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1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1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1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1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1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1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1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1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1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1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1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1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1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1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1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1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1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1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1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1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1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1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1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1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1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1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1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1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1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1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1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1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1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1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1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1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1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1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1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1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1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1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1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1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1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1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1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1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1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1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1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1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1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1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1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1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1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1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1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1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1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1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1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1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1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1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1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1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1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1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1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1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1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1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1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1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1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1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1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1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1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1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1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1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1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1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1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1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1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1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1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1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1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1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1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1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1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1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1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1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1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1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1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1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1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1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1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1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1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1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1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1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1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1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1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1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1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1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1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1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1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1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1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1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1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1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1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1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1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1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1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1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1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1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1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1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1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1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1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1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1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1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1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1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1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1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1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1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1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1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1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1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1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1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1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1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1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1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1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1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1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1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1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1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1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1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1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1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1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1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1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1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1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1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1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1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1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1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1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1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1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1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1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1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1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1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1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1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1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1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1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1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1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1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1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1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1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1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1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1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1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1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1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1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1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1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1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1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1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1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1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1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1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1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1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1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1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1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1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1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1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1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1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1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1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1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1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1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1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1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1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1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1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1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1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1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1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1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1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1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1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1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1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1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1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1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1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1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1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1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1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1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1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1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1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1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1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1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1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1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1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1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1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1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1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1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1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1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1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1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1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1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1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1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1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1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1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1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1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1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1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1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1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1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1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1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1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1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1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1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1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1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1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1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1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1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1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1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1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1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1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1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1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1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1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1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1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1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1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1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1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1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1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1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1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1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1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1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1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1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1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1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1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1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1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1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1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1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1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1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1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1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1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1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1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1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1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1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1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1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1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1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1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1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1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1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1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1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1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1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1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1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1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1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1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1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1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1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1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1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1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1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1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1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1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1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1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1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1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1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1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1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1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1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1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1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1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1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1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1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1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1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1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1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1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1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1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1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1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1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1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1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1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1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1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1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1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1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1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1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1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1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1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1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1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1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1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1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1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1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1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1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1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1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1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1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1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1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1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1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1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1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1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1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1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1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1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1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1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1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1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1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1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1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1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1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1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1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1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1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1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1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1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1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1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1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1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1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1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1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1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1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1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1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1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1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1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1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1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1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1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1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1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1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1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1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1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1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1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1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1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1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1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1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1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1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1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1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1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1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1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1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1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1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1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1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1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1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1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1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1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1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1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1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1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1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1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1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1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1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1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1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1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1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1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1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1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1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1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1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1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1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1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1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1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1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1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1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1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1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1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1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1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1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1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1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1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1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1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1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1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1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1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1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1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1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1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1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1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1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1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1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1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1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1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1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1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1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1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1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1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1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1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1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1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1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1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1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1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1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1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1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1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1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1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1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1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1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1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1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1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1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1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1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1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1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1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1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1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1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1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1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1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1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1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1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1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1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1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1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1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1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1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1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1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1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1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1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1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1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1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1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1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1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1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1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1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1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1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1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1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1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1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1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1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1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1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1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1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1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1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1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1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1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1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1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1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1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1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1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1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1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1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1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1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1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1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1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1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1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1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1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1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1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1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1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1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1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1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1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1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1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1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1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1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1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1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1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1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1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1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1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1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1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1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1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1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1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1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1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1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1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1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1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1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1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1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1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1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1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1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1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1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1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1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1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1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1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1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1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1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1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1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1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1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1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1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1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1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1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1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1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1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1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1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1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1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1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1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1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1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1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1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1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1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1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1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1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1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1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1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1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1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1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1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1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1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1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1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1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1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1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1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1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1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1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1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1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1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1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1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1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1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1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1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1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1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1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1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1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1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1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1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1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1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1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1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1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1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1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1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1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1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1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1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1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1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1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1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1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1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1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1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1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1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1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1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1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1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1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1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1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1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1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1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1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1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1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1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1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1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1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1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1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1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1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1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1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1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1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1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1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1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1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1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1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1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1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1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1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1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1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1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1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1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1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1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1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1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1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1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1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1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1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1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1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1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1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1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1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1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1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1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1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1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1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1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1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1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1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1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1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1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1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1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1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1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1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1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1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1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1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1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1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1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1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1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1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1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1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1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1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1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1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1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1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1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1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1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1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1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1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1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1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1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1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1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1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1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1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1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1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1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1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1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1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1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1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1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1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1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1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1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1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1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1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1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1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1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1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1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1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1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1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1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1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1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1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1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1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1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1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1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1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1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1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1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1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1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1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1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1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1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1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1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1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1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1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1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1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1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1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1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1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1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1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1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1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1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1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1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1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1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1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1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1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1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1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1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1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1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1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1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1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1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1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1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1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1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1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1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1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1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1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1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1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1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1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1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1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1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1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1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1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1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1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1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1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1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1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1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1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1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1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1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1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1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1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1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1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1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1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1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1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1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1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1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1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1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1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1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1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1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1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1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1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1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1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1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1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1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1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1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1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1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1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1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1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1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1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1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1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1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1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1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1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1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1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1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1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1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1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1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1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1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1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1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1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1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1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1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1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1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1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1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1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1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1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1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1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1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1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1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1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1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1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1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1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1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1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1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1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1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1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1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1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1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1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1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1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1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1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1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1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1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1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1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1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1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1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1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1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1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1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1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1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1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1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1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1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1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1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1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1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1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1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1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1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1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1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1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1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1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1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1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1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1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1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1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1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1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1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1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1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1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1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1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1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1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1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1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1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1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1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1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1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1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1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1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1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1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1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1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1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1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1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1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1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1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1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1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1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1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1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1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1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1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1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1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1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1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1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1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1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1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1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1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1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1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1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1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1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1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1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1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1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1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1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1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1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1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1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1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1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1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1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1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1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1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1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1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1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1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1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1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1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1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1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1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1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1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1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1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1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1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1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1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1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1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1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1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1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1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1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1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1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1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1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1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1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1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1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1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1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1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1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1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1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1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1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1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1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1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1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1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1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1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1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1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1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1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1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1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1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1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1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1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1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1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1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1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1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1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1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1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1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1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1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1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1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1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1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1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1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1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1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1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1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1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1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1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1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1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1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1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1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1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1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1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1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1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1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1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1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1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1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1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1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1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1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1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1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1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1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1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1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1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1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1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1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1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1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1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1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1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1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1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1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1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1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1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1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1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1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1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1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1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1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1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1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1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1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1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1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1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1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1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1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1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1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1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1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1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1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1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1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1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1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1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1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1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1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1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1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1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1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1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1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1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1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1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1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1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1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1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1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1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1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1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1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1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1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1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1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1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1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1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1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1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1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1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1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1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1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1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1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1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1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1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1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1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1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1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1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1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1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1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1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1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1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1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1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1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1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1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1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1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1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1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1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1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1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1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1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1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1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1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1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1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1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1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1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1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1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1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1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1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1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1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1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1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1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1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1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1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1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1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1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1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1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1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1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1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1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1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1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1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1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1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1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1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1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1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1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1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1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1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1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1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1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1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1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1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1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1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1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1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1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1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1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1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1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1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1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1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1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1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1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1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1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1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1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1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1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1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1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1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1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1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1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1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1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1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1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1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1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1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1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1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1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1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1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1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1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1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1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1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1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1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1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1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1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1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1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1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1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1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1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1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1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1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1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1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1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1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1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1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1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1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1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1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1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1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1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1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1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1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1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1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1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1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1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1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1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1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1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1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1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1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1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1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1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1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1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1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1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1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1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1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1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1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1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1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1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1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1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1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1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1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1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1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1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1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1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1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1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1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1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1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1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1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1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1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1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1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1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1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1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1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1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1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1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1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1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1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1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1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1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1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1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1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1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1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1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1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1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1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1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1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1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1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1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1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1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1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1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1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1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1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1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1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1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1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1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1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1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1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1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1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1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1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1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1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1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1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1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1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1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1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1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1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1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1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1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1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1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1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1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1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1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1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1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1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1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1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1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1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1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1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1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1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1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1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1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1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1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1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1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1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1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1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1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1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1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1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1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1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1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1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1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1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1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1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1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1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1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1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1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1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1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1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1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1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1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1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1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1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1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1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1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1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1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1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1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1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1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1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1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1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1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1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1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1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1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1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1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1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1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1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1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1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1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1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1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1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1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1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1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1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1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1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1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1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1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1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1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1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1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1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1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1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1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1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1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1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1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1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1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1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1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1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1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1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1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1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1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1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1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1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1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1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1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1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1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1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1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1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1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1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1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1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1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1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1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1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1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1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1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1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1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1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1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1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1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1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1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1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1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1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1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1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1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1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1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1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1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1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1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1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1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1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1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1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1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1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1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1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1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1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1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1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1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1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1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1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1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1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1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1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1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1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1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1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1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1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1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1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1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1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1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1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1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1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1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1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1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1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1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1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1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1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1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1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1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1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1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1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1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1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1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1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1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1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1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1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1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1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1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1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1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1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1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1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1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1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1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1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1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1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1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1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1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1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1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1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1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1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1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1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1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1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1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1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1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1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1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1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1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1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1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1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1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1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1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1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1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1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1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1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1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1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1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1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1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1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1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1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1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1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1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1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1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1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1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1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1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1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1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1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1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1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1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1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1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1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1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1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1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1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1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1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1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1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1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1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1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1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1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1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1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1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1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1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1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1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1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1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1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1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1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1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1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1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1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1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1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1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1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1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1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1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1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1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1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1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1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1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1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1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1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1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1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1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1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1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1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1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1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1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1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1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1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1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1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1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1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1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1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1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1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1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1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1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1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1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1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1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1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1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1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1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1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1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1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1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1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1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1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1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1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1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1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1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1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1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1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1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1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1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1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1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1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1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1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1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1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1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1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1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1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1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1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1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1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1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1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1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1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1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1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1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1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1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1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1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1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1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1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1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1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1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1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1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1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1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1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1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1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1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1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1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1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1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1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1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1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1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1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1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1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1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1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1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1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1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1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1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1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1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1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1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1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1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1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1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1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1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1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1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1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1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1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1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1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1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1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1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1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1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1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1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1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1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1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1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1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1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1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1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1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1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1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1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1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1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1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1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1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1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1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1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1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1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1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1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1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1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1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1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1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1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1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1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1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1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1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1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1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1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1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1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1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1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1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1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1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1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1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1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1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1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1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1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1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1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1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1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1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1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1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1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1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1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1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1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1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1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1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1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1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1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1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1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1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1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1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1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1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1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1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1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1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1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1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1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1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1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1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1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1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1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1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1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1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1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1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1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1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1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1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1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1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1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1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1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1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1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1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1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1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1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1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1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1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1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1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1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1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1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1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1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1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1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1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1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1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1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1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1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1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1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1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1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1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1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1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1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1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1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1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1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1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1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1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1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1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1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1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1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1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1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1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1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1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1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1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1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1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1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1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1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1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1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1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1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1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1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1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1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1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1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1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1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1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1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1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1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1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1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1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1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1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1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1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1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1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1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1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1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1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1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1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1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1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1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1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1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1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1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1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1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1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1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1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1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1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1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1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1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1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1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1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1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1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1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1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1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1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1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1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1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1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1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1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1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1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1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1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1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1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1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1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1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1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1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1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1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1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1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1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1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1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1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1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1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1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1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1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1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1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1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1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1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1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1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1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1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1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1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1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1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1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1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1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1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1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1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1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1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1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1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1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1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1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1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1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1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1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1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1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1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1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1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1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1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1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1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1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1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1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1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1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1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1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1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1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1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1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1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1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1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1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1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1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1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1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1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1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1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1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1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1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1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1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1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1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1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1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1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1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1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1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1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1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1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1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1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1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1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1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1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1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1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1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1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1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1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1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1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1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1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1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1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1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1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1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1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1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1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1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1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1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1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1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1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1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1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1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1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1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1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1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1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1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1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1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1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1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1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1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1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1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1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1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1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1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1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1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1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1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1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1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1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1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1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1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1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1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1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1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1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1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1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1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1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1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1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1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1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1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1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1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1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1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1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1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1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1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1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1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1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1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1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1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1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1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1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1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1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1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1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1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1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1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1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1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1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1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1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1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1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1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1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1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1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1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1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1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1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1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1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1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1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1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1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1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1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1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1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1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1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1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1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1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1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1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1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1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1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1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1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1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1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1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1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1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1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1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1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1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1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1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1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1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1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1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1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1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1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1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1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1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1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1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1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1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1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1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1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1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1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1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1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1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1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1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1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1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1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1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1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1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1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1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1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1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1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1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1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1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1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1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1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1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1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1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1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1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1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1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1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1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1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1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1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1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1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1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1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1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1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1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1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1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1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1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1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1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1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1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1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1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1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1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1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1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1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1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1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1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1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1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1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1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1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1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1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1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1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1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1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1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1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1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1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1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1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1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1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1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1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1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1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1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1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1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1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1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1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1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1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1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1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1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1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1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1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1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1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1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1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1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1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1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1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1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1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1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1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1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1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1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1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1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1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1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1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1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1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1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1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1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1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1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1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1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1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1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1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1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1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1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1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1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1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1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1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1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1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1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1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1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1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1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1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1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1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1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1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1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1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1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1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1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1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1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1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1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1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1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1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1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1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1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1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1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1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1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1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1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1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1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1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1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1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1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1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1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1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1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1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1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1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1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1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1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1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1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1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1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1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1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1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1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1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1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1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1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1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1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1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1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1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1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1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1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1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1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1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1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1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1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1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1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1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1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1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1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1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1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1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1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1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1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1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1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1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1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1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1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1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1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1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1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1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1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1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1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1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1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1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1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1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1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1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1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1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1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1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1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1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1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1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1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1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1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1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1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1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1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1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1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1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1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1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1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1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1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1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1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1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1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1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1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1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1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1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1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1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1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1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1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1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1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1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1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1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1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1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1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1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1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1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1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1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1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1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1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1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1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1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1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1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1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1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1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1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1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1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1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1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1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1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1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1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1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1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1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1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1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1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1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1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1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1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1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1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1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1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1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1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1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1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1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1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1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1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1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1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1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1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1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1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1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1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1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1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1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1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1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1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1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1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1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1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1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1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1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1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1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1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1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1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1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1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1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1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1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1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1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1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1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1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1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1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1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1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1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1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1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1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1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1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1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1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1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1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1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1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1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1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1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1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1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1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1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1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1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1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1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1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1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1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1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1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1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1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1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1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1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1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1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1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1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1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1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1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1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1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1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1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1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1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1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1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1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1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1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1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1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1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1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1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1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1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1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1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1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1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1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1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1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1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1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1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1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1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1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1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1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1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1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1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1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1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1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1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1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1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1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1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1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1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1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1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1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1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1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1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1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1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1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1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1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1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1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1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1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1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1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1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1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1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1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1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1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1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1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1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1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1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1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1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1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1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1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1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1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1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1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1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1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1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1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1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1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1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1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1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1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1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1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1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1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1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1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1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1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1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1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1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1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1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1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1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1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1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1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1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1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1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1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1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1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1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1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1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1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1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1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1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1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1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1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1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1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1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1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1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1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1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1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1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1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1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1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1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1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1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1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1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1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1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1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1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1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1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1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1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1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1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1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1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1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1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1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1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1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1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1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1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1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1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1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1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1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1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1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1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1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1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1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1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1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1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1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1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1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1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1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1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1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1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1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1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1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1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1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1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1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1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1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1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1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1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1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1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1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1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1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1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1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1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1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1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1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1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1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1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1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1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1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1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1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1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1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1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1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1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1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1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1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1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1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1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1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1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1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1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1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1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1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1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1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1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1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1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1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1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1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1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1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1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1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1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1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1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1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1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1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1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1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1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1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1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1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1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1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1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1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1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1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1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1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1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1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1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1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1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1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1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1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1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1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1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1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1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1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1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1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1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1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1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1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1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1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1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1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1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1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1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1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1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1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1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1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1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1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1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1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1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1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1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1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1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1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1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1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1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1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1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1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1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1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1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1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1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1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1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1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1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1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1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1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1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1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1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1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1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1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1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1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1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1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1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1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1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1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1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1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1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1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1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1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1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1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1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1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1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1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1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1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1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1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1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1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1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1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1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1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1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1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1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1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1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1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1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1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1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1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1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1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1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1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1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1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1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1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1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1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1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1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1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1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1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1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1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1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1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1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1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1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1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1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1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1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1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1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1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1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1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1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1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1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1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1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1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1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1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1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1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1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1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1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1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1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1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1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1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1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1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1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1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1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1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1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1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1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1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1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1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1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1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1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1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1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1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1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1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1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1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1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1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1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1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1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1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1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1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1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1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1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1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1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1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1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1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1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1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1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1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1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1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1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1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1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1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1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1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1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1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1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1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1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1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1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1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1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1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1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1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1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1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1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1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1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1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1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1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1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1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1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1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1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1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1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1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1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1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1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1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1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1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1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1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1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1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1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1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1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1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1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1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1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1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1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1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1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1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1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1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1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1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1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1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1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1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1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1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1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1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1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1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1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1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1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1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1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1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1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1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1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1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1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1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1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1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1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1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1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1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1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1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1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1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1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1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1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1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1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1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1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1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1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1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1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1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1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1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1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1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1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1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1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1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1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1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1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1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1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1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1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1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1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1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1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1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1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1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1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1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1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1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1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1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1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1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1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1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1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1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1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1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1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1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1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1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1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1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1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1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1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1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1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1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1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1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1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1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1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1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1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1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1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1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1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1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1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1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1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1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1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1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1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1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1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1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1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1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1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1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1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1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1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1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1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1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1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1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1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1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1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1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1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1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1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1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1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1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1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1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1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1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1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1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1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1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1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1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1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1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1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1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1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1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1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1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1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1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1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1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1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1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1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1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1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1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1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1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1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1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1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1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1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1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1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1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1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1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1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1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1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1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1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1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1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1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1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1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1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1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1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1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1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1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1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1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1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1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1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1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1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1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1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1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1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1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1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1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1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1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1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1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1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1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1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1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1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1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1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1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1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1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1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1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1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1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1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1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1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1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1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1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1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1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1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1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1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1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1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1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1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1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1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1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1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1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1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1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1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1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1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1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1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1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1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1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1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1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1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1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1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1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1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1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1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1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1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1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1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1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1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1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1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1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1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1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1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1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1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1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1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1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1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1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1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1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1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1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1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1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1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1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1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1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1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1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1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1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1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1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1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1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1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1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1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1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1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1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1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1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1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1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1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1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1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1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1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1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1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1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1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1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1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1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1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1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1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1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1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1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1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1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1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1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1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1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1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1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1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1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1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1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1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1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1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1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1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1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1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1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1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1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1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1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1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1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1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1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1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1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1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1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1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1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1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1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1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1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1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1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1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1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1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1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1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1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1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1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1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1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1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1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1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1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1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1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1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1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1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1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1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1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1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1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1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1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1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1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1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1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1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1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1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1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1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1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1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1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1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1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1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1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1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1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1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1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1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1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1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1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1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1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1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1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1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1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1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1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1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1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1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1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1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1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1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1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1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1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1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1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1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1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1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1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1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1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1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1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1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1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1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1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1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1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1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1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1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1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1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1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1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1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1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1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1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1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1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1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1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1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1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1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1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1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1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1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1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1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1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1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1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1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1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1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1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1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1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1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1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1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1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1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1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1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1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1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1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1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1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1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1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1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1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1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1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1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1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1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1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1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1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1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1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1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1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1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1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1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1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1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1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1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1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1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1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1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1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1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1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1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1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1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1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1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1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1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1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1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1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1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1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1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1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1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1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1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1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1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1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1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1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1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1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1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1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1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1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1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1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1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1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1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1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1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1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1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1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1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1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1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1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1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1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1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1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1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1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1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1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1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1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1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1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1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1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1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1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1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1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1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1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1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1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1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1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1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1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1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1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1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1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1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1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1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1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1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1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1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1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1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1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1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1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1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1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1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1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1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1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1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1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1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1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1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1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1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1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1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1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1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1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1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1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1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1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1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1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1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1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1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1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1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1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1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1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1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1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1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1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1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1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1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1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1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1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1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1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1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1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1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1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1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1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1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1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1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1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1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1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1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1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1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1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1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1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1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1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1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1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1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1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1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1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1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1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1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1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1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1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1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1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1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1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1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1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1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1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1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1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1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1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1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1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1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1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1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1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1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1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1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1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1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1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1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1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1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1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1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1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1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1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1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1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1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1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1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1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1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1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1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1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1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1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1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1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1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1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1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1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1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1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1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1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1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1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1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1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1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1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1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1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1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1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1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1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1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1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1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1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1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1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1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1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1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1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1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1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1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1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1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1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1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1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1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1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1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1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1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1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1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1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1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1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1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1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1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1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1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1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1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1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1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1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1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1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1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1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1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1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1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1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1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1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1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1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1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1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1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1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1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1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1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1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1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1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1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1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1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1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1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1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1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1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1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1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1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1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1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1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1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1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1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1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1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1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1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1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1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1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1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1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1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1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1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1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1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1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1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1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1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1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1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1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1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1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1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1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1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1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1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1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1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1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1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1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1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1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1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1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1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1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1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1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1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1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1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1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1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1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1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1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1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1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1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1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1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1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1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1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1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1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1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1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1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1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1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1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1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1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1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1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1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1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1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1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1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1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1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1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1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1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1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1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1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1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1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1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1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1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1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1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1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1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1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1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1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1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1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1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1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1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1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1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1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1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1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1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1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1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1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1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1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1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1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1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1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1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1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1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1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1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1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1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1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1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1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1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1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1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1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1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1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1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1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1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1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1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1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1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1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1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1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1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1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1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1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1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1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1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1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1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1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1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1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1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1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1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1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1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1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1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1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1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1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1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1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1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1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1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1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1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1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1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1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1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1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1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1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1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1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1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1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1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1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1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1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1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1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1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1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1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1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1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1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1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1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1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1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1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1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1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1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1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1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1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1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1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1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1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1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1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1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1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1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1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1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1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1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1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1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1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1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1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1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1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1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1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1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1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1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1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1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1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1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1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1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1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1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1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1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1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1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1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1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1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1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1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1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1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1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1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1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1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1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1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1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1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1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1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1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1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1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1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1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1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1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1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1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1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1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1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1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1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1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1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1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1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1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1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1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1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1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1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1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1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1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1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1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1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1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1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1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1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1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1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1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1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1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1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1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1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1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1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1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1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1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1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1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1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1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1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1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1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1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1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1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1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1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1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1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1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1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1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1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1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1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1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1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1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1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1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1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1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1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1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1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1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1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1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1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1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1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1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1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1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1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1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1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1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1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1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1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1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1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1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1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1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1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1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1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1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1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1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1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1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1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1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1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1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1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1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1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1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1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1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1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1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1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1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1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1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1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1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1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1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1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1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1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1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1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1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1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1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1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1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1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1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1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1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1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1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1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1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1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1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1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1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1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1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1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1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1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1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1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1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1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1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1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1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1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1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1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1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1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1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1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1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1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1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1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1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1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1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1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1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1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1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1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1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1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1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1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1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1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1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1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1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1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1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1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1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1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1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1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1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1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1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1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1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1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1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1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1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1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1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1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1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1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1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1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1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1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1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1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1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1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1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1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1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1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1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1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1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1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1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1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1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1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1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1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1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1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1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1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1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1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1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1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1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1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1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1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1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1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1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1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1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1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1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1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1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1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1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1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1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1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1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1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1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1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1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1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1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1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1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1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1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1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1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1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1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1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1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1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1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1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1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1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1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1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1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1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1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1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1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1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1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1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1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1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1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1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1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1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1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1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1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1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1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1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1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1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1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1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1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1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1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1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1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1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1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1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1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1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1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1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1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1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1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1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1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1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1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1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1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1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1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1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1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1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1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1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1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1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1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1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1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1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1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1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1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1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1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1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1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1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1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1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1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1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1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1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1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1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1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1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1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1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1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1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1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1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1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1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1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1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1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1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1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1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1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1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1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1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1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1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1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1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1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1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1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1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1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1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1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1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1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1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1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1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1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1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1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1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1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1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1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1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1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1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1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1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1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1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1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1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1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1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1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1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1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1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1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1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1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1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1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1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1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1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1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1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1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1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1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1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1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1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1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1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1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1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1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1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1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1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1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1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1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1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1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1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1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1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1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1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1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1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1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1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1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1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1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1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1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1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1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1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1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1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1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1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1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1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1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1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1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1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1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1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1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1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1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1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1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1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1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1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1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1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1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1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1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1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1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1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1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1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1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1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1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1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1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1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1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1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1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1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1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1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1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1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1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1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1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1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1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1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1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1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1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1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1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1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1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1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1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1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1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1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1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1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1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1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1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1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1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1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1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1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1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1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1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1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1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1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1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1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1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1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1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1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1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1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1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1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1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1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1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1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1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1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1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1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1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1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1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1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1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1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1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1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1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1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1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1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1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1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1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1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1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1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1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1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1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1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1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1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1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1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1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1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1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1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1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1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1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1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1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1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1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1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1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1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1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1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1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1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1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1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1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1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1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1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1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1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1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1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1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1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1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1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1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1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1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1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1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1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1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1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1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1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1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1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1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1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1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1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1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1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1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1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1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1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1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1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1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1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1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1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1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1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1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1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1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1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1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1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1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1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1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1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1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1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1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1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1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1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1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1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1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1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1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1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1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1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1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1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1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1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1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1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1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1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1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1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1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1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1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1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1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1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1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1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1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1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1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1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1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1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1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1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1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1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1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1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1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1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1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1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1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1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1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1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1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1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1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1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1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1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1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1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1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1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1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1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1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1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1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1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1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1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1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1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1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1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1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1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1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1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1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1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1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1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1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1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1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1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1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1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1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1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1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1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1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1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1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1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1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1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1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1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1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1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1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1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1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1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1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1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1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1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1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1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1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1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1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1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1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1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1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1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1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1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1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1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1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1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1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1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1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1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1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1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1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1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1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1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1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1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1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1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1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1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1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1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1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1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1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1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1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1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1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1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1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1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1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1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1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1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1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1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1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1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1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1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1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1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1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1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1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1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1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1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1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1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1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1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1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1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1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1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1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1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1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1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1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1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1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1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1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1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1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1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1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1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1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1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1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1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1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1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1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1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1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1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1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1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1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1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1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1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1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1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1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1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1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1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1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1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1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1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1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1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1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1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1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1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1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1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1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1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1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1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1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1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1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1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1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1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1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1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1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1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1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1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1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1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1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1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1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1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1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1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1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1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1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1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1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1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1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1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1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1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1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1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1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1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1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1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1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1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1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1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1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1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1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1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1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1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1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1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1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1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1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1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1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1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1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1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1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1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1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1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1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1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1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1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1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1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1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1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1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1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1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1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1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1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1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1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1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1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1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1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1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1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1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1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1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1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1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1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1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1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1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1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1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1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1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1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1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1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1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1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1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1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1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1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1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1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1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1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1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1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1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1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1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1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1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1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1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1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1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1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1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1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1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1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1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1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1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1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1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1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1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1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1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1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1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1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1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1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1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1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1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1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1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1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1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1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1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1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1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1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1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1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1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1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1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1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1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1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1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1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1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1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1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1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1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1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1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1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1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1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1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1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1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1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1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1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1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1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1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1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1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1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1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1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1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1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1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1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1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1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1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1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1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1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1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1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1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1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1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1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1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1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1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1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1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1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1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1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1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1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1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1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1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1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1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1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1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1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1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1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1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1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1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1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1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1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1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1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1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1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1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1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1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1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1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1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1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1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1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1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1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1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1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1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1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1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1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1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1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1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1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1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1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1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1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1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1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1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1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1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1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1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1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1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1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1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1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1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1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1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1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1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1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1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1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1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1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1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1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1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1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1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1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1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1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1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1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1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1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1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1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1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1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1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1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1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1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1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1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1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1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1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1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1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1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1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1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1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1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1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1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1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1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1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1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1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1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1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1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1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1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1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1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1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1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1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1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1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1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1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1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1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1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1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1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1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1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1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1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1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1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1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1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1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1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1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1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1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1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1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1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1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1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1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1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1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1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1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1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1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1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1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1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1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1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1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1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1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1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1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1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1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1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1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1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1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1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1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1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1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1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1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1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1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1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1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1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1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1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1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1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1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1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1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1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1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1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1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1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1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1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1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1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1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1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1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1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1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1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1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1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1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1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1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1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1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1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1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1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1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1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1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1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1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1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1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1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1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1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1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1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1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1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1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1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1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1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1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1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1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1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1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1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1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1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1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1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1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1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1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1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1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1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1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1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1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1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1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1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1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1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1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1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1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1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1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1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1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1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1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1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1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1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1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1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1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1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1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1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1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1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1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1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1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1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1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1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1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1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1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1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1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1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1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1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1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1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1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1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1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1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1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1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1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1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1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1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1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1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1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1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1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1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1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1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1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1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1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1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1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1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1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1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1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1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1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1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1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1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1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1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1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1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1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1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1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1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1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1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1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1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1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1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1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1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1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1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1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1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1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1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1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1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1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1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1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1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1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1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1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1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1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1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1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1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1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1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1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1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1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1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1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1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1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1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1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1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1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1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1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1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1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1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1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1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1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1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1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1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1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1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1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1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1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1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1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1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1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1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1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1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1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1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1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1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1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1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1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1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1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1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1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1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1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1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1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1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1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1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1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1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1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1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1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1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1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1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1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1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1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1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1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1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1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1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1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1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1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1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1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1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1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1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1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1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1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1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1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1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1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1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1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1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1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1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1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1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1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1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1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1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1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1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1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1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1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1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1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1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1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1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1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1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1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1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1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1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1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1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1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1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1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1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1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1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1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1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1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1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1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1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1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1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1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1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1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1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1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1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1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1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1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1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1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1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1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1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1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1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1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1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1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1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1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1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1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1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1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1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1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1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1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1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1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1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1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1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1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1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1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1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1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1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1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1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1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1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1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1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1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1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1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1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1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1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1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1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1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1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1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1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1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1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1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1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1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1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1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1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1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1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1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1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1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1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1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1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1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1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1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1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1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1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1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1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1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1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1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1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1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1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1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1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1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1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1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1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1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1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1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1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1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1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1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1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1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1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1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1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1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1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1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1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1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1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1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1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1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1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1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1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1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1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1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1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1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1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1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1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1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1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1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1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1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1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1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1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1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1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1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1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1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1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1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1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1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1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1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1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1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1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1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1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1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1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1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1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1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1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1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1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1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1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1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1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1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1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1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1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1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1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1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1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1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1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1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1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1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1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1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1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1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1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1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1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1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1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1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1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1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1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1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1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1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1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1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1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1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1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1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1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1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1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1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1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1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1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1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1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1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1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1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1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1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1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1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1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1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1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1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1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1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1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1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1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1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1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1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1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1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1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1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1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1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1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1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1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1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1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1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1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1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1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1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1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1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1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1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1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1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1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1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1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1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1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1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1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1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1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1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1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1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1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1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1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1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1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1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1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1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1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1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1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1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1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1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1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1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1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1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1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1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1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1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1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1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1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1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1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1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1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1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1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1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1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1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1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1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1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1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1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1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1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1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1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1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1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1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1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1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1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1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1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1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1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1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1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1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1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1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1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1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1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1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1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1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1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1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1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1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1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1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1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1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1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1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1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1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1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1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1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1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1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1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1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1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1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1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1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1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1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1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1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1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1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1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1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1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1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1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1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1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1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1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1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1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1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1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1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1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1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1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1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1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1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1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1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1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1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1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1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1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1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1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1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1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1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1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1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1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1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1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1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1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1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1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1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1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1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1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1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1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1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1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1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1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1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1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1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1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1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1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1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1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1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1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1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1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1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1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1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1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1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1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1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1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1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1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1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1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1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1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1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1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1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1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1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1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1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1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1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1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1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1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1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1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1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1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1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1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1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1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1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1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1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1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1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1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1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1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1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1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1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1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1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1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1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1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1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1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1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1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1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1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1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1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1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1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1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1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1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1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1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1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1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1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1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1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1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1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1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1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1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1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1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1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1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1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1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1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1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1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1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1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1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1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1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1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1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1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1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1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1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1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1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1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1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1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1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1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1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1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1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1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1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1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1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1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1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1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1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1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1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1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1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1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1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1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1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1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1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1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1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1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1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1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1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1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1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1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1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1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1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1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1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1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1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1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1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1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1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1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1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1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1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1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1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1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1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1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1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1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1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1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1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1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1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1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1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1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1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1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1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1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1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1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1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1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1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1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1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1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1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1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1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1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1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1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1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1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1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1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1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1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1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1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1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1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1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1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1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1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1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1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1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1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1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1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1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1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1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1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1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1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1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1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1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1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1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1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1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1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1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1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1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1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1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1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1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1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1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1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1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1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1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1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1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1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1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1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1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1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1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1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1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1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1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1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1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1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1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1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1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1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1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1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1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1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1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1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1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1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1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1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1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1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1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1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1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1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1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1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1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1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1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1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1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1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1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1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1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1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1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1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1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1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1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1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1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1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1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1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1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1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1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1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1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1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1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1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1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1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1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1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1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1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1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1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1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1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1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1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1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1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1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1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1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1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1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1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1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1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1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1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1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1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1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1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1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1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1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1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1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1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1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1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1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1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1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1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1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1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1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1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1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1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1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1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1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1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1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1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1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1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1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1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1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1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1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1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1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1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1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1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1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1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1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1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1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1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1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1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1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1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1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1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1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1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1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1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1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1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1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1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1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1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1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1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1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1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1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1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1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1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1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1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1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1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1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1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1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1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1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1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1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1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1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1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1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1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1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1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1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1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1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1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1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1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1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1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1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1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1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1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1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1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1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1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1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1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1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1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1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1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1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1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1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1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1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1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1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1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1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1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1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1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1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1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1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1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1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1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1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1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1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1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1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1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1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1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1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1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1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1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1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1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1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1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1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1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1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1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1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1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1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1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1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1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1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1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1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1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1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1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1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1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1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1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1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1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1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1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1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1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1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1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1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1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1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1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1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1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1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1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1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1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1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1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1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1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1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1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1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1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1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1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1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1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1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1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1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1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1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1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1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1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1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1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1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1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1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1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1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1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1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1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1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1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1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1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1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1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1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1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1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1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1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1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1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1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1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1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1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1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1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1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1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1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1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1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1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1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1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1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1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1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1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1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1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1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1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1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1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1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1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1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1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1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1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1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1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1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1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1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1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1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1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1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1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1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1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1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1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1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1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1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1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1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1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1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1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1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1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1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1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1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1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1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1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1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1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1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1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1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1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1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1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1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1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1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1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1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1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1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1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1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1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1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1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1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1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1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1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1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1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1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1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1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1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1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1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1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1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1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1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2" sqref="B2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01"/>
  <sheetViews>
    <sheetView workbookViewId="0">
      <selection activeCell="B4" sqref="B4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B57"/>
  <sheetViews>
    <sheetView workbookViewId="0">
      <selection activeCell="A15" sqref="A15"/>
    </sheetView>
  </sheetViews>
  <sheetFormatPr defaultRowHeight="12.75" x14ac:dyDescent="0.2"/>
  <cols>
    <col min="1" max="1" width="13.42578125" bestFit="1" customWidth="1"/>
    <col min="2" max="2" width="9.85546875" bestFit="1" customWidth="1"/>
    <col min="3" max="3" width="11.5703125" bestFit="1" customWidth="1"/>
  </cols>
  <sheetData>
    <row r="3" spans="1:2" x14ac:dyDescent="0.2">
      <c r="A3" s="6" t="s">
        <v>10949</v>
      </c>
      <c r="B3" s="10"/>
    </row>
    <row r="4" spans="1:2" x14ac:dyDescent="0.2">
      <c r="A4" s="6" t="s">
        <v>10948</v>
      </c>
      <c r="B4" s="10" t="s">
        <v>10963</v>
      </c>
    </row>
    <row r="5" spans="1:2" x14ac:dyDescent="0.2">
      <c r="A5" s="8" t="s">
        <v>10944</v>
      </c>
      <c r="B5" s="36">
        <v>484247.49809999997</v>
      </c>
    </row>
    <row r="6" spans="1:2" x14ac:dyDescent="0.2">
      <c r="A6" s="26" t="s">
        <v>10952</v>
      </c>
      <c r="B6" s="37">
        <v>14236.894999999997</v>
      </c>
    </row>
    <row r="7" spans="1:2" x14ac:dyDescent="0.2">
      <c r="A7" s="26" t="s">
        <v>10953</v>
      </c>
      <c r="B7" s="37">
        <v>4519.8920000000007</v>
      </c>
    </row>
    <row r="8" spans="1:2" x14ac:dyDescent="0.2">
      <c r="A8" s="26" t="s">
        <v>10951</v>
      </c>
      <c r="B8" s="37">
        <v>55691.009000000027</v>
      </c>
    </row>
    <row r="9" spans="1:2" x14ac:dyDescent="0.2">
      <c r="A9" s="26" t="s">
        <v>10954</v>
      </c>
      <c r="B9" s="37">
        <v>28295.344999999994</v>
      </c>
    </row>
    <row r="10" spans="1:2" x14ac:dyDescent="0.2">
      <c r="A10" s="26" t="s">
        <v>10955</v>
      </c>
      <c r="B10" s="37">
        <v>23648.287000000004</v>
      </c>
    </row>
    <row r="11" spans="1:2" x14ac:dyDescent="0.2">
      <c r="A11" s="26" t="s">
        <v>10956</v>
      </c>
      <c r="B11" s="37">
        <v>34595.127600000036</v>
      </c>
    </row>
    <row r="12" spans="1:2" x14ac:dyDescent="0.2">
      <c r="A12" s="26" t="s">
        <v>10957</v>
      </c>
      <c r="B12" s="37">
        <v>33946.392999999996</v>
      </c>
    </row>
    <row r="13" spans="1:2" x14ac:dyDescent="0.2">
      <c r="A13" s="26" t="s">
        <v>10958</v>
      </c>
      <c r="B13" s="37">
        <v>27909.468499999992</v>
      </c>
    </row>
    <row r="14" spans="1:2" x14ac:dyDescent="0.2">
      <c r="A14" s="26" t="s">
        <v>10959</v>
      </c>
      <c r="B14" s="37">
        <v>81777.350799999971</v>
      </c>
    </row>
    <row r="15" spans="1:2" x14ac:dyDescent="0.2">
      <c r="A15" s="26" t="s">
        <v>10960</v>
      </c>
      <c r="B15" s="37">
        <v>31453.392999999989</v>
      </c>
    </row>
    <row r="16" spans="1:2" x14ac:dyDescent="0.2">
      <c r="A16" s="26" t="s">
        <v>10961</v>
      </c>
      <c r="B16" s="37">
        <v>78628.71669999999</v>
      </c>
    </row>
    <row r="17" spans="1:2" x14ac:dyDescent="0.2">
      <c r="A17" s="26" t="s">
        <v>10962</v>
      </c>
      <c r="B17" s="37">
        <v>69545.62049999999</v>
      </c>
    </row>
    <row r="18" spans="1:2" x14ac:dyDescent="0.2">
      <c r="A18" s="25" t="s">
        <v>10945</v>
      </c>
      <c r="B18" s="37">
        <v>470532.50900000014</v>
      </c>
    </row>
    <row r="19" spans="1:2" x14ac:dyDescent="0.2">
      <c r="A19" s="26" t="s">
        <v>10952</v>
      </c>
      <c r="B19" s="37">
        <v>18174.075599999993</v>
      </c>
    </row>
    <row r="20" spans="1:2" x14ac:dyDescent="0.2">
      <c r="A20" s="26" t="s">
        <v>10953</v>
      </c>
      <c r="B20" s="37">
        <v>11951.411</v>
      </c>
    </row>
    <row r="21" spans="1:2" x14ac:dyDescent="0.2">
      <c r="A21" s="26" t="s">
        <v>10951</v>
      </c>
      <c r="B21" s="37">
        <v>38726.251999999993</v>
      </c>
    </row>
    <row r="22" spans="1:2" x14ac:dyDescent="0.2">
      <c r="A22" s="26" t="s">
        <v>10954</v>
      </c>
      <c r="B22" s="37">
        <v>34195.208499999993</v>
      </c>
    </row>
    <row r="23" spans="1:2" x14ac:dyDescent="0.2">
      <c r="A23" s="26" t="s">
        <v>10955</v>
      </c>
      <c r="B23" s="37">
        <v>30131.686499999996</v>
      </c>
    </row>
    <row r="24" spans="1:2" x14ac:dyDescent="0.2">
      <c r="A24" s="26" t="s">
        <v>10956</v>
      </c>
      <c r="B24" s="37">
        <v>24797.292000000001</v>
      </c>
    </row>
    <row r="25" spans="1:2" x14ac:dyDescent="0.2">
      <c r="A25" s="26" t="s">
        <v>10957</v>
      </c>
      <c r="B25" s="37">
        <v>28765.324999999993</v>
      </c>
    </row>
    <row r="26" spans="1:2" x14ac:dyDescent="0.2">
      <c r="A26" s="26" t="s">
        <v>10958</v>
      </c>
      <c r="B26" s="37">
        <v>36898.33219999999</v>
      </c>
    </row>
    <row r="27" spans="1:2" x14ac:dyDescent="0.2">
      <c r="A27" s="26" t="s">
        <v>10959</v>
      </c>
      <c r="B27" s="37">
        <v>64595.918000000042</v>
      </c>
    </row>
    <row r="28" spans="1:2" x14ac:dyDescent="0.2">
      <c r="A28" s="26" t="s">
        <v>10960</v>
      </c>
      <c r="B28" s="37">
        <v>31404.923500000012</v>
      </c>
    </row>
    <row r="29" spans="1:2" x14ac:dyDescent="0.2">
      <c r="A29" s="26" t="s">
        <v>10961</v>
      </c>
      <c r="B29" s="37">
        <v>75972.563500000047</v>
      </c>
    </row>
    <row r="30" spans="1:2" x14ac:dyDescent="0.2">
      <c r="A30" s="26" t="s">
        <v>10962</v>
      </c>
      <c r="B30" s="37">
        <v>74919.521200000076</v>
      </c>
    </row>
    <row r="31" spans="1:2" x14ac:dyDescent="0.2">
      <c r="A31" s="25" t="s">
        <v>10946</v>
      </c>
      <c r="B31" s="37">
        <v>609205.598</v>
      </c>
    </row>
    <row r="32" spans="1:2" x14ac:dyDescent="0.2">
      <c r="A32" s="26" t="s">
        <v>10952</v>
      </c>
      <c r="B32" s="37">
        <v>18542.490999999995</v>
      </c>
    </row>
    <row r="33" spans="1:2" x14ac:dyDescent="0.2">
      <c r="A33" s="26" t="s">
        <v>10953</v>
      </c>
      <c r="B33" s="37">
        <v>22978.815000000002</v>
      </c>
    </row>
    <row r="34" spans="1:2" x14ac:dyDescent="0.2">
      <c r="A34" s="26" t="s">
        <v>10951</v>
      </c>
      <c r="B34" s="37">
        <v>51715.875000000022</v>
      </c>
    </row>
    <row r="35" spans="1:2" x14ac:dyDescent="0.2">
      <c r="A35" s="26" t="s">
        <v>10954</v>
      </c>
      <c r="B35" s="37">
        <v>38750.038999999968</v>
      </c>
    </row>
    <row r="36" spans="1:2" x14ac:dyDescent="0.2">
      <c r="A36" s="26" t="s">
        <v>10955</v>
      </c>
      <c r="B36" s="37">
        <v>56987.727999999988</v>
      </c>
    </row>
    <row r="37" spans="1:2" x14ac:dyDescent="0.2">
      <c r="A37" s="26" t="s">
        <v>10956</v>
      </c>
      <c r="B37" s="37">
        <v>40344.533999999985</v>
      </c>
    </row>
    <row r="38" spans="1:2" x14ac:dyDescent="0.2">
      <c r="A38" s="26" t="s">
        <v>10957</v>
      </c>
      <c r="B38" s="37">
        <v>39261.962999999974</v>
      </c>
    </row>
    <row r="39" spans="1:2" x14ac:dyDescent="0.2">
      <c r="A39" s="26" t="s">
        <v>10958</v>
      </c>
      <c r="B39" s="37">
        <v>31115.374299999999</v>
      </c>
    </row>
    <row r="40" spans="1:2" x14ac:dyDescent="0.2">
      <c r="A40" s="26" t="s">
        <v>10959</v>
      </c>
      <c r="B40" s="37">
        <v>73410.024899999975</v>
      </c>
    </row>
    <row r="41" spans="1:2" x14ac:dyDescent="0.2">
      <c r="A41" s="26" t="s">
        <v>10960</v>
      </c>
      <c r="B41" s="37">
        <v>59687.745000000017</v>
      </c>
    </row>
    <row r="42" spans="1:2" x14ac:dyDescent="0.2">
      <c r="A42" s="26" t="s">
        <v>10961</v>
      </c>
      <c r="B42" s="37">
        <v>79411.965799999991</v>
      </c>
    </row>
    <row r="43" spans="1:2" x14ac:dyDescent="0.2">
      <c r="A43" s="26" t="s">
        <v>10962</v>
      </c>
      <c r="B43" s="37">
        <v>96999.04300000002</v>
      </c>
    </row>
    <row r="44" spans="1:2" x14ac:dyDescent="0.2">
      <c r="A44" s="25" t="s">
        <v>10947</v>
      </c>
      <c r="B44" s="37">
        <v>733215.25520000001</v>
      </c>
    </row>
    <row r="45" spans="1:2" x14ac:dyDescent="0.2">
      <c r="A45" s="26" t="s">
        <v>10952</v>
      </c>
      <c r="B45" s="37">
        <v>43971.373999999996</v>
      </c>
    </row>
    <row r="46" spans="1:2" x14ac:dyDescent="0.2">
      <c r="A46" s="26" t="s">
        <v>10953</v>
      </c>
      <c r="B46" s="37">
        <v>20301.133399999992</v>
      </c>
    </row>
    <row r="47" spans="1:2" x14ac:dyDescent="0.2">
      <c r="A47" s="26" t="s">
        <v>10951</v>
      </c>
      <c r="B47" s="37">
        <v>58872.352799999986</v>
      </c>
    </row>
    <row r="48" spans="1:2" x14ac:dyDescent="0.2">
      <c r="A48" s="26" t="s">
        <v>10954</v>
      </c>
      <c r="B48" s="37">
        <v>36521.536100000005</v>
      </c>
    </row>
    <row r="49" spans="1:2" x14ac:dyDescent="0.2">
      <c r="A49" s="26" t="s">
        <v>10955</v>
      </c>
      <c r="B49" s="37">
        <v>44261.110199999996</v>
      </c>
    </row>
    <row r="50" spans="1:2" x14ac:dyDescent="0.2">
      <c r="A50" s="26" t="s">
        <v>10956</v>
      </c>
      <c r="B50" s="37">
        <v>52981.725699999995</v>
      </c>
    </row>
    <row r="51" spans="1:2" x14ac:dyDescent="0.2">
      <c r="A51" s="26" t="s">
        <v>10957</v>
      </c>
      <c r="B51" s="37">
        <v>45264.416000000005</v>
      </c>
    </row>
    <row r="52" spans="1:2" x14ac:dyDescent="0.2">
      <c r="A52" s="26" t="s">
        <v>10958</v>
      </c>
      <c r="B52" s="37">
        <v>63120.887999999977</v>
      </c>
    </row>
    <row r="53" spans="1:2" x14ac:dyDescent="0.2">
      <c r="A53" s="26" t="s">
        <v>10959</v>
      </c>
      <c r="B53" s="37">
        <v>87866.652000000031</v>
      </c>
    </row>
    <row r="54" spans="1:2" x14ac:dyDescent="0.2">
      <c r="A54" s="26" t="s">
        <v>10960</v>
      </c>
      <c r="B54" s="37">
        <v>77776.923199999976</v>
      </c>
    </row>
    <row r="55" spans="1:2" x14ac:dyDescent="0.2">
      <c r="A55" s="26" t="s">
        <v>10961</v>
      </c>
      <c r="B55" s="37">
        <v>118447.82500000003</v>
      </c>
    </row>
    <row r="56" spans="1:2" x14ac:dyDescent="0.2">
      <c r="A56" s="26" t="s">
        <v>10962</v>
      </c>
      <c r="B56" s="37">
        <v>83829.318799999994</v>
      </c>
    </row>
    <row r="57" spans="1:2" x14ac:dyDescent="0.2">
      <c r="A57" s="9" t="s">
        <v>10943</v>
      </c>
      <c r="B57" s="38">
        <v>2297200.8603000003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B7119-751D-4358-A430-CA6A777A65FE}">
  <dimension ref="A3:F234"/>
  <sheetViews>
    <sheetView workbookViewId="0">
      <selection activeCell="K2" sqref="K2"/>
    </sheetView>
  </sheetViews>
  <sheetFormatPr defaultRowHeight="12.75" x14ac:dyDescent="0.2"/>
  <cols>
    <col min="1" max="1" width="19.42578125" bestFit="1" customWidth="1"/>
    <col min="2" max="2" width="12.28515625" bestFit="1" customWidth="1"/>
    <col min="3" max="3" width="13.5703125" bestFit="1" customWidth="1"/>
    <col min="4" max="4" width="17" customWidth="1"/>
    <col min="5" max="5" width="14" bestFit="1" customWidth="1"/>
    <col min="6" max="6" width="13" bestFit="1" customWidth="1"/>
    <col min="7" max="49" width="20.7109375" bestFit="1" customWidth="1"/>
    <col min="50" max="50" width="13" bestFit="1" customWidth="1"/>
  </cols>
  <sheetData>
    <row r="3" spans="1:6" x14ac:dyDescent="0.2">
      <c r="A3" s="6" t="s">
        <v>10948</v>
      </c>
      <c r="B3" s="10" t="s">
        <v>10949</v>
      </c>
      <c r="E3" s="10"/>
    </row>
    <row r="4" spans="1:6" x14ac:dyDescent="0.2">
      <c r="A4" s="8" t="s">
        <v>320</v>
      </c>
      <c r="B4" s="15">
        <v>19510.64</v>
      </c>
      <c r="E4" s="8" t="s">
        <v>320</v>
      </c>
      <c r="F4" s="15">
        <f>GETPIVOTDATA("Sales",$A$3,"State","Alabama")</f>
        <v>19510.64</v>
      </c>
    </row>
    <row r="5" spans="1:6" x14ac:dyDescent="0.2">
      <c r="A5" s="23" t="s">
        <v>10944</v>
      </c>
      <c r="B5" s="24">
        <v>6139.09</v>
      </c>
      <c r="E5" s="23"/>
      <c r="F5" s="24">
        <f>GETPIVOTDATA("Sales",$A$3,"State","Alabama","Years",2016)</f>
        <v>6139.09</v>
      </c>
    </row>
    <row r="6" spans="1:6" x14ac:dyDescent="0.2">
      <c r="A6" s="23" t="s">
        <v>10945</v>
      </c>
      <c r="B6" s="24">
        <v>3891.9700000000003</v>
      </c>
      <c r="E6" s="23"/>
      <c r="F6" s="24">
        <f>GETPIVOTDATA("Sales",$A$3,"State","Alabama","Years",2017)</f>
        <v>3891.9700000000003</v>
      </c>
    </row>
    <row r="7" spans="1:6" x14ac:dyDescent="0.2">
      <c r="A7" s="23" t="s">
        <v>10946</v>
      </c>
      <c r="B7" s="24">
        <v>7651.329999999999</v>
      </c>
      <c r="E7" s="23"/>
      <c r="F7" s="24">
        <f>GETPIVOTDATA("Sales",$A$3,"State","Alabama","Years",2018)</f>
        <v>7651.329999999999</v>
      </c>
    </row>
    <row r="8" spans="1:6" x14ac:dyDescent="0.2">
      <c r="A8" s="23" t="s">
        <v>10947</v>
      </c>
      <c r="B8" s="24">
        <v>1828.2500000000002</v>
      </c>
      <c r="E8" s="23"/>
      <c r="F8" s="24">
        <f>GETPIVOTDATA("Sales",$A$3,"State","Alabama","Years",2019)</f>
        <v>1828.2500000000002</v>
      </c>
    </row>
    <row r="9" spans="1:6" x14ac:dyDescent="0.2">
      <c r="A9" s="25" t="s">
        <v>279</v>
      </c>
      <c r="B9" s="24">
        <v>35282.001000000004</v>
      </c>
      <c r="E9" s="25" t="s">
        <v>279</v>
      </c>
      <c r="F9" s="24">
        <f>GETPIVOTDATA("Sales",$A$3,"State","Arizona")</f>
        <v>35282.001000000004</v>
      </c>
    </row>
    <row r="10" spans="1:6" x14ac:dyDescent="0.2">
      <c r="A10" s="23" t="s">
        <v>10944</v>
      </c>
      <c r="B10" s="24">
        <v>8295.2350000000024</v>
      </c>
      <c r="E10" s="23"/>
      <c r="F10" s="24">
        <f>GETPIVOTDATA("Sales",$A$3,"State","Arizona","Years",2016)</f>
        <v>8295.2350000000024</v>
      </c>
    </row>
    <row r="11" spans="1:6" x14ac:dyDescent="0.2">
      <c r="A11" s="23" t="s">
        <v>10945</v>
      </c>
      <c r="B11" s="24">
        <v>9611.2100000000046</v>
      </c>
      <c r="E11" s="23"/>
      <c r="F11" s="24">
        <f>GETPIVOTDATA("Sales",$A$3,"State","Arizona","Years",2017)</f>
        <v>9611.2100000000046</v>
      </c>
    </row>
    <row r="12" spans="1:6" x14ac:dyDescent="0.2">
      <c r="A12" s="23" t="s">
        <v>10946</v>
      </c>
      <c r="B12" s="24">
        <v>6242.0190000000011</v>
      </c>
      <c r="E12" s="23"/>
      <c r="F12" s="24">
        <f>GETPIVOTDATA("Sales",$A$3,"State","Arizona","Years",2018)</f>
        <v>6242.0190000000011</v>
      </c>
    </row>
    <row r="13" spans="1:6" x14ac:dyDescent="0.2">
      <c r="A13" s="23" t="s">
        <v>10947</v>
      </c>
      <c r="B13" s="24">
        <v>11133.536999999998</v>
      </c>
      <c r="E13" s="23"/>
      <c r="F13" s="24">
        <f>GETPIVOTDATA("Sales",$A$3,"State","Arizona","Years",2019)</f>
        <v>11133.536999999998</v>
      </c>
    </row>
    <row r="14" spans="1:6" x14ac:dyDescent="0.2">
      <c r="A14" s="25" t="s">
        <v>1481</v>
      </c>
      <c r="B14" s="24">
        <v>11678.130000000001</v>
      </c>
      <c r="E14" s="25" t="s">
        <v>1481</v>
      </c>
      <c r="F14" s="24">
        <f>GETPIVOTDATA("Sales",$A$3,"State","Arkansas")</f>
        <v>11678.130000000001</v>
      </c>
    </row>
    <row r="15" spans="1:6" x14ac:dyDescent="0.2">
      <c r="A15" s="23" t="s">
        <v>10944</v>
      </c>
      <c r="B15" s="24">
        <v>6302.6900000000005</v>
      </c>
      <c r="E15" s="23"/>
      <c r="F15" s="24">
        <f>GETPIVOTDATA("Sales",$A$3,"State","Arkansas","Years",2016)</f>
        <v>6302.6900000000005</v>
      </c>
    </row>
    <row r="16" spans="1:6" x14ac:dyDescent="0.2">
      <c r="A16" s="23" t="s">
        <v>10945</v>
      </c>
      <c r="B16" s="24">
        <v>443.61</v>
      </c>
      <c r="E16" s="23"/>
      <c r="F16" s="24">
        <f>GETPIVOTDATA("Sales",$A$3,"State","Arkansas","Years",2017)</f>
        <v>443.61</v>
      </c>
    </row>
    <row r="17" spans="1:6" x14ac:dyDescent="0.2">
      <c r="A17" s="23" t="s">
        <v>10946</v>
      </c>
      <c r="B17" s="24">
        <v>2224.1899999999996</v>
      </c>
      <c r="E17" s="23"/>
      <c r="F17" s="24">
        <f>GETPIVOTDATA("Sales",$A$3,"State","Arkansas","Years",2018)</f>
        <v>2224.1899999999996</v>
      </c>
    </row>
    <row r="18" spans="1:6" x14ac:dyDescent="0.2">
      <c r="A18" s="23" t="s">
        <v>10947</v>
      </c>
      <c r="B18" s="24">
        <v>2707.6400000000003</v>
      </c>
      <c r="E18" s="23"/>
      <c r="F18" s="24">
        <f>GETPIVOTDATA("Sales",$A$3,"State","Arkansas","Years",2019)</f>
        <v>2707.6400000000003</v>
      </c>
    </row>
    <row r="19" spans="1:6" x14ac:dyDescent="0.2">
      <c r="A19" s="25" t="s">
        <v>40</v>
      </c>
      <c r="B19" s="24">
        <v>457687.63149999996</v>
      </c>
      <c r="E19" s="25" t="s">
        <v>40</v>
      </c>
      <c r="F19" s="24">
        <f>GETPIVOTDATA("Sales",$A$3,"State","California")</f>
        <v>457687.63149999996</v>
      </c>
    </row>
    <row r="20" spans="1:6" x14ac:dyDescent="0.2">
      <c r="A20" s="23" t="s">
        <v>10944</v>
      </c>
      <c r="B20" s="24">
        <v>91303.531000000003</v>
      </c>
      <c r="E20" s="23"/>
      <c r="F20" s="24">
        <f>GETPIVOTDATA("Sales",$A$3,"State","California","Years",2016)</f>
        <v>91303.531000000003</v>
      </c>
    </row>
    <row r="21" spans="1:6" x14ac:dyDescent="0.2">
      <c r="A21" s="23" t="s">
        <v>10945</v>
      </c>
      <c r="B21" s="24">
        <v>88443.84450000005</v>
      </c>
      <c r="E21" s="23"/>
      <c r="F21" s="24">
        <f>GETPIVOTDATA("Sales",$A$3,"State","California","Years",2017)</f>
        <v>88443.84450000005</v>
      </c>
    </row>
    <row r="22" spans="1:6" x14ac:dyDescent="0.2">
      <c r="A22" s="23" t="s">
        <v>10946</v>
      </c>
      <c r="B22" s="24">
        <v>131551.91150000005</v>
      </c>
      <c r="E22" s="23"/>
      <c r="F22" s="24">
        <f>GETPIVOTDATA("Sales",$A$3,"State","California","Years",2018)</f>
        <v>131551.91150000005</v>
      </c>
    </row>
    <row r="23" spans="1:6" x14ac:dyDescent="0.2">
      <c r="A23" s="23" t="s">
        <v>10947</v>
      </c>
      <c r="B23" s="24">
        <v>146388.34449999983</v>
      </c>
      <c r="E23" s="23"/>
      <c r="F23" s="24">
        <f>GETPIVOTDATA("Sales",$A$3,"State","California","Years",2019)</f>
        <v>146388.34449999983</v>
      </c>
    </row>
    <row r="24" spans="1:6" x14ac:dyDescent="0.2">
      <c r="A24" s="25" t="s">
        <v>404</v>
      </c>
      <c r="B24" s="24">
        <v>32108.117999999999</v>
      </c>
      <c r="E24" s="25" t="s">
        <v>404</v>
      </c>
      <c r="F24" s="24">
        <f>GETPIVOTDATA("Sales",$A$3,"State","Colorado")</f>
        <v>32108.117999999999</v>
      </c>
    </row>
    <row r="25" spans="1:6" x14ac:dyDescent="0.2">
      <c r="A25" s="23" t="s">
        <v>10944</v>
      </c>
      <c r="B25" s="24">
        <v>6502.2939999999981</v>
      </c>
      <c r="E25" s="23"/>
      <c r="F25" s="24">
        <f>GETPIVOTDATA("Sales",$A$3,"State","Colorado","Years",2016)</f>
        <v>6502.2939999999981</v>
      </c>
    </row>
    <row r="26" spans="1:6" x14ac:dyDescent="0.2">
      <c r="A26" s="23" t="s">
        <v>10945</v>
      </c>
      <c r="B26" s="24">
        <v>4639.2700000000004</v>
      </c>
      <c r="E26" s="23"/>
      <c r="F26" s="24">
        <f>GETPIVOTDATA("Sales",$A$3,"State","Colorado","Years",2017)</f>
        <v>4639.2700000000004</v>
      </c>
    </row>
    <row r="27" spans="1:6" x14ac:dyDescent="0.2">
      <c r="A27" s="23" t="s">
        <v>10946</v>
      </c>
      <c r="B27" s="24">
        <v>10666.741000000002</v>
      </c>
      <c r="E27" s="23"/>
      <c r="F27" s="24">
        <f>GETPIVOTDATA("Sales",$A$3,"State","Colorado","Years",2018)</f>
        <v>10666.741000000002</v>
      </c>
    </row>
    <row r="28" spans="1:6" x14ac:dyDescent="0.2">
      <c r="A28" s="23" t="s">
        <v>10947</v>
      </c>
      <c r="B28" s="24">
        <v>10299.812999999998</v>
      </c>
      <c r="E28" s="23"/>
      <c r="F28" s="24">
        <f>GETPIVOTDATA("Sales",$A$3,"State","Colorado","Years",2019)</f>
        <v>10299.812999999998</v>
      </c>
    </row>
    <row r="29" spans="1:6" x14ac:dyDescent="0.2">
      <c r="A29" s="25" t="s">
        <v>658</v>
      </c>
      <c r="B29" s="24">
        <v>13384.357</v>
      </c>
      <c r="E29" s="25" t="s">
        <v>658</v>
      </c>
      <c r="F29" s="24">
        <f>GETPIVOTDATA("Sales",$A$3,"State","Connecticut")</f>
        <v>13384.357</v>
      </c>
    </row>
    <row r="30" spans="1:6" x14ac:dyDescent="0.2">
      <c r="A30" s="23" t="s">
        <v>10944</v>
      </c>
      <c r="B30" s="24">
        <v>2794.0200000000004</v>
      </c>
      <c r="E30" s="23"/>
      <c r="F30" s="24">
        <f>GETPIVOTDATA("Sales",$A$3,"State","Connecticut","Years",2016)</f>
        <v>2794.0200000000004</v>
      </c>
    </row>
    <row r="31" spans="1:6" x14ac:dyDescent="0.2">
      <c r="A31" s="23" t="s">
        <v>10945</v>
      </c>
      <c r="B31" s="24">
        <v>1284.6399999999999</v>
      </c>
      <c r="E31" s="23"/>
      <c r="F31" s="24">
        <f>GETPIVOTDATA("Sales",$A$3,"State","Connecticut","Years",2017)</f>
        <v>1284.6399999999999</v>
      </c>
    </row>
    <row r="32" spans="1:6" x14ac:dyDescent="0.2">
      <c r="A32" s="23" t="s">
        <v>10946</v>
      </c>
      <c r="B32" s="24">
        <v>3998.4870000000005</v>
      </c>
      <c r="E32" s="23"/>
      <c r="F32" s="24">
        <f>GETPIVOTDATA("Sales",$A$3,"State","Connecticut","Years",2018)</f>
        <v>3998.4870000000005</v>
      </c>
    </row>
    <row r="33" spans="1:6" x14ac:dyDescent="0.2">
      <c r="A33" s="23" t="s">
        <v>10947</v>
      </c>
      <c r="B33" s="24">
        <v>5307.2099999999982</v>
      </c>
      <c r="E33" s="23"/>
      <c r="F33" s="24">
        <f>GETPIVOTDATA("Sales",$A$3,"State","Connecticut","Years",2019)</f>
        <v>5307.2099999999982</v>
      </c>
    </row>
    <row r="34" spans="1:6" x14ac:dyDescent="0.2">
      <c r="A34" s="25" t="s">
        <v>220</v>
      </c>
      <c r="B34" s="24">
        <v>27451.069000000003</v>
      </c>
      <c r="E34" s="25" t="s">
        <v>220</v>
      </c>
      <c r="F34" s="24">
        <f>GETPIVOTDATA("Sales",$A$3,"State","Delaware")</f>
        <v>27451.069000000003</v>
      </c>
    </row>
    <row r="35" spans="1:6" x14ac:dyDescent="0.2">
      <c r="A35" s="23" t="s">
        <v>10944</v>
      </c>
      <c r="B35" s="24">
        <v>4786.03</v>
      </c>
      <c r="E35" s="23"/>
      <c r="F35" s="24">
        <f>GETPIVOTDATA("Sales",$A$3,"State","Delaware","Years",2016)</f>
        <v>4786.03</v>
      </c>
    </row>
    <row r="36" spans="1:6" x14ac:dyDescent="0.2">
      <c r="A36" s="23" t="s">
        <v>10945</v>
      </c>
      <c r="B36" s="24">
        <v>6190.3360000000002</v>
      </c>
      <c r="E36" s="23"/>
      <c r="F36" s="24">
        <f>GETPIVOTDATA("Sales",$A$3,"State","Delaware","Years",2017)</f>
        <v>6190.3360000000002</v>
      </c>
    </row>
    <row r="37" spans="1:6" x14ac:dyDescent="0.2">
      <c r="A37" s="23" t="s">
        <v>10946</v>
      </c>
      <c r="B37" s="24">
        <v>2719.72</v>
      </c>
      <c r="E37" s="23"/>
      <c r="F37" s="24">
        <f>GETPIVOTDATA("Sales",$A$3,"State","Delaware","Years",2018)</f>
        <v>2719.72</v>
      </c>
    </row>
    <row r="38" spans="1:6" x14ac:dyDescent="0.2">
      <c r="A38" s="23" t="s">
        <v>10947</v>
      </c>
      <c r="B38" s="24">
        <v>13754.983000000002</v>
      </c>
      <c r="E38" s="23"/>
      <c r="F38" s="24">
        <f>GETPIVOTDATA("Sales",$A$3,"State","Delaware","Years",2019)</f>
        <v>13754.983000000002</v>
      </c>
    </row>
    <row r="39" spans="1:6" x14ac:dyDescent="0.2">
      <c r="A39" s="25" t="s">
        <v>2548</v>
      </c>
      <c r="B39" s="24">
        <v>2865.0200000000004</v>
      </c>
      <c r="E39" s="25" t="s">
        <v>2548</v>
      </c>
      <c r="F39" s="24">
        <f>GETPIVOTDATA("Sales",$A$3,"State","District of Columbia")</f>
        <v>2865.0200000000004</v>
      </c>
    </row>
    <row r="40" spans="1:6" x14ac:dyDescent="0.2">
      <c r="A40" s="23" t="s">
        <v>10945</v>
      </c>
      <c r="B40" s="24">
        <v>2670.19</v>
      </c>
      <c r="E40" s="23"/>
      <c r="F40" s="24">
        <f>GETPIVOTDATA("Sales",$A$3,"State","District of Columbia","Years",2017)</f>
        <v>2670.19</v>
      </c>
    </row>
    <row r="41" spans="1:6" x14ac:dyDescent="0.2">
      <c r="A41" s="23" t="s">
        <v>10946</v>
      </c>
      <c r="B41" s="24">
        <v>117.07000000000001</v>
      </c>
      <c r="E41" s="23"/>
      <c r="F41" s="24">
        <f>GETPIVOTDATA("Sales",$A$3,"State","District of Columbia","Years",2018)</f>
        <v>117.07000000000001</v>
      </c>
    </row>
    <row r="42" spans="1:6" x14ac:dyDescent="0.2">
      <c r="A42" s="23" t="s">
        <v>10947</v>
      </c>
      <c r="B42" s="24">
        <v>77.759999999999991</v>
      </c>
      <c r="E42" s="23"/>
      <c r="F42" s="24">
        <f>GETPIVOTDATA("Sales",$A$3,"State","District of Columbia","Years",2019)</f>
        <v>77.759999999999991</v>
      </c>
    </row>
    <row r="43" spans="1:6" x14ac:dyDescent="0.2">
      <c r="A43" s="25" t="s">
        <v>50</v>
      </c>
      <c r="B43" s="24">
        <v>89473.70799999997</v>
      </c>
      <c r="E43" s="25" t="s">
        <v>50</v>
      </c>
      <c r="F43" s="24">
        <f>GETPIVOTDATA("Sales",$A$3,"State","Florida")</f>
        <v>89473.70799999997</v>
      </c>
    </row>
    <row r="44" spans="1:6" x14ac:dyDescent="0.2">
      <c r="A44" s="23" t="s">
        <v>10944</v>
      </c>
      <c r="B44" s="24">
        <v>34248.260499999975</v>
      </c>
      <c r="E44" s="23"/>
      <c r="F44" s="24">
        <f>GETPIVOTDATA("Sales",$A$3,"State","Florida","Years",2016)</f>
        <v>34248.260499999975</v>
      </c>
    </row>
    <row r="45" spans="1:6" x14ac:dyDescent="0.2">
      <c r="A45" s="23" t="s">
        <v>10945</v>
      </c>
      <c r="B45" s="24">
        <v>15177.448500000002</v>
      </c>
      <c r="E45" s="23"/>
      <c r="F45" s="24">
        <f>GETPIVOTDATA("Sales",$A$3,"State","Florida","Years",2017)</f>
        <v>15177.448500000002</v>
      </c>
    </row>
    <row r="46" spans="1:6" x14ac:dyDescent="0.2">
      <c r="A46" s="23" t="s">
        <v>10946</v>
      </c>
      <c r="B46" s="24">
        <v>13603.283499999996</v>
      </c>
      <c r="E46" s="23"/>
      <c r="F46" s="24">
        <f>GETPIVOTDATA("Sales",$A$3,"State","Florida","Years",2018)</f>
        <v>13603.283499999996</v>
      </c>
    </row>
    <row r="47" spans="1:6" x14ac:dyDescent="0.2">
      <c r="A47" s="23" t="s">
        <v>10947</v>
      </c>
      <c r="B47" s="24">
        <v>26444.715500000002</v>
      </c>
      <c r="E47" s="23"/>
      <c r="F47" s="24">
        <f>GETPIVOTDATA("Sales",$A$3,"State","Florida","Years",2019)</f>
        <v>26444.715500000002</v>
      </c>
    </row>
    <row r="48" spans="1:6" x14ac:dyDescent="0.2">
      <c r="A48" s="25" t="s">
        <v>1111</v>
      </c>
      <c r="B48" s="24">
        <v>49095.839999999997</v>
      </c>
      <c r="E48" s="25" t="s">
        <v>1111</v>
      </c>
      <c r="F48" s="24">
        <f>GETPIVOTDATA("Sales",$A$3,"State","Georgia")</f>
        <v>49095.839999999997</v>
      </c>
    </row>
    <row r="49" spans="1:6" x14ac:dyDescent="0.2">
      <c r="A49" s="23" t="s">
        <v>10944</v>
      </c>
      <c r="B49" s="24">
        <v>4540.1000000000004</v>
      </c>
      <c r="E49" s="23"/>
      <c r="F49" s="24">
        <f>GETPIVOTDATA("Sales",$A$3,"State","Georgia","Years",2016)</f>
        <v>4540.1000000000004</v>
      </c>
    </row>
    <row r="50" spans="1:6" x14ac:dyDescent="0.2">
      <c r="A50" s="23" t="s">
        <v>10945</v>
      </c>
      <c r="B50" s="24">
        <v>11338.049999999996</v>
      </c>
      <c r="E50" s="23"/>
      <c r="F50" s="24">
        <f>GETPIVOTDATA("Sales",$A$3,"State","Georgia","Years",2017)</f>
        <v>11338.049999999996</v>
      </c>
    </row>
    <row r="51" spans="1:6" x14ac:dyDescent="0.2">
      <c r="A51" s="23" t="s">
        <v>10946</v>
      </c>
      <c r="B51" s="24">
        <v>14057.670000000006</v>
      </c>
      <c r="E51" s="23"/>
      <c r="F51" s="24">
        <f>GETPIVOTDATA("Sales",$A$3,"State","Georgia","Years",2018)</f>
        <v>14057.670000000006</v>
      </c>
    </row>
    <row r="52" spans="1:6" x14ac:dyDescent="0.2">
      <c r="A52" s="23" t="s">
        <v>10947</v>
      </c>
      <c r="B52" s="24">
        <v>19160.02</v>
      </c>
      <c r="E52" s="23"/>
      <c r="F52" s="24">
        <f>GETPIVOTDATA("Sales",$A$3,"State","Georgia","Years",2019)</f>
        <v>19160.02</v>
      </c>
    </row>
    <row r="53" spans="1:6" x14ac:dyDescent="0.2">
      <c r="A53" s="25" t="s">
        <v>4748</v>
      </c>
      <c r="B53" s="24">
        <v>4382.4859999999999</v>
      </c>
      <c r="E53" s="25" t="s">
        <v>4748</v>
      </c>
      <c r="F53" s="24">
        <f>GETPIVOTDATA("Sales",$A$3,"State","Idaho")</f>
        <v>4382.4859999999999</v>
      </c>
    </row>
    <row r="54" spans="1:6" x14ac:dyDescent="0.2">
      <c r="A54" s="23" t="s">
        <v>10944</v>
      </c>
      <c r="B54" s="24">
        <v>465.21600000000001</v>
      </c>
      <c r="E54" s="23"/>
      <c r="F54" s="24">
        <f>GETPIVOTDATA("Sales",$A$3,"State","Idaho","Years",2016)</f>
        <v>465.21600000000001</v>
      </c>
    </row>
    <row r="55" spans="1:6" x14ac:dyDescent="0.2">
      <c r="A55" s="23" t="s">
        <v>10945</v>
      </c>
      <c r="B55" s="24">
        <v>1500.2359999999999</v>
      </c>
      <c r="E55" s="23"/>
      <c r="F55" s="24">
        <f>GETPIVOTDATA("Sales",$A$3,"State","Idaho","Years",2017)</f>
        <v>1500.2359999999999</v>
      </c>
    </row>
    <row r="56" spans="1:6" x14ac:dyDescent="0.2">
      <c r="A56" s="23" t="s">
        <v>10946</v>
      </c>
      <c r="B56" s="24">
        <v>1183.4859999999999</v>
      </c>
      <c r="E56" s="23"/>
      <c r="F56" s="24">
        <f>GETPIVOTDATA("Sales",$A$3,"State","Idaho","Years",2018)</f>
        <v>1183.4859999999999</v>
      </c>
    </row>
    <row r="57" spans="1:6" x14ac:dyDescent="0.2">
      <c r="A57" s="23" t="s">
        <v>10947</v>
      </c>
      <c r="B57" s="24">
        <v>1233.548</v>
      </c>
      <c r="E57" s="23"/>
      <c r="F57" s="24">
        <f>GETPIVOTDATA("Sales",$A$3,"State","Idaho","Years",2019)</f>
        <v>1233.548</v>
      </c>
    </row>
    <row r="58" spans="1:6" x14ac:dyDescent="0.2">
      <c r="A58" s="25" t="s">
        <v>191</v>
      </c>
      <c r="B58" s="24">
        <v>80166.100999999966</v>
      </c>
      <c r="E58" s="25" t="s">
        <v>191</v>
      </c>
      <c r="F58" s="24">
        <f>GETPIVOTDATA("Sales",$A$3,"State","Illinois")</f>
        <v>80166.100999999966</v>
      </c>
    </row>
    <row r="59" spans="1:6" x14ac:dyDescent="0.2">
      <c r="A59" s="23" t="s">
        <v>10944</v>
      </c>
      <c r="B59" s="24">
        <v>16202.707000000002</v>
      </c>
      <c r="E59" s="23"/>
      <c r="F59" s="24">
        <f>GETPIVOTDATA("Sales",$A$3,"State","Illinois","Years",2016)</f>
        <v>16202.707000000002</v>
      </c>
    </row>
    <row r="60" spans="1:6" x14ac:dyDescent="0.2">
      <c r="A60" s="23" t="s">
        <v>10945</v>
      </c>
      <c r="B60" s="24">
        <v>18578.063999999991</v>
      </c>
      <c r="E60" s="23"/>
      <c r="F60" s="24">
        <f>GETPIVOTDATA("Sales",$A$3,"State","Illinois","Years",2017)</f>
        <v>18578.063999999991</v>
      </c>
    </row>
    <row r="61" spans="1:6" x14ac:dyDescent="0.2">
      <c r="A61" s="23" t="s">
        <v>10946</v>
      </c>
      <c r="B61" s="24">
        <v>21033.718999999986</v>
      </c>
      <c r="E61" s="23"/>
      <c r="F61" s="24">
        <f>GETPIVOTDATA("Sales",$A$3,"State","Illinois","Years",2018)</f>
        <v>21033.718999999986</v>
      </c>
    </row>
    <row r="62" spans="1:6" x14ac:dyDescent="0.2">
      <c r="A62" s="23" t="s">
        <v>10947</v>
      </c>
      <c r="B62" s="24">
        <v>24351.610999999986</v>
      </c>
      <c r="E62" s="23"/>
      <c r="F62" s="24">
        <f>GETPIVOTDATA("Sales",$A$3,"State","Illinois","Years",2019)</f>
        <v>24351.610999999986</v>
      </c>
    </row>
    <row r="63" spans="1:6" x14ac:dyDescent="0.2">
      <c r="A63" s="25" t="s">
        <v>228</v>
      </c>
      <c r="B63" s="24">
        <v>53555.360000000001</v>
      </c>
      <c r="E63" s="25" t="s">
        <v>228</v>
      </c>
      <c r="F63" s="24">
        <f>GETPIVOTDATA("Sales",$A$3,"State","Indiana")</f>
        <v>53555.360000000001</v>
      </c>
    </row>
    <row r="64" spans="1:6" x14ac:dyDescent="0.2">
      <c r="A64" s="23" t="s">
        <v>10944</v>
      </c>
      <c r="B64" s="24">
        <v>2936.8100000000004</v>
      </c>
      <c r="E64" s="23"/>
      <c r="F64" s="24">
        <f>GETPIVOTDATA("Sales",$A$3,"State","Indiana","Years",2016)</f>
        <v>2936.8100000000004</v>
      </c>
    </row>
    <row r="65" spans="1:6" x14ac:dyDescent="0.2">
      <c r="A65" s="23" t="s">
        <v>10945</v>
      </c>
      <c r="B65" s="24">
        <v>6640.3200000000006</v>
      </c>
      <c r="E65" s="23"/>
      <c r="F65" s="24">
        <f>GETPIVOTDATA("Sales",$A$3,"State","Indiana","Years",2017)</f>
        <v>6640.3200000000006</v>
      </c>
    </row>
    <row r="66" spans="1:6" x14ac:dyDescent="0.2">
      <c r="A66" s="23" t="s">
        <v>10946</v>
      </c>
      <c r="B66" s="24">
        <v>25461.779999999995</v>
      </c>
      <c r="E66" s="23"/>
      <c r="F66" s="24">
        <f>GETPIVOTDATA("Sales",$A$3,"State","Indiana","Years",2018)</f>
        <v>25461.779999999995</v>
      </c>
    </row>
    <row r="67" spans="1:6" x14ac:dyDescent="0.2">
      <c r="A67" s="23" t="s">
        <v>10947</v>
      </c>
      <c r="B67" s="24">
        <v>18516.45</v>
      </c>
      <c r="E67" s="23"/>
      <c r="F67" s="24">
        <f>GETPIVOTDATA("Sales",$A$3,"State","Indiana","Years",2019)</f>
        <v>18516.45</v>
      </c>
    </row>
    <row r="68" spans="1:6" x14ac:dyDescent="0.2">
      <c r="A68" s="25" t="s">
        <v>432</v>
      </c>
      <c r="B68" s="24">
        <v>4579.76</v>
      </c>
      <c r="E68" s="25" t="s">
        <v>432</v>
      </c>
      <c r="F68" s="24">
        <f>GETPIVOTDATA("Sales",$A$3,"State","Iowa")</f>
        <v>4579.76</v>
      </c>
    </row>
    <row r="69" spans="1:6" x14ac:dyDescent="0.2">
      <c r="A69" s="23" t="s">
        <v>10944</v>
      </c>
      <c r="B69" s="24">
        <v>1190.8399999999999</v>
      </c>
      <c r="E69" s="23"/>
      <c r="F69" s="24">
        <f>GETPIVOTDATA("Sales",$A$3,"State","Iowa","Years",2016)</f>
        <v>1190.8399999999999</v>
      </c>
    </row>
    <row r="70" spans="1:6" x14ac:dyDescent="0.2">
      <c r="A70" s="23" t="s">
        <v>10945</v>
      </c>
      <c r="B70" s="24">
        <v>1713.2</v>
      </c>
      <c r="E70" s="23"/>
      <c r="F70" s="24">
        <f>GETPIVOTDATA("Sales",$A$3,"State","Iowa","Years",2017)</f>
        <v>1713.2</v>
      </c>
    </row>
    <row r="71" spans="1:6" x14ac:dyDescent="0.2">
      <c r="A71" s="23" t="s">
        <v>10946</v>
      </c>
      <c r="B71" s="24">
        <v>959.31</v>
      </c>
      <c r="E71" s="23"/>
      <c r="F71" s="24">
        <f>GETPIVOTDATA("Sales",$A$3,"State","Iowa","Years",2018)</f>
        <v>959.31</v>
      </c>
    </row>
    <row r="72" spans="1:6" x14ac:dyDescent="0.2">
      <c r="A72" s="23" t="s">
        <v>10947</v>
      </c>
      <c r="B72" s="24">
        <v>716.41</v>
      </c>
      <c r="E72" s="23"/>
      <c r="F72" s="24">
        <f>GETPIVOTDATA("Sales",$A$3,"State","Iowa","Years",2019)</f>
        <v>716.41</v>
      </c>
    </row>
    <row r="73" spans="1:6" x14ac:dyDescent="0.2">
      <c r="A73" s="25" t="s">
        <v>3668</v>
      </c>
      <c r="B73" s="24">
        <v>2914.3099999999995</v>
      </c>
      <c r="E73" s="25" t="s">
        <v>3668</v>
      </c>
      <c r="F73" s="24">
        <f>GETPIVOTDATA("Sales",$A$3,"State","Kansas")</f>
        <v>2914.3099999999995</v>
      </c>
    </row>
    <row r="74" spans="1:6" x14ac:dyDescent="0.2">
      <c r="A74" s="23" t="s">
        <v>10944</v>
      </c>
      <c r="B74" s="24">
        <v>1319.79</v>
      </c>
      <c r="E74" s="23"/>
      <c r="F74" s="24">
        <f>GETPIVOTDATA("Sales",$A$3,"State","Kansas","Years",2016)</f>
        <v>1319.79</v>
      </c>
    </row>
    <row r="75" spans="1:6" x14ac:dyDescent="0.2">
      <c r="A75" s="23" t="s">
        <v>10945</v>
      </c>
      <c r="B75" s="24">
        <v>170.30999999999997</v>
      </c>
      <c r="E75" s="23"/>
      <c r="F75" s="24">
        <f>GETPIVOTDATA("Sales",$A$3,"State","Kansas","Years",2017)</f>
        <v>170.30999999999997</v>
      </c>
    </row>
    <row r="76" spans="1:6" x14ac:dyDescent="0.2">
      <c r="A76" s="23" t="s">
        <v>10946</v>
      </c>
      <c r="B76" s="24">
        <v>691.06</v>
      </c>
      <c r="E76" s="23"/>
      <c r="F76" s="24">
        <f>GETPIVOTDATA("Sales",$A$3,"State","Kansas","Years",2018)</f>
        <v>691.06</v>
      </c>
    </row>
    <row r="77" spans="1:6" x14ac:dyDescent="0.2">
      <c r="A77" s="23" t="s">
        <v>10947</v>
      </c>
      <c r="B77" s="24">
        <v>733.14999999999986</v>
      </c>
      <c r="E77" s="23"/>
      <c r="F77" s="24">
        <f>GETPIVOTDATA("Sales",$A$3,"State","Kansas","Years",2019)</f>
        <v>733.14999999999986</v>
      </c>
    </row>
    <row r="78" spans="1:6" x14ac:dyDescent="0.2">
      <c r="A78" s="25" t="s">
        <v>27</v>
      </c>
      <c r="B78" s="24">
        <v>36591.75</v>
      </c>
      <c r="E78" s="25" t="s">
        <v>27</v>
      </c>
      <c r="F78" s="24">
        <f>GETPIVOTDATA("Sales",$A$3,"State","Kentucky")</f>
        <v>36591.75</v>
      </c>
    </row>
    <row r="79" spans="1:6" x14ac:dyDescent="0.2">
      <c r="A79" s="23" t="s">
        <v>10944</v>
      </c>
      <c r="B79" s="24">
        <v>8280.4599999999991</v>
      </c>
      <c r="E79" s="23"/>
      <c r="F79" s="24">
        <f>GETPIVOTDATA("Sales",$A$3,"State","Kentucky","Years",2016)</f>
        <v>8280.4599999999991</v>
      </c>
    </row>
    <row r="80" spans="1:6" x14ac:dyDescent="0.2">
      <c r="A80" s="23" t="s">
        <v>10945</v>
      </c>
      <c r="B80" s="24">
        <v>7673.5600000000013</v>
      </c>
      <c r="E80" s="23"/>
      <c r="F80" s="24">
        <f>GETPIVOTDATA("Sales",$A$3,"State","Kentucky","Years",2017)</f>
        <v>7673.5600000000013</v>
      </c>
    </row>
    <row r="81" spans="1:6" x14ac:dyDescent="0.2">
      <c r="A81" s="23" t="s">
        <v>10946</v>
      </c>
      <c r="B81" s="24">
        <v>5102.8899999999994</v>
      </c>
      <c r="E81" s="23"/>
      <c r="F81" s="24">
        <f>GETPIVOTDATA("Sales",$A$3,"State","Kentucky","Years",2018)</f>
        <v>5102.8899999999994</v>
      </c>
    </row>
    <row r="82" spans="1:6" x14ac:dyDescent="0.2">
      <c r="A82" s="23" t="s">
        <v>10947</v>
      </c>
      <c r="B82" s="24">
        <v>15534.840000000004</v>
      </c>
      <c r="E82" s="23"/>
      <c r="F82" s="24">
        <f>GETPIVOTDATA("Sales",$A$3,"State","Kentucky","Years",2019)</f>
        <v>15534.840000000004</v>
      </c>
    </row>
    <row r="83" spans="1:6" x14ac:dyDescent="0.2">
      <c r="A83" s="25" t="s">
        <v>648</v>
      </c>
      <c r="B83" s="24">
        <v>9217.0300000000007</v>
      </c>
      <c r="E83" s="25" t="s">
        <v>648</v>
      </c>
      <c r="F83" s="24">
        <f>GETPIVOTDATA("Sales",$A$3,"State","Louisiana")</f>
        <v>9217.0300000000007</v>
      </c>
    </row>
    <row r="84" spans="1:6" x14ac:dyDescent="0.2">
      <c r="A84" s="23" t="s">
        <v>10944</v>
      </c>
      <c r="B84" s="24">
        <v>2534.9200000000005</v>
      </c>
      <c r="E84" s="23"/>
      <c r="F84" s="24">
        <f>GETPIVOTDATA("Sales",$A$3,"State","Louisiana","Years",2016)</f>
        <v>2534.9200000000005</v>
      </c>
    </row>
    <row r="85" spans="1:6" x14ac:dyDescent="0.2">
      <c r="A85" s="23" t="s">
        <v>10945</v>
      </c>
      <c r="B85" s="24">
        <v>917.8</v>
      </c>
      <c r="E85" s="23"/>
      <c r="F85" s="24">
        <f>GETPIVOTDATA("Sales",$A$3,"State","Louisiana","Years",2017)</f>
        <v>917.8</v>
      </c>
    </row>
    <row r="86" spans="1:6" x14ac:dyDescent="0.2">
      <c r="A86" s="23" t="s">
        <v>10946</v>
      </c>
      <c r="B86" s="24">
        <v>262.76</v>
      </c>
      <c r="E86" s="23"/>
      <c r="F86" s="24">
        <f>GETPIVOTDATA("Sales",$A$3,"State","Louisiana","Years",2018)</f>
        <v>262.76</v>
      </c>
    </row>
    <row r="87" spans="1:6" x14ac:dyDescent="0.2">
      <c r="A87" s="23" t="s">
        <v>10947</v>
      </c>
      <c r="B87" s="24">
        <v>5501.55</v>
      </c>
      <c r="E87" s="23"/>
      <c r="F87" s="24">
        <f>GETPIVOTDATA("Sales",$A$3,"State","Louisiana","Years",2019)</f>
        <v>5501.55</v>
      </c>
    </row>
    <row r="88" spans="1:6" x14ac:dyDescent="0.2">
      <c r="A88" s="25" t="s">
        <v>4136</v>
      </c>
      <c r="B88" s="24">
        <v>1270.53</v>
      </c>
      <c r="E88" s="25" t="s">
        <v>4136</v>
      </c>
      <c r="F88" s="24">
        <f>GETPIVOTDATA("Sales",$A$3,"State","Maine")</f>
        <v>1270.53</v>
      </c>
    </row>
    <row r="89" spans="1:6" x14ac:dyDescent="0.2">
      <c r="A89" s="23" t="s">
        <v>10944</v>
      </c>
      <c r="B89" s="24">
        <v>617.12</v>
      </c>
      <c r="E89" s="23"/>
      <c r="F89" s="24">
        <f>GETPIVOTDATA("Sales",$A$3,"State","Maine","Years",2016)</f>
        <v>617.12</v>
      </c>
    </row>
    <row r="90" spans="1:6" x14ac:dyDescent="0.2">
      <c r="A90" s="23" t="s">
        <v>10945</v>
      </c>
      <c r="B90" s="24">
        <v>106.08000000000001</v>
      </c>
      <c r="E90" s="23"/>
      <c r="F90" s="24">
        <f>GETPIVOTDATA("Sales",$A$3,"State","Maine","Years",2017)</f>
        <v>106.08000000000001</v>
      </c>
    </row>
    <row r="91" spans="1:6" x14ac:dyDescent="0.2">
      <c r="A91" s="23" t="s">
        <v>10946</v>
      </c>
      <c r="B91" s="24">
        <v>547.32999999999993</v>
      </c>
      <c r="E91" s="23"/>
      <c r="F91" s="24">
        <f>GETPIVOTDATA("Sales",$A$3,"State","Maine","Years",2018)</f>
        <v>547.32999999999993</v>
      </c>
    </row>
    <row r="92" spans="1:6" x14ac:dyDescent="0.2">
      <c r="A92" s="25" t="s">
        <v>2320</v>
      </c>
      <c r="B92" s="24">
        <v>23705.522999999994</v>
      </c>
      <c r="E92" s="25" t="s">
        <v>2320</v>
      </c>
      <c r="F92" s="24">
        <f>GETPIVOTDATA("Sales",$A$3,"State","Maryland")</f>
        <v>23705.522999999994</v>
      </c>
    </row>
    <row r="93" spans="1:6" x14ac:dyDescent="0.2">
      <c r="A93" s="23" t="s">
        <v>10944</v>
      </c>
      <c r="B93" s="24">
        <v>1701.25</v>
      </c>
      <c r="E93" s="23"/>
      <c r="F93" s="24">
        <f>GETPIVOTDATA("Sales",$A$3,"State","Maryland","Years",2016)</f>
        <v>1701.25</v>
      </c>
    </row>
    <row r="94" spans="1:6" x14ac:dyDescent="0.2">
      <c r="A94" s="23" t="s">
        <v>10945</v>
      </c>
      <c r="B94" s="24">
        <v>7843.1099999999988</v>
      </c>
      <c r="E94" s="23"/>
      <c r="F94" s="24">
        <f>GETPIVOTDATA("Sales",$A$3,"State","Maryland","Years",2017)</f>
        <v>7843.1099999999988</v>
      </c>
    </row>
    <row r="95" spans="1:6" x14ac:dyDescent="0.2">
      <c r="A95" s="23" t="s">
        <v>10946</v>
      </c>
      <c r="B95" s="24">
        <v>4709.5630000000001</v>
      </c>
      <c r="E95" s="23"/>
      <c r="F95" s="24">
        <f>GETPIVOTDATA("Sales",$A$3,"State","Maryland","Years",2018)</f>
        <v>4709.5630000000001</v>
      </c>
    </row>
    <row r="96" spans="1:6" x14ac:dyDescent="0.2">
      <c r="A96" s="23" t="s">
        <v>10947</v>
      </c>
      <c r="B96" s="24">
        <v>9451.5999999999967</v>
      </c>
      <c r="E96" s="23"/>
      <c r="F96" s="24">
        <f>GETPIVOTDATA("Sales",$A$3,"State","Maryland","Years",2019)</f>
        <v>9451.5999999999967</v>
      </c>
    </row>
    <row r="97" spans="1:6" x14ac:dyDescent="0.2">
      <c r="A97" s="25" t="s">
        <v>1088</v>
      </c>
      <c r="B97" s="24">
        <v>28634.433999999994</v>
      </c>
      <c r="E97" s="25" t="s">
        <v>1088</v>
      </c>
      <c r="F97" s="24">
        <f>GETPIVOTDATA("Sales",$A$3,"State","Massachusetts")</f>
        <v>28634.433999999994</v>
      </c>
    </row>
    <row r="98" spans="1:6" x14ac:dyDescent="0.2">
      <c r="A98" s="23" t="s">
        <v>10944</v>
      </c>
      <c r="B98" s="24">
        <v>9900.1059999999998</v>
      </c>
      <c r="E98" s="23"/>
      <c r="F98" s="24">
        <f>GETPIVOTDATA("Sales",$A$3,"State","Massachusetts","Years",2016)</f>
        <v>9900.1059999999998</v>
      </c>
    </row>
    <row r="99" spans="1:6" x14ac:dyDescent="0.2">
      <c r="A99" s="23" t="s">
        <v>10945</v>
      </c>
      <c r="B99" s="24">
        <v>6625.9879999999985</v>
      </c>
      <c r="E99" s="23"/>
      <c r="F99" s="24">
        <f>GETPIVOTDATA("Sales",$A$3,"State","Massachusetts","Years",2017)</f>
        <v>6625.9879999999985</v>
      </c>
    </row>
    <row r="100" spans="1:6" x14ac:dyDescent="0.2">
      <c r="A100" s="23" t="s">
        <v>10946</v>
      </c>
      <c r="B100" s="24">
        <v>3965.2640000000006</v>
      </c>
      <c r="E100" s="23"/>
      <c r="F100" s="24">
        <f>GETPIVOTDATA("Sales",$A$3,"State","Massachusetts","Years",2018)</f>
        <v>3965.2640000000006</v>
      </c>
    </row>
    <row r="101" spans="1:6" x14ac:dyDescent="0.2">
      <c r="A101" s="23" t="s">
        <v>10947</v>
      </c>
      <c r="B101" s="24">
        <v>8143.0759999999991</v>
      </c>
      <c r="E101" s="23"/>
      <c r="F101" s="24">
        <f>GETPIVOTDATA("Sales",$A$3,"State","Massachusetts","Years",2019)</f>
        <v>8143.0759999999991</v>
      </c>
    </row>
    <row r="102" spans="1:6" x14ac:dyDescent="0.2">
      <c r="A102" s="25" t="s">
        <v>214</v>
      </c>
      <c r="B102" s="24">
        <v>76269.614000000001</v>
      </c>
      <c r="E102" s="25" t="s">
        <v>214</v>
      </c>
      <c r="F102" s="24">
        <f>GETPIVOTDATA("Sales",$A$3,"State","Michigan")</f>
        <v>76269.614000000001</v>
      </c>
    </row>
    <row r="103" spans="1:6" x14ac:dyDescent="0.2">
      <c r="A103" s="23" t="s">
        <v>10944</v>
      </c>
      <c r="B103" s="24">
        <v>6172.2510000000002</v>
      </c>
      <c r="E103" s="23"/>
      <c r="F103" s="24">
        <f>GETPIVOTDATA("Sales",$A$3,"State","Michigan","Years",2016)</f>
        <v>6172.2510000000002</v>
      </c>
    </row>
    <row r="104" spans="1:6" x14ac:dyDescent="0.2">
      <c r="A104" s="23" t="s">
        <v>10945</v>
      </c>
      <c r="B104" s="24">
        <v>16843.678999999993</v>
      </c>
      <c r="E104" s="23"/>
      <c r="F104" s="24">
        <f>GETPIVOTDATA("Sales",$A$3,"State","Michigan","Years",2017)</f>
        <v>16843.678999999993</v>
      </c>
    </row>
    <row r="105" spans="1:6" x14ac:dyDescent="0.2">
      <c r="A105" s="23" t="s">
        <v>10946</v>
      </c>
      <c r="B105" s="24">
        <v>27420.035000000003</v>
      </c>
      <c r="E105" s="23"/>
      <c r="F105" s="24">
        <f>GETPIVOTDATA("Sales",$A$3,"State","Michigan","Years",2018)</f>
        <v>27420.035000000003</v>
      </c>
    </row>
    <row r="106" spans="1:6" x14ac:dyDescent="0.2">
      <c r="A106" s="23" t="s">
        <v>10947</v>
      </c>
      <c r="B106" s="24">
        <v>25833.649000000001</v>
      </c>
      <c r="E106" s="23"/>
      <c r="F106" s="24">
        <f>GETPIVOTDATA("Sales",$A$3,"State","Michigan","Years",2019)</f>
        <v>25833.649000000001</v>
      </c>
    </row>
    <row r="107" spans="1:6" x14ac:dyDescent="0.2">
      <c r="A107" s="25" t="s">
        <v>206</v>
      </c>
      <c r="B107" s="24">
        <v>29863.149999999994</v>
      </c>
      <c r="E107" s="25" t="s">
        <v>206</v>
      </c>
      <c r="F107" s="24">
        <f>GETPIVOTDATA("Sales",$A$3,"State","Minnesota")</f>
        <v>29863.149999999994</v>
      </c>
    </row>
    <row r="108" spans="1:6" x14ac:dyDescent="0.2">
      <c r="A108" s="23" t="s">
        <v>10944</v>
      </c>
      <c r="B108" s="24">
        <v>15883.329999999998</v>
      </c>
      <c r="E108" s="23"/>
      <c r="F108" s="24">
        <f>GETPIVOTDATA("Sales",$A$3,"State","Minnesota","Years",2016)</f>
        <v>15883.329999999998</v>
      </c>
    </row>
    <row r="109" spans="1:6" x14ac:dyDescent="0.2">
      <c r="A109" s="23" t="s">
        <v>10945</v>
      </c>
      <c r="B109" s="24">
        <v>5724.1900000000005</v>
      </c>
      <c r="E109" s="23"/>
      <c r="F109" s="24">
        <f>GETPIVOTDATA("Sales",$A$3,"State","Minnesota","Years",2017)</f>
        <v>5724.1900000000005</v>
      </c>
    </row>
    <row r="110" spans="1:6" x14ac:dyDescent="0.2">
      <c r="A110" s="23" t="s">
        <v>10946</v>
      </c>
      <c r="B110" s="24">
        <v>1527.3799999999999</v>
      </c>
      <c r="E110" s="23"/>
      <c r="F110" s="24">
        <f>GETPIVOTDATA("Sales",$A$3,"State","Minnesota","Years",2018)</f>
        <v>1527.3799999999999</v>
      </c>
    </row>
    <row r="111" spans="1:6" x14ac:dyDescent="0.2">
      <c r="A111" s="23" t="s">
        <v>10947</v>
      </c>
      <c r="B111" s="24">
        <v>6728.2499999999982</v>
      </c>
      <c r="E111" s="23"/>
      <c r="F111" s="24">
        <f>GETPIVOTDATA("Sales",$A$3,"State","Minnesota","Years",2019)</f>
        <v>6728.2499999999982</v>
      </c>
    </row>
    <row r="112" spans="1:6" x14ac:dyDescent="0.2">
      <c r="A112" s="25" t="s">
        <v>1296</v>
      </c>
      <c r="B112" s="24">
        <v>10771.34</v>
      </c>
      <c r="E112" s="25" t="s">
        <v>1296</v>
      </c>
      <c r="F112" s="24">
        <f>GETPIVOTDATA("Sales",$A$3,"State","Mississippi")</f>
        <v>10771.34</v>
      </c>
    </row>
    <row r="113" spans="1:6" x14ac:dyDescent="0.2">
      <c r="A113" s="23" t="s">
        <v>10944</v>
      </c>
      <c r="B113" s="24">
        <v>2055.1600000000003</v>
      </c>
      <c r="E113" s="23"/>
      <c r="F113" s="24">
        <f>GETPIVOTDATA("Sales",$A$3,"State","Mississippi","Years",2016)</f>
        <v>2055.1600000000003</v>
      </c>
    </row>
    <row r="114" spans="1:6" x14ac:dyDescent="0.2">
      <c r="A114" s="23" t="s">
        <v>10945</v>
      </c>
      <c r="B114" s="24">
        <v>302.16000000000003</v>
      </c>
      <c r="E114" s="23"/>
      <c r="F114" s="24">
        <f>GETPIVOTDATA("Sales",$A$3,"State","Mississippi","Years",2017)</f>
        <v>302.16000000000003</v>
      </c>
    </row>
    <row r="115" spans="1:6" x14ac:dyDescent="0.2">
      <c r="A115" s="23" t="s">
        <v>10946</v>
      </c>
      <c r="B115" s="24">
        <v>5416.7800000000007</v>
      </c>
      <c r="E115" s="23"/>
      <c r="F115" s="24">
        <f>GETPIVOTDATA("Sales",$A$3,"State","Mississippi","Years",2018)</f>
        <v>5416.7800000000007</v>
      </c>
    </row>
    <row r="116" spans="1:6" x14ac:dyDescent="0.2">
      <c r="A116" s="23" t="s">
        <v>10947</v>
      </c>
      <c r="B116" s="24">
        <v>2997.2400000000002</v>
      </c>
      <c r="E116" s="23"/>
      <c r="F116" s="24">
        <f>GETPIVOTDATA("Sales",$A$3,"State","Mississippi","Years",2019)</f>
        <v>2997.2400000000002</v>
      </c>
    </row>
    <row r="117" spans="1:6" x14ac:dyDescent="0.2">
      <c r="A117" s="25" t="s">
        <v>527</v>
      </c>
      <c r="B117" s="24">
        <v>22205.15</v>
      </c>
      <c r="E117" s="25" t="s">
        <v>527</v>
      </c>
      <c r="F117" s="24">
        <f>GETPIVOTDATA("Sales",$A$3,"State","Missouri")</f>
        <v>22205.15</v>
      </c>
    </row>
    <row r="118" spans="1:6" x14ac:dyDescent="0.2">
      <c r="A118" s="23" t="s">
        <v>10944</v>
      </c>
      <c r="B118" s="24">
        <v>1648.0300000000004</v>
      </c>
      <c r="E118" s="23"/>
      <c r="F118" s="24">
        <f>GETPIVOTDATA("Sales",$A$3,"State","Missouri","Years",2016)</f>
        <v>1648.0300000000004</v>
      </c>
    </row>
    <row r="119" spans="1:6" x14ac:dyDescent="0.2">
      <c r="A119" s="23" t="s">
        <v>10945</v>
      </c>
      <c r="B119" s="24">
        <v>6985.2100000000009</v>
      </c>
      <c r="E119" s="23"/>
      <c r="F119" s="24">
        <f>GETPIVOTDATA("Sales",$A$3,"State","Missouri","Years",2017)</f>
        <v>6985.2100000000009</v>
      </c>
    </row>
    <row r="120" spans="1:6" x14ac:dyDescent="0.2">
      <c r="A120" s="23" t="s">
        <v>10946</v>
      </c>
      <c r="B120" s="24">
        <v>4221.1100000000006</v>
      </c>
      <c r="E120" s="23"/>
      <c r="F120" s="24">
        <f>GETPIVOTDATA("Sales",$A$3,"State","Missouri","Years",2018)</f>
        <v>4221.1100000000006</v>
      </c>
    </row>
    <row r="121" spans="1:6" x14ac:dyDescent="0.2">
      <c r="A121" s="23" t="s">
        <v>10947</v>
      </c>
      <c r="B121" s="24">
        <v>9350.7999999999975</v>
      </c>
      <c r="E121" s="23"/>
      <c r="F121" s="24">
        <f>GETPIVOTDATA("Sales",$A$3,"State","Missouri","Years",2019)</f>
        <v>9350.7999999999975</v>
      </c>
    </row>
    <row r="122" spans="1:6" x14ac:dyDescent="0.2">
      <c r="A122" s="25" t="s">
        <v>1528</v>
      </c>
      <c r="B122" s="24">
        <v>5589.351999999999</v>
      </c>
      <c r="E122" s="25" t="s">
        <v>1528</v>
      </c>
      <c r="F122" s="24">
        <f>GETPIVOTDATA("Sales",$A$3,"State","Montana")</f>
        <v>5589.351999999999</v>
      </c>
    </row>
    <row r="123" spans="1:6" x14ac:dyDescent="0.2">
      <c r="A123" s="23" t="s">
        <v>10944</v>
      </c>
      <c r="B123" s="24">
        <v>424.488</v>
      </c>
      <c r="E123" s="23"/>
      <c r="F123" s="24">
        <f>GETPIVOTDATA("Sales",$A$3,"State","Montana","Years",2016)</f>
        <v>424.488</v>
      </c>
    </row>
    <row r="124" spans="1:6" x14ac:dyDescent="0.2">
      <c r="A124" s="23" t="s">
        <v>10945</v>
      </c>
      <c r="B124" s="24">
        <v>935.58400000000006</v>
      </c>
      <c r="E124" s="23"/>
      <c r="F124" s="24">
        <f>GETPIVOTDATA("Sales",$A$3,"State","Montana","Years",2017)</f>
        <v>935.58400000000006</v>
      </c>
    </row>
    <row r="125" spans="1:6" x14ac:dyDescent="0.2">
      <c r="A125" s="23" t="s">
        <v>10947</v>
      </c>
      <c r="B125" s="24">
        <v>4229.2799999999988</v>
      </c>
      <c r="E125" s="23"/>
      <c r="F125" s="24">
        <f>GETPIVOTDATA("Sales",$A$3,"State","Montana","Years",2019)</f>
        <v>4229.2799999999988</v>
      </c>
    </row>
    <row r="126" spans="1:6" x14ac:dyDescent="0.2">
      <c r="A126" s="25" t="s">
        <v>126</v>
      </c>
      <c r="B126" s="24">
        <v>7464.93</v>
      </c>
      <c r="E126" s="25" t="s">
        <v>126</v>
      </c>
      <c r="F126" s="24">
        <f>GETPIVOTDATA("Sales",$A$3,"State","Nebraska")</f>
        <v>7464.93</v>
      </c>
    </row>
    <row r="127" spans="1:6" x14ac:dyDescent="0.2">
      <c r="A127" s="23" t="s">
        <v>10944</v>
      </c>
      <c r="B127" s="24">
        <v>210.01999999999998</v>
      </c>
      <c r="E127" s="23"/>
      <c r="F127" s="24">
        <f>GETPIVOTDATA("Sales",$A$3,"State","Nebraska","Years",2016)</f>
        <v>210.01999999999998</v>
      </c>
    </row>
    <row r="128" spans="1:6" x14ac:dyDescent="0.2">
      <c r="A128" s="23" t="s">
        <v>10945</v>
      </c>
      <c r="B128" s="24">
        <v>594.1400000000001</v>
      </c>
      <c r="E128" s="23"/>
      <c r="F128" s="24">
        <f>GETPIVOTDATA("Sales",$A$3,"State","Nebraska","Years",2017)</f>
        <v>594.1400000000001</v>
      </c>
    </row>
    <row r="129" spans="1:6" x14ac:dyDescent="0.2">
      <c r="A129" s="23" t="s">
        <v>10946</v>
      </c>
      <c r="B129" s="24">
        <v>3081.4199999999996</v>
      </c>
      <c r="E129" s="23"/>
      <c r="F129" s="24">
        <f>GETPIVOTDATA("Sales",$A$3,"State","Nebraska","Years",2018)</f>
        <v>3081.4199999999996</v>
      </c>
    </row>
    <row r="130" spans="1:6" x14ac:dyDescent="0.2">
      <c r="A130" s="23" t="s">
        <v>10947</v>
      </c>
      <c r="B130" s="24">
        <v>3579.3500000000004</v>
      </c>
      <c r="E130" s="23"/>
      <c r="F130" s="24">
        <f>GETPIVOTDATA("Sales",$A$3,"State","Nebraska","Years",2019)</f>
        <v>3579.3500000000004</v>
      </c>
    </row>
    <row r="131" spans="1:6" x14ac:dyDescent="0.2">
      <c r="A131" s="25" t="s">
        <v>1215</v>
      </c>
      <c r="B131" s="24">
        <v>16729.102000000003</v>
      </c>
      <c r="E131" s="25" t="s">
        <v>1215</v>
      </c>
      <c r="F131" s="24">
        <f>GETPIVOTDATA("Sales",$A$3,"State","Nevada")</f>
        <v>16729.102000000003</v>
      </c>
    </row>
    <row r="132" spans="1:6" x14ac:dyDescent="0.2">
      <c r="A132" s="23" t="s">
        <v>10944</v>
      </c>
      <c r="B132" s="24">
        <v>2561.2100000000005</v>
      </c>
      <c r="E132" s="23"/>
      <c r="F132" s="24">
        <f>GETPIVOTDATA("Sales",$A$3,"State","Nevada","Years",2016)</f>
        <v>2561.2100000000005</v>
      </c>
    </row>
    <row r="133" spans="1:6" x14ac:dyDescent="0.2">
      <c r="A133" s="23" t="s">
        <v>10945</v>
      </c>
      <c r="B133" s="24">
        <v>1948.4620000000002</v>
      </c>
      <c r="E133" s="23"/>
      <c r="F133" s="24">
        <f>GETPIVOTDATA("Sales",$A$3,"State","Nevada","Years",2017)</f>
        <v>1948.4620000000002</v>
      </c>
    </row>
    <row r="134" spans="1:6" x14ac:dyDescent="0.2">
      <c r="A134" s="23" t="s">
        <v>10946</v>
      </c>
      <c r="B134" s="24">
        <v>9081.2720000000008</v>
      </c>
      <c r="E134" s="23"/>
      <c r="F134" s="24">
        <f>GETPIVOTDATA("Sales",$A$3,"State","Nevada","Years",2018)</f>
        <v>9081.2720000000008</v>
      </c>
    </row>
    <row r="135" spans="1:6" x14ac:dyDescent="0.2">
      <c r="A135" s="23" t="s">
        <v>10947</v>
      </c>
      <c r="B135" s="24">
        <v>3138.1579999999999</v>
      </c>
      <c r="E135" s="23"/>
      <c r="F135" s="24">
        <f>GETPIVOTDATA("Sales",$A$3,"State","Nevada","Years",2019)</f>
        <v>3138.1579999999999</v>
      </c>
    </row>
    <row r="136" spans="1:6" x14ac:dyDescent="0.2">
      <c r="A136" s="25" t="s">
        <v>2291</v>
      </c>
      <c r="B136" s="24">
        <v>7292.5239999999994</v>
      </c>
      <c r="E136" s="25" t="s">
        <v>2291</v>
      </c>
      <c r="F136" s="24">
        <f>GETPIVOTDATA("Sales",$A$3,"State","New Hampshire")</f>
        <v>7292.5239999999994</v>
      </c>
    </row>
    <row r="137" spans="1:6" x14ac:dyDescent="0.2">
      <c r="A137" s="23" t="s">
        <v>10944</v>
      </c>
      <c r="B137" s="24">
        <v>504.48</v>
      </c>
      <c r="E137" s="23"/>
      <c r="F137" s="24">
        <f>GETPIVOTDATA("Sales",$A$3,"State","New Hampshire","Years",2016)</f>
        <v>504.48</v>
      </c>
    </row>
    <row r="138" spans="1:6" x14ac:dyDescent="0.2">
      <c r="A138" s="23" t="s">
        <v>10945</v>
      </c>
      <c r="B138" s="24">
        <v>4345.0339999999997</v>
      </c>
      <c r="E138" s="23"/>
      <c r="F138" s="24">
        <f>GETPIVOTDATA("Sales",$A$3,"State","New Hampshire","Years",2017)</f>
        <v>4345.0339999999997</v>
      </c>
    </row>
    <row r="139" spans="1:6" x14ac:dyDescent="0.2">
      <c r="A139" s="23" t="s">
        <v>10946</v>
      </c>
      <c r="B139" s="24">
        <v>933.57999999999993</v>
      </c>
      <c r="E139" s="23"/>
      <c r="F139" s="24">
        <f>GETPIVOTDATA("Sales",$A$3,"State","New Hampshire","Years",2018)</f>
        <v>933.57999999999993</v>
      </c>
    </row>
    <row r="140" spans="1:6" x14ac:dyDescent="0.2">
      <c r="A140" s="23" t="s">
        <v>10947</v>
      </c>
      <c r="B140" s="24">
        <v>1509.4299999999998</v>
      </c>
      <c r="E140" s="23"/>
      <c r="F140" s="24">
        <f>GETPIVOTDATA("Sales",$A$3,"State","New Hampshire","Years",2019)</f>
        <v>1509.4299999999998</v>
      </c>
    </row>
    <row r="141" spans="1:6" x14ac:dyDescent="0.2">
      <c r="A141" s="25" t="s">
        <v>693</v>
      </c>
      <c r="B141" s="24">
        <v>35764.311999999991</v>
      </c>
      <c r="E141" s="25" t="s">
        <v>693</v>
      </c>
      <c r="F141" s="24">
        <f>GETPIVOTDATA("Sales",$A$3,"State","New Jersey")</f>
        <v>35764.311999999991</v>
      </c>
    </row>
    <row r="142" spans="1:6" x14ac:dyDescent="0.2">
      <c r="A142" s="23" t="s">
        <v>10944</v>
      </c>
      <c r="B142" s="24">
        <v>4192.2800000000007</v>
      </c>
      <c r="E142" s="23"/>
      <c r="F142" s="24">
        <f>GETPIVOTDATA("Sales",$A$3,"State","New Jersey","Years",2016)</f>
        <v>4192.2800000000007</v>
      </c>
    </row>
    <row r="143" spans="1:6" x14ac:dyDescent="0.2">
      <c r="A143" s="23" t="s">
        <v>10945</v>
      </c>
      <c r="B143" s="24">
        <v>4105.09</v>
      </c>
      <c r="E143" s="23"/>
      <c r="F143" s="24">
        <f>GETPIVOTDATA("Sales",$A$3,"State","New Jersey","Years",2017)</f>
        <v>4105.09</v>
      </c>
    </row>
    <row r="144" spans="1:6" x14ac:dyDescent="0.2">
      <c r="A144" s="23" t="s">
        <v>10946</v>
      </c>
      <c r="B144" s="24">
        <v>17983.391999999993</v>
      </c>
      <c r="E144" s="23"/>
      <c r="F144" s="24">
        <f>GETPIVOTDATA("Sales",$A$3,"State","New Jersey","Years",2018)</f>
        <v>17983.391999999993</v>
      </c>
    </row>
    <row r="145" spans="1:6" x14ac:dyDescent="0.2">
      <c r="A145" s="23" t="s">
        <v>10947</v>
      </c>
      <c r="B145" s="24">
        <v>9483.5499999999975</v>
      </c>
      <c r="E145" s="23"/>
      <c r="F145" s="24">
        <f>GETPIVOTDATA("Sales",$A$3,"State","New Jersey","Years",2019)</f>
        <v>9483.5499999999975</v>
      </c>
    </row>
    <row r="146" spans="1:6" x14ac:dyDescent="0.2">
      <c r="A146" s="25" t="s">
        <v>588</v>
      </c>
      <c r="B146" s="24">
        <v>4783.5219999999999</v>
      </c>
      <c r="E146" s="25" t="s">
        <v>588</v>
      </c>
      <c r="F146" s="24">
        <f>GETPIVOTDATA("Sales",$A$3,"State","New Mexico")</f>
        <v>4783.5219999999999</v>
      </c>
    </row>
    <row r="147" spans="1:6" x14ac:dyDescent="0.2">
      <c r="A147" s="23" t="s">
        <v>10944</v>
      </c>
      <c r="B147" s="24">
        <v>708.01199999999994</v>
      </c>
      <c r="E147" s="23"/>
      <c r="F147" s="24">
        <f>GETPIVOTDATA("Sales",$A$3,"State","New Mexico","Years",2016)</f>
        <v>708.01199999999994</v>
      </c>
    </row>
    <row r="148" spans="1:6" x14ac:dyDescent="0.2">
      <c r="A148" s="23" t="s">
        <v>10945</v>
      </c>
      <c r="B148" s="24">
        <v>1192.8720000000001</v>
      </c>
      <c r="E148" s="23"/>
      <c r="F148" s="24">
        <f>GETPIVOTDATA("Sales",$A$3,"State","New Mexico","Years",2017)</f>
        <v>1192.8720000000001</v>
      </c>
    </row>
    <row r="149" spans="1:6" x14ac:dyDescent="0.2">
      <c r="A149" s="23" t="s">
        <v>10946</v>
      </c>
      <c r="B149" s="24">
        <v>64.08</v>
      </c>
      <c r="E149" s="23"/>
      <c r="F149" s="24">
        <f>GETPIVOTDATA("Sales",$A$3,"State","New Mexico","Years",2018)</f>
        <v>64.08</v>
      </c>
    </row>
    <row r="150" spans="1:6" x14ac:dyDescent="0.2">
      <c r="A150" s="23" t="s">
        <v>10947</v>
      </c>
      <c r="B150" s="24">
        <v>2818.558</v>
      </c>
      <c r="E150" s="23"/>
      <c r="F150" s="24">
        <f>GETPIVOTDATA("Sales",$A$3,"State","New Mexico","Years",2019)</f>
        <v>2818.558</v>
      </c>
    </row>
    <row r="151" spans="1:6" x14ac:dyDescent="0.2">
      <c r="A151" s="25" t="s">
        <v>240</v>
      </c>
      <c r="B151" s="24">
        <v>310876.27100000001</v>
      </c>
      <c r="E151" s="25" t="s">
        <v>240</v>
      </c>
      <c r="F151" s="24">
        <f>GETPIVOTDATA("Sales",$A$3,"State","New York")</f>
        <v>310876.27100000001</v>
      </c>
    </row>
    <row r="152" spans="1:6" x14ac:dyDescent="0.2">
      <c r="A152" s="23" t="s">
        <v>10944</v>
      </c>
      <c r="B152" s="24">
        <v>64788.487000000008</v>
      </c>
      <c r="E152" s="23"/>
      <c r="F152" s="24">
        <f>GETPIVOTDATA("Sales",$A$3,"State","New York","Years",2016)</f>
        <v>64788.487000000008</v>
      </c>
    </row>
    <row r="153" spans="1:6" x14ac:dyDescent="0.2">
      <c r="A153" s="23" t="s">
        <v>10945</v>
      </c>
      <c r="B153" s="24">
        <v>80320.686999999991</v>
      </c>
      <c r="E153" s="23"/>
      <c r="F153" s="24">
        <f>GETPIVOTDATA("Sales",$A$3,"State","New York","Years",2017)</f>
        <v>80320.686999999991</v>
      </c>
    </row>
    <row r="154" spans="1:6" x14ac:dyDescent="0.2">
      <c r="A154" s="23" t="s">
        <v>10946</v>
      </c>
      <c r="B154" s="24">
        <v>71844.101999999984</v>
      </c>
      <c r="E154" s="23"/>
      <c r="F154" s="24">
        <f>GETPIVOTDATA("Sales",$A$3,"State","New York","Years",2018)</f>
        <v>71844.101999999984</v>
      </c>
    </row>
    <row r="155" spans="1:6" x14ac:dyDescent="0.2">
      <c r="A155" s="23" t="s">
        <v>10947</v>
      </c>
      <c r="B155" s="24">
        <v>93922.995000000024</v>
      </c>
      <c r="E155" s="23"/>
      <c r="F155" s="24">
        <f>GETPIVOTDATA("Sales",$A$3,"State","New York","Years",2019)</f>
        <v>93922.995000000024</v>
      </c>
    </row>
    <row r="156" spans="1:6" x14ac:dyDescent="0.2">
      <c r="A156" s="25" t="s">
        <v>82</v>
      </c>
      <c r="B156" s="24">
        <v>55603.163999999997</v>
      </c>
      <c r="E156" s="25" t="s">
        <v>82</v>
      </c>
      <c r="F156" s="24">
        <f>GETPIVOTDATA("Sales",$A$3,"State","North Carolina")</f>
        <v>55603.163999999997</v>
      </c>
    </row>
    <row r="157" spans="1:6" x14ac:dyDescent="0.2">
      <c r="A157" s="23" t="s">
        <v>10944</v>
      </c>
      <c r="B157" s="24">
        <v>8620.7410000000018</v>
      </c>
      <c r="E157" s="23"/>
      <c r="F157" s="24">
        <f>GETPIVOTDATA("Sales",$A$3,"State","North Carolina","Years",2016)</f>
        <v>8620.7410000000018</v>
      </c>
    </row>
    <row r="158" spans="1:6" x14ac:dyDescent="0.2">
      <c r="A158" s="23" t="s">
        <v>10945</v>
      </c>
      <c r="B158" s="24">
        <v>8558.2979999999989</v>
      </c>
      <c r="E158" s="23"/>
      <c r="F158" s="24">
        <f>GETPIVOTDATA("Sales",$A$3,"State","North Carolina","Years",2017)</f>
        <v>8558.2979999999989</v>
      </c>
    </row>
    <row r="159" spans="1:6" x14ac:dyDescent="0.2">
      <c r="A159" s="23" t="s">
        <v>10946</v>
      </c>
      <c r="B159" s="24">
        <v>14967.295999999995</v>
      </c>
      <c r="E159" s="23"/>
      <c r="F159" s="24">
        <f>GETPIVOTDATA("Sales",$A$3,"State","North Carolina","Years",2018)</f>
        <v>14967.295999999995</v>
      </c>
    </row>
    <row r="160" spans="1:6" x14ac:dyDescent="0.2">
      <c r="A160" s="23" t="s">
        <v>10947</v>
      </c>
      <c r="B160" s="24">
        <v>23456.829000000002</v>
      </c>
      <c r="E160" s="23"/>
      <c r="F160" s="24">
        <f>GETPIVOTDATA("Sales",$A$3,"State","North Carolina","Years",2019)</f>
        <v>23456.829000000002</v>
      </c>
    </row>
    <row r="161" spans="1:6" x14ac:dyDescent="0.2">
      <c r="A161" s="25" t="s">
        <v>5287</v>
      </c>
      <c r="B161" s="24">
        <v>919.91</v>
      </c>
      <c r="E161" s="25" t="s">
        <v>5287</v>
      </c>
      <c r="F161" s="24">
        <f>GETPIVOTDATA("Sales",$A$3,"State","North Dakota")</f>
        <v>919.91</v>
      </c>
    </row>
    <row r="162" spans="1:6" x14ac:dyDescent="0.2">
      <c r="A162" s="23" t="s">
        <v>10947</v>
      </c>
      <c r="B162" s="24">
        <v>919.91</v>
      </c>
      <c r="E162" s="23"/>
      <c r="F162" s="24">
        <f>GETPIVOTDATA("Sales",$A$3,"State","North Dakota","Years",2019)</f>
        <v>919.91</v>
      </c>
    </row>
    <row r="163" spans="1:6" x14ac:dyDescent="0.2">
      <c r="A163" s="25" t="s">
        <v>440</v>
      </c>
      <c r="B163" s="24">
        <v>78258.136000000013</v>
      </c>
      <c r="E163" s="25" t="s">
        <v>440</v>
      </c>
      <c r="F163" s="24">
        <f>GETPIVOTDATA("Sales",$A$3,"State","Ohio")</f>
        <v>78258.136000000013</v>
      </c>
    </row>
    <row r="164" spans="1:6" x14ac:dyDescent="0.2">
      <c r="A164" s="23" t="s">
        <v>10944</v>
      </c>
      <c r="B164" s="24">
        <v>14134.850000000002</v>
      </c>
      <c r="E164" s="23"/>
      <c r="F164" s="24">
        <f>GETPIVOTDATA("Sales",$A$3,"State","Ohio","Years",2016)</f>
        <v>14134.850000000002</v>
      </c>
    </row>
    <row r="165" spans="1:6" x14ac:dyDescent="0.2">
      <c r="A165" s="23" t="s">
        <v>10945</v>
      </c>
      <c r="B165" s="24">
        <v>16110.426000000007</v>
      </c>
      <c r="E165" s="23"/>
      <c r="F165" s="24">
        <f>GETPIVOTDATA("Sales",$A$3,"State","Ohio","Years",2017)</f>
        <v>16110.426000000007</v>
      </c>
    </row>
    <row r="166" spans="1:6" x14ac:dyDescent="0.2">
      <c r="A166" s="23" t="s">
        <v>10946</v>
      </c>
      <c r="B166" s="24">
        <v>24748.009999999995</v>
      </c>
      <c r="E166" s="23"/>
      <c r="F166" s="24">
        <f>GETPIVOTDATA("Sales",$A$3,"State","Ohio","Years",2018)</f>
        <v>24748.009999999995</v>
      </c>
    </row>
    <row r="167" spans="1:6" x14ac:dyDescent="0.2">
      <c r="A167" s="23" t="s">
        <v>10947</v>
      </c>
      <c r="B167" s="24">
        <v>23264.850000000006</v>
      </c>
      <c r="E167" s="23"/>
      <c r="F167" s="24">
        <f>GETPIVOTDATA("Sales",$A$3,"State","Ohio","Years",2019)</f>
        <v>23264.850000000006</v>
      </c>
    </row>
    <row r="168" spans="1:6" x14ac:dyDescent="0.2">
      <c r="A168" s="25" t="s">
        <v>572</v>
      </c>
      <c r="B168" s="24">
        <v>19683.39</v>
      </c>
      <c r="E168" s="25" t="s">
        <v>572</v>
      </c>
      <c r="F168" s="24">
        <f>GETPIVOTDATA("Sales",$A$3,"State","Oklahoma")</f>
        <v>19683.39</v>
      </c>
    </row>
    <row r="169" spans="1:6" x14ac:dyDescent="0.2">
      <c r="A169" s="23" t="s">
        <v>10944</v>
      </c>
      <c r="B169" s="24">
        <v>2639.35</v>
      </c>
      <c r="E169" s="23"/>
      <c r="F169" s="24">
        <f>GETPIVOTDATA("Sales",$A$3,"State","Oklahoma","Years",2016)</f>
        <v>2639.35</v>
      </c>
    </row>
    <row r="170" spans="1:6" x14ac:dyDescent="0.2">
      <c r="A170" s="23" t="s">
        <v>10945</v>
      </c>
      <c r="B170" s="24">
        <v>2808.34</v>
      </c>
      <c r="E170" s="23"/>
      <c r="F170" s="24">
        <f>GETPIVOTDATA("Sales",$A$3,"State","Oklahoma","Years",2017)</f>
        <v>2808.34</v>
      </c>
    </row>
    <row r="171" spans="1:6" x14ac:dyDescent="0.2">
      <c r="A171" s="23" t="s">
        <v>10946</v>
      </c>
      <c r="B171" s="24">
        <v>8009.7899999999991</v>
      </c>
      <c r="E171" s="23"/>
      <c r="F171" s="24">
        <f>GETPIVOTDATA("Sales",$A$3,"State","Oklahoma","Years",2018)</f>
        <v>8009.7899999999991</v>
      </c>
    </row>
    <row r="172" spans="1:6" x14ac:dyDescent="0.2">
      <c r="A172" s="23" t="s">
        <v>10947</v>
      </c>
      <c r="B172" s="24">
        <v>6225.9099999999989</v>
      </c>
      <c r="E172" s="23"/>
      <c r="F172" s="24">
        <f>GETPIVOTDATA("Sales",$A$3,"State","Oklahoma","Years",2019)</f>
        <v>6225.9099999999989</v>
      </c>
    </row>
    <row r="173" spans="1:6" x14ac:dyDescent="0.2">
      <c r="A173" s="25" t="s">
        <v>373</v>
      </c>
      <c r="B173" s="24">
        <v>17431.150000000001</v>
      </c>
      <c r="E173" s="25" t="s">
        <v>373</v>
      </c>
      <c r="F173" s="24">
        <f>GETPIVOTDATA("Sales",$A$3,"State","Oregon")</f>
        <v>17431.150000000001</v>
      </c>
    </row>
    <row r="174" spans="1:6" x14ac:dyDescent="0.2">
      <c r="A174" s="23" t="s">
        <v>10944</v>
      </c>
      <c r="B174" s="24">
        <v>4807.7830000000004</v>
      </c>
      <c r="E174" s="23"/>
      <c r="F174" s="24">
        <f>GETPIVOTDATA("Sales",$A$3,"State","Oregon","Years",2016)</f>
        <v>4807.7830000000004</v>
      </c>
    </row>
    <row r="175" spans="1:6" x14ac:dyDescent="0.2">
      <c r="A175" s="23" t="s">
        <v>10945</v>
      </c>
      <c r="B175" s="24">
        <v>4285.9370000000008</v>
      </c>
      <c r="E175" s="23"/>
      <c r="F175" s="24">
        <f>GETPIVOTDATA("Sales",$A$3,"State","Oregon","Years",2017)</f>
        <v>4285.9370000000008</v>
      </c>
    </row>
    <row r="176" spans="1:6" x14ac:dyDescent="0.2">
      <c r="A176" s="23" t="s">
        <v>10946</v>
      </c>
      <c r="B176" s="24">
        <v>5450.8370000000014</v>
      </c>
      <c r="E176" s="23"/>
      <c r="F176" s="24">
        <f>GETPIVOTDATA("Sales",$A$3,"State","Oregon","Years",2018)</f>
        <v>5450.8370000000014</v>
      </c>
    </row>
    <row r="177" spans="1:6" x14ac:dyDescent="0.2">
      <c r="A177" s="23" t="s">
        <v>10947</v>
      </c>
      <c r="B177" s="24">
        <v>2886.5930000000003</v>
      </c>
      <c r="E177" s="23"/>
      <c r="F177" s="24">
        <f>GETPIVOTDATA("Sales",$A$3,"State","Oregon","Years",2019)</f>
        <v>2886.5930000000003</v>
      </c>
    </row>
    <row r="178" spans="1:6" x14ac:dyDescent="0.2">
      <c r="A178" s="25" t="s">
        <v>134</v>
      </c>
      <c r="B178" s="24">
        <v>116511.91400000002</v>
      </c>
      <c r="E178" s="25" t="s">
        <v>134</v>
      </c>
      <c r="F178" s="24">
        <f>GETPIVOTDATA("Sales",$A$3,"State","Pennsylvania")</f>
        <v>116511.91400000002</v>
      </c>
    </row>
    <row r="179" spans="1:6" x14ac:dyDescent="0.2">
      <c r="A179" s="23" t="s">
        <v>10944</v>
      </c>
      <c r="B179" s="24">
        <v>20246.148000000008</v>
      </c>
      <c r="E179" s="23"/>
      <c r="F179" s="24">
        <f>GETPIVOTDATA("Sales",$A$3,"State","Pennsylvania","Years",2016)</f>
        <v>20246.148000000008</v>
      </c>
    </row>
    <row r="180" spans="1:6" x14ac:dyDescent="0.2">
      <c r="A180" s="23" t="s">
        <v>10945</v>
      </c>
      <c r="B180" s="24">
        <v>20510.815999999995</v>
      </c>
      <c r="E180" s="23"/>
      <c r="F180" s="24">
        <f>GETPIVOTDATA("Sales",$A$3,"State","Pennsylvania","Years",2017)</f>
        <v>20510.815999999995</v>
      </c>
    </row>
    <row r="181" spans="1:6" x14ac:dyDescent="0.2">
      <c r="A181" s="23" t="s">
        <v>10946</v>
      </c>
      <c r="B181" s="24">
        <v>33066.643999999993</v>
      </c>
      <c r="E181" s="23"/>
      <c r="F181" s="24">
        <f>GETPIVOTDATA("Sales",$A$3,"State","Pennsylvania","Years",2018)</f>
        <v>33066.643999999993</v>
      </c>
    </row>
    <row r="182" spans="1:6" x14ac:dyDescent="0.2">
      <c r="A182" s="23" t="s">
        <v>10947</v>
      </c>
      <c r="B182" s="24">
        <v>42688.306000000004</v>
      </c>
      <c r="E182" s="23"/>
      <c r="F182" s="24">
        <f>GETPIVOTDATA("Sales",$A$3,"State","Pennsylvania","Years",2019)</f>
        <v>42688.306000000004</v>
      </c>
    </row>
    <row r="183" spans="1:6" x14ac:dyDescent="0.2">
      <c r="A183" s="25" t="s">
        <v>1221</v>
      </c>
      <c r="B183" s="24">
        <v>22627.956000000002</v>
      </c>
      <c r="E183" s="25" t="s">
        <v>1221</v>
      </c>
      <c r="F183" s="24">
        <f>GETPIVOTDATA("Sales",$A$3,"State","Rhode Island")</f>
        <v>22627.956000000002</v>
      </c>
    </row>
    <row r="184" spans="1:6" x14ac:dyDescent="0.2">
      <c r="A184" s="23" t="s">
        <v>10944</v>
      </c>
      <c r="B184" s="24">
        <v>5015.6860000000006</v>
      </c>
      <c r="E184" s="23"/>
      <c r="F184" s="24">
        <f>GETPIVOTDATA("Sales",$A$3,"State","Rhode Island","Years",2016)</f>
        <v>5015.6860000000006</v>
      </c>
    </row>
    <row r="185" spans="1:6" x14ac:dyDescent="0.2">
      <c r="A185" s="23" t="s">
        <v>10945</v>
      </c>
      <c r="B185" s="24">
        <v>1099.56</v>
      </c>
      <c r="E185" s="23"/>
      <c r="F185" s="24">
        <f>GETPIVOTDATA("Sales",$A$3,"State","Rhode Island","Years",2017)</f>
        <v>1099.56</v>
      </c>
    </row>
    <row r="186" spans="1:6" x14ac:dyDescent="0.2">
      <c r="A186" s="23" t="s">
        <v>10946</v>
      </c>
      <c r="B186" s="24">
        <v>13085.6</v>
      </c>
      <c r="E186" s="23"/>
      <c r="F186" s="24">
        <f>GETPIVOTDATA("Sales",$A$3,"State","Rhode Island","Years",2018)</f>
        <v>13085.6</v>
      </c>
    </row>
    <row r="187" spans="1:6" x14ac:dyDescent="0.2">
      <c r="A187" s="23" t="s">
        <v>10947</v>
      </c>
      <c r="B187" s="24">
        <v>3427.1099999999997</v>
      </c>
      <c r="E187" s="23"/>
      <c r="F187" s="24">
        <f>GETPIVOTDATA("Sales",$A$3,"State","Rhode Island","Years",2019)</f>
        <v>3427.1099999999997</v>
      </c>
    </row>
    <row r="188" spans="1:6" x14ac:dyDescent="0.2">
      <c r="A188" s="25" t="s">
        <v>341</v>
      </c>
      <c r="B188" s="24">
        <v>8481.7099999999991</v>
      </c>
      <c r="E188" s="25" t="s">
        <v>341</v>
      </c>
      <c r="F188" s="24">
        <f>GETPIVOTDATA("Sales",$A$3,"State","South Carolina")</f>
        <v>8481.7099999999991</v>
      </c>
    </row>
    <row r="189" spans="1:6" x14ac:dyDescent="0.2">
      <c r="A189" s="23" t="s">
        <v>10944</v>
      </c>
      <c r="B189" s="24">
        <v>2270.8599999999997</v>
      </c>
      <c r="E189" s="23"/>
      <c r="F189" s="24">
        <f>GETPIVOTDATA("Sales",$A$3,"State","South Carolina","Years",2016)</f>
        <v>2270.8599999999997</v>
      </c>
    </row>
    <row r="190" spans="1:6" x14ac:dyDescent="0.2">
      <c r="A190" s="23" t="s">
        <v>10945</v>
      </c>
      <c r="B190" s="24">
        <v>4147.62</v>
      </c>
      <c r="E190" s="23"/>
      <c r="F190" s="24">
        <f>GETPIVOTDATA("Sales",$A$3,"State","South Carolina","Years",2017)</f>
        <v>4147.62</v>
      </c>
    </row>
    <row r="191" spans="1:6" x14ac:dyDescent="0.2">
      <c r="A191" s="23" t="s">
        <v>10946</v>
      </c>
      <c r="B191" s="24">
        <v>502.48</v>
      </c>
      <c r="E191" s="23"/>
      <c r="F191" s="24">
        <f>GETPIVOTDATA("Sales",$A$3,"State","South Carolina","Years",2018)</f>
        <v>502.48</v>
      </c>
    </row>
    <row r="192" spans="1:6" x14ac:dyDescent="0.2">
      <c r="A192" s="23" t="s">
        <v>10947</v>
      </c>
      <c r="B192" s="24">
        <v>1560.75</v>
      </c>
      <c r="E192" s="23"/>
      <c r="F192" s="24">
        <f>GETPIVOTDATA("Sales",$A$3,"State","South Carolina","Years",2019)</f>
        <v>1560.75</v>
      </c>
    </row>
    <row r="193" spans="1:6" x14ac:dyDescent="0.2">
      <c r="A193" s="25" t="s">
        <v>4194</v>
      </c>
      <c r="B193" s="24">
        <v>1315.5600000000002</v>
      </c>
      <c r="E193" s="25" t="s">
        <v>4194</v>
      </c>
      <c r="F193" s="24">
        <f>GETPIVOTDATA("Sales",$A$3,"State","South Dakota")</f>
        <v>1315.5600000000002</v>
      </c>
    </row>
    <row r="194" spans="1:6" x14ac:dyDescent="0.2">
      <c r="A194" s="23" t="s">
        <v>10944</v>
      </c>
      <c r="B194" s="24">
        <v>162.15</v>
      </c>
      <c r="E194" s="23"/>
      <c r="F194" s="24">
        <f>GETPIVOTDATA("Sales",$A$3,"State","South Dakota","Years",2016)</f>
        <v>162.15</v>
      </c>
    </row>
    <row r="195" spans="1:6" x14ac:dyDescent="0.2">
      <c r="A195" s="23" t="s">
        <v>10947</v>
      </c>
      <c r="B195" s="24">
        <v>1153.4100000000001</v>
      </c>
      <c r="E195" s="23"/>
      <c r="F195" s="24">
        <f>GETPIVOTDATA("Sales",$A$3,"State","South Dakota","Years",2019)</f>
        <v>1153.4100000000001</v>
      </c>
    </row>
    <row r="196" spans="1:6" x14ac:dyDescent="0.2">
      <c r="A196" s="25" t="s">
        <v>300</v>
      </c>
      <c r="B196" s="24">
        <v>30661.873</v>
      </c>
      <c r="E196" s="25" t="s">
        <v>300</v>
      </c>
      <c r="F196" s="24">
        <f>GETPIVOTDATA("Sales",$A$3,"State","Tennessee")</f>
        <v>30661.873</v>
      </c>
    </row>
    <row r="197" spans="1:6" x14ac:dyDescent="0.2">
      <c r="A197" s="23" t="s">
        <v>10944</v>
      </c>
      <c r="B197" s="24">
        <v>3051.5120000000011</v>
      </c>
      <c r="E197" s="23"/>
      <c r="F197" s="24">
        <f>GETPIVOTDATA("Sales",$A$3,"State","Tennessee","Years",2016)</f>
        <v>3051.5120000000011</v>
      </c>
    </row>
    <row r="198" spans="1:6" x14ac:dyDescent="0.2">
      <c r="A198" s="23" t="s">
        <v>10945</v>
      </c>
      <c r="B198" s="24">
        <v>8366.0439999999999</v>
      </c>
      <c r="E198" s="23"/>
      <c r="F198" s="24">
        <f>GETPIVOTDATA("Sales",$A$3,"State","Tennessee","Years",2017)</f>
        <v>8366.0439999999999</v>
      </c>
    </row>
    <row r="199" spans="1:6" x14ac:dyDescent="0.2">
      <c r="A199" s="23" t="s">
        <v>10946</v>
      </c>
      <c r="B199" s="24">
        <v>3130.4940000000006</v>
      </c>
      <c r="E199" s="23"/>
      <c r="F199" s="24">
        <f>GETPIVOTDATA("Sales",$A$3,"State","Tennessee","Years",2018)</f>
        <v>3130.4940000000006</v>
      </c>
    </row>
    <row r="200" spans="1:6" x14ac:dyDescent="0.2">
      <c r="A200" s="23" t="s">
        <v>10947</v>
      </c>
      <c r="B200" s="24">
        <v>16113.822999999999</v>
      </c>
      <c r="E200" s="23"/>
      <c r="F200" s="24">
        <f>GETPIVOTDATA("Sales",$A$3,"State","Tennessee","Years",2019)</f>
        <v>16113.822999999999</v>
      </c>
    </row>
    <row r="201" spans="1:6" x14ac:dyDescent="0.2">
      <c r="A201" s="25" t="s">
        <v>96</v>
      </c>
      <c r="B201" s="24">
        <v>170188.04579999996</v>
      </c>
      <c r="E201" s="25" t="s">
        <v>96</v>
      </c>
      <c r="F201" s="24">
        <f>GETPIVOTDATA("Sales",$A$3,"State","Texas")</f>
        <v>170188.04579999996</v>
      </c>
    </row>
    <row r="202" spans="1:6" x14ac:dyDescent="0.2">
      <c r="A202" s="23" t="s">
        <v>10944</v>
      </c>
      <c r="B202" s="24">
        <v>50625.176600000006</v>
      </c>
      <c r="E202" s="23"/>
      <c r="F202" s="24">
        <f>GETPIVOTDATA("Sales",$A$3,"State","Texas","Years",2016)</f>
        <v>50625.176600000006</v>
      </c>
    </row>
    <row r="203" spans="1:6" x14ac:dyDescent="0.2">
      <c r="A203" s="23" t="s">
        <v>10945</v>
      </c>
      <c r="B203" s="24">
        <v>34454.959000000003</v>
      </c>
      <c r="E203" s="23"/>
      <c r="F203" s="24">
        <f>GETPIVOTDATA("Sales",$A$3,"State","Texas","Years",2017)</f>
        <v>34454.959000000003</v>
      </c>
    </row>
    <row r="204" spans="1:6" x14ac:dyDescent="0.2">
      <c r="A204" s="23" t="s">
        <v>10946</v>
      </c>
      <c r="B204" s="24">
        <v>41686.151999999973</v>
      </c>
      <c r="E204" s="23"/>
      <c r="F204" s="24">
        <f>GETPIVOTDATA("Sales",$A$3,"State","Texas","Years",2018)</f>
        <v>41686.151999999973</v>
      </c>
    </row>
    <row r="205" spans="1:6" x14ac:dyDescent="0.2">
      <c r="A205" s="23" t="s">
        <v>10947</v>
      </c>
      <c r="B205" s="24">
        <v>43421.758199999982</v>
      </c>
      <c r="E205" s="23"/>
      <c r="F205" s="24">
        <f>GETPIVOTDATA("Sales",$A$3,"State","Texas","Years",2019)</f>
        <v>43421.758199999982</v>
      </c>
    </row>
    <row r="206" spans="1:6" x14ac:dyDescent="0.2">
      <c r="A206" s="25" t="s">
        <v>111</v>
      </c>
      <c r="B206" s="24">
        <v>11220.056</v>
      </c>
      <c r="E206" s="25" t="s">
        <v>111</v>
      </c>
      <c r="F206" s="24">
        <f>GETPIVOTDATA("Sales",$A$3,"State","Utah")</f>
        <v>11220.056</v>
      </c>
    </row>
    <row r="207" spans="1:6" x14ac:dyDescent="0.2">
      <c r="A207" s="23" t="s">
        <v>10944</v>
      </c>
      <c r="B207" s="24">
        <v>2943.6880000000006</v>
      </c>
      <c r="E207" s="23"/>
      <c r="F207" s="24">
        <f>GETPIVOTDATA("Sales",$A$3,"State","Utah","Years",2016)</f>
        <v>2943.6880000000006</v>
      </c>
    </row>
    <row r="208" spans="1:6" x14ac:dyDescent="0.2">
      <c r="A208" s="23" t="s">
        <v>10945</v>
      </c>
      <c r="B208" s="24">
        <v>3993.3199999999993</v>
      </c>
      <c r="E208" s="23"/>
      <c r="F208" s="24">
        <f>GETPIVOTDATA("Sales",$A$3,"State","Utah","Years",2017)</f>
        <v>3993.3199999999993</v>
      </c>
    </row>
    <row r="209" spans="1:6" x14ac:dyDescent="0.2">
      <c r="A209" s="23" t="s">
        <v>10946</v>
      </c>
      <c r="B209" s="24">
        <v>1822.41</v>
      </c>
      <c r="E209" s="23"/>
      <c r="F209" s="24">
        <f>GETPIVOTDATA("Sales",$A$3,"State","Utah","Years",2018)</f>
        <v>1822.41</v>
      </c>
    </row>
    <row r="210" spans="1:6" x14ac:dyDescent="0.2">
      <c r="A210" s="23" t="s">
        <v>10947</v>
      </c>
      <c r="B210" s="24">
        <v>2460.6379999999999</v>
      </c>
      <c r="E210" s="23"/>
      <c r="F210" s="24">
        <f>GETPIVOTDATA("Sales",$A$3,"State","Utah","Years",2019)</f>
        <v>2460.6379999999999</v>
      </c>
    </row>
    <row r="211" spans="1:6" x14ac:dyDescent="0.2">
      <c r="A211" s="25" t="s">
        <v>4115</v>
      </c>
      <c r="B211" s="24">
        <v>8929.369999999999</v>
      </c>
      <c r="E211" s="25" t="s">
        <v>4115</v>
      </c>
      <c r="F211" s="24">
        <f>GETPIVOTDATA("Sales",$A$3,"State","Vermont")</f>
        <v>8929.369999999999</v>
      </c>
    </row>
    <row r="212" spans="1:6" x14ac:dyDescent="0.2">
      <c r="A212" s="23" t="s">
        <v>10945</v>
      </c>
      <c r="B212" s="24">
        <v>5120.0999999999995</v>
      </c>
      <c r="E212" s="23"/>
      <c r="F212" s="24">
        <f>GETPIVOTDATA("Sales",$A$3,"State","Vermont","Years",2017)</f>
        <v>5120.0999999999995</v>
      </c>
    </row>
    <row r="213" spans="1:6" x14ac:dyDescent="0.2">
      <c r="A213" s="23" t="s">
        <v>10946</v>
      </c>
      <c r="B213" s="24">
        <v>2967.06</v>
      </c>
      <c r="E213" s="23"/>
      <c r="F213" s="24">
        <f>GETPIVOTDATA("Sales",$A$3,"State","Vermont","Years",2018)</f>
        <v>2967.06</v>
      </c>
    </row>
    <row r="214" spans="1:6" x14ac:dyDescent="0.2">
      <c r="A214" s="23" t="s">
        <v>10947</v>
      </c>
      <c r="B214" s="24">
        <v>842.20999999999981</v>
      </c>
      <c r="E214" s="23"/>
      <c r="F214" s="24">
        <f>GETPIVOTDATA("Sales",$A$3,"State","Vermont","Years",2019)</f>
        <v>842.20999999999981</v>
      </c>
    </row>
    <row r="215" spans="1:6" x14ac:dyDescent="0.2">
      <c r="A215" s="25" t="s">
        <v>287</v>
      </c>
      <c r="B215" s="24">
        <v>70636.720000000016</v>
      </c>
      <c r="E215" s="25" t="s">
        <v>287</v>
      </c>
      <c r="F215" s="24">
        <f>GETPIVOTDATA("Sales",$A$3,"State","Virginia")</f>
        <v>70636.720000000016</v>
      </c>
    </row>
    <row r="216" spans="1:6" x14ac:dyDescent="0.2">
      <c r="A216" s="23" t="s">
        <v>10944</v>
      </c>
      <c r="B216" s="24">
        <v>25802.05000000001</v>
      </c>
      <c r="E216" s="23"/>
      <c r="F216" s="24">
        <f>GETPIVOTDATA("Sales",$A$3,"State","Virginia","Years",2016)</f>
        <v>25802.05000000001</v>
      </c>
    </row>
    <row r="217" spans="1:6" x14ac:dyDescent="0.2">
      <c r="A217" s="23" t="s">
        <v>10945</v>
      </c>
      <c r="B217" s="24">
        <v>10543.419999999998</v>
      </c>
      <c r="E217" s="23"/>
      <c r="F217" s="24">
        <f>GETPIVOTDATA("Sales",$A$3,"State","Virginia","Years",2017)</f>
        <v>10543.419999999998</v>
      </c>
    </row>
    <row r="218" spans="1:6" x14ac:dyDescent="0.2">
      <c r="A218" s="23" t="s">
        <v>10946</v>
      </c>
      <c r="B218" s="24">
        <v>26691.050000000003</v>
      </c>
      <c r="E218" s="23"/>
      <c r="F218" s="24">
        <f>GETPIVOTDATA("Sales",$A$3,"State","Virginia","Years",2018)</f>
        <v>26691.050000000003</v>
      </c>
    </row>
    <row r="219" spans="1:6" x14ac:dyDescent="0.2">
      <c r="A219" s="23" t="s">
        <v>10947</v>
      </c>
      <c r="B219" s="24">
        <v>7600.2000000000007</v>
      </c>
      <c r="E219" s="23"/>
      <c r="F219" s="24">
        <f>GETPIVOTDATA("Sales",$A$3,"State","Virginia","Years",2019)</f>
        <v>7600.2000000000007</v>
      </c>
    </row>
    <row r="220" spans="1:6" x14ac:dyDescent="0.2">
      <c r="A220" s="25" t="s">
        <v>89</v>
      </c>
      <c r="B220" s="24">
        <v>138641.26999999996</v>
      </c>
      <c r="E220" s="25" t="s">
        <v>89</v>
      </c>
      <c r="F220" s="24">
        <f>GETPIVOTDATA("Sales",$A$3,"State","Washington")</f>
        <v>138641.26999999996</v>
      </c>
    </row>
    <row r="221" spans="1:6" x14ac:dyDescent="0.2">
      <c r="A221" s="23" t="s">
        <v>10944</v>
      </c>
      <c r="B221" s="24">
        <v>29871.576000000001</v>
      </c>
      <c r="E221" s="23"/>
      <c r="F221" s="24">
        <f>GETPIVOTDATA("Sales",$A$3,"State","Washington","Years",2016)</f>
        <v>29871.576000000001</v>
      </c>
    </row>
    <row r="222" spans="1:6" x14ac:dyDescent="0.2">
      <c r="A222" s="23" t="s">
        <v>10945</v>
      </c>
      <c r="B222" s="24">
        <v>23415.513999999996</v>
      </c>
      <c r="E222" s="23"/>
      <c r="F222" s="24">
        <f>GETPIVOTDATA("Sales",$A$3,"State","Washington","Years",2017)</f>
        <v>23415.513999999996</v>
      </c>
    </row>
    <row r="223" spans="1:6" x14ac:dyDescent="0.2">
      <c r="A223" s="23" t="s">
        <v>10946</v>
      </c>
      <c r="B223" s="24">
        <v>19814.283999999992</v>
      </c>
      <c r="E223" s="23"/>
      <c r="F223" s="24">
        <f>GETPIVOTDATA("Sales",$A$3,"State","Washington","Years",2018)</f>
        <v>19814.283999999992</v>
      </c>
    </row>
    <row r="224" spans="1:6" x14ac:dyDescent="0.2">
      <c r="A224" s="23" t="s">
        <v>10947</v>
      </c>
      <c r="B224" s="24">
        <v>65539.895999999979</v>
      </c>
      <c r="E224" s="23"/>
      <c r="F224" s="24">
        <f>GETPIVOTDATA("Sales",$A$3,"State","Washington","Years",2019)</f>
        <v>65539.895999999979</v>
      </c>
    </row>
    <row r="225" spans="1:6" x14ac:dyDescent="0.2">
      <c r="A225" s="25" t="s">
        <v>5813</v>
      </c>
      <c r="B225" s="24">
        <v>1209.8240000000001</v>
      </c>
      <c r="E225" s="25" t="s">
        <v>5813</v>
      </c>
      <c r="F225" s="24">
        <f>GETPIVOTDATA("Sales",$A$3,"State","West Virginia")</f>
        <v>1209.8240000000001</v>
      </c>
    </row>
    <row r="226" spans="1:6" x14ac:dyDescent="0.2">
      <c r="A226" s="23" t="s">
        <v>10947</v>
      </c>
      <c r="B226" s="24">
        <v>1209.8240000000001</v>
      </c>
      <c r="E226" s="23"/>
      <c r="F226" s="24">
        <f>GETPIVOTDATA("Sales",$A$3,"State","West Virginia","Years",2019)</f>
        <v>1209.8240000000001</v>
      </c>
    </row>
    <row r="227" spans="1:6" x14ac:dyDescent="0.2">
      <c r="A227" s="25" t="s">
        <v>105</v>
      </c>
      <c r="B227" s="24">
        <v>32114.61</v>
      </c>
      <c r="E227" s="25" t="s">
        <v>105</v>
      </c>
      <c r="F227" s="24">
        <f>GETPIVOTDATA("Sales",$A$3,"State","Wisconsin")</f>
        <v>32114.61</v>
      </c>
    </row>
    <row r="228" spans="1:6" x14ac:dyDescent="0.2">
      <c r="A228" s="23" t="s">
        <v>10944</v>
      </c>
      <c r="B228" s="24">
        <v>4847.71</v>
      </c>
      <c r="E228" s="23"/>
      <c r="F228" s="24">
        <f>GETPIVOTDATA("Sales",$A$3,"State","Wisconsin","Years",2016)</f>
        <v>4847.71</v>
      </c>
    </row>
    <row r="229" spans="1:6" x14ac:dyDescent="0.2">
      <c r="A229" s="23" t="s">
        <v>10945</v>
      </c>
      <c r="B229" s="24">
        <v>8361.81</v>
      </c>
      <c r="E229" s="23"/>
      <c r="F229" s="24">
        <f>GETPIVOTDATA("Sales",$A$3,"State","Wisconsin","Years",2017)</f>
        <v>8361.81</v>
      </c>
    </row>
    <row r="230" spans="1:6" x14ac:dyDescent="0.2">
      <c r="A230" s="23" t="s">
        <v>10946</v>
      </c>
      <c r="B230" s="24">
        <v>13337.62</v>
      </c>
      <c r="E230" s="23"/>
      <c r="F230" s="24">
        <f>GETPIVOTDATA("Sales",$A$3,"State","Wisconsin","Years",2018)</f>
        <v>13337.62</v>
      </c>
    </row>
    <row r="231" spans="1:6" x14ac:dyDescent="0.2">
      <c r="A231" s="23" t="s">
        <v>10947</v>
      </c>
      <c r="B231" s="24">
        <v>5567.4700000000012</v>
      </c>
      <c r="E231" s="23"/>
      <c r="F231" s="24">
        <f>GETPIVOTDATA("Sales",$A$3,"State","Wisconsin","Years",2019)</f>
        <v>5567.4700000000012</v>
      </c>
    </row>
    <row r="232" spans="1:6" x14ac:dyDescent="0.2">
      <c r="A232" s="25" t="s">
        <v>5623</v>
      </c>
      <c r="B232" s="24">
        <v>1603.1360000000002</v>
      </c>
      <c r="E232" s="25" t="s">
        <v>5623</v>
      </c>
      <c r="F232" s="24">
        <f>GETPIVOTDATA("Sales",$A$3,"State","Wyoming")</f>
        <v>1603.1360000000002</v>
      </c>
    </row>
    <row r="233" spans="1:6" x14ac:dyDescent="0.2">
      <c r="A233" s="23" t="s">
        <v>10946</v>
      </c>
      <c r="B233" s="24">
        <v>1603.1360000000002</v>
      </c>
      <c r="E233" s="23"/>
      <c r="F233" s="24">
        <f>GETPIVOTDATA("Sales",$A$3,"State","Wyoming","Years",2018)</f>
        <v>1603.1360000000002</v>
      </c>
    </row>
    <row r="234" spans="1:6" x14ac:dyDescent="0.2">
      <c r="A234" s="9" t="s">
        <v>10943</v>
      </c>
      <c r="B234" s="16">
        <v>2297200.8603000022</v>
      </c>
      <c r="E234" s="9" t="s">
        <v>10943</v>
      </c>
      <c r="F234" s="16">
        <f>GETPIVOTDATA("Sales",$A$3)</f>
        <v>2297200.8603000022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F9"/>
  <sheetViews>
    <sheetView workbookViewId="0">
      <selection activeCell="B33" sqref="B33"/>
    </sheetView>
  </sheetViews>
  <sheetFormatPr defaultRowHeight="12.75" x14ac:dyDescent="0.2"/>
  <cols>
    <col min="1" max="1" width="18.7109375" bestFit="1" customWidth="1"/>
    <col min="2" max="5" width="8.42578125" bestFit="1" customWidth="1"/>
    <col min="6" max="6" width="11.140625" bestFit="1" customWidth="1"/>
  </cols>
  <sheetData>
    <row r="3" spans="1:6" x14ac:dyDescent="0.2">
      <c r="A3" s="6" t="s">
        <v>10949</v>
      </c>
      <c r="B3" s="6" t="s">
        <v>10964</v>
      </c>
      <c r="C3" s="11"/>
      <c r="D3" s="11"/>
      <c r="E3" s="11"/>
      <c r="F3" s="5"/>
    </row>
    <row r="4" spans="1:6" x14ac:dyDescent="0.2">
      <c r="A4" s="6" t="s">
        <v>10942</v>
      </c>
      <c r="B4" s="4" t="s">
        <v>10944</v>
      </c>
      <c r="C4" s="14" t="s">
        <v>10945</v>
      </c>
      <c r="D4" s="14" t="s">
        <v>10946</v>
      </c>
      <c r="E4" s="14" t="s">
        <v>10947</v>
      </c>
      <c r="F4" s="10" t="s">
        <v>10943</v>
      </c>
    </row>
    <row r="5" spans="1:6" x14ac:dyDescent="0.2">
      <c r="A5" s="4" t="s">
        <v>5177</v>
      </c>
      <c r="B5" s="17">
        <v>147883.03300000005</v>
      </c>
      <c r="C5" s="18">
        <v>139966.24949999992</v>
      </c>
      <c r="D5" s="18">
        <v>187480.1765</v>
      </c>
      <c r="E5" s="18">
        <v>250128.36550000001</v>
      </c>
      <c r="F5" s="15">
        <v>725457.82449999999</v>
      </c>
    </row>
    <row r="6" spans="1:6" x14ac:dyDescent="0.2">
      <c r="A6" s="12" t="s">
        <v>684</v>
      </c>
      <c r="B6" s="21">
        <v>103845.84349999999</v>
      </c>
      <c r="C6" s="40">
        <v>71359.980499999976</v>
      </c>
      <c r="D6" s="40">
        <v>93610.223499999978</v>
      </c>
      <c r="E6" s="40">
        <v>122905.85749999995</v>
      </c>
      <c r="F6" s="39">
        <v>391721.90499999991</v>
      </c>
    </row>
    <row r="7" spans="1:6" x14ac:dyDescent="0.2">
      <c r="A7" s="12" t="s">
        <v>2264</v>
      </c>
      <c r="B7" s="21">
        <v>128680.45700000007</v>
      </c>
      <c r="C7" s="40">
        <v>156332.05699999983</v>
      </c>
      <c r="D7" s="40">
        <v>180685.82200000033</v>
      </c>
      <c r="E7" s="40">
        <v>213082.90400000013</v>
      </c>
      <c r="F7" s="39">
        <v>678781.24000000034</v>
      </c>
    </row>
    <row r="8" spans="1:6" x14ac:dyDescent="0.2">
      <c r="A8" s="12" t="s">
        <v>4211</v>
      </c>
      <c r="B8" s="21">
        <v>103838.16459999986</v>
      </c>
      <c r="C8" s="40">
        <v>102874.22199999995</v>
      </c>
      <c r="D8" s="40">
        <v>147429.37600000005</v>
      </c>
      <c r="E8" s="40">
        <v>147098.12820000001</v>
      </c>
      <c r="F8" s="39">
        <v>501239.89079999982</v>
      </c>
    </row>
    <row r="9" spans="1:6" x14ac:dyDescent="0.2">
      <c r="A9" s="13" t="s">
        <v>10943</v>
      </c>
      <c r="B9" s="19">
        <v>484247.49809999997</v>
      </c>
      <c r="C9" s="20">
        <v>470532.50899999967</v>
      </c>
      <c r="D9" s="20">
        <v>609205.59800000035</v>
      </c>
      <c r="E9" s="20">
        <v>733215.25520000013</v>
      </c>
      <c r="F9" s="16">
        <v>2297200.8602999998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C20"/>
  <sheetViews>
    <sheetView workbookViewId="0">
      <selection activeCell="B3" sqref="B3"/>
    </sheetView>
  </sheetViews>
  <sheetFormatPr defaultRowHeight="12.75" x14ac:dyDescent="0.2"/>
  <cols>
    <col min="1" max="1" width="12.28515625" bestFit="1" customWidth="1"/>
    <col min="2" max="2" width="8.42578125" bestFit="1" customWidth="1"/>
    <col min="3" max="3" width="8" bestFit="1" customWidth="1"/>
  </cols>
  <sheetData>
    <row r="3" spans="1:3" x14ac:dyDescent="0.2">
      <c r="A3" s="6" t="s">
        <v>10949</v>
      </c>
      <c r="B3" s="11"/>
      <c r="C3" s="10"/>
    </row>
    <row r="4" spans="1:3" x14ac:dyDescent="0.2">
      <c r="A4" s="6" t="s">
        <v>7</v>
      </c>
      <c r="B4" s="6" t="s">
        <v>10964</v>
      </c>
      <c r="C4" s="10" t="s">
        <v>10963</v>
      </c>
    </row>
    <row r="5" spans="1:3" x14ac:dyDescent="0.2">
      <c r="A5" s="4" t="s">
        <v>24</v>
      </c>
      <c r="B5" s="4" t="s">
        <v>10944</v>
      </c>
      <c r="C5" s="15">
        <v>266096.8126000003</v>
      </c>
    </row>
    <row r="6" spans="1:3" x14ac:dyDescent="0.2">
      <c r="A6" s="41"/>
      <c r="B6" s="12" t="s">
        <v>10945</v>
      </c>
      <c r="C6" s="39">
        <v>266535.93329999992</v>
      </c>
    </row>
    <row r="7" spans="1:3" x14ac:dyDescent="0.2">
      <c r="A7" s="41"/>
      <c r="B7" s="12" t="s">
        <v>10946</v>
      </c>
      <c r="C7" s="39">
        <v>296863.89920000033</v>
      </c>
    </row>
    <row r="8" spans="1:3" x14ac:dyDescent="0.2">
      <c r="A8" s="41"/>
      <c r="B8" s="12" t="s">
        <v>10947</v>
      </c>
      <c r="C8" s="39">
        <v>331904.69990000111</v>
      </c>
    </row>
    <row r="9" spans="1:3" x14ac:dyDescent="0.2">
      <c r="A9" s="4" t="s">
        <v>10967</v>
      </c>
      <c r="B9" s="11"/>
      <c r="C9" s="15">
        <v>1161401.3450000016</v>
      </c>
    </row>
    <row r="10" spans="1:3" x14ac:dyDescent="0.2">
      <c r="A10" s="4" t="s">
        <v>38</v>
      </c>
      <c r="B10" s="4" t="s">
        <v>10944</v>
      </c>
      <c r="C10" s="15">
        <v>128434.87370000005</v>
      </c>
    </row>
    <row r="11" spans="1:3" x14ac:dyDescent="0.2">
      <c r="A11" s="41"/>
      <c r="B11" s="12" t="s">
        <v>10945</v>
      </c>
      <c r="C11" s="39">
        <v>128757.30689999994</v>
      </c>
    </row>
    <row r="12" spans="1:3" x14ac:dyDescent="0.2">
      <c r="A12" s="41"/>
      <c r="B12" s="12" t="s">
        <v>10946</v>
      </c>
      <c r="C12" s="39">
        <v>207106.36179999987</v>
      </c>
    </row>
    <row r="13" spans="1:3" x14ac:dyDescent="0.2">
      <c r="A13" s="41"/>
      <c r="B13" s="12" t="s">
        <v>10947</v>
      </c>
      <c r="C13" s="39">
        <v>241847.82440000013</v>
      </c>
    </row>
    <row r="14" spans="1:3" x14ac:dyDescent="0.2">
      <c r="A14" s="4" t="s">
        <v>10968</v>
      </c>
      <c r="B14" s="11"/>
      <c r="C14" s="15">
        <v>706146.36679999996</v>
      </c>
    </row>
    <row r="15" spans="1:3" x14ac:dyDescent="0.2">
      <c r="A15" s="4" t="s">
        <v>94</v>
      </c>
      <c r="B15" s="4" t="s">
        <v>10944</v>
      </c>
      <c r="C15" s="15">
        <v>89715.811800000054</v>
      </c>
    </row>
    <row r="16" spans="1:3" x14ac:dyDescent="0.2">
      <c r="A16" s="41"/>
      <c r="B16" s="12" t="s">
        <v>10945</v>
      </c>
      <c r="C16" s="39">
        <v>75239.268800000005</v>
      </c>
    </row>
    <row r="17" spans="1:3" x14ac:dyDescent="0.2">
      <c r="A17" s="41"/>
      <c r="B17" s="12" t="s">
        <v>10946</v>
      </c>
      <c r="C17" s="39">
        <v>105235.33699999997</v>
      </c>
    </row>
    <row r="18" spans="1:3" x14ac:dyDescent="0.2">
      <c r="A18" s="41"/>
      <c r="B18" s="12" t="s">
        <v>10947</v>
      </c>
      <c r="C18" s="39">
        <v>159462.73090000002</v>
      </c>
    </row>
    <row r="19" spans="1:3" x14ac:dyDescent="0.2">
      <c r="A19" s="4" t="s">
        <v>10969</v>
      </c>
      <c r="B19" s="11"/>
      <c r="C19" s="15">
        <v>429653.14850000007</v>
      </c>
    </row>
    <row r="20" spans="1:3" x14ac:dyDescent="0.2">
      <c r="A20" s="13" t="s">
        <v>10943</v>
      </c>
      <c r="B20" s="22"/>
      <c r="C20" s="16">
        <v>2297200.8603000012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B25"/>
  <sheetViews>
    <sheetView workbookViewId="0">
      <selection activeCell="A20" sqref="A20"/>
    </sheetView>
  </sheetViews>
  <sheetFormatPr defaultRowHeight="12.75" x14ac:dyDescent="0.2"/>
  <cols>
    <col min="1" max="1" width="15.85546875" bestFit="1" customWidth="1"/>
    <col min="2" max="2" width="8" bestFit="1" customWidth="1"/>
    <col min="3" max="4" width="11.140625" bestFit="1" customWidth="1"/>
  </cols>
  <sheetData>
    <row r="3" spans="1:2" x14ac:dyDescent="0.2">
      <c r="A3" s="6" t="s">
        <v>10949</v>
      </c>
      <c r="B3" s="10"/>
    </row>
    <row r="4" spans="1:2" x14ac:dyDescent="0.2">
      <c r="A4" s="6" t="s">
        <v>10948</v>
      </c>
      <c r="B4" s="10" t="s">
        <v>10963</v>
      </c>
    </row>
    <row r="5" spans="1:2" x14ac:dyDescent="0.2">
      <c r="A5" s="8" t="s">
        <v>30</v>
      </c>
      <c r="B5" s="15">
        <v>741999.79530000081</v>
      </c>
    </row>
    <row r="6" spans="1:2" x14ac:dyDescent="0.2">
      <c r="A6" s="23" t="s">
        <v>31</v>
      </c>
      <c r="B6" s="24">
        <v>114879.99629999998</v>
      </c>
    </row>
    <row r="7" spans="1:2" x14ac:dyDescent="0.2">
      <c r="A7" s="23" t="s">
        <v>34</v>
      </c>
      <c r="B7" s="24">
        <v>328449.1030000007</v>
      </c>
    </row>
    <row r="8" spans="1:2" x14ac:dyDescent="0.2">
      <c r="A8" s="23" t="s">
        <v>60</v>
      </c>
      <c r="B8" s="24">
        <v>91705.164000000048</v>
      </c>
    </row>
    <row r="9" spans="1:2" x14ac:dyDescent="0.2">
      <c r="A9" s="23" t="s">
        <v>52</v>
      </c>
      <c r="B9" s="24">
        <v>206965.53200000009</v>
      </c>
    </row>
    <row r="10" spans="1:2" x14ac:dyDescent="0.2">
      <c r="A10" s="25" t="s">
        <v>43</v>
      </c>
      <c r="B10" s="24">
        <v>719047.03200000024</v>
      </c>
    </row>
    <row r="11" spans="1:2" x14ac:dyDescent="0.2">
      <c r="A11" s="23" t="s">
        <v>73</v>
      </c>
      <c r="B11" s="24">
        <v>107532.16099999999</v>
      </c>
    </row>
    <row r="12" spans="1:2" x14ac:dyDescent="0.2">
      <c r="A12" s="23" t="s">
        <v>63</v>
      </c>
      <c r="B12" s="24">
        <v>27118.791999999954</v>
      </c>
    </row>
    <row r="13" spans="1:2" x14ac:dyDescent="0.2">
      <c r="A13" s="23" t="s">
        <v>70</v>
      </c>
      <c r="B13" s="24">
        <v>203412.73300000009</v>
      </c>
    </row>
    <row r="14" spans="1:2" x14ac:dyDescent="0.2">
      <c r="A14" s="23" t="s">
        <v>157</v>
      </c>
      <c r="B14" s="24">
        <v>16476.401999999998</v>
      </c>
    </row>
    <row r="15" spans="1:2" x14ac:dyDescent="0.2">
      <c r="A15" s="23" t="s">
        <v>242</v>
      </c>
      <c r="B15" s="24">
        <v>3024.2799999999997</v>
      </c>
    </row>
    <row r="16" spans="1:2" x14ac:dyDescent="0.2">
      <c r="A16" s="23" t="s">
        <v>44</v>
      </c>
      <c r="B16" s="24">
        <v>12486.312</v>
      </c>
    </row>
    <row r="17" spans="1:2" x14ac:dyDescent="0.2">
      <c r="A17" s="23" t="s">
        <v>84</v>
      </c>
      <c r="B17" s="24">
        <v>78479.20600000002</v>
      </c>
    </row>
    <row r="18" spans="1:2" x14ac:dyDescent="0.2">
      <c r="A18" s="23" t="s">
        <v>55</v>
      </c>
      <c r="B18" s="24">
        <v>223843.60800000012</v>
      </c>
    </row>
    <row r="19" spans="1:2" x14ac:dyDescent="0.2">
      <c r="A19" s="23" t="s">
        <v>512</v>
      </c>
      <c r="B19" s="24">
        <v>46673.538000000015</v>
      </c>
    </row>
    <row r="20" spans="1:2" x14ac:dyDescent="0.2">
      <c r="A20" s="25" t="s">
        <v>66</v>
      </c>
      <c r="B20" s="24">
        <v>836154.03300000005</v>
      </c>
    </row>
    <row r="21" spans="1:2" x14ac:dyDescent="0.2">
      <c r="A21" s="23" t="s">
        <v>146</v>
      </c>
      <c r="B21" s="24">
        <v>167380.31800000009</v>
      </c>
    </row>
    <row r="22" spans="1:2" x14ac:dyDescent="0.2">
      <c r="A22" s="23" t="s">
        <v>1065</v>
      </c>
      <c r="B22" s="24">
        <v>149528.02999999994</v>
      </c>
    </row>
    <row r="23" spans="1:2" x14ac:dyDescent="0.2">
      <c r="A23" s="23" t="s">
        <v>601</v>
      </c>
      <c r="B23" s="24">
        <v>189238.63099999999</v>
      </c>
    </row>
    <row r="24" spans="1:2" x14ac:dyDescent="0.2">
      <c r="A24" s="23" t="s">
        <v>67</v>
      </c>
      <c r="B24" s="24">
        <v>330007.05400000012</v>
      </c>
    </row>
    <row r="25" spans="1:2" x14ac:dyDescent="0.2">
      <c r="A25" s="9" t="s">
        <v>10943</v>
      </c>
      <c r="B25" s="16">
        <v>2297200.8603000012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A446AD3D-6D3A-42A0-B869-2DDDD1A75389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1A4F54E1-F56B-40D5-9FB3-E5133817D4AE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7CFC3D5D-E8E1-4F67-BB2B-89A52E876A0F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CB755C35-4C63-4868-B4B8-BFE47C873695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Dashboard 2</vt:lpstr>
      <vt:lpstr>Sparklines</vt:lpstr>
      <vt:lpstr>Orders</vt:lpstr>
      <vt:lpstr>People</vt:lpstr>
      <vt:lpstr>Returns</vt:lpstr>
      <vt:lpstr>Sales trend</vt:lpstr>
      <vt:lpstr>Sales by State</vt:lpstr>
      <vt:lpstr>Sales by Manager</vt:lpstr>
      <vt:lpstr>Segment</vt:lpstr>
      <vt:lpstr>Sales by Category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Admin</cp:lastModifiedBy>
  <cp:lastPrinted>2020-08-13T21:47:44Z</cp:lastPrinted>
  <dcterms:created xsi:type="dcterms:W3CDTF">2019-07-08T16:52:48Z</dcterms:created>
  <dcterms:modified xsi:type="dcterms:W3CDTF">2020-08-14T21:22:25Z</dcterms:modified>
</cp:coreProperties>
</file>