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20" windowWidth="15015" windowHeight="6690"/>
  </bookViews>
  <sheets>
    <sheet name="MT" sheetId="1" r:id="rId1"/>
    <sheet name="KQ audit" sheetId="3" state="hidden" r:id="rId2"/>
    <sheet name="Sheet1" sheetId="4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MT!$A$1:$Y$67</definedName>
  </definedNames>
  <calcPr calcId="145621" concurrentCalc="0"/>
</workbook>
</file>

<file path=xl/calcChain.xml><?xml version="1.0" encoding="utf-8"?>
<calcChain xmlns="http://schemas.openxmlformats.org/spreadsheetml/2006/main">
  <c r="W55" i="1" l="1"/>
  <c r="X55" i="1"/>
  <c r="P53" i="1"/>
  <c r="R13" i="1"/>
  <c r="R17" i="1"/>
  <c r="R25" i="1"/>
  <c r="M53" i="1"/>
  <c r="M54" i="1"/>
  <c r="M55" i="1"/>
  <c r="I50" i="1"/>
  <c r="N50" i="1"/>
  <c r="M50" i="1"/>
  <c r="H52" i="1"/>
  <c r="H53" i="1"/>
  <c r="H51" i="1"/>
  <c r="H54" i="1"/>
  <c r="H55" i="1"/>
  <c r="I52" i="1"/>
  <c r="I53" i="1"/>
  <c r="I51" i="1"/>
  <c r="I54" i="1"/>
  <c r="H50" i="1"/>
  <c r="I49" i="1"/>
  <c r="H49" i="1"/>
  <c r="E50" i="1"/>
  <c r="D50" i="1"/>
  <c r="E49" i="1"/>
  <c r="D49" i="1"/>
  <c r="D52" i="1"/>
  <c r="D51" i="1"/>
  <c r="H19" i="1"/>
  <c r="F16" i="1"/>
  <c r="G16" i="1"/>
  <c r="J16" i="1"/>
  <c r="K16" i="1"/>
  <c r="L16" i="1"/>
  <c r="O16" i="1"/>
  <c r="P16" i="1"/>
  <c r="Q16" i="1"/>
  <c r="F15" i="1"/>
  <c r="G15" i="1"/>
  <c r="J15" i="1"/>
  <c r="K15" i="1"/>
  <c r="L15" i="1"/>
  <c r="O15" i="1"/>
  <c r="P15" i="1"/>
  <c r="Q15" i="1"/>
  <c r="F25" i="1"/>
  <c r="G25" i="1"/>
  <c r="J25" i="1"/>
  <c r="K25" i="1"/>
  <c r="L25" i="1"/>
  <c r="O25" i="1"/>
  <c r="P25" i="1"/>
  <c r="Q25" i="1"/>
  <c r="J13" i="1"/>
  <c r="L13" i="1"/>
  <c r="O13" i="1"/>
  <c r="P13" i="1"/>
  <c r="K13" i="1"/>
  <c r="F13" i="1"/>
  <c r="G13" i="1"/>
  <c r="Q13" i="1"/>
  <c r="N49" i="1"/>
  <c r="N54" i="1"/>
  <c r="M49" i="1"/>
  <c r="O54" i="1"/>
  <c r="P54" i="1"/>
  <c r="U54" i="1"/>
  <c r="I33" i="1"/>
  <c r="H33" i="1"/>
  <c r="J54" i="1"/>
  <c r="K54" i="1"/>
  <c r="L54" i="1"/>
  <c r="W54" i="1"/>
  <c r="N53" i="1"/>
  <c r="O53" i="1"/>
  <c r="U53" i="1"/>
  <c r="I44" i="1"/>
  <c r="H44" i="1"/>
  <c r="J53" i="1"/>
  <c r="K53" i="1"/>
  <c r="L53" i="1"/>
  <c r="W53" i="1"/>
  <c r="O52" i="1"/>
  <c r="P52" i="1"/>
  <c r="U52" i="1"/>
  <c r="J52" i="1"/>
  <c r="K52" i="1"/>
  <c r="E44" i="1"/>
  <c r="N44" i="1"/>
  <c r="E52" i="1"/>
  <c r="D44" i="1"/>
  <c r="M44" i="1"/>
  <c r="F52" i="1"/>
  <c r="G52" i="1"/>
  <c r="L52" i="1"/>
  <c r="Q52" i="1"/>
  <c r="W52" i="1"/>
  <c r="O51" i="1"/>
  <c r="P51" i="1"/>
  <c r="U51" i="1"/>
  <c r="J51" i="1"/>
  <c r="K51" i="1"/>
  <c r="E33" i="1"/>
  <c r="N33" i="1"/>
  <c r="E51" i="1"/>
  <c r="D33" i="1"/>
  <c r="M33" i="1"/>
  <c r="F51" i="1"/>
  <c r="G51" i="1"/>
  <c r="L51" i="1"/>
  <c r="Q51" i="1"/>
  <c r="W51" i="1"/>
  <c r="O49" i="1"/>
  <c r="P49" i="1"/>
  <c r="U49" i="1"/>
  <c r="J49" i="1"/>
  <c r="K49" i="1"/>
  <c r="F49" i="1"/>
  <c r="G49" i="1"/>
  <c r="L49" i="1"/>
  <c r="Q49" i="1"/>
  <c r="W49" i="1"/>
  <c r="J24" i="1"/>
  <c r="L24" i="1"/>
  <c r="O24" i="1"/>
  <c r="P24" i="1"/>
  <c r="K24" i="1"/>
  <c r="F24" i="1"/>
  <c r="G24" i="1"/>
  <c r="Q24" i="1"/>
  <c r="J17" i="1"/>
  <c r="L17" i="1"/>
  <c r="O17" i="1"/>
  <c r="P17" i="1"/>
  <c r="K17" i="1"/>
  <c r="F17" i="1"/>
  <c r="G17" i="1"/>
  <c r="Q17" i="1"/>
  <c r="I19" i="1"/>
  <c r="U10" i="1"/>
  <c r="V10" i="1"/>
  <c r="W10" i="1"/>
  <c r="X10" i="1"/>
  <c r="W14" i="1"/>
  <c r="V12" i="1"/>
  <c r="W12" i="1"/>
  <c r="X12" i="1"/>
  <c r="V8" i="1"/>
  <c r="W8" i="1"/>
  <c r="X8" i="1"/>
  <c r="V6" i="1"/>
  <c r="W6" i="1"/>
  <c r="X6" i="1"/>
  <c r="X14" i="1"/>
  <c r="V7" i="1"/>
  <c r="V9" i="1"/>
  <c r="V11" i="1"/>
  <c r="V13" i="1"/>
  <c r="W9" i="1"/>
  <c r="X9" i="1"/>
  <c r="W13" i="1"/>
  <c r="X13" i="1"/>
  <c r="W11" i="1"/>
  <c r="X11" i="1"/>
  <c r="W7" i="1"/>
  <c r="X7" i="1"/>
  <c r="J31" i="1"/>
  <c r="K31" i="1"/>
  <c r="O31" i="1"/>
  <c r="P31" i="1"/>
  <c r="D4" i="4"/>
  <c r="C4" i="4"/>
  <c r="D3" i="4"/>
  <c r="C3" i="4"/>
  <c r="C2" i="4"/>
  <c r="D2" i="4"/>
  <c r="F31" i="1"/>
  <c r="G31" i="1"/>
  <c r="F32" i="1"/>
  <c r="G32" i="1"/>
  <c r="O30" i="1"/>
  <c r="P30" i="1"/>
  <c r="J30" i="1"/>
  <c r="K30" i="1"/>
  <c r="F30" i="1"/>
  <c r="G30" i="1"/>
  <c r="F43" i="1"/>
  <c r="G43" i="1"/>
  <c r="F42" i="1"/>
  <c r="G42" i="1"/>
  <c r="F18" i="1"/>
  <c r="G18" i="1"/>
  <c r="F14" i="1"/>
  <c r="G14" i="1"/>
  <c r="F12" i="1"/>
  <c r="G12" i="1"/>
  <c r="F11" i="1"/>
  <c r="G11" i="1"/>
  <c r="F10" i="1"/>
  <c r="G10" i="1"/>
  <c r="F9" i="1"/>
  <c r="G9" i="1"/>
  <c r="F8" i="1"/>
  <c r="G8" i="1"/>
  <c r="F7" i="1"/>
  <c r="G7" i="1"/>
  <c r="B50" i="1"/>
  <c r="B51" i="1"/>
  <c r="B52" i="1"/>
  <c r="U50" i="1"/>
  <c r="F33" i="1"/>
  <c r="J28" i="1"/>
  <c r="K28" i="1"/>
  <c r="J29" i="1"/>
  <c r="J32" i="1"/>
  <c r="K32" i="1"/>
  <c r="O9" i="1"/>
  <c r="P9" i="1"/>
  <c r="J9" i="1"/>
  <c r="L9" i="1"/>
  <c r="J38" i="1"/>
  <c r="K38" i="1"/>
  <c r="J39" i="1"/>
  <c r="L39" i="1"/>
  <c r="J40" i="1"/>
  <c r="K40" i="1"/>
  <c r="J41" i="1"/>
  <c r="K41" i="1"/>
  <c r="J37" i="1"/>
  <c r="K37" i="1"/>
  <c r="J26" i="1"/>
  <c r="L26" i="1"/>
  <c r="O26" i="1"/>
  <c r="P26" i="1"/>
  <c r="K26" i="1"/>
  <c r="F26" i="1"/>
  <c r="G26" i="1"/>
  <c r="Q26" i="1"/>
  <c r="R26" i="1"/>
  <c r="J27" i="1"/>
  <c r="L27" i="1"/>
  <c r="O38" i="1"/>
  <c r="P38" i="1"/>
  <c r="O39" i="1"/>
  <c r="P39" i="1"/>
  <c r="O40" i="1"/>
  <c r="P40" i="1"/>
  <c r="O41" i="1"/>
  <c r="P41" i="1"/>
  <c r="O37" i="1"/>
  <c r="P37" i="1"/>
  <c r="O27" i="1"/>
  <c r="P27" i="1"/>
  <c r="O28" i="1"/>
  <c r="P28" i="1"/>
  <c r="O29" i="1"/>
  <c r="P29" i="1"/>
  <c r="O32" i="1"/>
  <c r="P32" i="1"/>
  <c r="P33" i="1"/>
  <c r="O43" i="1"/>
  <c r="P43" i="1"/>
  <c r="O42" i="1"/>
  <c r="P42" i="1"/>
  <c r="O7" i="1"/>
  <c r="P7" i="1"/>
  <c r="O8" i="1"/>
  <c r="P8" i="1"/>
  <c r="O10" i="1"/>
  <c r="P10" i="1"/>
  <c r="O11" i="1"/>
  <c r="P11" i="1"/>
  <c r="O12" i="1"/>
  <c r="P12" i="1"/>
  <c r="O14" i="1"/>
  <c r="P14" i="1"/>
  <c r="J14" i="1"/>
  <c r="L14" i="1"/>
  <c r="O18" i="1"/>
  <c r="P18" i="1"/>
  <c r="O6" i="1"/>
  <c r="P6" i="1"/>
  <c r="F27" i="1"/>
  <c r="G27" i="1"/>
  <c r="F28" i="1"/>
  <c r="G28" i="1"/>
  <c r="F29" i="1"/>
  <c r="G29" i="1"/>
  <c r="F37" i="1"/>
  <c r="G37" i="1"/>
  <c r="F38" i="1"/>
  <c r="G38" i="1"/>
  <c r="F39" i="1"/>
  <c r="G39" i="1"/>
  <c r="F40" i="1"/>
  <c r="G40" i="1"/>
  <c r="F41" i="1"/>
  <c r="G41" i="1"/>
  <c r="G44" i="1"/>
  <c r="F6" i="1"/>
  <c r="G6" i="1"/>
  <c r="J6" i="1"/>
  <c r="K6" i="1"/>
  <c r="J7" i="1"/>
  <c r="L7" i="1"/>
  <c r="J8" i="1"/>
  <c r="L8" i="1"/>
  <c r="J10" i="1"/>
  <c r="L10" i="1"/>
  <c r="J11" i="1"/>
  <c r="L11" i="1"/>
  <c r="J12" i="1"/>
  <c r="K12" i="1"/>
  <c r="R55" i="1"/>
  <c r="J18" i="1"/>
  <c r="L18" i="1"/>
  <c r="J19" i="1"/>
  <c r="J43" i="1"/>
  <c r="L43" i="1"/>
  <c r="J42" i="1"/>
  <c r="L42" i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/>
  <c r="I211" i="3"/>
  <c r="I210" i="3"/>
  <c r="I209" i="3"/>
  <c r="I208" i="3"/>
  <c r="I212" i="3"/>
  <c r="I206" i="3"/>
  <c r="I205" i="3"/>
  <c r="I203" i="3"/>
  <c r="I201" i="3"/>
  <c r="I198" i="3"/>
  <c r="I200" i="3"/>
  <c r="I202" i="3"/>
  <c r="I196" i="3"/>
  <c r="I195" i="3"/>
  <c r="I194" i="3"/>
  <c r="I193" i="3"/>
  <c r="I191" i="3"/>
  <c r="I188" i="3"/>
  <c r="I181" i="3"/>
  <c r="I180" i="3"/>
  <c r="I179" i="3"/>
  <c r="I178" i="3"/>
  <c r="I182" i="3"/>
  <c r="I176" i="3"/>
  <c r="I175" i="3"/>
  <c r="I174" i="3"/>
  <c r="I173" i="3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/>
  <c r="I156" i="3"/>
  <c r="I155" i="3"/>
  <c r="I153" i="3"/>
  <c r="I154" i="3"/>
  <c r="I157" i="3"/>
  <c r="I151" i="3"/>
  <c r="I150" i="3"/>
  <c r="I149" i="3"/>
  <c r="I148" i="3"/>
  <c r="I146" i="3"/>
  <c r="I145" i="3"/>
  <c r="I143" i="3"/>
  <c r="I144" i="3"/>
  <c r="I147" i="3"/>
  <c r="I141" i="3"/>
  <c r="I140" i="3"/>
  <c r="I139" i="3"/>
  <c r="I138" i="3"/>
  <c r="I136" i="3"/>
  <c r="I135" i="3"/>
  <c r="I134" i="3"/>
  <c r="I133" i="3"/>
  <c r="I131" i="3"/>
  <c r="I130" i="3"/>
  <c r="I128" i="3"/>
  <c r="I129" i="3"/>
  <c r="I132" i="3"/>
  <c r="I127" i="3"/>
  <c r="I120" i="3"/>
  <c r="I119" i="3"/>
  <c r="I118" i="3"/>
  <c r="I114" i="3"/>
  <c r="I117" i="3"/>
  <c r="I111" i="3"/>
  <c r="I109" i="3"/>
  <c r="I106" i="3"/>
  <c r="I105" i="3"/>
  <c r="I103" i="3"/>
  <c r="I104" i="3"/>
  <c r="I107" i="3"/>
  <c r="I101" i="3"/>
  <c r="I100" i="3"/>
  <c r="I98" i="3"/>
  <c r="I99" i="3"/>
  <c r="I102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8" i="3"/>
  <c r="I49" i="3"/>
  <c r="I52" i="3"/>
  <c r="I46" i="3"/>
  <c r="I45" i="3"/>
  <c r="I44" i="3"/>
  <c r="I43" i="3"/>
  <c r="I47" i="3"/>
  <c r="I41" i="3"/>
  <c r="I40" i="3"/>
  <c r="I39" i="3"/>
  <c r="I38" i="3"/>
  <c r="I42" i="3"/>
  <c r="I36" i="3"/>
  <c r="I35" i="3"/>
  <c r="I34" i="3"/>
  <c r="I33" i="3"/>
  <c r="I31" i="3"/>
  <c r="I30" i="3"/>
  <c r="I29" i="3"/>
  <c r="I28" i="3"/>
  <c r="I32" i="3"/>
  <c r="I26" i="3"/>
  <c r="I25" i="3"/>
  <c r="I24" i="3"/>
  <c r="I23" i="3"/>
  <c r="I27" i="3"/>
  <c r="I21" i="3"/>
  <c r="I20" i="3"/>
  <c r="I19" i="3"/>
  <c r="I18" i="3"/>
  <c r="I22" i="3"/>
  <c r="I16" i="3"/>
  <c r="I15" i="3"/>
  <c r="I13" i="3"/>
  <c r="I14" i="3"/>
  <c r="I17" i="3"/>
  <c r="I11" i="3"/>
  <c r="I10" i="3"/>
  <c r="I8" i="3"/>
  <c r="I9" i="3"/>
  <c r="I12" i="3"/>
  <c r="I6" i="3"/>
  <c r="I5" i="3"/>
  <c r="I4" i="3"/>
  <c r="I3" i="3"/>
  <c r="I7" i="3"/>
  <c r="I142" i="3"/>
  <c r="N19" i="1"/>
  <c r="M19" i="1"/>
  <c r="O19" i="1"/>
  <c r="E19" i="1"/>
  <c r="D19" i="1"/>
  <c r="F19" i="1"/>
  <c r="I152" i="3"/>
  <c r="I172" i="3"/>
  <c r="I112" i="3"/>
  <c r="I207" i="3"/>
  <c r="I197" i="3"/>
  <c r="I37" i="3"/>
  <c r="I122" i="3"/>
  <c r="I137" i="3"/>
  <c r="I167" i="3"/>
  <c r="I177" i="3"/>
  <c r="S55" i="1"/>
  <c r="T55" i="1"/>
  <c r="D55" i="1"/>
  <c r="E55" i="1"/>
  <c r="F55" i="1"/>
  <c r="O44" i="1"/>
  <c r="L38" i="1"/>
  <c r="K27" i="1"/>
  <c r="K29" i="1"/>
  <c r="L29" i="1"/>
  <c r="F50" i="1"/>
  <c r="G50" i="1"/>
  <c r="F44" i="1"/>
  <c r="J50" i="1"/>
  <c r="K50" i="1"/>
  <c r="J44" i="1"/>
  <c r="O50" i="1"/>
  <c r="L30" i="1"/>
  <c r="K18" i="1"/>
  <c r="K10" i="1"/>
  <c r="K7" i="1"/>
  <c r="K14" i="1"/>
  <c r="K43" i="1"/>
  <c r="K9" i="1"/>
  <c r="K39" i="1"/>
  <c r="L31" i="1"/>
  <c r="L12" i="1"/>
  <c r="P50" i="1"/>
  <c r="Q50" i="1"/>
  <c r="L6" i="1"/>
  <c r="Q9" i="1"/>
  <c r="R9" i="1"/>
  <c r="P44" i="1"/>
  <c r="G19" i="1"/>
  <c r="G33" i="1"/>
  <c r="P19" i="1"/>
  <c r="Q10" i="1"/>
  <c r="R10" i="1"/>
  <c r="Q27" i="1"/>
  <c r="R27" i="1"/>
  <c r="Q31" i="1"/>
  <c r="R31" i="1"/>
  <c r="Q7" i="1"/>
  <c r="R7" i="1"/>
  <c r="Q30" i="1"/>
  <c r="R30" i="1"/>
  <c r="K8" i="1"/>
  <c r="K42" i="1"/>
  <c r="K44" i="1"/>
  <c r="Q29" i="1"/>
  <c r="R29" i="1"/>
  <c r="L40" i="1"/>
  <c r="Q40" i="1"/>
  <c r="R40" i="1"/>
  <c r="O33" i="1"/>
  <c r="Q18" i="1"/>
  <c r="R18" i="1"/>
  <c r="Q12" i="1"/>
  <c r="R12" i="1"/>
  <c r="K11" i="1"/>
  <c r="Q11" i="1"/>
  <c r="R11" i="1"/>
  <c r="Q8" i="1"/>
  <c r="R8" i="1"/>
  <c r="Q14" i="1"/>
  <c r="R14" i="1"/>
  <c r="Q6" i="1"/>
  <c r="R6" i="1"/>
  <c r="L50" i="1"/>
  <c r="L19" i="1"/>
  <c r="Q42" i="1"/>
  <c r="R42" i="1"/>
  <c r="Q43" i="1"/>
  <c r="R43" i="1"/>
  <c r="L37" i="1"/>
  <c r="Q37" i="1"/>
  <c r="R37" i="1"/>
  <c r="Q39" i="1"/>
  <c r="R39" i="1"/>
  <c r="Q38" i="1"/>
  <c r="R38" i="1"/>
  <c r="L28" i="1"/>
  <c r="Q28" i="1"/>
  <c r="I55" i="1"/>
  <c r="L41" i="1"/>
  <c r="Q41" i="1"/>
  <c r="R41" i="1"/>
  <c r="L32" i="1"/>
  <c r="Q32" i="1"/>
  <c r="R32" i="1"/>
  <c r="J33" i="1"/>
  <c r="K33" i="1"/>
  <c r="W50" i="1"/>
  <c r="P46" i="1"/>
  <c r="G46" i="1"/>
  <c r="R19" i="1"/>
  <c r="K19" i="1"/>
  <c r="Q19" i="1"/>
  <c r="X49" i="1"/>
  <c r="L33" i="1"/>
  <c r="R33" i="1"/>
  <c r="N55" i="1"/>
  <c r="O55" i="1"/>
  <c r="K46" i="1"/>
  <c r="R44" i="1"/>
  <c r="R46" i="1"/>
  <c r="L44" i="1"/>
  <c r="L46" i="1"/>
  <c r="X53" i="1"/>
  <c r="Q44" i="1"/>
  <c r="Q33" i="1"/>
  <c r="J55" i="1"/>
  <c r="X50" i="1"/>
  <c r="Q46" i="1"/>
  <c r="X52" i="1"/>
  <c r="X51" i="1"/>
  <c r="L55" i="1"/>
</calcChain>
</file>

<file path=xl/comments1.xml><?xml version="1.0" encoding="utf-8"?>
<comments xmlns="http://schemas.openxmlformats.org/spreadsheetml/2006/main">
  <authors>
    <author>AnhNguyen</author>
    <author>Nabati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C24" authorId="1">
      <text>
        <r>
          <rPr>
            <b/>
            <sz val="12"/>
            <color indexed="81"/>
            <rFont val="Tahoma"/>
            <family val="2"/>
          </rPr>
          <t>Vào 14/01/2019</t>
        </r>
        <r>
          <rPr>
            <b/>
            <sz val="9"/>
            <color indexed="81"/>
            <rFont val="Tahoma"/>
          </rPr>
          <t xml:space="preserve">
</t>
        </r>
      </text>
    </comment>
    <comment ref="C25" authorId="1">
      <text>
        <r>
          <rPr>
            <b/>
            <sz val="12"/>
            <color indexed="81"/>
            <rFont val="Tahoma"/>
            <family val="2"/>
          </rPr>
          <t>Ra 20/01/2019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<sst xmlns="http://schemas.openxmlformats.org/spreadsheetml/2006/main" count="1320" uniqueCount="327">
  <si>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</si>
  <si>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</si>
  <si>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</si>
  <si>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</si>
  <si>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</si>
  <si>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</si>
  <si>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</si>
  <si>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</si>
  <si>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</si>
  <si>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</si>
  <si>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</si>
  <si>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</si>
  <si>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</si>
  <si>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</si>
  <si>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</si>
  <si>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</si>
  <si>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</si>
  <si>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</si>
  <si>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</si>
  <si>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</si>
  <si>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</si>
  <si>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</si>
  <si>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</si>
  <si>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</si>
  <si>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</si>
  <si>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</si>
  <si>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</si>
  <si>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</si>
  <si>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</si>
  <si>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</si>
  <si>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</si>
  <si>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</si>
  <si>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</si>
  <si>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</si>
  <si>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</si>
  <si>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</si>
  <si>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</si>
  <si>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</si>
  <si>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</si>
  <si>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</si>
  <si>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</si>
  <si>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</si>
  <si>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</si>
  <si>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</si>
  <si>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</si>
  <si>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</si>
  <si>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</si>
  <si>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</si>
  <si>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</si>
  <si>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</si>
  <si>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</si>
  <si>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</si>
  <si>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</si>
  <si>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</si>
  <si>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</si>
  <si>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</si>
  <si>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</si>
  <si>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</si>
  <si>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</si>
  <si>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</si>
  <si>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</si>
  <si>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</si>
  <si>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</si>
  <si>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</si>
  <si>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</si>
  <si>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</si>
  <si>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</si>
  <si>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</si>
  <si>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</si>
  <si>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</si>
  <si>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</si>
  <si>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</si>
  <si>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</si>
  <si>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</si>
  <si>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</si>
  <si>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</si>
  <si>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</si>
  <si>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</si>
  <si>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</si>
  <si>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</si>
  <si>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</si>
  <si>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</si>
  <si>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</si>
  <si>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</si>
  <si>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</si>
  <si>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</si>
  <si>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</si>
  <si>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</si>
  <si>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</si>
  <si>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</si>
  <si>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</si>
  <si>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</si>
  <si>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</si>
  <si>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</si>
  <si>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</si>
  <si>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</si>
  <si>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</si>
  <si>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</si>
  <si>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</si>
  <si>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</si>
  <si>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</si>
  <si>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</si>
  <si>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</si>
  <si>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</si>
  <si>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</si>
  <si>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</si>
  <si>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</si>
  <si>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</si>
  <si>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</si>
  <si>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</si>
  <si>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</si>
  <si>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</si>
  <si>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</si>
  <si>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</si>
  <si>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</si>
  <si>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</si>
  <si>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</si>
  <si>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</si>
  <si>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</si>
  <si>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</si>
  <si>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</si>
  <si>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</si>
  <si>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</si>
  <si>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</si>
  <si>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</si>
  <si>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</si>
  <si>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</si>
  <si>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</si>
  <si>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</si>
  <si>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</si>
  <si>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</si>
  <si>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</si>
  <si>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</si>
  <si>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</si>
  <si>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</si>
  <si>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</si>
  <si>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</si>
  <si>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</si>
  <si>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</si>
  <si>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</si>
  <si>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</si>
  <si>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</si>
  <si>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</si>
  <si>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</si>
  <si>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</si>
  <si>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</si>
  <si>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</si>
  <si>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</si>
  <si>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</si>
  <si>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</si>
  <si>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</si>
  <si>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</si>
  <si>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</si>
  <si>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</si>
  <si>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</si>
  <si>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</si>
  <si>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</si>
  <si>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</si>
  <si>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</si>
  <si>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</si>
  <si>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</si>
  <si>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</si>
  <si>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</si>
  <si>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</si>
  <si>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</si>
  <si>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</si>
  <si>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</si>
  <si>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</si>
  <si>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</si>
  <si>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</si>
  <si>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</si>
  <si>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</si>
  <si>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</si>
  <si>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</si>
  <si>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</si>
  <si>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</si>
  <si>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</si>
  <si>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</si>
  <si>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</si>
  <si>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</si>
  <si>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</si>
  <si>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</si>
  <si>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</si>
  <si>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</si>
  <si>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</si>
  <si>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</si>
  <si>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</si>
  <si>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</si>
  <si>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</si>
  <si>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</si>
  <si>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</si>
  <si>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</si>
  <si>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</si>
  <si>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</si>
  <si>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</si>
  <si>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</si>
  <si>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</si>
  <si>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</si>
  <si>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</si>
  <si>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</si>
  <si>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</si>
  <si>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</si>
  <si>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</si>
  <si>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</si>
  <si>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</si>
  <si>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</si>
  <si>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</si>
  <si>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</si>
  <si>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</si>
  <si>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</si>
  <si>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</si>
  <si>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</si>
  <si>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</si>
  <si>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</si>
  <si>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</si>
  <si>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</si>
  <si>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</si>
  <si>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</si>
  <si>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</si>
  <si>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</si>
  <si>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</si>
  <si>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</si>
  <si>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</si>
  <si>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</si>
  <si>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</si>
  <si>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</si>
  <si>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</si>
  <si>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</si>
  <si>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</si>
  <si>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</si>
  <si>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</si>
  <si>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</si>
  <si>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</si>
  <si>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</si>
  <si>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</si>
  <si>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</si>
  <si>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</si>
  <si>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</si>
  <si>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</si>
  <si>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</si>
  <si>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</si>
  <si>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</si>
  <si>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</si>
  <si>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</si>
  <si>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</si>
  <si>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</si>
  <si>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</si>
  <si>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</si>
  <si>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</si>
  <si>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</si>
  <si>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</si>
  <si>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1. Available Stock (Outlet)</t>
  </si>
  <si>
    <t>3. ASO</t>
  </si>
  <si>
    <t>Nguyễn Thị Hồng Lam</t>
  </si>
  <si>
    <t>Phan Thị Ngọc Thiêu</t>
  </si>
  <si>
    <t>Nguyễn Đức Thịnh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</si>
  <si>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</si>
  <si>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</si>
  <si>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</si>
  <si>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</si>
  <si>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</si>
  <si>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</si>
  <si>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</si>
  <si>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</si>
  <si>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</si>
  <si>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</si>
  <si>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Chữ Thị Thúy Hằng</t>
  </si>
  <si>
    <t>Mã NV</t>
  </si>
  <si>
    <t>ACHIEVE  SALE TEAM</t>
  </si>
  <si>
    <t>NBTS00610</t>
  </si>
  <si>
    <t>Dư Ngọc Anh</t>
  </si>
  <si>
    <t xml:space="preserve">Nguyễn Thị Thu Huyền </t>
  </si>
  <si>
    <t>Lê Thị Vân Anh</t>
  </si>
  <si>
    <t>Đinh Trang Thư</t>
  </si>
  <si>
    <t>Võ Thị Bé Sáu</t>
  </si>
  <si>
    <t>Irwan Utama</t>
  </si>
  <si>
    <t>Đoàn Thị Hoài Thu</t>
  </si>
  <si>
    <t>Lê Thị Phương Thanh</t>
  </si>
  <si>
    <t xml:space="preserve">Trần Thanh Phi Hùng </t>
  </si>
  <si>
    <t>Lê Tấn Vũ</t>
  </si>
  <si>
    <t>Vũ Văn Thắng</t>
  </si>
  <si>
    <t>NBTS01789</t>
  </si>
  <si>
    <t>SI Indirect MTN (Nguyen Dung) + Direct North</t>
  </si>
  <si>
    <t>SI Indirect MTS (Thanh Lien)</t>
  </si>
  <si>
    <t>Nguyen Thi Kim Ngan</t>
  </si>
  <si>
    <t>NBTS00593</t>
  </si>
  <si>
    <t>NBTS00594</t>
  </si>
  <si>
    <t>NBTS01643</t>
  </si>
  <si>
    <t>NBTS00603</t>
  </si>
  <si>
    <t>NBTS01683</t>
  </si>
  <si>
    <t>NBTS01684</t>
  </si>
  <si>
    <t>NBTS01425</t>
  </si>
  <si>
    <t>NBTS00607</t>
  </si>
  <si>
    <t>NBTS00609</t>
  </si>
  <si>
    <t>NBTS00599</t>
  </si>
  <si>
    <t>NBTS00600</t>
  </si>
  <si>
    <t>NBTS01603</t>
  </si>
  <si>
    <t>NBTS00612</t>
  </si>
  <si>
    <t>NBTS01111</t>
  </si>
  <si>
    <t>NBTS00617</t>
  </si>
  <si>
    <t>NBTS01286</t>
  </si>
  <si>
    <t>NBTS00616</t>
  </si>
  <si>
    <t>NBTS00614</t>
  </si>
  <si>
    <t>NBTS00618</t>
  </si>
  <si>
    <t>SM</t>
  </si>
  <si>
    <t>PLAN</t>
  </si>
  <si>
    <t>ACT</t>
  </si>
  <si>
    <t>MT</t>
  </si>
  <si>
    <t>NBTS02012</t>
  </si>
  <si>
    <t>Hồ Thị Xuân Trâm</t>
  </si>
  <si>
    <t>Phương</t>
  </si>
  <si>
    <t>Vacancy</t>
  </si>
  <si>
    <t>Đào Thúy Quyên</t>
  </si>
  <si>
    <t>NBTS02043</t>
  </si>
  <si>
    <t>NBTS02065</t>
  </si>
  <si>
    <t>Trương Công Tính</t>
  </si>
  <si>
    <t>NBTS02156</t>
  </si>
  <si>
    <t>Nguyễn Tùng</t>
  </si>
  <si>
    <t>NBTS02128</t>
  </si>
  <si>
    <t>NBTS02152</t>
  </si>
  <si>
    <t>Châu Thị Tuyết Nhi</t>
  </si>
  <si>
    <t>Nguyen Thanh Son</t>
  </si>
  <si>
    <t>NBTS02220</t>
  </si>
  <si>
    <t>Lê Thị Thu Huyền</t>
  </si>
  <si>
    <t>Nghỉ việc 20/01/2019</t>
  </si>
  <si>
    <t>MTS đã tính</t>
  </si>
  <si>
    <t>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</si>
</sst>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</numFmts>
  <fonts count="1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20"/>
      <color rgb="FF0000FF"/>
      <name val="Tahoma"/>
      <family val="2"/>
    </font>
    <font>
      <sz val="20"/>
      <color rgb="FF0000FF"/>
      <name val="Tahoma"/>
      <family val="2"/>
    </font>
    <font>
      <b/>
      <sz val="20"/>
      <color indexed="62"/>
      <name val="Tahoma"/>
      <family val="2"/>
    </font>
    <font>
      <sz val="20"/>
      <color indexed="62"/>
      <name val="Tahoma"/>
      <family val="2"/>
    </font>
    <font>
      <sz val="20"/>
      <color theme="0"/>
      <name val="Tahoma"/>
      <family val="2"/>
    </font>
    <font>
      <b/>
      <sz val="20"/>
      <color indexed="18"/>
      <name val="Tahoma"/>
      <family val="2"/>
    </font>
    <font>
      <b/>
      <sz val="20"/>
      <color rgb="FFFF0000"/>
      <name val="Tahoma"/>
      <family val="2"/>
    </font>
    <font>
      <sz val="20"/>
      <color theme="1"/>
      <name val="Calibri"/>
      <family val="2"/>
      <scheme val="minor"/>
    </font>
    <font>
      <b/>
      <sz val="14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</font>
    <font>
      <b/>
      <sz val="12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</borders>
  <cellStyleXfs count="169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7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9" fillId="0" borderId="0"/>
    <xf numFmtId="169" fontId="50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9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9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169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9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0" fontId="52" fillId="0" borderId="0" applyNumberFormat="0" applyFill="0" applyBorder="0" applyAlignment="0" applyProtection="0">
      <alignment vertical="top"/>
      <protection locked="0"/>
    </xf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9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169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9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ill="0" applyBorder="0" applyAlignment="0" applyProtection="0"/>
    <xf numFmtId="165" fontId="19" fillId="0" borderId="0" applyProtection="0"/>
    <xf numFmtId="172" fontId="19" fillId="0" borderId="0" applyProtection="0"/>
    <xf numFmtId="0" fontId="19" fillId="0" borderId="0" applyProtection="0"/>
    <xf numFmtId="171" fontId="19" fillId="0" borderId="0" applyProtection="0"/>
    <xf numFmtId="40" fontId="19" fillId="0" borderId="0" applyProtection="0"/>
    <xf numFmtId="38" fontId="19" fillId="0" borderId="0" applyProtection="0"/>
    <xf numFmtId="177" fontId="19" fillId="0" borderId="0" applyProtection="0"/>
    <xf numFmtId="178" fontId="19" fillId="0" borderId="0" applyProtection="0"/>
    <xf numFmtId="6" fontId="19" fillId="0" borderId="0" applyProtection="0"/>
    <xf numFmtId="0" fontId="66" fillId="0" borderId="0" applyProtection="0">
      <alignment vertical="center"/>
    </xf>
    <xf numFmtId="0" fontId="19" fillId="0" borderId="0" applyProtection="0"/>
    <xf numFmtId="0" fontId="19" fillId="0" borderId="0" applyProtection="0"/>
    <xf numFmtId="0" fontId="67" fillId="0" borderId="0" applyProtection="0"/>
    <xf numFmtId="0" fontId="19" fillId="28" borderId="0" applyNumberFormat="0" applyFont="0" applyBorder="0" applyAlignment="0" applyProtection="0"/>
    <xf numFmtId="0" fontId="68" fillId="0" borderId="0" applyProtection="0"/>
    <xf numFmtId="0" fontId="69" fillId="0" borderId="0" applyProtection="0"/>
    <xf numFmtId="0" fontId="19" fillId="0" borderId="0" applyProtection="0"/>
    <xf numFmtId="171" fontId="19" fillId="0" borderId="0" applyProtection="0"/>
    <xf numFmtId="173" fontId="19" fillId="0" borderId="0" applyProtection="0"/>
    <xf numFmtId="179" fontId="19" fillId="0" borderId="0" applyProtection="0"/>
    <xf numFmtId="0" fontId="70" fillId="0" borderId="0" applyProtection="0"/>
    <xf numFmtId="177" fontId="19" fillId="0" borderId="0" applyProtection="0"/>
    <xf numFmtId="40" fontId="19" fillId="0" borderId="0" applyProtection="0"/>
    <xf numFmtId="38" fontId="19" fillId="0" borderId="0" applyProtection="0"/>
    <xf numFmtId="9" fontId="19" fillId="0" borderId="0" applyProtection="0"/>
    <xf numFmtId="178" fontId="19" fillId="0" borderId="0" applyProtection="0"/>
    <xf numFmtId="172" fontId="19" fillId="0" borderId="0" applyProtection="0"/>
    <xf numFmtId="174" fontId="19" fillId="0" borderId="0" applyProtection="0"/>
    <xf numFmtId="174" fontId="19" fillId="0" borderId="0" applyProtection="0"/>
    <xf numFmtId="0" fontId="71" fillId="0" borderId="0" applyProtection="0"/>
    <xf numFmtId="180" fontId="19" fillId="0" borderId="0" applyProtection="0"/>
    <xf numFmtId="0" fontId="19" fillId="0" borderId="0" applyProtection="0"/>
    <xf numFmtId="0" fontId="19" fillId="0" borderId="0" applyProtection="0"/>
    <xf numFmtId="42" fontId="19" fillId="0" borderId="0" applyProtection="0"/>
    <xf numFmtId="179" fontId="19" fillId="0" borderId="0" applyProtection="0"/>
    <xf numFmtId="178" fontId="19" fillId="0" borderId="0" applyProtection="0"/>
    <xf numFmtId="43" fontId="19" fillId="0" borderId="0" applyProtection="0"/>
    <xf numFmtId="177" fontId="19" fillId="0" borderId="0" applyProtection="0"/>
    <xf numFmtId="42" fontId="19" fillId="0" borderId="0" applyProtection="0"/>
    <xf numFmtId="43" fontId="19" fillId="0" borderId="0" applyProtection="0"/>
    <xf numFmtId="178" fontId="19" fillId="0" borderId="0" applyProtection="0"/>
    <xf numFmtId="41" fontId="19" fillId="0" borderId="0" applyProtection="0"/>
    <xf numFmtId="177" fontId="19" fillId="0" borderId="0" applyProtection="0"/>
    <xf numFmtId="178" fontId="19" fillId="0" borderId="0" applyProtection="0"/>
    <xf numFmtId="41" fontId="19" fillId="0" borderId="0" applyProtection="0"/>
    <xf numFmtId="43" fontId="19" fillId="0" borderId="0" applyProtection="0"/>
    <xf numFmtId="177" fontId="19" fillId="0" borderId="0" applyProtection="0"/>
    <xf numFmtId="179" fontId="19" fillId="0" borderId="0" applyProtection="0"/>
    <xf numFmtId="177" fontId="19" fillId="0" borderId="0" applyProtection="0"/>
    <xf numFmtId="41" fontId="19" fillId="0" borderId="0" applyProtection="0"/>
    <xf numFmtId="43" fontId="19" fillId="0" borderId="0" applyProtection="0"/>
    <xf numFmtId="179" fontId="19" fillId="0" borderId="0" applyProtection="0"/>
    <xf numFmtId="178" fontId="19" fillId="0" borderId="0" applyProtection="0"/>
    <xf numFmtId="179" fontId="19" fillId="0" borderId="0" applyProtection="0"/>
    <xf numFmtId="0" fontId="72" fillId="29" borderId="0" applyProtection="0"/>
    <xf numFmtId="0" fontId="19" fillId="0" borderId="0" applyProtection="0"/>
    <xf numFmtId="0" fontId="73" fillId="0" borderId="0" applyProtection="0"/>
    <xf numFmtId="9" fontId="19" fillId="0" borderId="0" applyProtection="0"/>
    <xf numFmtId="0" fontId="74" fillId="29" borderId="0" applyProtection="0"/>
    <xf numFmtId="0" fontId="75" fillId="29" borderId="0" applyProtection="0"/>
    <xf numFmtId="0" fontId="76" fillId="0" borderId="0" applyProtection="0">
      <alignment wrapText="1"/>
    </xf>
    <xf numFmtId="181" fontId="19" fillId="0" borderId="0" applyProtection="0"/>
    <xf numFmtId="0" fontId="19" fillId="0" borderId="0" applyProtection="0"/>
    <xf numFmtId="182" fontId="19" fillId="0" borderId="0" applyProtection="0"/>
    <xf numFmtId="0" fontId="19" fillId="0" borderId="0" applyProtection="0"/>
    <xf numFmtId="0" fontId="77" fillId="0" borderId="0">
      <alignment horizontal="center" wrapText="1"/>
      <protection locked="0"/>
    </xf>
    <xf numFmtId="183" fontId="19" fillId="0" borderId="0" applyProtection="0"/>
    <xf numFmtId="0" fontId="19" fillId="0" borderId="0" applyProtection="0"/>
    <xf numFmtId="184" fontId="19" fillId="0" borderId="0" applyProtection="0"/>
    <xf numFmtId="0" fontId="19" fillId="0" borderId="0" applyProtection="0"/>
    <xf numFmtId="184" fontId="19" fillId="0" borderId="0" applyProtection="0"/>
    <xf numFmtId="179" fontId="19" fillId="0" borderId="0" applyProtection="0"/>
    <xf numFmtId="0" fontId="78" fillId="0" borderId="0" applyProtection="0"/>
    <xf numFmtId="0" fontId="79" fillId="0" borderId="0" applyProtection="0"/>
    <xf numFmtId="0" fontId="78" fillId="0" borderId="0" applyProtection="0"/>
    <xf numFmtId="185" fontId="80" fillId="0" borderId="0" applyProtection="0"/>
    <xf numFmtId="186" fontId="81" fillId="0" borderId="0" applyProtection="0"/>
    <xf numFmtId="187" fontId="81" fillId="0" borderId="0" applyProtection="0"/>
    <xf numFmtId="188" fontId="82" fillId="0" borderId="0" applyProtection="0"/>
    <xf numFmtId="189" fontId="82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83" fillId="0" borderId="0" applyProtection="0"/>
    <xf numFmtId="44" fontId="19" fillId="0" borderId="0" applyProtection="0"/>
    <xf numFmtId="191" fontId="19" fillId="0" borderId="0" applyProtection="0"/>
    <xf numFmtId="43" fontId="19" fillId="0" borderId="0" applyFont="0" applyFill="0" applyBorder="0" applyAlignment="0" applyProtection="0"/>
    <xf numFmtId="43" fontId="19" fillId="0" borderId="0" applyProtection="0"/>
    <xf numFmtId="192" fontId="84" fillId="0" borderId="0" applyProtection="0"/>
    <xf numFmtId="0" fontId="85" fillId="0" borderId="0" applyProtection="0"/>
    <xf numFmtId="0" fontId="86" fillId="0" borderId="0" applyProtection="0"/>
    <xf numFmtId="186" fontId="19" fillId="0" borderId="0" applyProtection="0"/>
    <xf numFmtId="44" fontId="19" fillId="0" borderId="0" applyProtection="0"/>
    <xf numFmtId="193" fontId="19" fillId="0" borderId="0" applyProtection="0"/>
    <xf numFmtId="1" fontId="87" fillId="0" borderId="0" applyProtection="0"/>
    <xf numFmtId="14" fontId="88" fillId="0" borderId="0" applyProtection="0"/>
    <xf numFmtId="0" fontId="19" fillId="0" borderId="0" applyProtection="0"/>
    <xf numFmtId="194" fontId="19" fillId="0" borderId="42" applyProtection="0">
      <alignment vertical="center"/>
    </xf>
    <xf numFmtId="195" fontId="19" fillId="0" borderId="0" applyProtection="0"/>
    <xf numFmtId="196" fontId="19" fillId="0" borderId="0" applyProtection="0"/>
    <xf numFmtId="197" fontId="19" fillId="0" borderId="0" applyProtection="0"/>
    <xf numFmtId="0" fontId="89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90" fillId="0" borderId="0" applyProtection="0"/>
    <xf numFmtId="198" fontId="19" fillId="0" borderId="0" applyProtection="0"/>
    <xf numFmtId="0" fontId="91" fillId="0" borderId="0" applyProtection="0"/>
    <xf numFmtId="0" fontId="92" fillId="0" borderId="0" applyProtection="0">
      <alignment vertical="center"/>
    </xf>
    <xf numFmtId="0" fontId="93" fillId="0" borderId="0" applyProtection="0"/>
    <xf numFmtId="0" fontId="94" fillId="0" borderId="0" applyProtection="0">
      <alignment vertical="center"/>
    </xf>
    <xf numFmtId="0" fontId="95" fillId="0" borderId="0" applyProtection="0"/>
    <xf numFmtId="0" fontId="93" fillId="0" borderId="0" applyProtection="0"/>
    <xf numFmtId="0" fontId="96" fillId="0" borderId="0" applyProtection="0"/>
    <xf numFmtId="0" fontId="97" fillId="0" borderId="0" applyProtection="0"/>
    <xf numFmtId="0" fontId="98" fillId="29" borderId="0" applyProtection="0"/>
    <xf numFmtId="0" fontId="19" fillId="0" borderId="0" applyProtection="0"/>
    <xf numFmtId="0" fontId="99" fillId="0" borderId="0" applyProtection="0"/>
    <xf numFmtId="0" fontId="36" fillId="0" borderId="43" applyProtection="0"/>
    <xf numFmtId="0" fontId="36" fillId="0" borderId="41" applyProtection="0">
      <alignment horizontal="left" vertical="center"/>
    </xf>
    <xf numFmtId="0" fontId="36" fillId="0" borderId="41" applyProtection="0">
      <alignment horizontal="left" vertical="center"/>
    </xf>
    <xf numFmtId="199" fontId="100" fillId="0" borderId="0">
      <protection locked="0"/>
    </xf>
    <xf numFmtId="199" fontId="100" fillId="0" borderId="0">
      <protection locked="0"/>
    </xf>
    <xf numFmtId="0" fontId="101" fillId="30" borderId="3" applyProtection="0"/>
    <xf numFmtId="0" fontId="101" fillId="30" borderId="3" applyProtection="0"/>
    <xf numFmtId="41" fontId="19" fillId="0" borderId="0" applyProtection="0"/>
    <xf numFmtId="0" fontId="98" fillId="31" borderId="0" applyProtection="0"/>
    <xf numFmtId="0" fontId="19" fillId="32" borderId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19" fillId="33" borderId="0" applyProtection="0"/>
    <xf numFmtId="177" fontId="19" fillId="0" borderId="0" applyProtection="0"/>
    <xf numFmtId="178" fontId="19" fillId="0" borderId="0" applyProtection="0"/>
    <xf numFmtId="0" fontId="103" fillId="0" borderId="44" applyProtection="0"/>
    <xf numFmtId="200" fontId="104" fillId="0" borderId="45" applyProtection="0"/>
    <xf numFmtId="179" fontId="19" fillId="0" borderId="0" applyProtection="0"/>
    <xf numFmtId="180" fontId="19" fillId="0" borderId="0" applyProtection="0"/>
    <xf numFmtId="201" fontId="19" fillId="0" borderId="0" applyProtection="0"/>
    <xf numFmtId="202" fontId="19" fillId="0" borderId="0" applyProtection="0"/>
    <xf numFmtId="0" fontId="19" fillId="0" borderId="0" applyProtection="0"/>
    <xf numFmtId="0" fontId="84" fillId="0" borderId="0" applyProtection="0"/>
    <xf numFmtId="37" fontId="105" fillId="0" borderId="0" applyProtection="0"/>
    <xf numFmtId="0" fontId="19" fillId="0" borderId="0" applyProtection="0"/>
    <xf numFmtId="203" fontId="106" fillId="0" borderId="0" applyProtection="0"/>
    <xf numFmtId="0" fontId="107" fillId="0" borderId="0" applyProtection="0"/>
    <xf numFmtId="0" fontId="19" fillId="0" borderId="0" applyProtection="0"/>
    <xf numFmtId="0" fontId="2" fillId="0" borderId="0" applyProtection="0"/>
    <xf numFmtId="0" fontId="2" fillId="0" borderId="0" applyProtection="0"/>
    <xf numFmtId="3" fontId="19" fillId="0" borderId="0" applyProtection="0"/>
    <xf numFmtId="0" fontId="19" fillId="0" borderId="0" applyProtection="0"/>
    <xf numFmtId="0" fontId="84" fillId="0" borderId="0" applyProtection="0"/>
    <xf numFmtId="0" fontId="108" fillId="2" borderId="0" applyProtection="0"/>
    <xf numFmtId="14" fontId="77" fillId="0" borderId="0">
      <alignment horizontal="center" wrapText="1"/>
      <protection locked="0"/>
    </xf>
    <xf numFmtId="189" fontId="19" fillId="0" borderId="0" applyProtection="0"/>
    <xf numFmtId="204" fontId="19" fillId="0" borderId="0" applyProtection="0"/>
    <xf numFmtId="10" fontId="19" fillId="0" borderId="0" applyProtection="0"/>
    <xf numFmtId="9" fontId="19" fillId="0" borderId="0" applyProtection="0"/>
    <xf numFmtId="9" fontId="19" fillId="0" borderId="0" applyProtection="0"/>
    <xf numFmtId="9" fontId="19" fillId="0" borderId="0" applyFont="0" applyFill="0" applyBorder="0" applyAlignment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5" fontId="109" fillId="0" borderId="0" applyProtection="0"/>
    <xf numFmtId="0" fontId="19" fillId="0" borderId="0" applyProtection="0"/>
    <xf numFmtId="0" fontId="110" fillId="0" borderId="44" applyProtection="0">
      <alignment horizontal="center"/>
    </xf>
    <xf numFmtId="3" fontId="111" fillId="0" borderId="46" applyProtection="0">
      <alignment horizontal="center" vertical="top" wrapText="1"/>
    </xf>
    <xf numFmtId="0" fontId="19" fillId="0" borderId="0" applyProtection="0"/>
    <xf numFmtId="41" fontId="19" fillId="0" borderId="0" applyProtection="0"/>
    <xf numFmtId="41" fontId="19" fillId="0" borderId="0" applyProtection="0"/>
    <xf numFmtId="41" fontId="19" fillId="0" borderId="0" applyProtection="0"/>
    <xf numFmtId="42" fontId="19" fillId="0" borderId="0" applyProtection="0"/>
    <xf numFmtId="0" fontId="103" fillId="0" borderId="0" applyProtection="0"/>
    <xf numFmtId="40" fontId="112" fillId="0" borderId="0" applyProtection="0">
      <alignment horizontal="right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49" fontId="88" fillId="0" borderId="0" applyProtection="0"/>
    <xf numFmtId="207" fontId="82" fillId="0" borderId="0" applyProtection="0"/>
    <xf numFmtId="208" fontId="102" fillId="0" borderId="0" applyProtection="0"/>
    <xf numFmtId="40" fontId="65" fillId="0" borderId="0" applyProtection="0"/>
    <xf numFmtId="177" fontId="19" fillId="0" borderId="0" applyProtection="0"/>
    <xf numFmtId="178" fontId="19" fillId="0" borderId="0" applyProtection="0"/>
    <xf numFmtId="209" fontId="113" fillId="0" borderId="19" applyProtection="0">
      <alignment horizontal="center"/>
    </xf>
    <xf numFmtId="209" fontId="113" fillId="0" borderId="19" applyProtection="0">
      <alignment horizontal="center"/>
    </xf>
    <xf numFmtId="0" fontId="115" fillId="0" borderId="47" applyProtection="0"/>
    <xf numFmtId="0" fontId="116" fillId="0" borderId="0" applyProtection="0"/>
    <xf numFmtId="179" fontId="19" fillId="0" borderId="0" applyProtection="0"/>
    <xf numFmtId="180" fontId="19" fillId="0" borderId="0" applyProtection="0"/>
    <xf numFmtId="210" fontId="113" fillId="0" borderId="0" applyProtection="0"/>
    <xf numFmtId="211" fontId="113" fillId="0" borderId="3" applyProtection="0"/>
    <xf numFmtId="211" fontId="113" fillId="0" borderId="3" applyProtection="0"/>
    <xf numFmtId="0" fontId="117" fillId="0" borderId="0" applyProtection="0"/>
    <xf numFmtId="0" fontId="117" fillId="0" borderId="0" applyProtection="0"/>
    <xf numFmtId="5" fontId="118" fillId="32" borderId="26" applyProtection="0">
      <alignment vertical="top"/>
    </xf>
    <xf numFmtId="5" fontId="118" fillId="32" borderId="26" applyProtection="0">
      <alignment vertical="top"/>
    </xf>
    <xf numFmtId="5" fontId="119" fillId="0" borderId="27" applyProtection="0">
      <alignment horizontal="left" vertical="top"/>
    </xf>
    <xf numFmtId="0" fontId="120" fillId="0" borderId="27" applyProtection="0">
      <alignment horizontal="left" vertical="center"/>
    </xf>
    <xf numFmtId="0" fontId="121" fillId="34" borderId="3" applyProtection="0">
      <alignment horizontal="left" vertical="center"/>
    </xf>
    <xf numFmtId="0" fontId="121" fillId="34" borderId="3" applyProtection="0">
      <alignment horizontal="left" vertical="center"/>
    </xf>
    <xf numFmtId="6" fontId="122" fillId="31" borderId="26" applyProtection="0"/>
    <xf numFmtId="6" fontId="122" fillId="31" borderId="26" applyProtection="0"/>
    <xf numFmtId="5" fontId="101" fillId="0" borderId="26" applyProtection="0">
      <alignment horizontal="left" vertical="top"/>
    </xf>
    <xf numFmtId="5" fontId="101" fillId="0" borderId="26" applyProtection="0">
      <alignment horizontal="left" vertical="top"/>
    </xf>
    <xf numFmtId="0" fontId="123" fillId="2" borderId="0" applyProtection="0">
      <alignment horizontal="left" vertical="center"/>
    </xf>
    <xf numFmtId="212" fontId="19" fillId="0" borderId="0" applyProtection="0"/>
    <xf numFmtId="213" fontId="19" fillId="0" borderId="0" applyProtection="0"/>
    <xf numFmtId="0" fontId="124" fillId="0" borderId="0" applyProtection="0"/>
    <xf numFmtId="0" fontId="125" fillId="0" borderId="0" applyProtection="0">
      <alignment vertical="center"/>
    </xf>
    <xf numFmtId="42" fontId="19" fillId="0" borderId="0" applyProtection="0"/>
    <xf numFmtId="44" fontId="19" fillId="0" borderId="0" applyProtection="0"/>
    <xf numFmtId="0" fontId="126" fillId="0" borderId="0" applyProtection="0"/>
    <xf numFmtId="0" fontId="19" fillId="0" borderId="0" applyProtection="0"/>
    <xf numFmtId="0" fontId="19" fillId="0" borderId="0" applyProtection="0"/>
    <xf numFmtId="0" fontId="66" fillId="0" borderId="0" applyProtection="0">
      <alignment vertical="center"/>
    </xf>
    <xf numFmtId="9" fontId="19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19" fillId="0" borderId="0" applyProtection="0"/>
    <xf numFmtId="0" fontId="19" fillId="0" borderId="0" applyProtection="0"/>
    <xf numFmtId="181" fontId="19" fillId="0" borderId="0" applyProtection="0"/>
    <xf numFmtId="182" fontId="19" fillId="0" borderId="0" applyProtection="0"/>
    <xf numFmtId="0" fontId="80" fillId="0" borderId="0" applyProtection="0"/>
    <xf numFmtId="177" fontId="19" fillId="0" borderId="0" applyProtection="0"/>
    <xf numFmtId="178" fontId="19" fillId="0" borderId="0" applyProtection="0"/>
    <xf numFmtId="0" fontId="19" fillId="0" borderId="0" applyProtection="0"/>
    <xf numFmtId="184" fontId="19" fillId="0" borderId="0" applyProtection="0"/>
    <xf numFmtId="183" fontId="19" fillId="0" borderId="0" applyProtection="0"/>
    <xf numFmtId="0" fontId="127" fillId="0" borderId="0" applyProtection="0"/>
    <xf numFmtId="176" fontId="19" fillId="0" borderId="0" applyProtection="0"/>
    <xf numFmtId="214" fontId="19" fillId="0" borderId="0" applyProtection="0"/>
    <xf numFmtId="215" fontId="19" fillId="0" borderId="0" applyProtection="0"/>
    <xf numFmtId="44" fontId="19" fillId="0" borderId="0" applyProtection="0"/>
    <xf numFmtId="42" fontId="19" fillId="0" borderId="0" applyProtection="0"/>
  </cellStyleXfs>
  <cellXfs count="239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20" xfId="4" applyNumberFormat="1" applyFont="1" applyFill="1" applyBorder="1" applyAlignment="1">
      <alignment horizontal="center" wrapText="1"/>
    </xf>
    <xf numFmtId="165" fontId="14" fillId="4" borderId="21" xfId="4" applyNumberFormat="1" applyFont="1" applyFill="1" applyBorder="1" applyAlignment="1">
      <alignment horizontal="center" wrapText="1"/>
    </xf>
    <xf numFmtId="0" fontId="8" fillId="3" borderId="22" xfId="2" applyFont="1" applyFill="1" applyBorder="1" applyAlignment="1">
      <alignment vertical="center" wrapText="1"/>
    </xf>
    <xf numFmtId="165" fontId="12" fillId="2" borderId="22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24" fillId="4" borderId="17" xfId="0" applyFont="1" applyFill="1" applyBorder="1" applyAlignment="1"/>
    <xf numFmtId="0" fontId="8" fillId="3" borderId="23" xfId="2" applyFont="1" applyFill="1" applyBorder="1" applyAlignment="1">
      <alignment horizontal="center" vertical="center" wrapText="1"/>
    </xf>
    <xf numFmtId="165" fontId="14" fillId="0" borderId="22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22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165" fontId="14" fillId="4" borderId="37" xfId="4" applyNumberFormat="1" applyFont="1" applyFill="1" applyBorder="1" applyAlignment="1">
      <alignment horizontal="center" wrapText="1"/>
    </xf>
    <xf numFmtId="9" fontId="8" fillId="3" borderId="19" xfId="1" applyFont="1" applyFill="1" applyBorder="1" applyAlignment="1">
      <alignment horizontal="center" vertical="center" wrapText="1"/>
    </xf>
    <xf numFmtId="9" fontId="12" fillId="2" borderId="19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8" xfId="4" applyNumberFormat="1" applyFont="1" applyFill="1" applyBorder="1" applyAlignment="1">
      <alignment horizontal="center" wrapText="1"/>
    </xf>
    <xf numFmtId="165" fontId="14" fillId="0" borderId="19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0" xfId="4" applyNumberFormat="1" applyFont="1" applyFill="1" applyBorder="1" applyAlignment="1">
      <alignment horizontal="center" wrapText="1"/>
    </xf>
    <xf numFmtId="165" fontId="14" fillId="4" borderId="18" xfId="4" applyNumberFormat="1" applyFont="1" applyFill="1" applyBorder="1" applyAlignment="1">
      <alignment horizontal="center" wrapText="1"/>
    </xf>
    <xf numFmtId="165" fontId="6" fillId="2" borderId="0" xfId="2" applyNumberFormat="1" applyFont="1" applyFill="1" applyAlignment="1">
      <alignment vertical="top"/>
    </xf>
    <xf numFmtId="165" fontId="53" fillId="0" borderId="22" xfId="4" applyNumberFormat="1" applyFont="1" applyFill="1" applyBorder="1" applyAlignment="1">
      <alignment horizontal="center" wrapText="1"/>
    </xf>
    <xf numFmtId="165" fontId="53" fillId="0" borderId="3" xfId="4" applyNumberFormat="1" applyFont="1" applyFill="1" applyBorder="1" applyAlignment="1">
      <alignment horizontal="center" wrapText="1"/>
    </xf>
    <xf numFmtId="165" fontId="23" fillId="27" borderId="22" xfId="4" applyNumberFormat="1" applyFont="1" applyFill="1" applyBorder="1" applyAlignment="1"/>
    <xf numFmtId="0" fontId="55" fillId="27" borderId="7" xfId="0" applyFont="1" applyFill="1" applyBorder="1" applyAlignment="1"/>
    <xf numFmtId="165" fontId="14" fillId="27" borderId="36" xfId="4" applyNumberFormat="1" applyFont="1" applyFill="1" applyBorder="1" applyAlignment="1">
      <alignment horizontal="center" wrapText="1"/>
    </xf>
    <xf numFmtId="9" fontId="14" fillId="27" borderId="3" xfId="1" applyFont="1" applyFill="1" applyBorder="1" applyAlignment="1">
      <alignment horizontal="center" wrapText="1"/>
    </xf>
    <xf numFmtId="165" fontId="14" fillId="27" borderId="7" xfId="4" applyNumberFormat="1" applyFont="1" applyFill="1" applyBorder="1" applyAlignment="1">
      <alignment horizontal="center" wrapText="1"/>
    </xf>
    <xf numFmtId="165" fontId="14" fillId="27" borderId="3" xfId="4" applyNumberFormat="1" applyFont="1" applyFill="1" applyBorder="1" applyAlignment="1">
      <alignment horizontal="center" wrapText="1"/>
    </xf>
    <xf numFmtId="165" fontId="14" fillId="27" borderId="19" xfId="4" applyNumberFormat="1" applyFont="1" applyFill="1" applyBorder="1" applyAlignment="1">
      <alignment horizontal="center" wrapText="1"/>
    </xf>
    <xf numFmtId="165" fontId="14" fillId="27" borderId="20" xfId="4" applyNumberFormat="1" applyFont="1" applyFill="1" applyBorder="1" applyAlignment="1">
      <alignment horizontal="center" wrapText="1"/>
    </xf>
    <xf numFmtId="165" fontId="14" fillId="27" borderId="22" xfId="4" applyNumberFormat="1" applyFont="1" applyFill="1" applyBorder="1" applyAlignment="1">
      <alignment horizontal="center" wrapText="1"/>
    </xf>
    <xf numFmtId="165" fontId="14" fillId="27" borderId="5" xfId="4" applyNumberFormat="1" applyFont="1" applyFill="1" applyBorder="1" applyAlignment="1">
      <alignment horizontal="center" wrapText="1"/>
    </xf>
    <xf numFmtId="9" fontId="14" fillId="27" borderId="3" xfId="1" applyNumberFormat="1" applyFont="1" applyFill="1" applyBorder="1" applyAlignment="1">
      <alignment horizontal="center" wrapText="1"/>
    </xf>
    <xf numFmtId="165" fontId="56" fillId="27" borderId="22" xfId="4" applyNumberFormat="1" applyFont="1" applyFill="1" applyBorder="1" applyAlignment="1"/>
    <xf numFmtId="165" fontId="53" fillId="27" borderId="36" xfId="4" applyNumberFormat="1" applyFont="1" applyFill="1" applyBorder="1" applyAlignment="1">
      <alignment horizontal="center" wrapText="1"/>
    </xf>
    <xf numFmtId="9" fontId="53" fillId="27" borderId="3" xfId="1" applyFont="1" applyFill="1" applyBorder="1" applyAlignment="1">
      <alignment horizontal="center" wrapText="1"/>
    </xf>
    <xf numFmtId="165" fontId="53" fillId="27" borderId="7" xfId="4" applyNumberFormat="1" applyFont="1" applyFill="1" applyBorder="1" applyAlignment="1">
      <alignment horizontal="center" wrapText="1"/>
    </xf>
    <xf numFmtId="165" fontId="53" fillId="27" borderId="3" xfId="4" applyNumberFormat="1" applyFont="1" applyFill="1" applyBorder="1" applyAlignment="1">
      <alignment horizontal="center" wrapText="1"/>
    </xf>
    <xf numFmtId="165" fontId="53" fillId="27" borderId="19" xfId="4" applyNumberFormat="1" applyFont="1" applyFill="1" applyBorder="1" applyAlignment="1">
      <alignment horizontal="center" wrapText="1"/>
    </xf>
    <xf numFmtId="165" fontId="53" fillId="27" borderId="20" xfId="4" applyNumberFormat="1" applyFont="1" applyFill="1" applyBorder="1" applyAlignment="1">
      <alignment horizontal="center" wrapText="1"/>
    </xf>
    <xf numFmtId="165" fontId="53" fillId="27" borderId="5" xfId="4" applyNumberFormat="1" applyFont="1" applyFill="1" applyBorder="1" applyAlignment="1">
      <alignment horizontal="center" wrapText="1"/>
    </xf>
    <xf numFmtId="0" fontId="58" fillId="0" borderId="0" xfId="2" applyFont="1" applyFill="1" applyAlignment="1"/>
    <xf numFmtId="0" fontId="59" fillId="2" borderId="0" xfId="2" applyFont="1" applyFill="1" applyAlignment="1">
      <alignment horizontal="center" vertical="top"/>
    </xf>
    <xf numFmtId="165" fontId="59" fillId="2" borderId="0" xfId="2" applyNumberFormat="1" applyFont="1" applyFill="1" applyAlignment="1">
      <alignment horizontal="center" vertical="top"/>
    </xf>
    <xf numFmtId="9" fontId="59" fillId="2" borderId="0" xfId="1" applyFont="1" applyFill="1" applyAlignment="1">
      <alignment horizontal="center" vertical="top"/>
    </xf>
    <xf numFmtId="165" fontId="0" fillId="0" borderId="0" xfId="0" applyNumberFormat="1"/>
    <xf numFmtId="165" fontId="53" fillId="0" borderId="0" xfId="4" applyNumberFormat="1" applyFont="1" applyFill="1" applyBorder="1" applyAlignment="1">
      <alignment horizontal="center" wrapText="1"/>
    </xf>
    <xf numFmtId="165" fontId="56" fillId="0" borderId="0" xfId="4" applyNumberFormat="1" applyFont="1" applyFill="1" applyBorder="1" applyAlignment="1"/>
    <xf numFmtId="0" fontId="55" fillId="0" borderId="0" xfId="0" applyFont="1" applyFill="1" applyBorder="1" applyAlignment="1"/>
    <xf numFmtId="9" fontId="53" fillId="0" borderId="0" xfId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22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61" fillId="2" borderId="0" xfId="2" applyFont="1" applyFill="1" applyAlignment="1">
      <alignment vertical="top"/>
    </xf>
    <xf numFmtId="43" fontId="53" fillId="0" borderId="0" xfId="31" applyFont="1" applyFill="1" applyBorder="1" applyAlignment="1">
      <alignment horizontal="center" wrapText="1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165" fontId="56" fillId="27" borderId="41" xfId="4" applyNumberFormat="1" applyFont="1" applyFill="1" applyBorder="1" applyAlignment="1"/>
    <xf numFmtId="0" fontId="62" fillId="2" borderId="3" xfId="0" applyFont="1" applyFill="1" applyBorder="1" applyAlignment="1">
      <alignment vertical="center" wrapText="1"/>
    </xf>
    <xf numFmtId="165" fontId="14" fillId="0" borderId="41" xfId="4" applyNumberFormat="1" applyFont="1" applyFill="1" applyBorder="1" applyAlignment="1">
      <alignment horizontal="center" wrapText="1"/>
    </xf>
    <xf numFmtId="0" fontId="63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64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60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165" fontId="53" fillId="0" borderId="0" xfId="1" applyNumberFormat="1" applyFont="1" applyFill="1" applyBorder="1" applyAlignment="1">
      <alignment horizontal="center" wrapText="1"/>
    </xf>
    <xf numFmtId="0" fontId="128" fillId="0" borderId="19" xfId="0" applyFont="1" applyFill="1" applyBorder="1" applyAlignment="1">
      <alignment vertical="center"/>
    </xf>
    <xf numFmtId="0" fontId="128" fillId="0" borderId="19" xfId="0" applyFont="1" applyBorder="1" applyAlignment="1">
      <alignment vertical="center"/>
    </xf>
    <xf numFmtId="165" fontId="129" fillId="2" borderId="0" xfId="2" applyNumberFormat="1" applyFont="1" applyFill="1" applyBorder="1" applyAlignment="1">
      <alignment vertical="top"/>
    </xf>
    <xf numFmtId="165" fontId="129" fillId="2" borderId="0" xfId="4" applyNumberFormat="1" applyFont="1" applyFill="1"/>
    <xf numFmtId="0" fontId="0" fillId="0" borderId="3" xfId="0" applyBorder="1"/>
    <xf numFmtId="165" fontId="0" fillId="0" borderId="3" xfId="31" applyNumberFormat="1" applyFont="1" applyBorder="1"/>
    <xf numFmtId="165" fontId="130" fillId="2" borderId="0" xfId="31" applyNumberFormat="1" applyFont="1" applyFill="1" applyAlignment="1">
      <alignment vertical="top"/>
    </xf>
    <xf numFmtId="165" fontId="131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>
      <alignment vertical="top"/>
    </xf>
    <xf numFmtId="165" fontId="133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/>
    <xf numFmtId="165" fontId="131" fillId="2" borderId="0" xfId="31" applyNumberFormat="1" applyFont="1" applyFill="1" applyAlignment="1">
      <alignment horizontal="center" vertical="top"/>
    </xf>
    <xf numFmtId="165" fontId="134" fillId="2" borderId="0" xfId="31" applyNumberFormat="1" applyFont="1" applyFill="1" applyAlignment="1">
      <alignment horizontal="center" vertical="top"/>
    </xf>
    <xf numFmtId="165" fontId="130" fillId="3" borderId="7" xfId="31" applyNumberFormat="1" applyFont="1" applyFill="1" applyBorder="1" applyAlignment="1">
      <alignment horizontal="center" vertical="center" wrapText="1"/>
    </xf>
    <xf numFmtId="165" fontId="135" fillId="0" borderId="7" xfId="31" applyNumberFormat="1" applyFont="1" applyFill="1" applyBorder="1" applyAlignment="1">
      <alignment horizontal="center" wrapText="1"/>
    </xf>
    <xf numFmtId="165" fontId="135" fillId="27" borderId="3" xfId="31" applyNumberFormat="1" applyFont="1" applyFill="1" applyBorder="1" applyAlignment="1">
      <alignment horizontal="center" wrapText="1"/>
    </xf>
    <xf numFmtId="165" fontId="136" fillId="27" borderId="7" xfId="31" applyNumberFormat="1" applyFont="1" applyFill="1" applyBorder="1" applyAlignment="1">
      <alignment horizontal="center" wrapText="1"/>
    </xf>
    <xf numFmtId="165" fontId="136" fillId="0" borderId="0" xfId="31" applyNumberFormat="1" applyFont="1" applyFill="1" applyBorder="1" applyAlignment="1">
      <alignment horizontal="center" wrapText="1"/>
    </xf>
    <xf numFmtId="165" fontId="137" fillId="0" borderId="0" xfId="31" applyNumberFormat="1" applyFont="1"/>
    <xf numFmtId="165" fontId="131" fillId="2" borderId="0" xfId="31" applyNumberFormat="1" applyFont="1" applyFill="1" applyAlignment="1">
      <alignment horizontal="left" vertical="center"/>
    </xf>
    <xf numFmtId="165" fontId="133" fillId="2" borderId="0" xfId="31" applyNumberFormat="1" applyFont="1" applyFill="1" applyAlignment="1">
      <alignment horizontal="left" vertical="center"/>
    </xf>
    <xf numFmtId="165" fontId="134" fillId="2" borderId="0" xfId="31" applyNumberFormat="1" applyFont="1" applyFill="1" applyAlignment="1">
      <alignment vertical="top"/>
    </xf>
    <xf numFmtId="9" fontId="134" fillId="2" borderId="0" xfId="1" applyFont="1" applyFill="1" applyAlignment="1">
      <alignment vertical="top"/>
    </xf>
    <xf numFmtId="43" fontId="134" fillId="2" borderId="0" xfId="31" applyNumberFormat="1" applyFont="1" applyFill="1" applyAlignment="1">
      <alignment vertical="top"/>
    </xf>
    <xf numFmtId="9" fontId="138" fillId="2" borderId="0" xfId="1" applyFont="1" applyFill="1" applyAlignment="1">
      <alignment vertical="top"/>
    </xf>
    <xf numFmtId="9" fontId="139" fillId="2" borderId="0" xfId="1" applyFont="1" applyFill="1" applyAlignment="1">
      <alignment vertical="top"/>
    </xf>
    <xf numFmtId="165" fontId="12" fillId="2" borderId="20" xfId="4" quotePrefix="1" applyNumberFormat="1" applyFont="1" applyFill="1" applyBorder="1" applyAlignment="1">
      <alignment horizont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40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24" xfId="2" quotePrefix="1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</cellXfs>
  <cellStyles count="16915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 refreshError="1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 xml:space="preserve">Nguyễn Hồng Phi Yến 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 xml:space="preserve">Nguyễn Hưng 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 xml:space="preserve">Lê Đình Đức 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 xml:space="preserve">Nguyễn Văn Hùng 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 xml:space="preserve">Nguyễn Văn Tú 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 xml:space="preserve">Lê Thị Ngọc Ánh 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 xml:space="preserve">Lưu Khánh Dương 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 xml:space="preserve">Đoàn Thị Hoài Thu 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 xml:space="preserve">Thái Bình Dũng   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 xml:space="preserve">Nguyễn Lê Thanh Vy 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 xml:space="preserve">Từ Tứ Thiện 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 xml:space="preserve">Phạm Minh Công 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 xml:space="preserve">Trần Thị Diễm 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78"/>
  <sheetViews>
    <sheetView tabSelected="1" view="pageBreakPreview" zoomScale="37" zoomScaleNormal="60" zoomScaleSheetLayoutView="37" workbookViewId="0">
      <pane xSplit="3" ySplit="5" topLeftCell="D48" activePane="bottomRight" state="frozen"/>
      <selection activeCell="V37" sqref="V37"/>
      <selection pane="topRight" activeCell="V37" sqref="V37"/>
      <selection pane="bottomLeft" activeCell="V37" sqref="V37"/>
      <selection pane="bottomRight" activeCell="G63" sqref="G63"/>
    </sheetView>
  </sheetViews>
  <sheetFormatPr defaultColWidth="9.140625" defaultRowHeight="25.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1" width="27.7109375" style="179" customWidth="1"/>
    <col min="22" max="22" width="32" style="23" customWidth="1"/>
    <col min="23" max="23" width="22.28515625" style="23" customWidth="1"/>
    <col min="24" max="24" width="24.28515625" style="23" bestFit="1" customWidth="1"/>
    <col min="25" max="25" width="23.7109375" style="23" customWidth="1"/>
    <col min="26" max="16384" width="9.140625" style="23"/>
  </cols>
  <sheetData>
    <row r="1" spans="1:24" s="1" customFormat="1" ht="42" customHeight="1">
      <c r="A1" s="32" t="s">
        <v>249</v>
      </c>
      <c r="B1" s="32"/>
      <c r="C1" s="32"/>
      <c r="D1" s="32"/>
      <c r="E1" s="32"/>
      <c r="F1" s="32"/>
      <c r="G1" s="32"/>
      <c r="H1" s="172"/>
      <c r="I1" s="32"/>
      <c r="J1" s="32"/>
      <c r="K1" s="32"/>
      <c r="L1" s="32"/>
      <c r="M1" s="32"/>
      <c r="N1" s="32"/>
      <c r="O1" s="32"/>
      <c r="P1" s="32"/>
      <c r="T1" s="161"/>
      <c r="U1" s="176"/>
    </row>
    <row r="2" spans="1:24" s="2" customFormat="1" ht="37.5" customHeight="1">
      <c r="A2" s="28" t="s">
        <v>0</v>
      </c>
      <c r="B2" s="28"/>
      <c r="C2" s="3"/>
      <c r="D2" s="4"/>
      <c r="E2" s="4"/>
      <c r="F2" s="43"/>
      <c r="G2" s="4"/>
      <c r="H2" s="173"/>
      <c r="I2" s="155"/>
      <c r="J2" s="5"/>
      <c r="K2" s="154"/>
      <c r="L2" s="4"/>
      <c r="M2" s="4"/>
      <c r="N2" s="5"/>
      <c r="O2" s="4"/>
      <c r="T2" s="5"/>
      <c r="U2" s="176"/>
    </row>
    <row r="3" spans="1:24" s="8" customFormat="1" ht="33" customHeight="1" thickBot="1">
      <c r="A3" s="100" t="s">
        <v>326</v>
      </c>
      <c r="B3" s="100"/>
      <c r="C3" s="28"/>
      <c r="D3" s="6"/>
      <c r="E3" s="6"/>
      <c r="F3" s="7"/>
      <c r="G3" s="6"/>
      <c r="H3" s="114">
        <v>60000</v>
      </c>
      <c r="I3" s="150"/>
      <c r="J3" s="150"/>
      <c r="K3" s="114"/>
      <c r="L3" s="151"/>
      <c r="M3" s="6"/>
      <c r="N3" s="7"/>
      <c r="O3" s="6"/>
      <c r="T3" s="7"/>
      <c r="U3" s="177"/>
    </row>
    <row r="4" spans="1:24" s="9" customFormat="1" ht="18" customHeight="1">
      <c r="A4" s="211" t="s">
        <v>1</v>
      </c>
      <c r="B4" s="219" t="s">
        <v>267</v>
      </c>
      <c r="C4" s="213" t="s">
        <v>20</v>
      </c>
      <c r="D4" s="203" t="s">
        <v>251</v>
      </c>
      <c r="E4" s="204"/>
      <c r="F4" s="204"/>
      <c r="G4" s="205"/>
      <c r="H4" s="203" t="s">
        <v>22</v>
      </c>
      <c r="I4" s="204"/>
      <c r="J4" s="204"/>
      <c r="K4" s="204"/>
      <c r="L4" s="205"/>
      <c r="M4" s="203" t="s">
        <v>252</v>
      </c>
      <c r="N4" s="204"/>
      <c r="O4" s="204"/>
      <c r="P4" s="205"/>
      <c r="Q4" s="201" t="s">
        <v>2</v>
      </c>
      <c r="R4" s="201" t="s">
        <v>28</v>
      </c>
      <c r="S4" s="201" t="s">
        <v>15</v>
      </c>
      <c r="T4" s="162"/>
      <c r="U4" s="178"/>
    </row>
    <row r="5" spans="1:24" s="9" customFormat="1" ht="49.5" customHeight="1">
      <c r="A5" s="212"/>
      <c r="B5" s="220"/>
      <c r="C5" s="214"/>
      <c r="D5" s="50" t="s">
        <v>3</v>
      </c>
      <c r="E5" s="111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102" t="s">
        <v>6</v>
      </c>
      <c r="L5" s="103" t="s">
        <v>250</v>
      </c>
      <c r="M5" s="50" t="s">
        <v>3</v>
      </c>
      <c r="N5" s="102" t="s">
        <v>4</v>
      </c>
      <c r="O5" s="12" t="s">
        <v>5</v>
      </c>
      <c r="P5" s="29" t="s">
        <v>6</v>
      </c>
      <c r="Q5" s="202"/>
      <c r="R5" s="202"/>
      <c r="S5" s="202"/>
      <c r="T5" s="162"/>
      <c r="U5" s="178"/>
    </row>
    <row r="6" spans="1:24" s="15" customFormat="1" ht="36" customHeight="1">
      <c r="A6" s="224" t="s">
        <v>248</v>
      </c>
      <c r="B6" s="158" t="s">
        <v>288</v>
      </c>
      <c r="C6" s="170" t="s">
        <v>26</v>
      </c>
      <c r="D6" s="51">
        <v>5</v>
      </c>
      <c r="E6" s="51">
        <v>5</v>
      </c>
      <c r="F6" s="13">
        <f t="shared" ref="F6:F18" si="0">+IF(E6=0,0,E6/D6)</f>
        <v>1</v>
      </c>
      <c r="G6" s="30">
        <f>+IF(F6&gt;=100%,1500000,IF(F6&gt;=80%,1000000,0))</f>
        <v>1500000</v>
      </c>
      <c r="H6" s="147">
        <v>280925.53957667516</v>
      </c>
      <c r="I6" s="148">
        <v>315608.96831444441</v>
      </c>
      <c r="J6" s="13">
        <f t="shared" ref="J6:J12" si="1">+IF(I6=0,0,I6/H6)</f>
        <v>1.1234612872508263</v>
      </c>
      <c r="K6" s="30">
        <f>IF(AND(J6&gt;=90%,J6&lt;95%),1000000,IF(AND(J6&gt;=95%,J6&lt;100%),1300000,IF(J6&gt;=100%,2000000,0)))</f>
        <v>2000000</v>
      </c>
      <c r="L6" s="30">
        <f>IF(J6&gt;=100%,1000000,0)</f>
        <v>1000000</v>
      </c>
      <c r="M6" s="51">
        <v>5</v>
      </c>
      <c r="N6" s="51">
        <v>5</v>
      </c>
      <c r="O6" s="13">
        <f t="shared" ref="O6:O18" si="2">+IF(N6=0,0,N6/M6)</f>
        <v>1</v>
      </c>
      <c r="P6" s="30">
        <f>+IF(O6&gt;=100%,1500000,IF(O6&gt;=80%,1000000,0))</f>
        <v>1500000</v>
      </c>
      <c r="Q6" s="48">
        <f>+SUM(L6,P6,K6,G6)</f>
        <v>6000000</v>
      </c>
      <c r="R6" s="48">
        <f>+Q6</f>
        <v>6000000</v>
      </c>
      <c r="S6" s="48"/>
      <c r="T6" s="163"/>
      <c r="U6" s="191">
        <v>38300000</v>
      </c>
      <c r="V6" s="192" t="e">
        <f t="shared" ref="V6:V13" si="3">U6/$U$17</f>
        <v>#DIV/0!</v>
      </c>
      <c r="W6" s="193" t="e">
        <f t="shared" ref="W6:W14" si="4">V6*$U$19</f>
        <v>#DIV/0!</v>
      </c>
      <c r="X6" s="193" t="e">
        <f>U6-W6</f>
        <v>#DIV/0!</v>
      </c>
    </row>
    <row r="7" spans="1:24" s="15" customFormat="1" ht="36" customHeight="1">
      <c r="A7" s="225"/>
      <c r="B7" s="158" t="s">
        <v>289</v>
      </c>
      <c r="C7" s="170" t="s">
        <v>277</v>
      </c>
      <c r="D7" s="51">
        <v>5</v>
      </c>
      <c r="E7" s="51">
        <v>5</v>
      </c>
      <c r="F7" s="13">
        <f t="shared" si="0"/>
        <v>1</v>
      </c>
      <c r="G7" s="30">
        <f t="shared" ref="G7:G18" si="5">+IF(F7&gt;=100%,1500000,IF(F7&gt;=80%,1000000,0))</f>
        <v>1500000</v>
      </c>
      <c r="H7" s="147">
        <v>267548.96774107584</v>
      </c>
      <c r="I7" s="148">
        <v>315608.96831444441</v>
      </c>
      <c r="J7" s="13">
        <f t="shared" si="1"/>
        <v>1.1796306708978945</v>
      </c>
      <c r="K7" s="30">
        <f t="shared" ref="K7:K18" si="6">IF(AND(J7&gt;=90%,J7&lt;95%),1000000,IF(AND(J7&gt;=95%,J7&lt;100%),1300000,IF(J7&gt;=100%,2000000,0)))</f>
        <v>2000000</v>
      </c>
      <c r="L7" s="30">
        <f t="shared" ref="L7:L18" si="7">IF(J7&gt;=100%,1000000,0)</f>
        <v>1000000</v>
      </c>
      <c r="M7" s="51">
        <v>5</v>
      </c>
      <c r="N7" s="51">
        <v>5</v>
      </c>
      <c r="O7" s="13">
        <f t="shared" si="2"/>
        <v>1</v>
      </c>
      <c r="P7" s="30">
        <f t="shared" ref="P7:P18" si="8">+IF(O7&gt;=100%,1500000,IF(O7&gt;=80%,1000000,0))</f>
        <v>1500000</v>
      </c>
      <c r="Q7" s="48">
        <f t="shared" ref="Q7:Q18" si="9">+SUM(L7,P7,K7,G7)</f>
        <v>6000000</v>
      </c>
      <c r="R7" s="48">
        <f t="shared" ref="R7:R18" si="10">+Q7</f>
        <v>6000000</v>
      </c>
      <c r="S7" s="48"/>
      <c r="T7" s="163"/>
      <c r="U7" s="191">
        <v>33000000</v>
      </c>
      <c r="V7" s="192" t="e">
        <f t="shared" si="3"/>
        <v>#DIV/0!</v>
      </c>
      <c r="W7" s="191" t="e">
        <f t="shared" si="4"/>
        <v>#DIV/0!</v>
      </c>
      <c r="X7" s="193" t="e">
        <f t="shared" ref="X7:X14" si="11">U7-W7</f>
        <v>#DIV/0!</v>
      </c>
    </row>
    <row r="8" spans="1:24" s="15" customFormat="1" ht="36" customHeight="1">
      <c r="A8" s="225"/>
      <c r="B8" s="158" t="s">
        <v>290</v>
      </c>
      <c r="C8" s="170" t="s">
        <v>278</v>
      </c>
      <c r="D8" s="51">
        <v>5</v>
      </c>
      <c r="E8" s="51">
        <v>5</v>
      </c>
      <c r="F8" s="13">
        <f t="shared" si="0"/>
        <v>1</v>
      </c>
      <c r="G8" s="30">
        <f t="shared" si="5"/>
        <v>1500000</v>
      </c>
      <c r="H8" s="147">
        <v>216760.22599685277</v>
      </c>
      <c r="I8" s="148">
        <v>315608.96831444441</v>
      </c>
      <c r="J8" s="13">
        <f t="shared" si="1"/>
        <v>1.4560280460264277</v>
      </c>
      <c r="K8" s="30">
        <f t="shared" si="6"/>
        <v>2000000</v>
      </c>
      <c r="L8" s="30">
        <f t="shared" si="7"/>
        <v>1000000</v>
      </c>
      <c r="M8" s="51">
        <v>5</v>
      </c>
      <c r="N8" s="51">
        <v>5</v>
      </c>
      <c r="O8" s="13">
        <f t="shared" si="2"/>
        <v>1</v>
      </c>
      <c r="P8" s="30">
        <f t="shared" si="8"/>
        <v>1500000</v>
      </c>
      <c r="Q8" s="48">
        <f t="shared" si="9"/>
        <v>6000000</v>
      </c>
      <c r="R8" s="48">
        <f t="shared" si="10"/>
        <v>6000000</v>
      </c>
      <c r="S8" s="48"/>
      <c r="T8" s="163"/>
      <c r="U8" s="191">
        <v>22300000</v>
      </c>
      <c r="V8" s="192" t="e">
        <f t="shared" si="3"/>
        <v>#DIV/0!</v>
      </c>
      <c r="W8" s="191" t="e">
        <f t="shared" si="4"/>
        <v>#DIV/0!</v>
      </c>
      <c r="X8" s="193" t="e">
        <f t="shared" si="11"/>
        <v>#DIV/0!</v>
      </c>
    </row>
    <row r="9" spans="1:24" s="15" customFormat="1" ht="36" customHeight="1">
      <c r="A9" s="225"/>
      <c r="B9" s="158" t="s">
        <v>291</v>
      </c>
      <c r="C9" s="170" t="s">
        <v>274</v>
      </c>
      <c r="D9" s="51">
        <v>5</v>
      </c>
      <c r="E9" s="51">
        <v>5</v>
      </c>
      <c r="F9" s="13">
        <f t="shared" si="0"/>
        <v>1</v>
      </c>
      <c r="G9" s="30">
        <f t="shared" si="5"/>
        <v>1500000</v>
      </c>
      <c r="H9" s="147">
        <v>231269.07530566279</v>
      </c>
      <c r="I9" s="148">
        <v>315608.96831444441</v>
      </c>
      <c r="J9" s="13">
        <f t="shared" si="1"/>
        <v>1.3646829689499629</v>
      </c>
      <c r="K9" s="30">
        <f t="shared" si="6"/>
        <v>2000000</v>
      </c>
      <c r="L9" s="30">
        <f t="shared" si="7"/>
        <v>1000000</v>
      </c>
      <c r="M9" s="51">
        <v>5</v>
      </c>
      <c r="N9" s="51">
        <v>5</v>
      </c>
      <c r="O9" s="13">
        <f t="shared" si="2"/>
        <v>1</v>
      </c>
      <c r="P9" s="30">
        <f t="shared" si="8"/>
        <v>1500000</v>
      </c>
      <c r="Q9" s="48">
        <f t="shared" si="9"/>
        <v>6000000</v>
      </c>
      <c r="R9" s="48">
        <f t="shared" si="10"/>
        <v>6000000</v>
      </c>
      <c r="S9" s="48"/>
      <c r="T9" s="163"/>
      <c r="U9" s="191">
        <v>10420000</v>
      </c>
      <c r="V9" s="192" t="e">
        <f t="shared" si="3"/>
        <v>#DIV/0!</v>
      </c>
      <c r="W9" s="191" t="e">
        <f t="shared" si="4"/>
        <v>#DIV/0!</v>
      </c>
      <c r="X9" s="193" t="e">
        <f t="shared" si="11"/>
        <v>#DIV/0!</v>
      </c>
    </row>
    <row r="10" spans="1:24" s="15" customFormat="1" ht="36" customHeight="1">
      <c r="A10" s="225"/>
      <c r="B10" s="158" t="s">
        <v>292</v>
      </c>
      <c r="C10" s="170" t="s">
        <v>255</v>
      </c>
      <c r="D10" s="51">
        <v>5</v>
      </c>
      <c r="E10" s="51">
        <v>5</v>
      </c>
      <c r="F10" s="13">
        <f t="shared" ref="F10:F17" si="12">+IF(E10=0,0,E10/D10)</f>
        <v>1</v>
      </c>
      <c r="G10" s="30">
        <f t="shared" si="5"/>
        <v>1500000</v>
      </c>
      <c r="H10" s="147">
        <v>288646.55296641722</v>
      </c>
      <c r="I10" s="148">
        <v>315608.96831444441</v>
      </c>
      <c r="J10" s="13">
        <f t="shared" si="1"/>
        <v>1.0934097950276376</v>
      </c>
      <c r="K10" s="30">
        <f t="shared" si="6"/>
        <v>2000000</v>
      </c>
      <c r="L10" s="30">
        <f t="shared" si="7"/>
        <v>1000000</v>
      </c>
      <c r="M10" s="51">
        <v>5</v>
      </c>
      <c r="N10" s="51">
        <v>5</v>
      </c>
      <c r="O10" s="13">
        <f t="shared" ref="O10:O17" si="13">+IF(N10=0,0,N10/M10)</f>
        <v>1</v>
      </c>
      <c r="P10" s="30">
        <f t="shared" si="8"/>
        <v>1500000</v>
      </c>
      <c r="Q10" s="48">
        <f t="shared" si="9"/>
        <v>6000000</v>
      </c>
      <c r="R10" s="48">
        <f t="shared" si="10"/>
        <v>6000000</v>
      </c>
      <c r="S10" s="48"/>
      <c r="T10" s="163"/>
      <c r="U10" s="191">
        <f>SUM(U6:U9)</f>
        <v>104020000</v>
      </c>
      <c r="V10" s="192" t="e">
        <f t="shared" si="3"/>
        <v>#DIV/0!</v>
      </c>
      <c r="W10" s="191" t="e">
        <f t="shared" si="4"/>
        <v>#DIV/0!</v>
      </c>
      <c r="X10" s="193" t="e">
        <f t="shared" si="11"/>
        <v>#DIV/0!</v>
      </c>
    </row>
    <row r="11" spans="1:24" s="15" customFormat="1" ht="36" customHeight="1">
      <c r="A11" s="225"/>
      <c r="B11" s="158" t="s">
        <v>314</v>
      </c>
      <c r="C11" s="170" t="s">
        <v>27</v>
      </c>
      <c r="D11" s="51">
        <v>5</v>
      </c>
      <c r="E11" s="51">
        <v>5</v>
      </c>
      <c r="F11" s="13">
        <f t="shared" si="12"/>
        <v>1</v>
      </c>
      <c r="G11" s="30">
        <f t="shared" si="5"/>
        <v>1500000</v>
      </c>
      <c r="H11" s="147">
        <v>293943.16078926646</v>
      </c>
      <c r="I11" s="148">
        <v>315608.96831444441</v>
      </c>
      <c r="J11" s="13">
        <f t="shared" si="1"/>
        <v>1.0737074727882872</v>
      </c>
      <c r="K11" s="30">
        <f t="shared" si="6"/>
        <v>2000000</v>
      </c>
      <c r="L11" s="30">
        <f t="shared" si="7"/>
        <v>1000000</v>
      </c>
      <c r="M11" s="51">
        <v>5</v>
      </c>
      <c r="N11" s="51">
        <v>5</v>
      </c>
      <c r="O11" s="13">
        <f t="shared" si="13"/>
        <v>1</v>
      </c>
      <c r="P11" s="30">
        <f t="shared" si="8"/>
        <v>1500000</v>
      </c>
      <c r="Q11" s="48">
        <f t="shared" ref="Q11" si="14">+SUM(L11,P11,K11,G11)</f>
        <v>6000000</v>
      </c>
      <c r="R11" s="48">
        <f t="shared" si="10"/>
        <v>6000000</v>
      </c>
      <c r="S11" s="48"/>
      <c r="T11" s="163"/>
      <c r="U11" s="191"/>
      <c r="V11" s="192" t="e">
        <f t="shared" si="3"/>
        <v>#DIV/0!</v>
      </c>
      <c r="W11" s="191" t="e">
        <f t="shared" si="4"/>
        <v>#DIV/0!</v>
      </c>
      <c r="X11" s="193" t="e">
        <f t="shared" si="11"/>
        <v>#DIV/0!</v>
      </c>
    </row>
    <row r="12" spans="1:24" s="15" customFormat="1" ht="36" customHeight="1">
      <c r="A12" s="225"/>
      <c r="B12" s="158" t="s">
        <v>293</v>
      </c>
      <c r="C12" s="170" t="s">
        <v>262</v>
      </c>
      <c r="D12" s="51">
        <v>5</v>
      </c>
      <c r="E12" s="51">
        <v>5</v>
      </c>
      <c r="F12" s="13">
        <f t="shared" si="12"/>
        <v>1</v>
      </c>
      <c r="G12" s="30">
        <f t="shared" si="5"/>
        <v>1500000</v>
      </c>
      <c r="H12" s="147">
        <v>255546.45522658655</v>
      </c>
      <c r="I12" s="148">
        <v>255608.96831444441</v>
      </c>
      <c r="J12" s="13">
        <f t="shared" si="1"/>
        <v>1.0002446251418453</v>
      </c>
      <c r="K12" s="30">
        <f t="shared" si="6"/>
        <v>2000000</v>
      </c>
      <c r="L12" s="30">
        <f t="shared" si="7"/>
        <v>1000000</v>
      </c>
      <c r="M12" s="51">
        <v>5</v>
      </c>
      <c r="N12" s="51">
        <v>5</v>
      </c>
      <c r="O12" s="13">
        <f t="shared" si="13"/>
        <v>1</v>
      </c>
      <c r="P12" s="30">
        <f t="shared" si="8"/>
        <v>1500000</v>
      </c>
      <c r="Q12" s="48">
        <f t="shared" si="9"/>
        <v>6000000</v>
      </c>
      <c r="R12" s="48">
        <f t="shared" si="10"/>
        <v>6000000</v>
      </c>
      <c r="S12" s="48"/>
      <c r="T12" s="163"/>
      <c r="U12" s="191"/>
      <c r="V12" s="192" t="e">
        <f t="shared" si="3"/>
        <v>#DIV/0!</v>
      </c>
      <c r="W12" s="191" t="e">
        <f t="shared" si="4"/>
        <v>#DIV/0!</v>
      </c>
      <c r="X12" s="193" t="e">
        <f t="shared" si="11"/>
        <v>#DIV/0!</v>
      </c>
    </row>
    <row r="13" spans="1:24" s="15" customFormat="1" ht="36" customHeight="1">
      <c r="A13" s="225"/>
      <c r="B13" s="158" t="s">
        <v>319</v>
      </c>
      <c r="C13" s="170" t="s">
        <v>320</v>
      </c>
      <c r="D13" s="51">
        <v>5</v>
      </c>
      <c r="E13" s="51">
        <v>5</v>
      </c>
      <c r="F13" s="13">
        <f t="shared" si="12"/>
        <v>1</v>
      </c>
      <c r="G13" s="30">
        <f t="shared" si="5"/>
        <v>1500000</v>
      </c>
      <c r="H13" s="51">
        <v>300851.44927422225</v>
      </c>
      <c r="I13" s="148">
        <v>315608.96831444441</v>
      </c>
      <c r="J13" s="13">
        <f t="shared" ref="J13:J19" si="15">+IF(I13=0,0,I13/H13)</f>
        <v>1.0490525110509634</v>
      </c>
      <c r="K13" s="30">
        <f t="shared" si="6"/>
        <v>2000000</v>
      </c>
      <c r="L13" s="30">
        <f t="shared" si="7"/>
        <v>1000000</v>
      </c>
      <c r="M13" s="51">
        <v>5</v>
      </c>
      <c r="N13" s="51">
        <v>5</v>
      </c>
      <c r="O13" s="13">
        <f t="shared" si="13"/>
        <v>1</v>
      </c>
      <c r="P13" s="30">
        <f t="shared" ref="P13" si="16">+IF(O13&gt;=100%,1500000,IF(O13&gt;=80%,1000000,0))</f>
        <v>1500000</v>
      </c>
      <c r="Q13" s="48">
        <f>+SUM(L13,P13,K13,G13)</f>
        <v>6000000</v>
      </c>
      <c r="R13" s="48">
        <f t="shared" si="10"/>
        <v>6000000</v>
      </c>
      <c r="S13" s="48"/>
      <c r="T13" s="163"/>
      <c r="U13" s="191"/>
      <c r="V13" s="192" t="e">
        <f t="shared" si="3"/>
        <v>#DIV/0!</v>
      </c>
      <c r="W13" s="191" t="e">
        <f t="shared" si="4"/>
        <v>#DIV/0!</v>
      </c>
      <c r="X13" s="193" t="e">
        <f t="shared" si="11"/>
        <v>#DIV/0!</v>
      </c>
    </row>
    <row r="14" spans="1:24" s="15" customFormat="1" ht="36" customHeight="1">
      <c r="A14" s="225"/>
      <c r="B14" s="158" t="s">
        <v>294</v>
      </c>
      <c r="C14" s="170" t="s">
        <v>256</v>
      </c>
      <c r="D14" s="51">
        <v>5</v>
      </c>
      <c r="E14" s="51">
        <v>5</v>
      </c>
      <c r="F14" s="13">
        <f t="shared" si="12"/>
        <v>1</v>
      </c>
      <c r="G14" s="30">
        <f t="shared" si="5"/>
        <v>1500000</v>
      </c>
      <c r="H14" s="51">
        <v>363858.20073231024</v>
      </c>
      <c r="I14" s="148">
        <v>375608.96831444441</v>
      </c>
      <c r="J14" s="13">
        <f t="shared" si="15"/>
        <v>1.0322949092764278</v>
      </c>
      <c r="K14" s="30">
        <f t="shared" si="6"/>
        <v>2000000</v>
      </c>
      <c r="L14" s="30">
        <f t="shared" si="7"/>
        <v>1000000</v>
      </c>
      <c r="M14" s="51">
        <v>5</v>
      </c>
      <c r="N14" s="51">
        <v>5</v>
      </c>
      <c r="O14" s="13">
        <f t="shared" si="13"/>
        <v>1</v>
      </c>
      <c r="P14" s="30">
        <f t="shared" si="8"/>
        <v>1500000</v>
      </c>
      <c r="Q14" s="48">
        <f>+SUM(L14,P14,K14,G14)</f>
        <v>6000000</v>
      </c>
      <c r="R14" s="48">
        <f>+Q14</f>
        <v>6000000</v>
      </c>
      <c r="S14" s="48"/>
      <c r="T14" s="163"/>
      <c r="U14" s="179"/>
      <c r="V14" s="192"/>
      <c r="W14" s="191">
        <f t="shared" si="4"/>
        <v>0</v>
      </c>
      <c r="X14" s="193">
        <f t="shared" si="11"/>
        <v>0</v>
      </c>
    </row>
    <row r="15" spans="1:24" s="15" customFormat="1" ht="36" customHeight="1">
      <c r="A15" s="225"/>
      <c r="B15" s="158"/>
      <c r="C15" s="170" t="s">
        <v>311</v>
      </c>
      <c r="D15" s="51">
        <v>5</v>
      </c>
      <c r="E15" s="51">
        <v>5</v>
      </c>
      <c r="F15" s="13">
        <f t="shared" ref="F15" si="17">+IF(E15=0,0,E15/D15)</f>
        <v>1</v>
      </c>
      <c r="G15" s="30">
        <f t="shared" ref="G15" si="18">+IF(F15&gt;=100%,1500000,IF(F15&gt;=80%,1000000,0))</f>
        <v>1500000</v>
      </c>
      <c r="H15" s="51">
        <v>180616.6746028449</v>
      </c>
      <c r="I15" s="148">
        <v>0</v>
      </c>
      <c r="J15" s="13">
        <f t="shared" ref="J15" si="19">+IF(I15=0,0,I15/H15)</f>
        <v>0</v>
      </c>
      <c r="K15" s="30">
        <f t="shared" ref="K15" si="20">IF(AND(J15&gt;=90%,J15&lt;95%),1000000,IF(AND(J15&gt;=95%,J15&lt;100%),1300000,IF(J15&gt;=100%,2000000,0)))</f>
        <v>0</v>
      </c>
      <c r="L15" s="30">
        <f t="shared" ref="L15" si="21">IF(J15&gt;=100%,1000000,0)</f>
        <v>0</v>
      </c>
      <c r="M15" s="51">
        <v>5</v>
      </c>
      <c r="N15" s="51">
        <v>5</v>
      </c>
      <c r="O15" s="13">
        <f t="shared" ref="O15" si="22">+IF(N15=0,0,N15/M15)</f>
        <v>1</v>
      </c>
      <c r="P15" s="30">
        <f t="shared" ref="P15" si="23">+IF(O15&gt;=100%,1500000,IF(O15&gt;=80%,1000000,0))</f>
        <v>1500000</v>
      </c>
      <c r="Q15" s="48">
        <f>+SUM(L15,P15,K15,G15)</f>
        <v>3000000</v>
      </c>
      <c r="R15" s="48">
        <v>0</v>
      </c>
      <c r="S15" s="48"/>
      <c r="T15" s="163"/>
      <c r="U15" s="179"/>
      <c r="V15" s="192"/>
      <c r="W15" s="191"/>
      <c r="X15" s="193"/>
    </row>
    <row r="16" spans="1:24" s="15" customFormat="1" ht="36" customHeight="1">
      <c r="A16" s="225"/>
      <c r="B16" s="158"/>
      <c r="C16" s="170" t="s">
        <v>311</v>
      </c>
      <c r="D16" s="51">
        <v>5</v>
      </c>
      <c r="E16" s="51">
        <v>5</v>
      </c>
      <c r="F16" s="13">
        <f t="shared" ref="F16" si="24">+IF(E16=0,0,E16/D16)</f>
        <v>1</v>
      </c>
      <c r="G16" s="30">
        <f t="shared" ref="G16" si="25">+IF(F16&gt;=100%,1500000,IF(F16&gt;=80%,1000000,0))</f>
        <v>1500000</v>
      </c>
      <c r="H16" s="51">
        <v>104336.89819539739</v>
      </c>
      <c r="I16" s="148">
        <v>0</v>
      </c>
      <c r="J16" s="13">
        <f t="shared" ref="J16" si="26">+IF(I16=0,0,I16/H16)</f>
        <v>0</v>
      </c>
      <c r="K16" s="30">
        <f t="shared" ref="K16" si="27">IF(AND(J16&gt;=90%,J16&lt;95%),1000000,IF(AND(J16&gt;=95%,J16&lt;100%),1300000,IF(J16&gt;=100%,2000000,0)))</f>
        <v>0</v>
      </c>
      <c r="L16" s="30">
        <f t="shared" ref="L16" si="28">IF(J16&gt;=100%,1000000,0)</f>
        <v>0</v>
      </c>
      <c r="M16" s="51">
        <v>5</v>
      </c>
      <c r="N16" s="51">
        <v>5</v>
      </c>
      <c r="O16" s="13">
        <f t="shared" ref="O16" si="29">+IF(N16=0,0,N16/M16)</f>
        <v>1</v>
      </c>
      <c r="P16" s="30">
        <f t="shared" ref="P16" si="30">+IF(O16&gt;=100%,1500000,IF(O16&gt;=80%,1000000,0))</f>
        <v>1500000</v>
      </c>
      <c r="Q16" s="48">
        <f>+SUM(L16,P16,K16,G16)</f>
        <v>3000000</v>
      </c>
      <c r="R16" s="48">
        <v>0</v>
      </c>
      <c r="S16" s="48" t="s">
        <v>325</v>
      </c>
      <c r="T16" s="163"/>
      <c r="U16" s="179"/>
      <c r="V16" s="192"/>
      <c r="W16" s="191"/>
      <c r="X16" s="193"/>
    </row>
    <row r="17" spans="1:23" s="15" customFormat="1" ht="36" customHeight="1">
      <c r="A17" s="225"/>
      <c r="B17" s="158" t="s">
        <v>316</v>
      </c>
      <c r="C17" s="170" t="s">
        <v>317</v>
      </c>
      <c r="D17" s="51">
        <v>5</v>
      </c>
      <c r="E17" s="51">
        <v>5</v>
      </c>
      <c r="F17" s="13">
        <f t="shared" si="12"/>
        <v>1</v>
      </c>
      <c r="G17" s="30">
        <f t="shared" si="5"/>
        <v>1500000</v>
      </c>
      <c r="H17" s="51">
        <v>296609.59049411264</v>
      </c>
      <c r="I17" s="45">
        <v>316939.51495600003</v>
      </c>
      <c r="J17" s="13">
        <f t="shared" si="15"/>
        <v>1.0685410219811855</v>
      </c>
      <c r="K17" s="30">
        <f t="shared" si="6"/>
        <v>2000000</v>
      </c>
      <c r="L17" s="30">
        <f t="shared" si="7"/>
        <v>1000000</v>
      </c>
      <c r="M17" s="51">
        <v>5</v>
      </c>
      <c r="N17" s="51">
        <v>5</v>
      </c>
      <c r="O17" s="13">
        <f t="shared" si="13"/>
        <v>1</v>
      </c>
      <c r="P17" s="30">
        <f t="shared" si="8"/>
        <v>1500000</v>
      </c>
      <c r="Q17" s="48">
        <f>+SUM(L17,P17,K17,G17)</f>
        <v>6000000</v>
      </c>
      <c r="R17" s="48">
        <f>+Q17</f>
        <v>6000000</v>
      </c>
      <c r="S17" s="48"/>
      <c r="T17" s="163"/>
      <c r="U17" s="179"/>
      <c r="W17" s="179"/>
    </row>
    <row r="18" spans="1:23" s="15" customFormat="1" ht="36" customHeight="1">
      <c r="A18" s="225"/>
      <c r="B18" s="158" t="s">
        <v>296</v>
      </c>
      <c r="C18" s="170" t="s">
        <v>276</v>
      </c>
      <c r="D18" s="51">
        <v>5</v>
      </c>
      <c r="E18" s="51">
        <v>5</v>
      </c>
      <c r="F18" s="13">
        <f t="shared" si="0"/>
        <v>1</v>
      </c>
      <c r="G18" s="30">
        <f t="shared" si="5"/>
        <v>1500000</v>
      </c>
      <c r="H18" s="51">
        <v>219087.20909857552</v>
      </c>
      <c r="I18" s="45">
        <v>353256.21973000007</v>
      </c>
      <c r="J18" s="13">
        <f t="shared" si="15"/>
        <v>1.6124000172509245</v>
      </c>
      <c r="K18" s="30">
        <f t="shared" si="6"/>
        <v>2000000</v>
      </c>
      <c r="L18" s="30">
        <f t="shared" si="7"/>
        <v>1000000</v>
      </c>
      <c r="M18" s="51">
        <v>5</v>
      </c>
      <c r="N18" s="51">
        <v>5</v>
      </c>
      <c r="O18" s="13">
        <f t="shared" si="2"/>
        <v>1</v>
      </c>
      <c r="P18" s="30">
        <f t="shared" si="8"/>
        <v>1500000</v>
      </c>
      <c r="Q18" s="48">
        <f t="shared" si="9"/>
        <v>6000000</v>
      </c>
      <c r="R18" s="48">
        <f t="shared" si="10"/>
        <v>6000000</v>
      </c>
      <c r="S18" s="48"/>
      <c r="T18" s="163"/>
      <c r="U18" s="179"/>
    </row>
    <row r="19" spans="1:23" s="31" customFormat="1" ht="36" customHeight="1" thickBot="1">
      <c r="A19" s="40"/>
      <c r="B19" s="156"/>
      <c r="C19" s="53" t="s">
        <v>21</v>
      </c>
      <c r="D19" s="52">
        <f>SUM(D6:D18)</f>
        <v>65</v>
      </c>
      <c r="E19" s="33">
        <f>SUM(E6:E18)</f>
        <v>65</v>
      </c>
      <c r="F19" s="34">
        <f>+IF(E19=0,0,E19/D19)</f>
        <v>1</v>
      </c>
      <c r="G19" s="35">
        <f>SUM(G6:G18)</f>
        <v>19500000</v>
      </c>
      <c r="H19" s="52">
        <f>SUM(H6:H18)</f>
        <v>3300000</v>
      </c>
      <c r="I19" s="33">
        <f>SUM(I6:I18)</f>
        <v>3510676.4495160002</v>
      </c>
      <c r="J19" s="34">
        <f t="shared" si="15"/>
        <v>1.0638413483381819</v>
      </c>
      <c r="K19" s="33">
        <f>SUM(K6:K18)</f>
        <v>22000000</v>
      </c>
      <c r="L19" s="33">
        <f>SUM(L6:L18)</f>
        <v>11000000</v>
      </c>
      <c r="M19" s="108">
        <f>SUM(M6:M18)</f>
        <v>65</v>
      </c>
      <c r="N19" s="33">
        <f>SUM(N6:N18)</f>
        <v>65</v>
      </c>
      <c r="O19" s="34">
        <f>+IF(N19=0,0,N19/M19)</f>
        <v>1</v>
      </c>
      <c r="P19" s="35">
        <f>SUM(P6:P18)</f>
        <v>19500000</v>
      </c>
      <c r="Q19" s="49">
        <f>SUM(Q6:Q18)</f>
        <v>72000000</v>
      </c>
      <c r="R19" s="49">
        <f>SUM(R6:R18)</f>
        <v>66000000</v>
      </c>
      <c r="S19" s="49"/>
      <c r="T19" s="165"/>
      <c r="U19" s="180"/>
    </row>
    <row r="20" spans="1:23">
      <c r="I20" s="16" t="s">
        <v>310</v>
      </c>
      <c r="J20" s="110"/>
      <c r="Q20" s="41"/>
      <c r="T20" s="166"/>
    </row>
    <row r="21" spans="1:23" s="19" customFormat="1" ht="26.25" thickBot="1">
      <c r="J21" s="99"/>
      <c r="K21" s="99"/>
      <c r="N21" s="20"/>
      <c r="P21" s="22"/>
      <c r="Q21" s="42"/>
      <c r="T21" s="17"/>
      <c r="U21" s="181"/>
    </row>
    <row r="22" spans="1:23" s="9" customFormat="1" ht="18" customHeight="1">
      <c r="A22" s="211" t="s">
        <v>1</v>
      </c>
      <c r="B22" s="219" t="s">
        <v>267</v>
      </c>
      <c r="C22" s="213" t="s">
        <v>20</v>
      </c>
      <c r="D22" s="203" t="s">
        <v>251</v>
      </c>
      <c r="E22" s="204"/>
      <c r="F22" s="204"/>
      <c r="G22" s="205"/>
      <c r="H22" s="203" t="s">
        <v>23</v>
      </c>
      <c r="I22" s="204"/>
      <c r="J22" s="204"/>
      <c r="K22" s="204"/>
      <c r="L22" s="205"/>
      <c r="M22" s="203" t="s">
        <v>252</v>
      </c>
      <c r="N22" s="204"/>
      <c r="O22" s="204"/>
      <c r="P22" s="205"/>
      <c r="Q22" s="201" t="s">
        <v>2</v>
      </c>
      <c r="R22" s="201" t="s">
        <v>28</v>
      </c>
      <c r="S22" s="201" t="s">
        <v>15</v>
      </c>
      <c r="T22" s="162"/>
      <c r="U22" s="178"/>
    </row>
    <row r="23" spans="1:23" s="9" customFormat="1" ht="39" customHeight="1">
      <c r="A23" s="212"/>
      <c r="B23" s="220"/>
      <c r="C23" s="214"/>
      <c r="D23" s="50" t="s">
        <v>3</v>
      </c>
      <c r="E23" s="44" t="s">
        <v>4</v>
      </c>
      <c r="F23" s="12" t="s">
        <v>5</v>
      </c>
      <c r="G23" s="29" t="s">
        <v>6</v>
      </c>
      <c r="H23" s="54" t="s">
        <v>3</v>
      </c>
      <c r="I23" s="11" t="s">
        <v>4</v>
      </c>
      <c r="J23" s="12" t="s">
        <v>5</v>
      </c>
      <c r="K23" s="102" t="s">
        <v>6</v>
      </c>
      <c r="L23" s="103" t="s">
        <v>250</v>
      </c>
      <c r="M23" s="10" t="s">
        <v>3</v>
      </c>
      <c r="N23" s="102" t="s">
        <v>4</v>
      </c>
      <c r="O23" s="12" t="s">
        <v>5</v>
      </c>
      <c r="P23" s="46" t="s">
        <v>6</v>
      </c>
      <c r="Q23" s="202"/>
      <c r="R23" s="202"/>
      <c r="S23" s="202"/>
      <c r="T23" s="194"/>
      <c r="U23" s="178"/>
    </row>
    <row r="24" spans="1:23" s="15" customFormat="1" ht="42.75" customHeight="1">
      <c r="A24" s="221" t="s">
        <v>7</v>
      </c>
      <c r="B24" s="158" t="s">
        <v>322</v>
      </c>
      <c r="C24" s="171" t="s">
        <v>323</v>
      </c>
      <c r="D24" s="51">
        <v>5</v>
      </c>
      <c r="E24" s="51">
        <v>5</v>
      </c>
      <c r="F24" s="13">
        <f t="shared" ref="F24:F29" si="31">+IF(E24=0,0,E24/D24)</f>
        <v>1</v>
      </c>
      <c r="G24" s="30">
        <f t="shared" ref="G24:G29" si="32">+IF(F24&gt;=100%,800000,IF(F24&gt;=80%,500000,0))</f>
        <v>800000</v>
      </c>
      <c r="H24" s="51">
        <v>0</v>
      </c>
      <c r="I24" s="45">
        <v>0</v>
      </c>
      <c r="J24" s="13">
        <f t="shared" ref="J24:J32" si="33">+IF(I24=0,0,I24/H24)</f>
        <v>0</v>
      </c>
      <c r="K24" s="30">
        <f>IF(AND(J24&gt;=90%,J24&lt;95%),1200000,IF(AND(J24&gt;=95%,J24&lt;100%),1500000,IF(J24&gt;=100%,2000000,0)))</f>
        <v>0</v>
      </c>
      <c r="L24" s="30">
        <f t="shared" ref="L24:L32" si="34">IF(J24&gt;=100%,1000000,0)</f>
        <v>0</v>
      </c>
      <c r="M24" s="51">
        <v>5</v>
      </c>
      <c r="N24" s="51">
        <v>5</v>
      </c>
      <c r="O24" s="96">
        <f t="shared" ref="O24:O33" si="35">+IF(N24=0,0,N24/M24)</f>
        <v>1</v>
      </c>
      <c r="P24" s="30">
        <f t="shared" ref="P24:P32" si="36">+IF(O24&gt;=100%,2200000,IF(O24&gt;=80%,1500000,0))</f>
        <v>2200000</v>
      </c>
      <c r="Q24" s="14">
        <f t="shared" ref="Q24:Q32" si="37">+SUM(L24,P24,K24,G24)</f>
        <v>3000000</v>
      </c>
      <c r="R24" s="48">
        <v>0</v>
      </c>
      <c r="S24" s="48"/>
      <c r="T24" s="195" t="s">
        <v>25</v>
      </c>
      <c r="U24" s="179"/>
    </row>
    <row r="25" spans="1:23" s="15" customFormat="1" ht="42.75" customHeight="1">
      <c r="A25" s="222"/>
      <c r="B25" s="158" t="s">
        <v>295</v>
      </c>
      <c r="C25" s="171" t="s">
        <v>259</v>
      </c>
      <c r="D25" s="51">
        <v>5</v>
      </c>
      <c r="E25" s="51">
        <v>5</v>
      </c>
      <c r="F25" s="13">
        <f t="shared" ref="F25" si="38">+IF(E25=0,0,E25/D25)</f>
        <v>1</v>
      </c>
      <c r="G25" s="30">
        <f t="shared" ref="G25" si="39">+IF(F25&gt;=100%,800000,IF(F25&gt;=80%,500000,0))</f>
        <v>800000</v>
      </c>
      <c r="H25" s="51">
        <v>420000.00000000006</v>
      </c>
      <c r="I25" s="45">
        <v>217399.59999999998</v>
      </c>
      <c r="J25" s="13">
        <f t="shared" ref="J25" si="40">+IF(I25=0,0,I25/H25)</f>
        <v>0.5176180952380951</v>
      </c>
      <c r="K25" s="30">
        <f>IF(AND(J25&gt;=90%,J25&lt;95%),1200000,IF(AND(J25&gt;=95%,J25&lt;100%),1500000,IF(J25&gt;=100%,2000000,0)))</f>
        <v>0</v>
      </c>
      <c r="L25" s="30">
        <f t="shared" ref="L25" si="41">IF(J25&gt;=100%,1000000,0)</f>
        <v>0</v>
      </c>
      <c r="M25" s="51">
        <v>5</v>
      </c>
      <c r="N25" s="51">
        <v>5</v>
      </c>
      <c r="O25" s="96">
        <f t="shared" ref="O25" si="42">+IF(N25=0,0,N25/M25)</f>
        <v>1</v>
      </c>
      <c r="P25" s="30">
        <f t="shared" ref="P25" si="43">+IF(O25&gt;=100%,2200000,IF(O25&gt;=80%,1500000,0))</f>
        <v>2200000</v>
      </c>
      <c r="Q25" s="14">
        <f t="shared" ref="Q25" si="44">+SUM(L25,P25,K25,G25)</f>
        <v>3000000</v>
      </c>
      <c r="R25" s="48">
        <f>(+Q25/26)*16</f>
        <v>1846153.8461538462</v>
      </c>
      <c r="S25" s="196" t="s">
        <v>324</v>
      </c>
      <c r="T25" s="195"/>
      <c r="U25" s="179"/>
    </row>
    <row r="26" spans="1:23" s="15" customFormat="1" ht="42.75" customHeight="1">
      <c r="A26" s="222"/>
      <c r="B26" s="158" t="s">
        <v>285</v>
      </c>
      <c r="C26" s="171" t="s">
        <v>254</v>
      </c>
      <c r="D26" s="51">
        <v>5</v>
      </c>
      <c r="E26" s="51">
        <v>5</v>
      </c>
      <c r="F26" s="13">
        <f t="shared" si="31"/>
        <v>1</v>
      </c>
      <c r="G26" s="30">
        <f t="shared" si="32"/>
        <v>800000</v>
      </c>
      <c r="H26" s="51">
        <v>420000.00000000006</v>
      </c>
      <c r="I26" s="45">
        <v>424112.4</v>
      </c>
      <c r="J26" s="13">
        <f t="shared" si="33"/>
        <v>1.0097914285714285</v>
      </c>
      <c r="K26" s="30">
        <f t="shared" ref="K26:K32" si="45">IF(AND(J26&gt;=90%,J26&lt;95%),1200000,IF(AND(J26&gt;=95%,J26&lt;100%),1500000,IF(J26&gt;=100%,2000000,0)))</f>
        <v>2000000</v>
      </c>
      <c r="L26" s="30">
        <f t="shared" si="34"/>
        <v>1000000</v>
      </c>
      <c r="M26" s="51">
        <v>5</v>
      </c>
      <c r="N26" s="51">
        <v>5</v>
      </c>
      <c r="O26" s="13">
        <f t="shared" si="35"/>
        <v>1</v>
      </c>
      <c r="P26" s="30">
        <f t="shared" si="36"/>
        <v>2200000</v>
      </c>
      <c r="Q26" s="14">
        <f t="shared" si="37"/>
        <v>6000000</v>
      </c>
      <c r="R26" s="48">
        <f t="shared" ref="R26:R32" si="46">+Q26</f>
        <v>6000000</v>
      </c>
      <c r="S26" s="48"/>
      <c r="T26" s="195" t="s">
        <v>25</v>
      </c>
      <c r="U26" s="179"/>
    </row>
    <row r="27" spans="1:23" s="15" customFormat="1" ht="42.75" customHeight="1">
      <c r="A27" s="222"/>
      <c r="B27" s="158" t="s">
        <v>286</v>
      </c>
      <c r="C27" s="171" t="s">
        <v>253</v>
      </c>
      <c r="D27" s="51">
        <v>5</v>
      </c>
      <c r="E27" s="51">
        <v>5</v>
      </c>
      <c r="F27" s="13">
        <f t="shared" si="31"/>
        <v>1</v>
      </c>
      <c r="G27" s="30">
        <f t="shared" si="32"/>
        <v>800000</v>
      </c>
      <c r="H27" s="51">
        <v>420000.00000000006</v>
      </c>
      <c r="I27" s="45">
        <v>401339.19999999995</v>
      </c>
      <c r="J27" s="13">
        <f t="shared" si="33"/>
        <v>0.95556952380952354</v>
      </c>
      <c r="K27" s="30">
        <f t="shared" si="45"/>
        <v>1500000</v>
      </c>
      <c r="L27" s="30">
        <f t="shared" si="34"/>
        <v>0</v>
      </c>
      <c r="M27" s="51">
        <v>5</v>
      </c>
      <c r="N27" s="51">
        <v>5</v>
      </c>
      <c r="O27" s="13">
        <f t="shared" si="35"/>
        <v>1</v>
      </c>
      <c r="P27" s="30">
        <f t="shared" si="36"/>
        <v>2200000</v>
      </c>
      <c r="Q27" s="14">
        <f t="shared" si="37"/>
        <v>4500000</v>
      </c>
      <c r="R27" s="48">
        <f t="shared" si="46"/>
        <v>4500000</v>
      </c>
      <c r="S27" s="48"/>
      <c r="T27" s="195" t="s">
        <v>25</v>
      </c>
      <c r="U27" s="179"/>
    </row>
    <row r="28" spans="1:23" s="15" customFormat="1" ht="39.75" customHeight="1">
      <c r="A28" s="222"/>
      <c r="B28" s="158"/>
      <c r="C28" s="171" t="s">
        <v>311</v>
      </c>
      <c r="D28" s="51">
        <v>5</v>
      </c>
      <c r="E28" s="51">
        <v>5</v>
      </c>
      <c r="F28" s="13">
        <f t="shared" si="31"/>
        <v>1</v>
      </c>
      <c r="G28" s="30">
        <f t="shared" si="32"/>
        <v>800000</v>
      </c>
      <c r="H28" s="51">
        <v>420000.00000000006</v>
      </c>
      <c r="I28" s="45">
        <v>0</v>
      </c>
      <c r="J28" s="13">
        <f t="shared" si="33"/>
        <v>0</v>
      </c>
      <c r="K28" s="30">
        <f t="shared" si="45"/>
        <v>0</v>
      </c>
      <c r="L28" s="30">
        <f t="shared" si="34"/>
        <v>0</v>
      </c>
      <c r="M28" s="51">
        <v>5</v>
      </c>
      <c r="N28" s="51">
        <v>5</v>
      </c>
      <c r="O28" s="13">
        <f t="shared" si="35"/>
        <v>1</v>
      </c>
      <c r="P28" s="30">
        <f t="shared" si="36"/>
        <v>2200000</v>
      </c>
      <c r="Q28" s="14">
        <f t="shared" si="37"/>
        <v>3000000</v>
      </c>
      <c r="R28" s="48">
        <v>0</v>
      </c>
      <c r="S28" s="48"/>
      <c r="T28" s="195" t="s">
        <v>25</v>
      </c>
      <c r="U28" s="179"/>
    </row>
    <row r="29" spans="1:23" s="15" customFormat="1" ht="36" customHeight="1">
      <c r="A29" s="222"/>
      <c r="B29" s="158" t="s">
        <v>281</v>
      </c>
      <c r="C29" s="171" t="s">
        <v>280</v>
      </c>
      <c r="D29" s="51">
        <v>5</v>
      </c>
      <c r="E29" s="51">
        <v>5</v>
      </c>
      <c r="F29" s="13">
        <f t="shared" si="31"/>
        <v>1</v>
      </c>
      <c r="G29" s="30">
        <f t="shared" si="32"/>
        <v>800000</v>
      </c>
      <c r="H29" s="51">
        <v>420000.00000000006</v>
      </c>
      <c r="I29" s="45">
        <v>418772.8</v>
      </c>
      <c r="J29" s="13">
        <f t="shared" si="33"/>
        <v>0.9970780952380951</v>
      </c>
      <c r="K29" s="30">
        <f t="shared" si="45"/>
        <v>1500000</v>
      </c>
      <c r="L29" s="30">
        <f t="shared" si="34"/>
        <v>0</v>
      </c>
      <c r="M29" s="51">
        <v>5</v>
      </c>
      <c r="N29" s="51">
        <v>5</v>
      </c>
      <c r="O29" s="13">
        <f>+IF(N29=0,0,N29/M29)</f>
        <v>1</v>
      </c>
      <c r="P29" s="30">
        <f t="shared" si="36"/>
        <v>2200000</v>
      </c>
      <c r="Q29" s="14">
        <f>+SUM(L29,P29,K29,G29)</f>
        <v>4500000</v>
      </c>
      <c r="R29" s="48">
        <f t="shared" si="46"/>
        <v>4500000</v>
      </c>
      <c r="S29" s="48"/>
      <c r="T29" s="195" t="s">
        <v>25</v>
      </c>
      <c r="U29" s="179"/>
    </row>
    <row r="30" spans="1:23" s="15" customFormat="1" ht="36" customHeight="1">
      <c r="A30" s="222"/>
      <c r="B30" s="158" t="s">
        <v>287</v>
      </c>
      <c r="C30" s="171" t="s">
        <v>279</v>
      </c>
      <c r="D30" s="51">
        <v>5</v>
      </c>
      <c r="E30" s="51">
        <v>5</v>
      </c>
      <c r="F30" s="13">
        <f t="shared" ref="F30" si="47">+IF(E30=0,0,E30/D30)</f>
        <v>1</v>
      </c>
      <c r="G30" s="30">
        <f t="shared" ref="G30" si="48">+IF(F30&gt;=100%,800000,IF(F30&gt;=80%,500000,0))</f>
        <v>800000</v>
      </c>
      <c r="H30" s="51">
        <v>360000</v>
      </c>
      <c r="I30" s="45">
        <v>364762.6</v>
      </c>
      <c r="J30" s="13">
        <f t="shared" ref="J30" si="49">+IF(I30=0,0,I30/H30)</f>
        <v>1.0132294444444443</v>
      </c>
      <c r="K30" s="30">
        <f t="shared" ref="K30" si="50">IF(AND(J30&gt;=90%,J30&lt;95%),1200000,IF(AND(J30&gt;=95%,J30&lt;100%),1500000,IF(J30&gt;=100%,2000000,0)))</f>
        <v>2000000</v>
      </c>
      <c r="L30" s="30">
        <f t="shared" ref="L30" si="51">IF(J30&gt;=100%,1000000,0)</f>
        <v>1000000</v>
      </c>
      <c r="M30" s="51">
        <v>5</v>
      </c>
      <c r="N30" s="51">
        <v>5</v>
      </c>
      <c r="O30" s="13">
        <f t="shared" ref="O30" si="52">+IF(N30=0,0,N30/M30)</f>
        <v>1</v>
      </c>
      <c r="P30" s="30">
        <f t="shared" ref="P30" si="53">+IF(O30&gt;=100%,2200000,IF(O30&gt;=80%,1500000,0))</f>
        <v>2200000</v>
      </c>
      <c r="Q30" s="14">
        <f t="shared" ref="Q30" si="54">+SUM(L30,P30,K30,G30)</f>
        <v>6000000</v>
      </c>
      <c r="R30" s="48">
        <f t="shared" ref="R30" si="55">+Q30</f>
        <v>6000000</v>
      </c>
      <c r="S30" s="48"/>
      <c r="T30" s="195" t="s">
        <v>25</v>
      </c>
      <c r="U30" s="179"/>
    </row>
    <row r="31" spans="1:23" s="15" customFormat="1" ht="36" customHeight="1">
      <c r="A31" s="222"/>
      <c r="B31" s="158" t="s">
        <v>313</v>
      </c>
      <c r="C31" s="171" t="s">
        <v>312</v>
      </c>
      <c r="D31" s="51">
        <v>5</v>
      </c>
      <c r="E31" s="51">
        <v>5</v>
      </c>
      <c r="F31" s="13">
        <f t="shared" ref="F31:F32" si="56">+IF(E31=0,0,E31/D31)</f>
        <v>1</v>
      </c>
      <c r="G31" s="30">
        <f t="shared" ref="G31:G32" si="57">+IF(F31&gt;=100%,800000,IF(F31&gt;=80%,500000,0))</f>
        <v>800000</v>
      </c>
      <c r="H31" s="51">
        <v>270000</v>
      </c>
      <c r="I31" s="45">
        <v>266602</v>
      </c>
      <c r="J31" s="13">
        <f t="shared" ref="J31" si="58">+IF(I31=0,0,I31/H31)</f>
        <v>0.98741481481481486</v>
      </c>
      <c r="K31" s="30">
        <f t="shared" ref="K31" si="59">IF(AND(J31&gt;=90%,J31&lt;95%),1200000,IF(AND(J31&gt;=95%,J31&lt;100%),1500000,IF(J31&gt;=100%,2000000,0)))</f>
        <v>1500000</v>
      </c>
      <c r="L31" s="30">
        <f t="shared" ref="L31" si="60">IF(J31&gt;=100%,1000000,0)</f>
        <v>0</v>
      </c>
      <c r="M31" s="51">
        <v>5</v>
      </c>
      <c r="N31" s="51">
        <v>5</v>
      </c>
      <c r="O31" s="13">
        <f t="shared" ref="O31" si="61">+IF(N31=0,0,N31/M31)</f>
        <v>1</v>
      </c>
      <c r="P31" s="30">
        <f t="shared" ref="P31" si="62">+IF(O31&gt;=100%,2200000,IF(O31&gt;=80%,1500000,0))</f>
        <v>2200000</v>
      </c>
      <c r="Q31" s="14">
        <f t="shared" ref="Q31" si="63">+SUM(L31,P31,K31,G31)</f>
        <v>4500000</v>
      </c>
      <c r="R31" s="48">
        <f t="shared" ref="R31" si="64">+Q31</f>
        <v>4500000</v>
      </c>
      <c r="S31" s="48"/>
      <c r="T31" s="195" t="s">
        <v>25</v>
      </c>
      <c r="U31" s="179"/>
    </row>
    <row r="32" spans="1:23" s="15" customFormat="1" ht="36" customHeight="1">
      <c r="A32" s="223"/>
      <c r="B32" s="158" t="s">
        <v>318</v>
      </c>
      <c r="C32" s="171" t="s">
        <v>315</v>
      </c>
      <c r="D32" s="51">
        <v>5</v>
      </c>
      <c r="E32" s="51">
        <v>5</v>
      </c>
      <c r="F32" s="13">
        <f t="shared" si="56"/>
        <v>1</v>
      </c>
      <c r="G32" s="30">
        <f t="shared" si="57"/>
        <v>800000</v>
      </c>
      <c r="H32" s="51">
        <v>270000</v>
      </c>
      <c r="I32" s="45">
        <v>277634.40000000002</v>
      </c>
      <c r="J32" s="13">
        <f t="shared" si="33"/>
        <v>1.0282755555555556</v>
      </c>
      <c r="K32" s="30">
        <f t="shared" si="45"/>
        <v>2000000</v>
      </c>
      <c r="L32" s="30">
        <f t="shared" si="34"/>
        <v>1000000</v>
      </c>
      <c r="M32" s="51">
        <v>5</v>
      </c>
      <c r="N32" s="51">
        <v>5</v>
      </c>
      <c r="O32" s="13">
        <f t="shared" si="35"/>
        <v>1</v>
      </c>
      <c r="P32" s="30">
        <f t="shared" si="36"/>
        <v>2200000</v>
      </c>
      <c r="Q32" s="14">
        <f t="shared" si="37"/>
        <v>6000000</v>
      </c>
      <c r="R32" s="48">
        <f t="shared" si="46"/>
        <v>6000000</v>
      </c>
      <c r="S32" s="48"/>
      <c r="T32" s="195" t="s">
        <v>25</v>
      </c>
      <c r="U32" s="179"/>
    </row>
    <row r="33" spans="1:25" s="31" customFormat="1" ht="36" customHeight="1" thickBot="1">
      <c r="A33" s="40"/>
      <c r="B33" s="156"/>
      <c r="C33" s="53" t="s">
        <v>17</v>
      </c>
      <c r="D33" s="52">
        <f>SUM(D24:D32)</f>
        <v>45</v>
      </c>
      <c r="E33" s="33">
        <f>SUM(E24:E32)</f>
        <v>45</v>
      </c>
      <c r="F33" s="34">
        <f>+IF(E33=0,0,E33/D33)</f>
        <v>1</v>
      </c>
      <c r="G33" s="35">
        <f>SUM(G24:G32)</f>
        <v>7200000</v>
      </c>
      <c r="H33" s="49">
        <f>+SUM(H24:H32)</f>
        <v>3000000.0000000005</v>
      </c>
      <c r="I33" s="33">
        <f>SUM(I24:I32)</f>
        <v>2370623</v>
      </c>
      <c r="J33" s="34">
        <f>+IF(I33=0,0,I33/H33)</f>
        <v>0.79020766666666653</v>
      </c>
      <c r="K33" s="33">
        <f>+SUM(K24:K32)</f>
        <v>10500000</v>
      </c>
      <c r="L33" s="104">
        <f>+SUM(L24:L32)</f>
        <v>3000000</v>
      </c>
      <c r="M33" s="47">
        <f>+SUM(M24:M32)</f>
        <v>45</v>
      </c>
      <c r="N33" s="33">
        <f>+SUM(N24:N32)</f>
        <v>45</v>
      </c>
      <c r="O33" s="34">
        <f t="shared" si="35"/>
        <v>1</v>
      </c>
      <c r="P33" s="47">
        <f>+SUM(P24:P32)</f>
        <v>19800000</v>
      </c>
      <c r="Q33" s="52">
        <f>+SUM(Q24:Q32)</f>
        <v>40500000</v>
      </c>
      <c r="R33" s="33">
        <f>+SUM(R24:R32)</f>
        <v>33346153.846153848</v>
      </c>
      <c r="S33" s="33"/>
      <c r="T33" s="165"/>
      <c r="U33" s="180"/>
    </row>
    <row r="34" spans="1:25" s="19" customFormat="1" ht="26.25" thickBot="1">
      <c r="N34" s="20"/>
      <c r="P34" s="22"/>
      <c r="Q34" s="42"/>
      <c r="T34" s="17"/>
      <c r="U34" s="181"/>
    </row>
    <row r="35" spans="1:25" s="9" customFormat="1" ht="18" customHeight="1">
      <c r="A35" s="211" t="s">
        <v>1</v>
      </c>
      <c r="B35" s="219" t="s">
        <v>267</v>
      </c>
      <c r="C35" s="213" t="s">
        <v>20</v>
      </c>
      <c r="D35" s="203" t="s">
        <v>251</v>
      </c>
      <c r="E35" s="204"/>
      <c r="F35" s="204"/>
      <c r="G35" s="205"/>
      <c r="H35" s="203" t="s">
        <v>23</v>
      </c>
      <c r="I35" s="204"/>
      <c r="J35" s="204"/>
      <c r="K35" s="204"/>
      <c r="L35" s="205"/>
      <c r="M35" s="203" t="s">
        <v>252</v>
      </c>
      <c r="N35" s="204"/>
      <c r="O35" s="204"/>
      <c r="P35" s="205"/>
      <c r="Q35" s="201" t="s">
        <v>2</v>
      </c>
      <c r="R35" s="201" t="s">
        <v>28</v>
      </c>
      <c r="S35" s="201" t="s">
        <v>15</v>
      </c>
      <c r="T35" s="162"/>
      <c r="U35" s="178"/>
    </row>
    <row r="36" spans="1:25" s="9" customFormat="1" ht="39" customHeight="1">
      <c r="A36" s="212"/>
      <c r="B36" s="220"/>
      <c r="C36" s="214"/>
      <c r="D36" s="50" t="s">
        <v>3</v>
      </c>
      <c r="E36" s="98" t="s">
        <v>4</v>
      </c>
      <c r="F36" s="12" t="s">
        <v>5</v>
      </c>
      <c r="G36" s="29" t="s">
        <v>6</v>
      </c>
      <c r="H36" s="54" t="s">
        <v>3</v>
      </c>
      <c r="I36" s="98" t="s">
        <v>4</v>
      </c>
      <c r="J36" s="105" t="s">
        <v>5</v>
      </c>
      <c r="K36" s="102" t="s">
        <v>6</v>
      </c>
      <c r="L36" s="103" t="s">
        <v>250</v>
      </c>
      <c r="M36" s="10" t="s">
        <v>3</v>
      </c>
      <c r="N36" s="102" t="s">
        <v>4</v>
      </c>
      <c r="O36" s="12" t="s">
        <v>5</v>
      </c>
      <c r="P36" s="46" t="s">
        <v>6</v>
      </c>
      <c r="Q36" s="202"/>
      <c r="R36" s="202"/>
      <c r="S36" s="202"/>
      <c r="T36" s="162"/>
      <c r="U36" s="178"/>
    </row>
    <row r="37" spans="1:25" s="15" customFormat="1" ht="42.75" customHeight="1">
      <c r="A37" s="216" t="s">
        <v>247</v>
      </c>
      <c r="B37" s="158" t="s">
        <v>302</v>
      </c>
      <c r="C37" s="170" t="s">
        <v>245</v>
      </c>
      <c r="D37" s="51">
        <v>5</v>
      </c>
      <c r="E37" s="51">
        <v>5</v>
      </c>
      <c r="F37" s="13">
        <f t="shared" ref="F37:F43" si="65">+IF(E37=0,0,E37/D37)</f>
        <v>1</v>
      </c>
      <c r="G37" s="30">
        <f>+IF(F37&gt;=100%,800000,IF(F37&gt;=80%,500000,0))</f>
        <v>800000</v>
      </c>
      <c r="H37" s="45">
        <v>472365.4</v>
      </c>
      <c r="I37" s="45">
        <v>481616</v>
      </c>
      <c r="J37" s="106">
        <f t="shared" ref="J37:J44" si="66">+IF(I37=0,0,I37/H37)</f>
        <v>1.0195835681444916</v>
      </c>
      <c r="K37" s="30">
        <f>IF(AND(J37&gt;=90%,J37&lt;95%),1200000,IF(AND(J37&gt;=95%,J37&lt;100%),1500000,IF(J37&gt;=100%,2000000,0)))</f>
        <v>2000000</v>
      </c>
      <c r="L37" s="30">
        <f t="shared" ref="L37:L43" si="67">IF(J37&gt;=100%,1000000,0)</f>
        <v>1000000</v>
      </c>
      <c r="M37" s="51">
        <v>5</v>
      </c>
      <c r="N37" s="51">
        <v>5</v>
      </c>
      <c r="O37" s="96">
        <f t="shared" ref="O37:O44" si="68">+IF(N37=0,0,N37/M37)</f>
        <v>1</v>
      </c>
      <c r="P37" s="30">
        <f>+IF(O37&gt;=100%,2200000,IF(O37&gt;=80%,1500000,0))</f>
        <v>2200000</v>
      </c>
      <c r="Q37" s="14">
        <f t="shared" ref="Q37:Q42" si="69">+SUM(L37,P37,K37,G37)</f>
        <v>6000000</v>
      </c>
      <c r="R37" s="14">
        <f t="shared" ref="R37:R42" si="70">+Q37</f>
        <v>6000000</v>
      </c>
      <c r="S37" s="48"/>
      <c r="T37" s="163"/>
      <c r="U37" s="179"/>
    </row>
    <row r="38" spans="1:25" s="15" customFormat="1" ht="42.75" customHeight="1">
      <c r="A38" s="217"/>
      <c r="B38" s="158" t="s">
        <v>298</v>
      </c>
      <c r="C38" s="170" t="s">
        <v>270</v>
      </c>
      <c r="D38" s="51">
        <v>5</v>
      </c>
      <c r="E38" s="51">
        <v>5</v>
      </c>
      <c r="F38" s="13">
        <f t="shared" si="65"/>
        <v>1</v>
      </c>
      <c r="G38" s="30">
        <f>+IF(F38&gt;=100%,800000,IF(F38&gt;=80%,500000,0))</f>
        <v>800000</v>
      </c>
      <c r="H38" s="45">
        <v>472365.4</v>
      </c>
      <c r="I38" s="45">
        <v>475890</v>
      </c>
      <c r="J38" s="106">
        <f t="shared" si="66"/>
        <v>1.0074615964674805</v>
      </c>
      <c r="K38" s="30">
        <f t="shared" ref="K38:K41" si="71">IF(AND(J38&gt;=90%,J38&lt;95%),1200000,IF(AND(J38&gt;=95%,J38&lt;100%),1500000,IF(J38&gt;=100%,2000000,0)))</f>
        <v>2000000</v>
      </c>
      <c r="L38" s="30">
        <f t="shared" si="67"/>
        <v>1000000</v>
      </c>
      <c r="M38" s="51">
        <v>5</v>
      </c>
      <c r="N38" s="51">
        <v>5</v>
      </c>
      <c r="O38" s="96">
        <f>+IF(N38=0,0,N38/M38)</f>
        <v>1</v>
      </c>
      <c r="P38" s="30">
        <f>+IF(O38&gt;=100%,2200000,IF(O38&gt;=80%,1500000,0))</f>
        <v>2200000</v>
      </c>
      <c r="Q38" s="14">
        <f>+SUM(L38,P38,K38,G38)</f>
        <v>6000000</v>
      </c>
      <c r="R38" s="14">
        <f t="shared" si="70"/>
        <v>6000000</v>
      </c>
      <c r="S38" s="48"/>
      <c r="T38" s="164"/>
      <c r="U38" s="179"/>
    </row>
    <row r="39" spans="1:25" s="15" customFormat="1" ht="42.75" customHeight="1">
      <c r="A39" s="217"/>
      <c r="B39" s="158" t="s">
        <v>299</v>
      </c>
      <c r="C39" s="170" t="s">
        <v>273</v>
      </c>
      <c r="D39" s="51">
        <v>5</v>
      </c>
      <c r="E39" s="51">
        <v>5</v>
      </c>
      <c r="F39" s="13">
        <f t="shared" si="65"/>
        <v>1</v>
      </c>
      <c r="G39" s="30">
        <f>+IF(F39&gt;=100%,800000,IF(F39&gt;=80%,500000,0))</f>
        <v>800000</v>
      </c>
      <c r="H39" s="45">
        <v>472365.4</v>
      </c>
      <c r="I39" s="45">
        <v>605196.19999999995</v>
      </c>
      <c r="J39" s="106">
        <f t="shared" si="66"/>
        <v>1.2812034920423891</v>
      </c>
      <c r="K39" s="30">
        <f t="shared" si="71"/>
        <v>2000000</v>
      </c>
      <c r="L39" s="30">
        <f t="shared" si="67"/>
        <v>1000000</v>
      </c>
      <c r="M39" s="51">
        <v>5</v>
      </c>
      <c r="N39" s="51">
        <v>5</v>
      </c>
      <c r="O39" s="96">
        <f t="shared" si="68"/>
        <v>1</v>
      </c>
      <c r="P39" s="30">
        <f>+IF(O39&gt;=100%,2200000,IF(O39&gt;=80%,1500000,0))</f>
        <v>2200000</v>
      </c>
      <c r="Q39" s="14">
        <f t="shared" si="69"/>
        <v>6000000</v>
      </c>
      <c r="R39" s="14">
        <f t="shared" si="70"/>
        <v>6000000</v>
      </c>
      <c r="S39" s="48"/>
      <c r="T39" s="163"/>
      <c r="U39" s="179"/>
    </row>
    <row r="40" spans="1:25" s="15" customFormat="1" ht="42.75" customHeight="1">
      <c r="A40" s="217"/>
      <c r="B40" s="158" t="s">
        <v>300</v>
      </c>
      <c r="C40" s="170" t="s">
        <v>272</v>
      </c>
      <c r="D40" s="51">
        <v>5</v>
      </c>
      <c r="E40" s="51">
        <v>5</v>
      </c>
      <c r="F40" s="13">
        <f t="shared" si="65"/>
        <v>1</v>
      </c>
      <c r="G40" s="30">
        <f>+IF(F40&gt;=100%,800000,IF(F40&gt;=80%,500000,0))</f>
        <v>800000</v>
      </c>
      <c r="H40" s="45">
        <v>472365.4</v>
      </c>
      <c r="I40" s="45">
        <v>630851.20000000007</v>
      </c>
      <c r="J40" s="106">
        <f t="shared" si="66"/>
        <v>1.3355152600084597</v>
      </c>
      <c r="K40" s="30">
        <f t="shared" si="71"/>
        <v>2000000</v>
      </c>
      <c r="L40" s="30">
        <f t="shared" si="67"/>
        <v>1000000</v>
      </c>
      <c r="M40" s="51">
        <v>5</v>
      </c>
      <c r="N40" s="51">
        <v>5</v>
      </c>
      <c r="O40" s="13">
        <f t="shared" si="68"/>
        <v>1</v>
      </c>
      <c r="P40" s="30">
        <f>+IF(O40&gt;=100%,2200000,IF(O40&gt;=80%,1500000,0))</f>
        <v>2200000</v>
      </c>
      <c r="Q40" s="14">
        <f t="shared" si="69"/>
        <v>6000000</v>
      </c>
      <c r="R40" s="14">
        <f t="shared" si="70"/>
        <v>6000000</v>
      </c>
      <c r="S40" s="48"/>
      <c r="T40" s="163"/>
      <c r="U40" s="179"/>
      <c r="V40" s="152"/>
    </row>
    <row r="41" spans="1:25" s="15" customFormat="1" ht="42.75" customHeight="1">
      <c r="A41" s="218"/>
      <c r="B41" s="158" t="s">
        <v>301</v>
      </c>
      <c r="C41" s="170" t="s">
        <v>266</v>
      </c>
      <c r="D41" s="51">
        <v>5</v>
      </c>
      <c r="E41" s="51">
        <v>5</v>
      </c>
      <c r="F41" s="13">
        <f>+IF(E41=0,0,E41/D41)</f>
        <v>1</v>
      </c>
      <c r="G41" s="30">
        <f>+IF(F41&gt;=100%,800000,IF(F41&gt;=80%,500000,0))</f>
        <v>800000</v>
      </c>
      <c r="H41" s="45">
        <v>472365.4</v>
      </c>
      <c r="I41" s="45">
        <v>633020.6</v>
      </c>
      <c r="J41" s="106">
        <f t="shared" si="66"/>
        <v>1.3401078910521387</v>
      </c>
      <c r="K41" s="30">
        <f t="shared" si="71"/>
        <v>2000000</v>
      </c>
      <c r="L41" s="30">
        <f t="shared" si="67"/>
        <v>1000000</v>
      </c>
      <c r="M41" s="51">
        <v>5</v>
      </c>
      <c r="N41" s="51">
        <v>5</v>
      </c>
      <c r="O41" s="13">
        <f>+IF(N41=0,0,N41/M41)</f>
        <v>1</v>
      </c>
      <c r="P41" s="30">
        <f>+IF(O41&gt;=100%,2200000,IF(O41&gt;=80%,1500000,0))</f>
        <v>2200000</v>
      </c>
      <c r="Q41" s="14">
        <f>+SUM(L41,P41,K41,G41)</f>
        <v>6000000</v>
      </c>
      <c r="R41" s="14">
        <f t="shared" si="70"/>
        <v>6000000</v>
      </c>
      <c r="S41" s="48"/>
      <c r="T41" s="163"/>
      <c r="U41" s="179"/>
      <c r="V41" s="152"/>
    </row>
    <row r="42" spans="1:25" s="15" customFormat="1" ht="42.75" customHeight="1">
      <c r="A42" s="215" t="s">
        <v>260</v>
      </c>
      <c r="B42" s="158" t="s">
        <v>297</v>
      </c>
      <c r="C42" s="170" t="s">
        <v>263</v>
      </c>
      <c r="D42" s="51">
        <v>5</v>
      </c>
      <c r="E42" s="51">
        <v>5</v>
      </c>
      <c r="F42" s="13">
        <f t="shared" si="65"/>
        <v>1</v>
      </c>
      <c r="G42" s="30">
        <f t="shared" ref="G42:G43" si="72">+IF(F42&gt;=100%,1500000,IF(F42&gt;=80%,1000000,0))</f>
        <v>1500000</v>
      </c>
      <c r="H42" s="45">
        <v>431751.51428571425</v>
      </c>
      <c r="I42" s="45">
        <v>202000.09800300002</v>
      </c>
      <c r="J42" s="106">
        <f t="shared" si="66"/>
        <v>0.46786193289255079</v>
      </c>
      <c r="K42" s="30">
        <f t="shared" ref="K42:K43" si="73">IF(AND(J42&gt;=90%,J42&lt;95%),1000000,IF(AND(J42&gt;=95%,J42&lt;100%),1300000,IF(J42&gt;=100%,2000000,0)))</f>
        <v>0</v>
      </c>
      <c r="L42" s="30">
        <f t="shared" si="67"/>
        <v>0</v>
      </c>
      <c r="M42" s="51">
        <v>5</v>
      </c>
      <c r="N42" s="51">
        <v>5</v>
      </c>
      <c r="O42" s="13">
        <f t="shared" si="68"/>
        <v>1</v>
      </c>
      <c r="P42" s="30">
        <f>+IF(O42&gt;=100%,1500000,IF(O42&gt;=80%,1000000,0))</f>
        <v>1500000</v>
      </c>
      <c r="Q42" s="14">
        <f t="shared" si="69"/>
        <v>3000000</v>
      </c>
      <c r="R42" s="14">
        <f t="shared" si="70"/>
        <v>3000000</v>
      </c>
      <c r="S42" s="48"/>
      <c r="T42" s="163"/>
      <c r="U42" s="179"/>
    </row>
    <row r="43" spans="1:25" s="15" customFormat="1" ht="42.75" customHeight="1">
      <c r="A43" s="215"/>
      <c r="B43" s="158" t="s">
        <v>303</v>
      </c>
      <c r="C43" s="170" t="s">
        <v>257</v>
      </c>
      <c r="D43" s="51">
        <v>5</v>
      </c>
      <c r="E43" s="51">
        <v>5</v>
      </c>
      <c r="F43" s="13">
        <f t="shared" si="65"/>
        <v>1</v>
      </c>
      <c r="G43" s="30">
        <f t="shared" si="72"/>
        <v>1500000</v>
      </c>
      <c r="H43" s="45">
        <v>283580.48571428569</v>
      </c>
      <c r="I43" s="45">
        <v>77776.217969999998</v>
      </c>
      <c r="J43" s="106">
        <f t="shared" si="66"/>
        <v>0.27426505661733525</v>
      </c>
      <c r="K43" s="30">
        <f t="shared" si="73"/>
        <v>0</v>
      </c>
      <c r="L43" s="30">
        <f t="shared" si="67"/>
        <v>0</v>
      </c>
      <c r="M43" s="51">
        <v>5</v>
      </c>
      <c r="N43" s="51">
        <v>5</v>
      </c>
      <c r="O43" s="13">
        <f t="shared" si="68"/>
        <v>1</v>
      </c>
      <c r="P43" s="30">
        <f>+IF(O43&gt;=100%,1500000,IF(O43&gt;=80%,1000000,0))</f>
        <v>1500000</v>
      </c>
      <c r="Q43" s="14">
        <f>+SUM(L43,P43,K43,G43)</f>
        <v>3000000</v>
      </c>
      <c r="R43" s="14">
        <f>+Q43</f>
        <v>3000000</v>
      </c>
      <c r="S43" s="48"/>
      <c r="T43" s="163"/>
      <c r="U43" s="179"/>
    </row>
    <row r="44" spans="1:25" s="31" customFormat="1" ht="36" customHeight="1" thickBot="1">
      <c r="A44" s="40"/>
      <c r="B44" s="156"/>
      <c r="C44" s="53" t="s">
        <v>261</v>
      </c>
      <c r="D44" s="52">
        <f>SUM(D37:D43)</f>
        <v>35</v>
      </c>
      <c r="E44" s="33">
        <f>SUM(E37:E43)</f>
        <v>35</v>
      </c>
      <c r="F44" s="34">
        <f>+IF(E44=0,0,E44/D44)</f>
        <v>1</v>
      </c>
      <c r="G44" s="35">
        <f>SUM(G37:G43)</f>
        <v>7000000</v>
      </c>
      <c r="H44" s="49">
        <f>SUM(H37:H43)</f>
        <v>3077159</v>
      </c>
      <c r="I44" s="33">
        <f>SUM(I37:I43)</f>
        <v>3106350.3159730001</v>
      </c>
      <c r="J44" s="107">
        <f t="shared" si="66"/>
        <v>1.0094864503176468</v>
      </c>
      <c r="K44" s="33">
        <f>+SUM(K37:K43)</f>
        <v>10000000</v>
      </c>
      <c r="L44" s="104">
        <f>+SUM(L37:L43)</f>
        <v>5000000</v>
      </c>
      <c r="M44" s="47">
        <f>+SUM(M37:M43)</f>
        <v>35</v>
      </c>
      <c r="N44" s="33">
        <f>+SUM(N37:N43)</f>
        <v>35</v>
      </c>
      <c r="O44" s="34">
        <f t="shared" si="68"/>
        <v>1</v>
      </c>
      <c r="P44" s="35">
        <f>+SUM(P37:P43)</f>
        <v>14000000</v>
      </c>
      <c r="Q44" s="49">
        <f>+SUM(Q37:Q43)</f>
        <v>36000000</v>
      </c>
      <c r="R44" s="47">
        <f>+SUM(R37:R43)</f>
        <v>36000000</v>
      </c>
      <c r="S44" s="113"/>
      <c r="T44" s="165"/>
      <c r="U44" s="180"/>
    </row>
    <row r="45" spans="1:25">
      <c r="T45" s="166"/>
    </row>
    <row r="46" spans="1:25" s="137" customFormat="1" ht="26.25" thickBot="1">
      <c r="G46" s="138">
        <f>+SUM(G44,G33,G19)</f>
        <v>33700000</v>
      </c>
      <c r="J46" s="138"/>
      <c r="K46" s="138">
        <f>+SUM(K44,K33,K19)</f>
        <v>42500000</v>
      </c>
      <c r="L46" s="138">
        <f>+SUM(L44,L33,L19)</f>
        <v>19000000</v>
      </c>
      <c r="N46" s="139"/>
      <c r="P46" s="138">
        <f>+SUM(P44,P33,P19)</f>
        <v>53300000</v>
      </c>
      <c r="Q46" s="138">
        <f>+SUM(Q44,Q33,Q19)</f>
        <v>148500000</v>
      </c>
      <c r="R46" s="138">
        <f>+SUM(R44,R33,R19)</f>
        <v>135346153.84615386</v>
      </c>
      <c r="T46" s="167"/>
      <c r="U46" s="182"/>
    </row>
    <row r="47" spans="1:25" s="9" customFormat="1" ht="41.25" customHeight="1">
      <c r="A47" s="207" t="s">
        <v>1</v>
      </c>
      <c r="B47" s="219" t="s">
        <v>267</v>
      </c>
      <c r="C47" s="209" t="s">
        <v>19</v>
      </c>
      <c r="D47" s="203" t="s">
        <v>264</v>
      </c>
      <c r="E47" s="204"/>
      <c r="F47" s="204"/>
      <c r="G47" s="205"/>
      <c r="H47" s="203" t="s">
        <v>13</v>
      </c>
      <c r="I47" s="204"/>
      <c r="J47" s="204"/>
      <c r="K47" s="204"/>
      <c r="L47" s="205"/>
      <c r="M47" s="203" t="s">
        <v>24</v>
      </c>
      <c r="N47" s="204"/>
      <c r="O47" s="204"/>
      <c r="P47" s="204"/>
      <c r="Q47" s="205"/>
      <c r="R47" s="206" t="s">
        <v>265</v>
      </c>
      <c r="S47" s="204"/>
      <c r="T47" s="204"/>
      <c r="U47" s="205"/>
      <c r="V47" s="201" t="s">
        <v>268</v>
      </c>
      <c r="W47" s="197" t="s">
        <v>2</v>
      </c>
      <c r="X47" s="199" t="s">
        <v>28</v>
      </c>
      <c r="Y47" s="201" t="s">
        <v>15</v>
      </c>
    </row>
    <row r="48" spans="1:25" s="9" customFormat="1" ht="43.5" customHeight="1">
      <c r="A48" s="208"/>
      <c r="B48" s="220"/>
      <c r="C48" s="210"/>
      <c r="D48" s="50" t="s">
        <v>3</v>
      </c>
      <c r="E48" s="44" t="s">
        <v>4</v>
      </c>
      <c r="F48" s="12" t="s">
        <v>5</v>
      </c>
      <c r="G48" s="29" t="s">
        <v>6</v>
      </c>
      <c r="H48" s="50" t="s">
        <v>3</v>
      </c>
      <c r="I48" s="44" t="s">
        <v>4</v>
      </c>
      <c r="J48" s="12" t="s">
        <v>5</v>
      </c>
      <c r="K48" s="102" t="s">
        <v>6</v>
      </c>
      <c r="L48" s="103" t="s">
        <v>250</v>
      </c>
      <c r="M48" s="46" t="s">
        <v>3</v>
      </c>
      <c r="N48" s="102" t="s">
        <v>4</v>
      </c>
      <c r="O48" s="12" t="s">
        <v>5</v>
      </c>
      <c r="P48" s="102" t="s">
        <v>6</v>
      </c>
      <c r="Q48" s="103" t="s">
        <v>250</v>
      </c>
      <c r="R48" s="50" t="s">
        <v>3</v>
      </c>
      <c r="S48" s="149" t="s">
        <v>4</v>
      </c>
      <c r="T48" s="12" t="s">
        <v>5</v>
      </c>
      <c r="U48" s="183" t="s">
        <v>6</v>
      </c>
      <c r="V48" s="202"/>
      <c r="W48" s="198"/>
      <c r="X48" s="200"/>
      <c r="Y48" s="202"/>
    </row>
    <row r="49" spans="1:26" s="37" customFormat="1" ht="36" customHeight="1">
      <c r="A49" s="57" t="s">
        <v>18</v>
      </c>
      <c r="B49" s="158" t="s">
        <v>308</v>
      </c>
      <c r="C49" s="58" t="s">
        <v>309</v>
      </c>
      <c r="D49" s="55">
        <f>SUM(D16:D18)+SUM(M16:M18)</f>
        <v>30</v>
      </c>
      <c r="E49" s="55">
        <f>SUM(E16:E18)+SUM(N16:N18)</f>
        <v>30</v>
      </c>
      <c r="F49" s="39">
        <f>+IF(E49=0,0,E49/D49)</f>
        <v>1</v>
      </c>
      <c r="G49" s="30">
        <f>+IF(F49&gt;=100%,1500000,IF(F49&gt;=95%,1200000,0))</f>
        <v>1500000</v>
      </c>
      <c r="H49" s="115">
        <f>+SUM(H16:H18)</f>
        <v>620033.69778808556</v>
      </c>
      <c r="I49" s="116">
        <f>+SUM(I16:I18)</f>
        <v>670195.73468600004</v>
      </c>
      <c r="J49" s="97">
        <f>+IF(I49=0,0,I49/H49)</f>
        <v>1.0809021139929378</v>
      </c>
      <c r="K49" s="56">
        <f>(+IF(AND(J49&gt;=90%,J49&lt;95%),500000,IF(AND(J49&gt;=95%,J49&lt;100%),700000,IF(J49&gt;=100%,1000000,0))))</f>
        <v>1000000</v>
      </c>
      <c r="L49" s="30">
        <f>IF(J49&gt;=100%,1500000,0)</f>
        <v>1500000</v>
      </c>
      <c r="M49" s="109">
        <f>H49</f>
        <v>620033.69778808556</v>
      </c>
      <c r="N49" s="109">
        <f>I49</f>
        <v>670195.73468600004</v>
      </c>
      <c r="O49" s="39">
        <f t="shared" ref="O49:O55" si="74">+IF(N49=0,0,N49/M49)</f>
        <v>1.0809021139929378</v>
      </c>
      <c r="P49" s="56">
        <f>(+IF(AND(O49&gt;=90%,O49&lt;95%),960000,IF(AND(O49&gt;=95%,O49&lt;100%),1260000,IF(O49&gt;=100%,1920000,0))))</f>
        <v>1920000</v>
      </c>
      <c r="Q49" s="112">
        <f>IF(O49&gt;=100%,1280000,0)</f>
        <v>1280000</v>
      </c>
      <c r="R49" s="55"/>
      <c r="S49" s="55"/>
      <c r="T49" s="39"/>
      <c r="U49" s="184">
        <f>(+IF(AND(T49&gt;=80%,T49&lt;90%),1000000,IF(AND(T49&gt;=90%,T49&lt;100%),1300000,IF(T49&gt;=100%,2000000,0))))</f>
        <v>0</v>
      </c>
      <c r="V49" s="159"/>
      <c r="W49" s="55">
        <f>+SUM(P49,U49,K49,G49,L49,Q49)</f>
        <v>7200000</v>
      </c>
      <c r="X49" s="56">
        <f t="shared" ref="X49:X51" si="75">+W49-Y49</f>
        <v>7200000</v>
      </c>
      <c r="Y49" s="59"/>
    </row>
    <row r="50" spans="1:26" s="37" customFormat="1" ht="36" customHeight="1">
      <c r="A50" s="57" t="s">
        <v>18</v>
      </c>
      <c r="B50" s="158" t="str">
        <f>VLOOKUP(C50,'[1]HCM 1'!$B$3:$G$171,2,0)</f>
        <v>NBTS00605</v>
      </c>
      <c r="C50" s="58" t="s">
        <v>27</v>
      </c>
      <c r="D50" s="55">
        <f>+SUM(D6:D15)+SUM(M6:M15)</f>
        <v>100</v>
      </c>
      <c r="E50" s="55">
        <f>+SUM(E6:E15)+SUM(N6:N15)</f>
        <v>100</v>
      </c>
      <c r="F50" s="39">
        <f t="shared" ref="F50:F55" si="76">+IF(E50=0,0,E50/D50)</f>
        <v>1</v>
      </c>
      <c r="G50" s="30">
        <f t="shared" ref="G50:G52" si="77">+IF(F50&gt;=100%,1500000,IF(F50&gt;=95%,1200000,0))</f>
        <v>1500000</v>
      </c>
      <c r="H50" s="115">
        <f>+SUM(H6:H15)</f>
        <v>2679966.3022119142</v>
      </c>
      <c r="I50" s="115">
        <f>+SUM(I6:I15)</f>
        <v>2840480.71483</v>
      </c>
      <c r="J50" s="39">
        <f t="shared" ref="J50:J55" si="78">+IF(I50=0,0,I50/H50)</f>
        <v>1.0598941906417274</v>
      </c>
      <c r="K50" s="56">
        <f t="shared" ref="K50:K52" si="79">(+IF(AND(J50&gt;=90%,J50&lt;95%),500000,IF(AND(J50&gt;=95%,J50&lt;100%),700000,IF(J50&gt;=100%,1000000,0))))</f>
        <v>1000000</v>
      </c>
      <c r="L50" s="30">
        <f t="shared" ref="L50:L52" si="80">IF(J50&gt;=100%,1500000,0)</f>
        <v>1500000</v>
      </c>
      <c r="M50" s="109">
        <f>H50</f>
        <v>2679966.3022119142</v>
      </c>
      <c r="N50" s="109">
        <f>I50</f>
        <v>2840480.71483</v>
      </c>
      <c r="O50" s="39">
        <f t="shared" si="74"/>
        <v>1.0598941906417274</v>
      </c>
      <c r="P50" s="56">
        <f t="shared" ref="P50:P52" si="81">(+IF(AND(O50&gt;=90%,O50&lt;95%),960000,IF(AND(O50&gt;=95%,O50&lt;100%),1260000,IF(O50&gt;=100%,1920000,0))))</f>
        <v>1920000</v>
      </c>
      <c r="Q50" s="112">
        <f t="shared" ref="Q50:Q52" si="82">IF(O50&gt;=100%,1280000,0)</f>
        <v>1280000</v>
      </c>
      <c r="R50" s="55"/>
      <c r="S50" s="55"/>
      <c r="T50" s="39"/>
      <c r="U50" s="184">
        <f t="shared" ref="U50:U52" si="83">(+IF(AND(T50&gt;=80%,T50&lt;90%),1000000,IF(AND(T50&gt;=90%,T50&lt;100%),1300000,IF(T50&gt;=100%,2000000,0))))</f>
        <v>0</v>
      </c>
      <c r="V50" s="159"/>
      <c r="W50" s="55">
        <f t="shared" ref="W50:W52" si="84">+SUM(P50,U50,K50,G50,L50,Q50)</f>
        <v>7200000</v>
      </c>
      <c r="X50" s="56">
        <f t="shared" si="75"/>
        <v>7200000</v>
      </c>
      <c r="Y50" s="59"/>
    </row>
    <row r="51" spans="1:26" s="37" customFormat="1" ht="36" customHeight="1">
      <c r="A51" s="57" t="s">
        <v>18</v>
      </c>
      <c r="B51" s="158" t="str">
        <f>VLOOKUP(C51,'[1]HCM 1'!$B$3:$G$171,2,0)</f>
        <v>NBTS00596</v>
      </c>
      <c r="C51" s="58" t="s">
        <v>25</v>
      </c>
      <c r="D51" s="55">
        <f>+D33+M33</f>
        <v>90</v>
      </c>
      <c r="E51" s="55">
        <f>+E33+N33</f>
        <v>90</v>
      </c>
      <c r="F51" s="39">
        <f t="shared" si="76"/>
        <v>1</v>
      </c>
      <c r="G51" s="30">
        <f t="shared" si="77"/>
        <v>1500000</v>
      </c>
      <c r="H51" s="115">
        <f>+H33</f>
        <v>3000000.0000000005</v>
      </c>
      <c r="I51" s="116">
        <f>+I33</f>
        <v>2370623</v>
      </c>
      <c r="J51" s="97">
        <f t="shared" si="78"/>
        <v>0.79020766666666653</v>
      </c>
      <c r="K51" s="56">
        <f t="shared" si="79"/>
        <v>0</v>
      </c>
      <c r="L51" s="30">
        <f t="shared" si="80"/>
        <v>0</v>
      </c>
      <c r="M51" s="109">
        <v>2804336.8981953999</v>
      </c>
      <c r="N51" s="38">
        <v>2009978.9798000001</v>
      </c>
      <c r="O51" s="39">
        <f t="shared" si="74"/>
        <v>0.71673948343846572</v>
      </c>
      <c r="P51" s="56">
        <f t="shared" si="81"/>
        <v>0</v>
      </c>
      <c r="Q51" s="112">
        <f t="shared" si="82"/>
        <v>0</v>
      </c>
      <c r="R51" s="55"/>
      <c r="S51" s="55"/>
      <c r="T51" s="39"/>
      <c r="U51" s="184">
        <f t="shared" si="83"/>
        <v>0</v>
      </c>
      <c r="V51" s="159"/>
      <c r="W51" s="55">
        <f t="shared" si="84"/>
        <v>1500000</v>
      </c>
      <c r="X51" s="56">
        <f t="shared" si="75"/>
        <v>1500000</v>
      </c>
      <c r="Y51" s="59"/>
      <c r="Z51" s="168"/>
    </row>
    <row r="52" spans="1:26" s="37" customFormat="1" ht="36" customHeight="1">
      <c r="A52" s="57" t="s">
        <v>18</v>
      </c>
      <c r="B52" s="158" t="str">
        <f>VLOOKUP(C52,'[1]HCM 1'!$B$3:$G$171,2,0)</f>
        <v>NBTS00611</v>
      </c>
      <c r="C52" s="58" t="s">
        <v>258</v>
      </c>
      <c r="D52" s="55">
        <f>D44+M44</f>
        <v>70</v>
      </c>
      <c r="E52" s="55">
        <f>E44+N44</f>
        <v>70</v>
      </c>
      <c r="F52" s="39">
        <f t="shared" si="76"/>
        <v>1</v>
      </c>
      <c r="G52" s="30">
        <f t="shared" si="77"/>
        <v>1500000</v>
      </c>
      <c r="H52" s="115">
        <f>H44</f>
        <v>3077159</v>
      </c>
      <c r="I52" s="115">
        <f>I44</f>
        <v>3106350.3159730001</v>
      </c>
      <c r="J52" s="39">
        <f t="shared" si="78"/>
        <v>1.0094864503176468</v>
      </c>
      <c r="K52" s="56">
        <f t="shared" si="79"/>
        <v>1000000</v>
      </c>
      <c r="L52" s="30">
        <f t="shared" si="80"/>
        <v>1500000</v>
      </c>
      <c r="M52" s="109">
        <v>2930627.7941949684</v>
      </c>
      <c r="N52" s="38">
        <v>2526999.6767730005</v>
      </c>
      <c r="O52" s="39">
        <f t="shared" si="74"/>
        <v>0.86227247341969504</v>
      </c>
      <c r="P52" s="56">
        <f t="shared" si="81"/>
        <v>0</v>
      </c>
      <c r="Q52" s="112">
        <f t="shared" si="82"/>
        <v>0</v>
      </c>
      <c r="R52" s="55"/>
      <c r="S52" s="55"/>
      <c r="T52" s="39"/>
      <c r="U52" s="184">
        <f t="shared" si="83"/>
        <v>0</v>
      </c>
      <c r="V52" s="159"/>
      <c r="W52" s="55">
        <f t="shared" si="84"/>
        <v>4000000</v>
      </c>
      <c r="X52" s="56">
        <f t="shared" ref="X52" si="85">+W52-Y52</f>
        <v>4000000</v>
      </c>
      <c r="Y52" s="59"/>
    </row>
    <row r="53" spans="1:26" s="37" customFormat="1" ht="36" customHeight="1">
      <c r="A53" s="117" t="s">
        <v>246</v>
      </c>
      <c r="B53" s="121" t="s">
        <v>269</v>
      </c>
      <c r="C53" s="118" t="s">
        <v>271</v>
      </c>
      <c r="D53" s="119"/>
      <c r="E53" s="119"/>
      <c r="F53" s="120"/>
      <c r="G53" s="121"/>
      <c r="H53" s="119">
        <f>H52</f>
        <v>3077159</v>
      </c>
      <c r="I53" s="122">
        <f>I52</f>
        <v>3106350.3159730001</v>
      </c>
      <c r="J53" s="127">
        <f t="shared" si="78"/>
        <v>1.0094864503176468</v>
      </c>
      <c r="K53" s="122">
        <f>(+IF(AND(J53&gt;=90%,J53&lt;95%),1200000,IF(AND(J53&gt;=95%,J53&lt;100%),1500000,IF(J53&gt;=100%,1700000,0))))</f>
        <v>1700000</v>
      </c>
      <c r="L53" s="123">
        <f>IF(J53&gt;=100%,2500000,0)</f>
        <v>2500000</v>
      </c>
      <c r="M53" s="123">
        <f>M52</f>
        <v>2930627.7941949684</v>
      </c>
      <c r="N53" s="123">
        <f>N52</f>
        <v>2526999.6767730005</v>
      </c>
      <c r="O53" s="120">
        <f t="shared" si="74"/>
        <v>0.86227247341969504</v>
      </c>
      <c r="P53" s="122">
        <f>(+IF(AND(O53&gt;=90%,O53&lt;95%),2700000,IF(AND(O53&gt;=95%,O53&lt;100%),4500000,IF(O53&gt;=100%,6000000,0))))</f>
        <v>0</v>
      </c>
      <c r="Q53" s="124"/>
      <c r="R53" s="119"/>
      <c r="S53" s="119"/>
      <c r="T53" s="120"/>
      <c r="U53" s="185">
        <f>(+IF(AND(T53&gt;=80%,T53&lt;90%),1000000,IF(AND(T53&gt;=90%,T53&lt;100%),2000000,IF(T53&gt;=100%,3000000,0))))</f>
        <v>0</v>
      </c>
      <c r="V53" s="122"/>
      <c r="W53" s="125">
        <f>+SUM(P53,U53,K53,G53,L53,Q53,V53)</f>
        <v>4200000</v>
      </c>
      <c r="X53" s="121">
        <f>+W53-Y53</f>
        <v>4200000</v>
      </c>
      <c r="Y53" s="126"/>
      <c r="Z53" s="160"/>
    </row>
    <row r="54" spans="1:26" s="37" customFormat="1" ht="36" customHeight="1">
      <c r="A54" s="117" t="s">
        <v>246</v>
      </c>
      <c r="B54" s="121"/>
      <c r="C54" s="118" t="s">
        <v>311</v>
      </c>
      <c r="D54" s="119"/>
      <c r="E54" s="119"/>
      <c r="F54" s="120"/>
      <c r="G54" s="121"/>
      <c r="H54" s="119">
        <f>SUM(H49:H51)</f>
        <v>6300000</v>
      </c>
      <c r="I54" s="122">
        <f>SUM(I49:I51)</f>
        <v>5881299.4495160002</v>
      </c>
      <c r="J54" s="127">
        <f t="shared" si="78"/>
        <v>0.93353959516126983</v>
      </c>
      <c r="K54" s="122">
        <f>(+IF(AND(J54&gt;=90%,J54&lt;95%),1200000,IF(AND(J54&gt;=95%,J54&lt;100%),1500000,IF(J54&gt;=100%,1700000,0))))</f>
        <v>1200000</v>
      </c>
      <c r="L54" s="123">
        <f>IF(J54&gt;=100%,2500000,0)</f>
        <v>0</v>
      </c>
      <c r="M54" s="123">
        <f>SUM(M49:M51)</f>
        <v>6104336.8981953999</v>
      </c>
      <c r="N54" s="123">
        <f>SUM(N49:N51)</f>
        <v>5520655.4293160001</v>
      </c>
      <c r="O54" s="120">
        <f t="shared" si="74"/>
        <v>0.90438249418180849</v>
      </c>
      <c r="P54" s="122">
        <f>(+IF(AND(O54&gt;=90%,O54&lt;95%),2700000,IF(AND(O54&gt;=95%,O54&lt;100%),4500000,IF(O54&gt;=100%,6000000,0))))</f>
        <v>2700000</v>
      </c>
      <c r="Q54" s="124"/>
      <c r="R54" s="119"/>
      <c r="S54" s="119"/>
      <c r="T54" s="120"/>
      <c r="U54" s="185">
        <f>(+IF(AND(T54&gt;=80%,T54&lt;90%),1000000,IF(AND(T54&gt;=90%,T54&lt;100%),2000000,IF(T54&gt;=100%,3000000,0))))</f>
        <v>0</v>
      </c>
      <c r="V54" s="122"/>
      <c r="W54" s="125">
        <f>+SUM(P54,U54,K54,G54,L54,Q54,V54)</f>
        <v>3900000</v>
      </c>
      <c r="X54" s="121">
        <v>0</v>
      </c>
      <c r="Y54" s="126"/>
      <c r="Z54" s="160"/>
    </row>
    <row r="55" spans="1:26" s="136" customFormat="1" ht="36" customHeight="1">
      <c r="A55" s="128"/>
      <c r="B55" s="157"/>
      <c r="C55" s="118" t="s">
        <v>16</v>
      </c>
      <c r="D55" s="129">
        <f>SUM(D53:D54)</f>
        <v>0</v>
      </c>
      <c r="E55" s="129">
        <f>SUM(E53:E54)</f>
        <v>0</v>
      </c>
      <c r="F55" s="130">
        <f t="shared" si="76"/>
        <v>0</v>
      </c>
      <c r="G55" s="131"/>
      <c r="H55" s="129">
        <f>SUM(H53:H54)</f>
        <v>9377159</v>
      </c>
      <c r="I55" s="129">
        <f>SUM(I53:I54)</f>
        <v>8987649.7654890008</v>
      </c>
      <c r="J55" s="130">
        <f t="shared" si="78"/>
        <v>0.95846191426305138</v>
      </c>
      <c r="K55" s="132"/>
      <c r="L55" s="122">
        <f t="shared" ref="L55" si="86">IF(AND(O55&gt;=90%,O55&lt;100%,J55&gt;90%),3000000,IF(AND(O55&gt;=100%,O55&lt;105%,J55&gt;90%),6500000,IF(AND(O55&gt;=105%,J55&gt;90%),7700000,0)))</f>
        <v>0</v>
      </c>
      <c r="M55" s="133">
        <f>SUM(M53:M54)</f>
        <v>9034964.6923903674</v>
      </c>
      <c r="N55" s="133">
        <f>SUM(N53:N54)</f>
        <v>8047655.1060890006</v>
      </c>
      <c r="O55" s="130">
        <f t="shared" si="74"/>
        <v>0.89072347043780686</v>
      </c>
      <c r="P55" s="132"/>
      <c r="Q55" s="134"/>
      <c r="R55" s="133">
        <f>SUM(R53:R54)</f>
        <v>0</v>
      </c>
      <c r="S55" s="133">
        <f>SUM(S53:S54)</f>
        <v>0</v>
      </c>
      <c r="T55" s="130">
        <f>+IF(S55=0,0,S55/R55)</f>
        <v>0</v>
      </c>
      <c r="U55" s="186"/>
      <c r="V55" s="122"/>
      <c r="W55" s="133">
        <f>SUM(W49:W54)</f>
        <v>28000000</v>
      </c>
      <c r="X55" s="121">
        <f>SUM(X49:X54)</f>
        <v>24100000</v>
      </c>
      <c r="Y55" s="135"/>
    </row>
    <row r="56" spans="1:26" s="136" customFormat="1" ht="36" customHeight="1">
      <c r="A56" s="142"/>
      <c r="B56" s="142"/>
      <c r="C56" s="143"/>
      <c r="D56" s="141"/>
      <c r="E56" s="141"/>
      <c r="F56" s="153"/>
      <c r="G56" s="141"/>
      <c r="H56" s="141"/>
      <c r="I56" s="141"/>
      <c r="J56" s="169"/>
      <c r="K56" s="141"/>
      <c r="L56" s="145"/>
      <c r="M56" s="141"/>
      <c r="N56" s="141"/>
      <c r="O56" s="144"/>
      <c r="P56" s="141"/>
      <c r="Q56" s="141"/>
      <c r="R56" s="141"/>
      <c r="S56" s="141"/>
      <c r="T56" s="144"/>
      <c r="U56" s="187"/>
      <c r="V56" s="141"/>
      <c r="W56" s="141"/>
      <c r="X56" s="141"/>
      <c r="Y56" s="146"/>
    </row>
    <row r="57" spans="1:26" s="19" customFormat="1" ht="26.25">
      <c r="E57" s="99"/>
      <c r="G57" s="140"/>
      <c r="H57"/>
      <c r="I57"/>
      <c r="K57" s="140"/>
      <c r="L57" s="140"/>
      <c r="M57" s="140"/>
      <c r="N57" s="140"/>
      <c r="O57"/>
      <c r="P57" s="140"/>
      <c r="T57" s="17"/>
      <c r="U57" s="188"/>
      <c r="V57" s="140"/>
      <c r="X57" s="140"/>
    </row>
    <row r="58" spans="1:26" s="19" customFormat="1" ht="26.25">
      <c r="G58" s="140"/>
      <c r="K58" s="140"/>
      <c r="L58" s="140"/>
      <c r="M58"/>
      <c r="N58"/>
      <c r="O58"/>
      <c r="P58" s="140"/>
      <c r="T58" s="17"/>
      <c r="U58" s="188"/>
      <c r="V58" s="140"/>
      <c r="X58" s="140"/>
    </row>
    <row r="59" spans="1:26" s="24" customFormat="1">
      <c r="C59" s="36" t="s">
        <v>8</v>
      </c>
      <c r="F59" s="36" t="s">
        <v>9</v>
      </c>
      <c r="G59" s="36"/>
      <c r="I59" s="36" t="s">
        <v>9</v>
      </c>
      <c r="J59" s="25"/>
      <c r="K59" s="36"/>
      <c r="L59" s="36"/>
      <c r="M59" s="101"/>
      <c r="N59" s="36" t="s">
        <v>9</v>
      </c>
      <c r="P59" s="36"/>
      <c r="R59" s="36" t="s">
        <v>10</v>
      </c>
      <c r="T59" s="25"/>
      <c r="U59" s="189"/>
    </row>
    <row r="60" spans="1:26" s="19" customFormat="1">
      <c r="C60" s="18"/>
      <c r="F60" s="18"/>
      <c r="G60" s="18"/>
      <c r="I60" s="18"/>
      <c r="J60" s="20"/>
      <c r="K60" s="18"/>
      <c r="L60" s="18"/>
      <c r="N60" s="21"/>
      <c r="P60" s="21"/>
      <c r="R60" s="21"/>
      <c r="T60" s="20"/>
      <c r="U60" s="181"/>
    </row>
    <row r="61" spans="1:26" s="19" customFormat="1">
      <c r="C61" s="18"/>
      <c r="F61" s="18"/>
      <c r="G61" s="18"/>
      <c r="I61" s="18"/>
      <c r="J61" s="20"/>
      <c r="K61" s="18"/>
      <c r="L61" s="18"/>
      <c r="N61" s="21"/>
      <c r="P61" s="21"/>
      <c r="R61" s="21"/>
      <c r="T61" s="20"/>
      <c r="U61" s="181"/>
    </row>
    <row r="62" spans="1:26" s="19" customFormat="1">
      <c r="C62" s="18"/>
      <c r="F62" s="18"/>
      <c r="G62" s="18"/>
      <c r="I62" s="18"/>
      <c r="J62" s="20"/>
      <c r="K62" s="18"/>
      <c r="L62" s="18"/>
      <c r="N62" s="21"/>
      <c r="P62" s="21"/>
      <c r="R62" s="21"/>
      <c r="T62" s="20"/>
      <c r="U62" s="181"/>
    </row>
    <row r="63" spans="1:26" s="19" customFormat="1">
      <c r="C63" s="18"/>
      <c r="F63" s="18"/>
      <c r="G63" s="18"/>
      <c r="I63" s="18"/>
      <c r="J63" s="20"/>
      <c r="K63" s="18"/>
      <c r="L63" s="18"/>
      <c r="N63" s="21"/>
      <c r="P63" s="21"/>
      <c r="R63" s="21"/>
      <c r="T63" s="20"/>
      <c r="U63" s="181"/>
    </row>
    <row r="64" spans="1:26" s="19" customFormat="1">
      <c r="C64" s="18"/>
      <c r="F64" s="18"/>
      <c r="G64" s="18"/>
      <c r="I64" s="18"/>
      <c r="J64" s="20"/>
      <c r="K64" s="18"/>
      <c r="L64" s="18"/>
      <c r="N64" s="21"/>
      <c r="P64" s="21"/>
      <c r="R64" s="21"/>
      <c r="T64" s="20"/>
      <c r="U64" s="181"/>
    </row>
    <row r="65" spans="1:21" s="19" customFormat="1">
      <c r="C65" s="18"/>
      <c r="F65" s="18"/>
      <c r="G65" s="18"/>
      <c r="I65" s="18"/>
      <c r="J65" s="20"/>
      <c r="K65" s="18"/>
      <c r="L65" s="18"/>
      <c r="N65" s="21"/>
      <c r="P65" s="21"/>
      <c r="R65" s="21"/>
      <c r="T65" s="20"/>
      <c r="U65" s="181"/>
    </row>
    <row r="66" spans="1:21">
      <c r="C66" s="18"/>
      <c r="D66" s="19"/>
      <c r="E66" s="19"/>
      <c r="F66" s="18"/>
      <c r="G66" s="18"/>
      <c r="H66" s="23"/>
      <c r="I66" s="18"/>
      <c r="J66" s="20"/>
      <c r="K66" s="18"/>
      <c r="L66" s="18"/>
      <c r="M66" s="23"/>
      <c r="N66" s="21"/>
      <c r="P66" s="21"/>
      <c r="R66" s="21"/>
      <c r="T66" s="20"/>
    </row>
    <row r="67" spans="1:21" s="27" customFormat="1">
      <c r="C67" s="36" t="s">
        <v>284</v>
      </c>
      <c r="D67" s="24"/>
      <c r="E67" s="24"/>
      <c r="F67" s="36" t="s">
        <v>275</v>
      </c>
      <c r="G67" s="36"/>
      <c r="I67" s="36" t="s">
        <v>321</v>
      </c>
      <c r="J67" s="25"/>
      <c r="K67" s="36"/>
      <c r="L67" s="36"/>
      <c r="N67" s="36" t="s">
        <v>11</v>
      </c>
      <c r="O67" s="26"/>
      <c r="P67" s="36"/>
      <c r="R67" s="36" t="s">
        <v>12</v>
      </c>
      <c r="T67" s="25"/>
      <c r="U67" s="190"/>
    </row>
    <row r="77" spans="1:21" hidden="1">
      <c r="A77" s="23" t="s">
        <v>25</v>
      </c>
      <c r="C77" s="23" t="s">
        <v>283</v>
      </c>
    </row>
    <row r="78" spans="1:21" hidden="1">
      <c r="A78" s="23" t="s">
        <v>258</v>
      </c>
      <c r="C78" s="23" t="s">
        <v>282</v>
      </c>
    </row>
  </sheetData>
  <mergeCells count="42">
    <mergeCell ref="A4:A5"/>
    <mergeCell ref="C4:C5"/>
    <mergeCell ref="D4:G4"/>
    <mergeCell ref="A24:A32"/>
    <mergeCell ref="A6:A18"/>
    <mergeCell ref="A22:A23"/>
    <mergeCell ref="C22:C23"/>
    <mergeCell ref="D22:G22"/>
    <mergeCell ref="B4:B5"/>
    <mergeCell ref="B22:B23"/>
    <mergeCell ref="A47:A48"/>
    <mergeCell ref="C47:C48"/>
    <mergeCell ref="D47:G47"/>
    <mergeCell ref="A35:A36"/>
    <mergeCell ref="C35:C36"/>
    <mergeCell ref="D35:G35"/>
    <mergeCell ref="A42:A43"/>
    <mergeCell ref="A37:A41"/>
    <mergeCell ref="B35:B36"/>
    <mergeCell ref="B47:B48"/>
    <mergeCell ref="Q4:Q5"/>
    <mergeCell ref="R4:R5"/>
    <mergeCell ref="R22:R23"/>
    <mergeCell ref="S22:S23"/>
    <mergeCell ref="H4:L4"/>
    <mergeCell ref="H22:L22"/>
    <mergeCell ref="M22:P22"/>
    <mergeCell ref="M4:P4"/>
    <mergeCell ref="S4:S5"/>
    <mergeCell ref="Q22:Q23"/>
    <mergeCell ref="H47:L47"/>
    <mergeCell ref="M47:Q47"/>
    <mergeCell ref="R47:U47"/>
    <mergeCell ref="H35:L35"/>
    <mergeCell ref="M35:P35"/>
    <mergeCell ref="W47:W48"/>
    <mergeCell ref="X47:X48"/>
    <mergeCell ref="Y47:Y48"/>
    <mergeCell ref="Q35:Q36"/>
    <mergeCell ref="R35:R36"/>
    <mergeCell ref="S35:S36"/>
    <mergeCell ref="V47:V48"/>
  </mergeCells>
  <printOptions horizontalCentered="1"/>
  <pageMargins left="0" right="0" top="0" bottom="0" header="0.17" footer="0"/>
  <pageSetup paperSize="9" scale="2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94" bestFit="1" customWidth="1"/>
    <col min="2" max="2" width="17.7109375" style="94" bestFit="1" customWidth="1"/>
    <col min="3" max="3" width="40.140625" style="94" customWidth="1"/>
    <col min="4" max="4" width="18.85546875" style="95" bestFit="1" customWidth="1"/>
    <col min="5" max="5" width="8.5703125" style="95" bestFit="1" customWidth="1"/>
    <col min="6" max="6" width="66.85546875" style="95" customWidth="1"/>
    <col min="7" max="7" width="3.7109375" style="95" bestFit="1" customWidth="1"/>
    <col min="8" max="8" width="3.85546875" style="95" bestFit="1" customWidth="1"/>
    <col min="9" max="9" width="9.140625" style="95"/>
    <col min="10" max="10" width="48.5703125" style="95" customWidth="1"/>
    <col min="11" max="16384" width="9.140625" style="60"/>
  </cols>
  <sheetData>
    <row r="1" spans="1:10">
      <c r="A1" s="237" t="s">
        <v>14</v>
      </c>
      <c r="B1" s="237" t="s">
        <v>20</v>
      </c>
      <c r="C1" s="237" t="s">
        <v>29</v>
      </c>
      <c r="D1" s="237" t="s">
        <v>30</v>
      </c>
      <c r="E1" s="237" t="s">
        <v>31</v>
      </c>
      <c r="F1" s="237" t="s">
        <v>32</v>
      </c>
      <c r="G1" s="237" t="s">
        <v>33</v>
      </c>
      <c r="H1" s="237"/>
      <c r="I1" s="237" t="s">
        <v>34</v>
      </c>
      <c r="J1" s="237" t="s">
        <v>35</v>
      </c>
    </row>
    <row r="2" spans="1:10">
      <c r="A2" s="237"/>
      <c r="B2" s="238"/>
      <c r="C2" s="237"/>
      <c r="D2" s="237"/>
      <c r="E2" s="237"/>
      <c r="F2" s="237"/>
      <c r="G2" s="61" t="s">
        <v>36</v>
      </c>
      <c r="H2" s="61" t="s">
        <v>37</v>
      </c>
      <c r="I2" s="237"/>
      <c r="J2" s="237"/>
    </row>
    <row r="3" spans="1:10">
      <c r="A3" s="227">
        <v>1</v>
      </c>
      <c r="B3" s="62" t="s">
        <v>38</v>
      </c>
      <c r="C3" s="227" t="s">
        <v>39</v>
      </c>
      <c r="D3" s="63" t="s">
        <v>40</v>
      </c>
      <c r="E3" s="64"/>
      <c r="F3" s="65" t="s">
        <v>41</v>
      </c>
      <c r="G3" s="64"/>
      <c r="H3" s="64" t="s">
        <v>42</v>
      </c>
      <c r="I3" s="64">
        <f>IF(G3&lt;&gt;"",5,0)</f>
        <v>0</v>
      </c>
      <c r="J3" s="64" t="s">
        <v>43</v>
      </c>
    </row>
    <row r="4" spans="1:10" hidden="1">
      <c r="A4" s="227"/>
      <c r="B4" s="62" t="s">
        <v>38</v>
      </c>
      <c r="C4" s="227"/>
      <c r="D4" s="63" t="s">
        <v>44</v>
      </c>
      <c r="E4" s="64" t="s">
        <v>45</v>
      </c>
      <c r="F4" s="65" t="s">
        <v>46</v>
      </c>
      <c r="G4" s="64" t="s">
        <v>42</v>
      </c>
      <c r="H4" s="64"/>
      <c r="I4" s="64">
        <f>IF(G4&lt;&gt;"",5,"")</f>
        <v>5</v>
      </c>
      <c r="J4" s="64"/>
    </row>
    <row r="5" spans="1:10" hidden="1">
      <c r="A5" s="227"/>
      <c r="B5" s="62" t="s">
        <v>38</v>
      </c>
      <c r="C5" s="227"/>
      <c r="D5" s="63" t="s">
        <v>47</v>
      </c>
      <c r="E5" s="64"/>
      <c r="F5" s="65" t="s">
        <v>48</v>
      </c>
      <c r="G5" s="64" t="s">
        <v>42</v>
      </c>
      <c r="H5" s="64"/>
      <c r="I5" s="64">
        <f>IF(G5&lt;&gt;"",5,"")</f>
        <v>5</v>
      </c>
      <c r="J5" s="64"/>
    </row>
    <row r="6" spans="1:10" hidden="1">
      <c r="A6" s="227"/>
      <c r="B6" s="62" t="s">
        <v>38</v>
      </c>
      <c r="C6" s="227"/>
      <c r="D6" s="63" t="s">
        <v>49</v>
      </c>
      <c r="E6" s="64"/>
      <c r="F6" s="65" t="s">
        <v>50</v>
      </c>
      <c r="G6" s="64" t="s">
        <v>42</v>
      </c>
      <c r="H6" s="64"/>
      <c r="I6" s="64">
        <f>IF(G6&lt;&gt;"",5,"")</f>
        <v>5</v>
      </c>
      <c r="J6" s="64"/>
    </row>
    <row r="7" spans="1:10" hidden="1">
      <c r="A7" s="227"/>
      <c r="B7" s="62" t="s">
        <v>38</v>
      </c>
      <c r="C7" s="227"/>
      <c r="D7" s="66" t="s">
        <v>51</v>
      </c>
      <c r="E7" s="67"/>
      <c r="F7" s="68"/>
      <c r="G7" s="67"/>
      <c r="H7" s="67"/>
      <c r="I7" s="67">
        <f>SUM(I3:I6)</f>
        <v>15</v>
      </c>
      <c r="J7" s="67"/>
    </row>
    <row r="8" spans="1:10">
      <c r="A8" s="227">
        <v>2</v>
      </c>
      <c r="B8" s="62" t="s">
        <v>38</v>
      </c>
      <c r="C8" s="227" t="s">
        <v>52</v>
      </c>
      <c r="D8" s="63" t="s">
        <v>40</v>
      </c>
      <c r="E8" s="64"/>
      <c r="F8" s="65" t="s">
        <v>41</v>
      </c>
      <c r="G8" s="64"/>
      <c r="H8" s="64" t="s">
        <v>42</v>
      </c>
      <c r="I8" s="64">
        <f>IF(G8&lt;&gt;"",5,0)</f>
        <v>0</v>
      </c>
      <c r="J8" s="64" t="s">
        <v>43</v>
      </c>
    </row>
    <row r="9" spans="1:10" hidden="1">
      <c r="A9" s="227"/>
      <c r="B9" s="62" t="s">
        <v>38</v>
      </c>
      <c r="C9" s="227"/>
      <c r="D9" s="63" t="s">
        <v>44</v>
      </c>
      <c r="E9" s="64" t="s">
        <v>45</v>
      </c>
      <c r="F9" s="65" t="s">
        <v>53</v>
      </c>
      <c r="G9" s="64" t="s">
        <v>42</v>
      </c>
      <c r="H9" s="64"/>
      <c r="I9" s="64">
        <f>IF(G9&lt;&gt;"",5,"")</f>
        <v>5</v>
      </c>
      <c r="J9" s="64"/>
    </row>
    <row r="10" spans="1:10" hidden="1">
      <c r="A10" s="227"/>
      <c r="B10" s="62" t="s">
        <v>38</v>
      </c>
      <c r="C10" s="227"/>
      <c r="D10" s="63" t="s">
        <v>47</v>
      </c>
      <c r="E10" s="64"/>
      <c r="F10" s="65" t="s">
        <v>54</v>
      </c>
      <c r="G10" s="64" t="s">
        <v>42</v>
      </c>
      <c r="H10" s="64"/>
      <c r="I10" s="64">
        <f>IF(G10&lt;&gt;"",5,"")</f>
        <v>5</v>
      </c>
      <c r="J10" s="64"/>
    </row>
    <row r="11" spans="1:10" hidden="1">
      <c r="A11" s="227"/>
      <c r="B11" s="62" t="s">
        <v>38</v>
      </c>
      <c r="C11" s="227"/>
      <c r="D11" s="63" t="s">
        <v>49</v>
      </c>
      <c r="E11" s="64"/>
      <c r="F11" s="65" t="s">
        <v>55</v>
      </c>
      <c r="G11" s="64"/>
      <c r="H11" s="64" t="s">
        <v>42</v>
      </c>
      <c r="I11" s="64">
        <f>IF(G11&lt;&gt;"",5,0)</f>
        <v>0</v>
      </c>
      <c r="J11" s="64"/>
    </row>
    <row r="12" spans="1:10" hidden="1">
      <c r="A12" s="227"/>
      <c r="B12" s="62" t="s">
        <v>38</v>
      </c>
      <c r="C12" s="227"/>
      <c r="D12" s="66" t="s">
        <v>51</v>
      </c>
      <c r="E12" s="67"/>
      <c r="F12" s="68"/>
      <c r="G12" s="67"/>
      <c r="H12" s="67"/>
      <c r="I12" s="67">
        <f>SUM(I8:I11)</f>
        <v>10</v>
      </c>
      <c r="J12" s="67"/>
    </row>
    <row r="13" spans="1:10">
      <c r="A13" s="227">
        <v>3</v>
      </c>
      <c r="B13" s="62" t="s">
        <v>56</v>
      </c>
      <c r="C13" s="227" t="s">
        <v>57</v>
      </c>
      <c r="D13" s="63" t="s">
        <v>40</v>
      </c>
      <c r="E13" s="64"/>
      <c r="F13" s="65" t="s">
        <v>41</v>
      </c>
      <c r="G13" s="64"/>
      <c r="H13" s="64" t="s">
        <v>42</v>
      </c>
      <c r="I13" s="64">
        <f>IF(G13&lt;&gt;"",5,0)</f>
        <v>0</v>
      </c>
      <c r="J13" s="64" t="s">
        <v>43</v>
      </c>
    </row>
    <row r="14" spans="1:10" hidden="1">
      <c r="A14" s="227"/>
      <c r="B14" s="62" t="s">
        <v>56</v>
      </c>
      <c r="C14" s="227"/>
      <c r="D14" s="63" t="s">
        <v>44</v>
      </c>
      <c r="E14" s="64" t="s">
        <v>45</v>
      </c>
      <c r="F14" s="65" t="s">
        <v>46</v>
      </c>
      <c r="G14" s="64" t="s">
        <v>42</v>
      </c>
      <c r="H14" s="64"/>
      <c r="I14" s="64">
        <f>IF(G14&lt;&gt;"",5,"")</f>
        <v>5</v>
      </c>
      <c r="J14" s="64"/>
    </row>
    <row r="15" spans="1:10" hidden="1">
      <c r="A15" s="227"/>
      <c r="B15" s="62" t="s">
        <v>56</v>
      </c>
      <c r="C15" s="227"/>
      <c r="D15" s="63" t="s">
        <v>47</v>
      </c>
      <c r="E15" s="64"/>
      <c r="F15" s="65" t="s">
        <v>58</v>
      </c>
      <c r="G15" s="64" t="s">
        <v>42</v>
      </c>
      <c r="H15" s="64"/>
      <c r="I15" s="64">
        <f>IF(G15&lt;&gt;"",5,"")</f>
        <v>5</v>
      </c>
      <c r="J15" s="64"/>
    </row>
    <row r="16" spans="1:10" hidden="1">
      <c r="A16" s="227"/>
      <c r="B16" s="62" t="s">
        <v>56</v>
      </c>
      <c r="C16" s="227"/>
      <c r="D16" s="63" t="s">
        <v>49</v>
      </c>
      <c r="E16" s="64"/>
      <c r="F16" s="65" t="s">
        <v>55</v>
      </c>
      <c r="G16" s="64"/>
      <c r="H16" s="64" t="s">
        <v>42</v>
      </c>
      <c r="I16" s="64">
        <f>IF(G16&lt;&gt;"",5,0)</f>
        <v>0</v>
      </c>
      <c r="J16" s="64"/>
    </row>
    <row r="17" spans="1:10" hidden="1">
      <c r="A17" s="227"/>
      <c r="B17" s="62" t="s">
        <v>56</v>
      </c>
      <c r="C17" s="227"/>
      <c r="D17" s="66" t="s">
        <v>51</v>
      </c>
      <c r="E17" s="67"/>
      <c r="F17" s="68"/>
      <c r="G17" s="67"/>
      <c r="H17" s="67"/>
      <c r="I17" s="67">
        <f>SUM(I13:I16)</f>
        <v>10</v>
      </c>
      <c r="J17" s="67"/>
    </row>
    <row r="18" spans="1:10">
      <c r="A18" s="227">
        <v>4</v>
      </c>
      <c r="B18" s="62" t="s">
        <v>38</v>
      </c>
      <c r="C18" s="227" t="s">
        <v>59</v>
      </c>
      <c r="D18" s="63" t="s">
        <v>40</v>
      </c>
      <c r="E18" s="64"/>
      <c r="F18" s="65" t="s">
        <v>60</v>
      </c>
      <c r="G18" s="64"/>
      <c r="H18" s="64" t="s">
        <v>42</v>
      </c>
      <c r="I18" s="64">
        <f>IF(G18&lt;&gt;"",5,0)</f>
        <v>0</v>
      </c>
      <c r="J18" s="64" t="s">
        <v>61</v>
      </c>
    </row>
    <row r="19" spans="1:10" hidden="1">
      <c r="A19" s="227"/>
      <c r="B19" s="62" t="s">
        <v>38</v>
      </c>
      <c r="C19" s="227"/>
      <c r="D19" s="63" t="s">
        <v>44</v>
      </c>
      <c r="E19" s="64" t="s">
        <v>45</v>
      </c>
      <c r="F19" s="65" t="s">
        <v>46</v>
      </c>
      <c r="G19" s="64" t="s">
        <v>42</v>
      </c>
      <c r="H19" s="64"/>
      <c r="I19" s="64">
        <f>IF(G19&lt;&gt;"",5,"")</f>
        <v>5</v>
      </c>
      <c r="J19" s="64"/>
    </row>
    <row r="20" spans="1:10" hidden="1">
      <c r="A20" s="227"/>
      <c r="B20" s="62" t="s">
        <v>38</v>
      </c>
      <c r="C20" s="227"/>
      <c r="D20" s="63" t="s">
        <v>47</v>
      </c>
      <c r="E20" s="64"/>
      <c r="F20" s="65" t="s">
        <v>62</v>
      </c>
      <c r="G20" s="64" t="s">
        <v>42</v>
      </c>
      <c r="H20" s="64"/>
      <c r="I20" s="64">
        <f>IF(G20&lt;&gt;"",5,"")</f>
        <v>5</v>
      </c>
      <c r="J20" s="64"/>
    </row>
    <row r="21" spans="1:10" hidden="1">
      <c r="A21" s="227"/>
      <c r="B21" s="62" t="s">
        <v>38</v>
      </c>
      <c r="C21" s="227"/>
      <c r="D21" s="63" t="s">
        <v>49</v>
      </c>
      <c r="E21" s="64"/>
      <c r="F21" s="65" t="s">
        <v>50</v>
      </c>
      <c r="G21" s="64" t="s">
        <v>42</v>
      </c>
      <c r="H21" s="64"/>
      <c r="I21" s="64">
        <f>IF(G21&lt;&gt;"",5,"0")</f>
        <v>5</v>
      </c>
      <c r="J21" s="64"/>
    </row>
    <row r="22" spans="1:10" hidden="1">
      <c r="A22" s="227"/>
      <c r="B22" s="62" t="s">
        <v>38</v>
      </c>
      <c r="C22" s="227"/>
      <c r="D22" s="66" t="s">
        <v>51</v>
      </c>
      <c r="E22" s="67"/>
      <c r="F22" s="68"/>
      <c r="G22" s="67"/>
      <c r="H22" s="67"/>
      <c r="I22" s="67">
        <f>SUM(I18:I21)</f>
        <v>15</v>
      </c>
      <c r="J22" s="67"/>
    </row>
    <row r="23" spans="1:10">
      <c r="A23" s="227">
        <v>5</v>
      </c>
      <c r="B23" s="62" t="s">
        <v>56</v>
      </c>
      <c r="C23" s="227" t="s">
        <v>63</v>
      </c>
      <c r="D23" s="63" t="s">
        <v>40</v>
      </c>
      <c r="E23" s="64"/>
      <c r="F23" s="65" t="s">
        <v>64</v>
      </c>
      <c r="G23" s="64"/>
      <c r="H23" s="64" t="s">
        <v>42</v>
      </c>
      <c r="I23" s="64">
        <f>IF(G23&lt;&gt;"",5,0)</f>
        <v>0</v>
      </c>
      <c r="J23" s="64" t="s">
        <v>65</v>
      </c>
    </row>
    <row r="24" spans="1:10" hidden="1">
      <c r="A24" s="227"/>
      <c r="B24" s="62" t="s">
        <v>56</v>
      </c>
      <c r="C24" s="227"/>
      <c r="D24" s="63" t="s">
        <v>44</v>
      </c>
      <c r="E24" s="64" t="s">
        <v>45</v>
      </c>
      <c r="F24" s="65" t="s">
        <v>66</v>
      </c>
      <c r="G24" s="64" t="s">
        <v>42</v>
      </c>
      <c r="H24" s="64"/>
      <c r="I24" s="64">
        <f>IF(G24&lt;&gt;"",5,0)</f>
        <v>5</v>
      </c>
      <c r="J24" s="64"/>
    </row>
    <row r="25" spans="1:10" hidden="1">
      <c r="A25" s="227"/>
      <c r="B25" s="62" t="s">
        <v>56</v>
      </c>
      <c r="C25" s="227"/>
      <c r="D25" s="63" t="s">
        <v>47</v>
      </c>
      <c r="E25" s="64"/>
      <c r="F25" s="65" t="s">
        <v>67</v>
      </c>
      <c r="G25" s="64" t="s">
        <v>42</v>
      </c>
      <c r="H25" s="64"/>
      <c r="I25" s="64">
        <f>IF(G25&lt;&gt;"",5,"")</f>
        <v>5</v>
      </c>
      <c r="J25" s="64"/>
    </row>
    <row r="26" spans="1:10" hidden="1">
      <c r="A26" s="227"/>
      <c r="B26" s="62" t="s">
        <v>56</v>
      </c>
      <c r="C26" s="227"/>
      <c r="D26" s="63" t="s">
        <v>49</v>
      </c>
      <c r="E26" s="64"/>
      <c r="F26" s="65" t="s">
        <v>68</v>
      </c>
      <c r="G26" s="64" t="s">
        <v>42</v>
      </c>
      <c r="H26" s="64"/>
      <c r="I26" s="64">
        <f>IF(G26&lt;&gt;"",5,"0")</f>
        <v>5</v>
      </c>
      <c r="J26" s="64"/>
    </row>
    <row r="27" spans="1:10" hidden="1">
      <c r="A27" s="227"/>
      <c r="B27" s="62" t="s">
        <v>56</v>
      </c>
      <c r="C27" s="227"/>
      <c r="D27" s="66" t="s">
        <v>51</v>
      </c>
      <c r="E27" s="67"/>
      <c r="F27" s="68"/>
      <c r="G27" s="67"/>
      <c r="H27" s="67"/>
      <c r="I27" s="67">
        <f>SUM(I23:I26)</f>
        <v>15</v>
      </c>
      <c r="J27" s="67"/>
    </row>
    <row r="28" spans="1:10" ht="15.75" customHeight="1">
      <c r="A28" s="227">
        <v>6</v>
      </c>
      <c r="B28" s="62" t="s">
        <v>69</v>
      </c>
      <c r="C28" s="226" t="s">
        <v>70</v>
      </c>
      <c r="D28" s="69" t="s">
        <v>40</v>
      </c>
      <c r="E28" s="70"/>
      <c r="F28" s="71" t="s">
        <v>71</v>
      </c>
      <c r="G28" s="70"/>
      <c r="H28" s="70" t="s">
        <v>42</v>
      </c>
      <c r="I28" s="64">
        <f>IF(G28&lt;&gt;"",5,0)</f>
        <v>0</v>
      </c>
      <c r="J28" s="69" t="s">
        <v>72</v>
      </c>
    </row>
    <row r="29" spans="1:10" ht="15.75" hidden="1" customHeight="1">
      <c r="A29" s="227"/>
      <c r="B29" s="62" t="s">
        <v>69</v>
      </c>
      <c r="C29" s="226"/>
      <c r="D29" s="69" t="s">
        <v>44</v>
      </c>
      <c r="E29" s="70" t="s">
        <v>45</v>
      </c>
      <c r="F29" s="71" t="s">
        <v>73</v>
      </c>
      <c r="G29" s="70" t="s">
        <v>42</v>
      </c>
      <c r="H29" s="70"/>
      <c r="I29" s="64">
        <f>IF(G29&lt;&gt;"",5,"0")</f>
        <v>5</v>
      </c>
      <c r="J29" s="69"/>
    </row>
    <row r="30" spans="1:10" ht="15.75" hidden="1" customHeight="1">
      <c r="A30" s="227"/>
      <c r="B30" s="62" t="s">
        <v>69</v>
      </c>
      <c r="C30" s="226"/>
      <c r="D30" s="69" t="s">
        <v>47</v>
      </c>
      <c r="E30" s="70"/>
      <c r="F30" s="71" t="s">
        <v>74</v>
      </c>
      <c r="G30" s="70"/>
      <c r="H30" s="70" t="s">
        <v>42</v>
      </c>
      <c r="I30" s="64">
        <f>IF(G30&lt;&gt;"",5,0)</f>
        <v>0</v>
      </c>
      <c r="J30" s="69"/>
    </row>
    <row r="31" spans="1:10" ht="15.75" hidden="1" customHeight="1">
      <c r="A31" s="227"/>
      <c r="B31" s="62" t="s">
        <v>69</v>
      </c>
      <c r="C31" s="226"/>
      <c r="D31" s="69" t="s">
        <v>49</v>
      </c>
      <c r="E31" s="70"/>
      <c r="F31" s="71" t="s">
        <v>75</v>
      </c>
      <c r="G31" s="70" t="s">
        <v>42</v>
      </c>
      <c r="H31" s="70"/>
      <c r="I31" s="64">
        <f>IF(G31&lt;&gt;"",5,"0")</f>
        <v>5</v>
      </c>
      <c r="J31" s="69"/>
    </row>
    <row r="32" spans="1:10" hidden="1">
      <c r="A32" s="227"/>
      <c r="B32" s="62" t="s">
        <v>69</v>
      </c>
      <c r="C32" s="226"/>
      <c r="D32" s="72" t="s">
        <v>51</v>
      </c>
      <c r="E32" s="73"/>
      <c r="F32" s="74"/>
      <c r="G32" s="73"/>
      <c r="H32" s="73"/>
      <c r="I32" s="73">
        <f>SUM(I28:I31)</f>
        <v>10</v>
      </c>
      <c r="J32" s="69"/>
    </row>
    <row r="33" spans="1:10" ht="15.75" customHeight="1">
      <c r="A33" s="227">
        <v>7</v>
      </c>
      <c r="B33" s="62" t="s">
        <v>76</v>
      </c>
      <c r="C33" s="226" t="s">
        <v>77</v>
      </c>
      <c r="D33" s="69" t="s">
        <v>40</v>
      </c>
      <c r="E33" s="70"/>
      <c r="F33" s="71" t="s">
        <v>78</v>
      </c>
      <c r="G33" s="70" t="s">
        <v>42</v>
      </c>
      <c r="H33" s="70"/>
      <c r="I33" s="70">
        <f t="shared" ref="I33:I51" si="0">IF(G33="x",5,0)</f>
        <v>5</v>
      </c>
      <c r="J33" s="69"/>
    </row>
    <row r="34" spans="1:10" ht="15.75" hidden="1" customHeight="1">
      <c r="A34" s="227"/>
      <c r="B34" s="62" t="s">
        <v>76</v>
      </c>
      <c r="C34" s="226"/>
      <c r="D34" s="69" t="s">
        <v>44</v>
      </c>
      <c r="E34" s="70" t="s">
        <v>45</v>
      </c>
      <c r="F34" s="71" t="s">
        <v>79</v>
      </c>
      <c r="G34" s="70" t="s">
        <v>42</v>
      </c>
      <c r="H34" s="70"/>
      <c r="I34" s="70">
        <f t="shared" si="0"/>
        <v>5</v>
      </c>
      <c r="J34" s="69"/>
    </row>
    <row r="35" spans="1:10" ht="15.75" hidden="1" customHeight="1">
      <c r="A35" s="227"/>
      <c r="B35" s="62" t="s">
        <v>76</v>
      </c>
      <c r="C35" s="226"/>
      <c r="D35" s="69" t="s">
        <v>47</v>
      </c>
      <c r="E35" s="70"/>
      <c r="F35" s="71" t="s">
        <v>80</v>
      </c>
      <c r="G35" s="70" t="s">
        <v>42</v>
      </c>
      <c r="H35" s="70"/>
      <c r="I35" s="70">
        <f t="shared" si="0"/>
        <v>5</v>
      </c>
      <c r="J35" s="69"/>
    </row>
    <row r="36" spans="1:10" ht="15.75" hidden="1" customHeight="1">
      <c r="A36" s="227"/>
      <c r="B36" s="62" t="s">
        <v>76</v>
      </c>
      <c r="C36" s="226"/>
      <c r="D36" s="69" t="s">
        <v>49</v>
      </c>
      <c r="E36" s="70"/>
      <c r="F36" s="71" t="s">
        <v>81</v>
      </c>
      <c r="G36" s="70"/>
      <c r="H36" s="70" t="s">
        <v>42</v>
      </c>
      <c r="I36" s="64">
        <f>IF(G36&lt;&gt;"",5,0)</f>
        <v>0</v>
      </c>
      <c r="J36" s="69"/>
    </row>
    <row r="37" spans="1:10" hidden="1">
      <c r="A37" s="227"/>
      <c r="B37" s="62" t="s">
        <v>76</v>
      </c>
      <c r="C37" s="226"/>
      <c r="D37" s="72" t="s">
        <v>51</v>
      </c>
      <c r="E37" s="73"/>
      <c r="F37" s="74"/>
      <c r="G37" s="73"/>
      <c r="H37" s="73"/>
      <c r="I37" s="73">
        <f>SUM(I33:I36)</f>
        <v>15</v>
      </c>
      <c r="J37" s="69"/>
    </row>
    <row r="38" spans="1:10" ht="15.75" customHeight="1">
      <c r="A38" s="227">
        <v>8</v>
      </c>
      <c r="B38" s="62" t="s">
        <v>76</v>
      </c>
      <c r="C38" s="226" t="s">
        <v>82</v>
      </c>
      <c r="D38" s="69" t="s">
        <v>40</v>
      </c>
      <c r="E38" s="70"/>
      <c r="F38" s="71" t="s">
        <v>83</v>
      </c>
      <c r="G38" s="70" t="s">
        <v>42</v>
      </c>
      <c r="H38" s="70"/>
      <c r="I38" s="70">
        <f t="shared" si="0"/>
        <v>5</v>
      </c>
      <c r="J38" s="69"/>
    </row>
    <row r="39" spans="1:10" ht="15.75" hidden="1" customHeight="1">
      <c r="A39" s="227"/>
      <c r="B39" s="62" t="s">
        <v>76</v>
      </c>
      <c r="C39" s="226"/>
      <c r="D39" s="69" t="s">
        <v>44</v>
      </c>
      <c r="E39" s="70" t="s">
        <v>45</v>
      </c>
      <c r="F39" s="71" t="s">
        <v>84</v>
      </c>
      <c r="G39" s="70" t="s">
        <v>42</v>
      </c>
      <c r="H39" s="70"/>
      <c r="I39" s="70">
        <f t="shared" si="0"/>
        <v>5</v>
      </c>
      <c r="J39" s="69"/>
    </row>
    <row r="40" spans="1:10" ht="15.75" hidden="1" customHeight="1">
      <c r="A40" s="227"/>
      <c r="B40" s="62" t="s">
        <v>76</v>
      </c>
      <c r="C40" s="226"/>
      <c r="D40" s="69" t="s">
        <v>47</v>
      </c>
      <c r="E40" s="70"/>
      <c r="F40" s="71" t="s">
        <v>85</v>
      </c>
      <c r="G40" s="70" t="s">
        <v>42</v>
      </c>
      <c r="H40" s="70"/>
      <c r="I40" s="70">
        <f t="shared" si="0"/>
        <v>5</v>
      </c>
      <c r="J40" s="69"/>
    </row>
    <row r="41" spans="1:10" ht="15.75" hidden="1" customHeight="1">
      <c r="A41" s="227"/>
      <c r="B41" s="62" t="s">
        <v>76</v>
      </c>
      <c r="C41" s="226"/>
      <c r="D41" s="69" t="s">
        <v>49</v>
      </c>
      <c r="E41" s="70"/>
      <c r="F41" s="71" t="s">
        <v>81</v>
      </c>
      <c r="G41" s="70"/>
      <c r="H41" s="70" t="s">
        <v>42</v>
      </c>
      <c r="I41" s="64">
        <f>IF(G41&lt;&gt;"",5,0)</f>
        <v>0</v>
      </c>
      <c r="J41" s="69"/>
    </row>
    <row r="42" spans="1:10" hidden="1">
      <c r="A42" s="227"/>
      <c r="B42" s="62" t="s">
        <v>76</v>
      </c>
      <c r="C42" s="226"/>
      <c r="D42" s="72" t="s">
        <v>51</v>
      </c>
      <c r="E42" s="73"/>
      <c r="F42" s="74"/>
      <c r="G42" s="73"/>
      <c r="H42" s="73"/>
      <c r="I42" s="73">
        <f>SUM(I38:I41)</f>
        <v>15</v>
      </c>
      <c r="J42" s="69"/>
    </row>
    <row r="43" spans="1:10" ht="15.75" customHeight="1">
      <c r="A43" s="227">
        <v>9</v>
      </c>
      <c r="B43" s="62" t="s">
        <v>76</v>
      </c>
      <c r="C43" s="226" t="s">
        <v>86</v>
      </c>
      <c r="D43" s="69" t="s">
        <v>40</v>
      </c>
      <c r="E43" s="70"/>
      <c r="F43" s="71" t="s">
        <v>87</v>
      </c>
      <c r="G43" s="70" t="s">
        <v>42</v>
      </c>
      <c r="H43" s="70"/>
      <c r="I43" s="70">
        <f t="shared" si="0"/>
        <v>5</v>
      </c>
      <c r="J43" s="69"/>
    </row>
    <row r="44" spans="1:10" ht="15.75" hidden="1" customHeight="1">
      <c r="A44" s="227"/>
      <c r="B44" s="62" t="s">
        <v>76</v>
      </c>
      <c r="C44" s="226"/>
      <c r="D44" s="69" t="s">
        <v>44</v>
      </c>
      <c r="E44" s="70" t="s">
        <v>45</v>
      </c>
      <c r="F44" s="71" t="s">
        <v>88</v>
      </c>
      <c r="G44" s="70" t="s">
        <v>42</v>
      </c>
      <c r="H44" s="70"/>
      <c r="I44" s="70">
        <f t="shared" si="0"/>
        <v>5</v>
      </c>
      <c r="J44" s="69"/>
    </row>
    <row r="45" spans="1:10" ht="15.75" hidden="1" customHeight="1">
      <c r="A45" s="227"/>
      <c r="B45" s="62" t="s">
        <v>76</v>
      </c>
      <c r="C45" s="226"/>
      <c r="D45" s="69" t="s">
        <v>47</v>
      </c>
      <c r="E45" s="70"/>
      <c r="F45" s="71" t="s">
        <v>89</v>
      </c>
      <c r="G45" s="70" t="s">
        <v>42</v>
      </c>
      <c r="H45" s="70"/>
      <c r="I45" s="70">
        <f t="shared" si="0"/>
        <v>5</v>
      </c>
      <c r="J45" s="69"/>
    </row>
    <row r="46" spans="1:10" ht="15.75" hidden="1" customHeight="1">
      <c r="A46" s="227"/>
      <c r="B46" s="62" t="s">
        <v>76</v>
      </c>
      <c r="C46" s="226"/>
      <c r="D46" s="69" t="s">
        <v>49</v>
      </c>
      <c r="E46" s="70"/>
      <c r="F46" s="71" t="s">
        <v>75</v>
      </c>
      <c r="G46" s="70" t="s">
        <v>42</v>
      </c>
      <c r="H46" s="70"/>
      <c r="I46" s="70">
        <f t="shared" si="0"/>
        <v>5</v>
      </c>
      <c r="J46" s="69"/>
    </row>
    <row r="47" spans="1:10" hidden="1">
      <c r="A47" s="227"/>
      <c r="B47" s="62" t="s">
        <v>76</v>
      </c>
      <c r="C47" s="226"/>
      <c r="D47" s="72" t="s">
        <v>51</v>
      </c>
      <c r="E47" s="73"/>
      <c r="F47" s="74"/>
      <c r="G47" s="73"/>
      <c r="H47" s="73"/>
      <c r="I47" s="73">
        <f>SUM(I43:I46)</f>
        <v>20</v>
      </c>
      <c r="J47" s="69"/>
    </row>
    <row r="48" spans="1:10" ht="15.75" customHeight="1">
      <c r="A48" s="227">
        <v>10</v>
      </c>
      <c r="B48" s="62" t="s">
        <v>90</v>
      </c>
      <c r="C48" s="226" t="s">
        <v>91</v>
      </c>
      <c r="D48" s="69" t="s">
        <v>40</v>
      </c>
      <c r="E48" s="70"/>
      <c r="F48" s="71" t="s">
        <v>92</v>
      </c>
      <c r="G48" s="70"/>
      <c r="H48" s="70" t="s">
        <v>42</v>
      </c>
      <c r="I48" s="64">
        <f>IF(G48&lt;&gt;"",5,0)</f>
        <v>0</v>
      </c>
      <c r="J48" s="69" t="s">
        <v>72</v>
      </c>
    </row>
    <row r="49" spans="1:10" ht="15.75" hidden="1" customHeight="1">
      <c r="A49" s="227"/>
      <c r="B49" s="62" t="s">
        <v>90</v>
      </c>
      <c r="C49" s="226"/>
      <c r="D49" s="69" t="s">
        <v>44</v>
      </c>
      <c r="E49" s="70" t="s">
        <v>45</v>
      </c>
      <c r="F49" s="71" t="s">
        <v>93</v>
      </c>
      <c r="G49" s="70" t="s">
        <v>42</v>
      </c>
      <c r="H49" s="70"/>
      <c r="I49" s="70">
        <f t="shared" si="0"/>
        <v>5</v>
      </c>
      <c r="J49" s="69"/>
    </row>
    <row r="50" spans="1:10" ht="15.75" hidden="1" customHeight="1">
      <c r="A50" s="227"/>
      <c r="B50" s="62" t="s">
        <v>90</v>
      </c>
      <c r="C50" s="226"/>
      <c r="D50" s="69" t="s">
        <v>47</v>
      </c>
      <c r="E50" s="70"/>
      <c r="F50" s="71" t="s">
        <v>94</v>
      </c>
      <c r="G50" s="70" t="s">
        <v>42</v>
      </c>
      <c r="H50" s="70"/>
      <c r="I50" s="70">
        <f t="shared" si="0"/>
        <v>5</v>
      </c>
      <c r="J50" s="69"/>
    </row>
    <row r="51" spans="1:10" ht="15.75" hidden="1" customHeight="1">
      <c r="A51" s="227"/>
      <c r="B51" s="62" t="s">
        <v>90</v>
      </c>
      <c r="C51" s="226"/>
      <c r="D51" s="69" t="s">
        <v>49</v>
      </c>
      <c r="E51" s="70"/>
      <c r="F51" s="71" t="s">
        <v>75</v>
      </c>
      <c r="G51" s="70" t="s">
        <v>42</v>
      </c>
      <c r="H51" s="70"/>
      <c r="I51" s="70">
        <f t="shared" si="0"/>
        <v>5</v>
      </c>
      <c r="J51" s="69"/>
    </row>
    <row r="52" spans="1:10" hidden="1">
      <c r="A52" s="227"/>
      <c r="B52" s="62" t="s">
        <v>90</v>
      </c>
      <c r="C52" s="226"/>
      <c r="D52" s="72" t="s">
        <v>51</v>
      </c>
      <c r="E52" s="73"/>
      <c r="F52" s="74"/>
      <c r="G52" s="73"/>
      <c r="H52" s="73"/>
      <c r="I52" s="73">
        <f>SUM(I48:I51)</f>
        <v>15</v>
      </c>
      <c r="J52" s="69"/>
    </row>
    <row r="53" spans="1:10">
      <c r="A53" s="227">
        <v>11</v>
      </c>
      <c r="B53" s="62" t="s">
        <v>95</v>
      </c>
      <c r="C53" s="227" t="s">
        <v>96</v>
      </c>
      <c r="D53" s="63" t="s">
        <v>40</v>
      </c>
      <c r="E53" s="64"/>
      <c r="F53" s="65" t="s">
        <v>97</v>
      </c>
      <c r="G53" s="64" t="s">
        <v>42</v>
      </c>
      <c r="H53" s="64"/>
      <c r="I53" s="64">
        <f>IF(G53&lt;&gt;"",5,"0")</f>
        <v>5</v>
      </c>
      <c r="J53" s="64" t="s">
        <v>98</v>
      </c>
    </row>
    <row r="54" spans="1:10" hidden="1">
      <c r="A54" s="227"/>
      <c r="B54" s="62" t="s">
        <v>95</v>
      </c>
      <c r="C54" s="227"/>
      <c r="D54" s="63" t="s">
        <v>44</v>
      </c>
      <c r="E54" s="64" t="s">
        <v>45</v>
      </c>
      <c r="F54" s="65" t="s">
        <v>99</v>
      </c>
      <c r="G54" s="64" t="s">
        <v>42</v>
      </c>
      <c r="H54" s="64"/>
      <c r="I54" s="64">
        <f>IF(G54&lt;&gt;"",5,"0")</f>
        <v>5</v>
      </c>
      <c r="J54" s="64" t="s">
        <v>98</v>
      </c>
    </row>
    <row r="55" spans="1:10" hidden="1">
      <c r="A55" s="227"/>
      <c r="B55" s="62" t="s">
        <v>95</v>
      </c>
      <c r="C55" s="227"/>
      <c r="D55" s="63" t="s">
        <v>47</v>
      </c>
      <c r="E55" s="64"/>
      <c r="F55" s="65" t="s">
        <v>100</v>
      </c>
      <c r="G55" s="64" t="s">
        <v>42</v>
      </c>
      <c r="H55" s="64"/>
      <c r="I55" s="64">
        <f>IF(G55&lt;&gt;"",5,0)</f>
        <v>5</v>
      </c>
      <c r="J55" s="64" t="s">
        <v>98</v>
      </c>
    </row>
    <row r="56" spans="1:10" hidden="1">
      <c r="A56" s="227"/>
      <c r="B56" s="62" t="s">
        <v>95</v>
      </c>
      <c r="C56" s="227"/>
      <c r="D56" s="63" t="s">
        <v>49</v>
      </c>
      <c r="E56" s="64"/>
      <c r="F56" s="65" t="s">
        <v>101</v>
      </c>
      <c r="G56" s="64" t="s">
        <v>42</v>
      </c>
      <c r="H56" s="64"/>
      <c r="I56" s="64">
        <f>IF(G56&lt;&gt;"",5,"0")</f>
        <v>5</v>
      </c>
      <c r="J56" s="64" t="s">
        <v>98</v>
      </c>
    </row>
    <row r="57" spans="1:10" hidden="1">
      <c r="A57" s="227"/>
      <c r="B57" s="62" t="s">
        <v>95</v>
      </c>
      <c r="C57" s="227"/>
      <c r="D57" s="66" t="s">
        <v>51</v>
      </c>
      <c r="E57" s="67"/>
      <c r="F57" s="68"/>
      <c r="G57" s="67"/>
      <c r="H57" s="67"/>
      <c r="I57" s="67">
        <v>15</v>
      </c>
      <c r="J57" s="67"/>
    </row>
    <row r="58" spans="1:10">
      <c r="A58" s="227">
        <v>12</v>
      </c>
      <c r="B58" s="62" t="s">
        <v>102</v>
      </c>
      <c r="C58" s="227" t="s">
        <v>103</v>
      </c>
      <c r="D58" s="63" t="s">
        <v>40</v>
      </c>
      <c r="E58" s="64"/>
      <c r="F58" s="65" t="s">
        <v>104</v>
      </c>
      <c r="G58" s="64"/>
      <c r="H58" s="64" t="s">
        <v>42</v>
      </c>
      <c r="I58" s="64">
        <f>IF(G58&lt;&gt;"",5,0)</f>
        <v>0</v>
      </c>
      <c r="J58" s="64" t="s">
        <v>105</v>
      </c>
    </row>
    <row r="59" spans="1:10" hidden="1">
      <c r="A59" s="227"/>
      <c r="B59" s="62" t="s">
        <v>102</v>
      </c>
      <c r="C59" s="227"/>
      <c r="D59" s="63" t="s">
        <v>44</v>
      </c>
      <c r="E59" s="64" t="s">
        <v>45</v>
      </c>
      <c r="F59" s="65" t="s">
        <v>99</v>
      </c>
      <c r="G59" s="64" t="s">
        <v>42</v>
      </c>
      <c r="H59" s="64"/>
      <c r="I59" s="64">
        <f>IF(G59&lt;&gt;"",5,"0")</f>
        <v>5</v>
      </c>
      <c r="J59" s="64" t="s">
        <v>98</v>
      </c>
    </row>
    <row r="60" spans="1:10" hidden="1">
      <c r="A60" s="227"/>
      <c r="B60" s="62" t="s">
        <v>102</v>
      </c>
      <c r="C60" s="227"/>
      <c r="D60" s="63" t="s">
        <v>47</v>
      </c>
      <c r="E60" s="64"/>
      <c r="F60" s="65" t="s">
        <v>106</v>
      </c>
      <c r="G60" s="64" t="s">
        <v>42</v>
      </c>
      <c r="H60" s="64"/>
      <c r="I60" s="64">
        <f>IF(G60&lt;&gt;"",5,"0")</f>
        <v>5</v>
      </c>
      <c r="J60" s="64" t="s">
        <v>98</v>
      </c>
    </row>
    <row r="61" spans="1:10" hidden="1">
      <c r="A61" s="227"/>
      <c r="B61" s="62" t="s">
        <v>102</v>
      </c>
      <c r="C61" s="227"/>
      <c r="D61" s="63" t="s">
        <v>49</v>
      </c>
      <c r="E61" s="64"/>
      <c r="F61" s="65" t="s">
        <v>101</v>
      </c>
      <c r="G61" s="64" t="s">
        <v>42</v>
      </c>
      <c r="H61" s="64"/>
      <c r="I61" s="64">
        <f>IF(G61&lt;&gt;"",5,"0")</f>
        <v>5</v>
      </c>
      <c r="J61" s="64" t="s">
        <v>98</v>
      </c>
    </row>
    <row r="62" spans="1:10" hidden="1">
      <c r="A62" s="227"/>
      <c r="B62" s="62" t="s">
        <v>102</v>
      </c>
      <c r="C62" s="227"/>
      <c r="D62" s="66" t="s">
        <v>51</v>
      </c>
      <c r="E62" s="67"/>
      <c r="F62" s="68"/>
      <c r="G62" s="67"/>
      <c r="H62" s="67"/>
      <c r="I62" s="67">
        <v>15</v>
      </c>
      <c r="J62" s="67"/>
    </row>
    <row r="63" spans="1:10" s="76" customFormat="1">
      <c r="A63" s="231">
        <v>13</v>
      </c>
      <c r="B63" s="75" t="s">
        <v>102</v>
      </c>
      <c r="C63" s="227" t="s">
        <v>107</v>
      </c>
      <c r="D63" s="63" t="s">
        <v>40</v>
      </c>
      <c r="E63" s="64"/>
      <c r="F63" s="65" t="s">
        <v>108</v>
      </c>
      <c r="G63" s="64" t="s">
        <v>42</v>
      </c>
      <c r="H63" s="64"/>
      <c r="I63" s="64">
        <f>IF(G63&lt;&gt;"",5,0)</f>
        <v>5</v>
      </c>
      <c r="J63" s="64" t="s">
        <v>98</v>
      </c>
    </row>
    <row r="64" spans="1:10" s="76" customFormat="1" hidden="1">
      <c r="A64" s="231"/>
      <c r="B64" s="75" t="s">
        <v>102</v>
      </c>
      <c r="C64" s="227"/>
      <c r="D64" s="63" t="s">
        <v>44</v>
      </c>
      <c r="E64" s="64" t="s">
        <v>45</v>
      </c>
      <c r="F64" s="65" t="s">
        <v>109</v>
      </c>
      <c r="G64" s="64" t="s">
        <v>42</v>
      </c>
      <c r="H64" s="64"/>
      <c r="I64" s="64">
        <f>IF(G64&lt;&gt;"",5,0)</f>
        <v>5</v>
      </c>
      <c r="J64" s="64" t="s">
        <v>98</v>
      </c>
    </row>
    <row r="65" spans="1:10" s="76" customFormat="1" hidden="1">
      <c r="A65" s="231"/>
      <c r="B65" s="75" t="s">
        <v>102</v>
      </c>
      <c r="C65" s="227"/>
      <c r="D65" s="63" t="s">
        <v>47</v>
      </c>
      <c r="E65" s="64"/>
      <c r="F65" s="65" t="s">
        <v>110</v>
      </c>
      <c r="G65" s="64" t="s">
        <v>42</v>
      </c>
      <c r="H65" s="64"/>
      <c r="I65" s="64">
        <f>IF(G65&lt;&gt;"",5,0)</f>
        <v>5</v>
      </c>
      <c r="J65" s="64" t="s">
        <v>98</v>
      </c>
    </row>
    <row r="66" spans="1:10" s="76" customFormat="1" hidden="1">
      <c r="A66" s="231"/>
      <c r="B66" s="75" t="s">
        <v>102</v>
      </c>
      <c r="C66" s="227"/>
      <c r="D66" s="63" t="s">
        <v>49</v>
      </c>
      <c r="E66" s="64"/>
      <c r="F66" s="65"/>
      <c r="G66" s="64" t="s">
        <v>42</v>
      </c>
      <c r="H66" s="64"/>
      <c r="I66" s="64">
        <f>IF(G66&lt;&gt;"",5,0)</f>
        <v>5</v>
      </c>
      <c r="J66" s="64" t="s">
        <v>98</v>
      </c>
    </row>
    <row r="67" spans="1:10" s="76" customFormat="1" hidden="1">
      <c r="A67" s="231"/>
      <c r="B67" s="75" t="s">
        <v>102</v>
      </c>
      <c r="C67" s="227"/>
      <c r="D67" s="66" t="s">
        <v>51</v>
      </c>
      <c r="E67" s="67"/>
      <c r="F67" s="68"/>
      <c r="G67" s="67"/>
      <c r="H67" s="67"/>
      <c r="I67" s="67">
        <v>20</v>
      </c>
      <c r="J67" s="67"/>
    </row>
    <row r="68" spans="1:10" s="76" customFormat="1">
      <c r="A68" s="231">
        <v>14</v>
      </c>
      <c r="B68" s="75" t="s">
        <v>102</v>
      </c>
      <c r="C68" s="227" t="s">
        <v>111</v>
      </c>
      <c r="D68" s="63" t="s">
        <v>40</v>
      </c>
      <c r="E68" s="64"/>
      <c r="F68" s="65" t="s">
        <v>112</v>
      </c>
      <c r="G68" s="64" t="s">
        <v>42</v>
      </c>
      <c r="H68" s="64"/>
      <c r="I68" s="64">
        <f>IF(G68&lt;&gt;"",5,0)</f>
        <v>5</v>
      </c>
      <c r="J68" s="64" t="s">
        <v>98</v>
      </c>
    </row>
    <row r="69" spans="1:10" s="76" customFormat="1" hidden="1">
      <c r="A69" s="231"/>
      <c r="B69" s="75" t="s">
        <v>102</v>
      </c>
      <c r="C69" s="227"/>
      <c r="D69" s="63" t="s">
        <v>44</v>
      </c>
      <c r="E69" s="64" t="s">
        <v>45</v>
      </c>
      <c r="F69" s="65" t="s">
        <v>109</v>
      </c>
      <c r="G69" s="64" t="s">
        <v>42</v>
      </c>
      <c r="H69" s="64"/>
      <c r="I69" s="64">
        <f>IF(G69&lt;&gt;"",5,0)</f>
        <v>5</v>
      </c>
      <c r="J69" s="64" t="s">
        <v>98</v>
      </c>
    </row>
    <row r="70" spans="1:10" s="76" customFormat="1" hidden="1">
      <c r="A70" s="231"/>
      <c r="B70" s="75" t="s">
        <v>102</v>
      </c>
      <c r="C70" s="227"/>
      <c r="D70" s="63" t="s">
        <v>47</v>
      </c>
      <c r="E70" s="64"/>
      <c r="F70" s="65" t="s">
        <v>110</v>
      </c>
      <c r="G70" s="64" t="s">
        <v>42</v>
      </c>
      <c r="H70" s="64"/>
      <c r="I70" s="64">
        <f>IF(G70&lt;&gt;"",5,0)</f>
        <v>5</v>
      </c>
      <c r="J70" s="64" t="s">
        <v>98</v>
      </c>
    </row>
    <row r="71" spans="1:10" s="76" customFormat="1" hidden="1">
      <c r="A71" s="231"/>
      <c r="B71" s="75" t="s">
        <v>102</v>
      </c>
      <c r="C71" s="227"/>
      <c r="D71" s="63" t="s">
        <v>49</v>
      </c>
      <c r="E71" s="64"/>
      <c r="F71" s="65"/>
      <c r="G71" s="64" t="s">
        <v>42</v>
      </c>
      <c r="H71" s="64"/>
      <c r="I71" s="64">
        <f>IF(G71&lt;&gt;"",5,0)</f>
        <v>5</v>
      </c>
      <c r="J71" s="64" t="s">
        <v>98</v>
      </c>
    </row>
    <row r="72" spans="1:10" s="76" customFormat="1" hidden="1">
      <c r="A72" s="231"/>
      <c r="B72" s="75" t="s">
        <v>102</v>
      </c>
      <c r="C72" s="227"/>
      <c r="D72" s="66" t="s">
        <v>51</v>
      </c>
      <c r="E72" s="67"/>
      <c r="F72" s="68"/>
      <c r="G72" s="67"/>
      <c r="H72" s="67"/>
      <c r="I72" s="67">
        <v>20</v>
      </c>
      <c r="J72" s="67"/>
    </row>
    <row r="73" spans="1:10">
      <c r="A73" s="227">
        <v>15</v>
      </c>
      <c r="B73" s="62" t="s">
        <v>69</v>
      </c>
      <c r="C73" s="230" t="s">
        <v>113</v>
      </c>
      <c r="D73" s="77" t="s">
        <v>40</v>
      </c>
      <c r="E73" s="78"/>
      <c r="F73" s="79" t="s">
        <v>114</v>
      </c>
      <c r="G73" s="78"/>
      <c r="H73" s="78" t="s">
        <v>42</v>
      </c>
      <c r="I73" s="64">
        <f>IF(G73&lt;&gt;"",5,0)</f>
        <v>0</v>
      </c>
      <c r="J73" s="236" t="s">
        <v>115</v>
      </c>
    </row>
    <row r="74" spans="1:10" hidden="1">
      <c r="A74" s="227"/>
      <c r="B74" s="62" t="s">
        <v>69</v>
      </c>
      <c r="C74" s="230"/>
      <c r="D74" s="77" t="s">
        <v>44</v>
      </c>
      <c r="E74" s="78" t="s">
        <v>45</v>
      </c>
      <c r="F74" s="79" t="s">
        <v>116</v>
      </c>
      <c r="G74" s="78" t="s">
        <v>42</v>
      </c>
      <c r="H74" s="78"/>
      <c r="I74" s="78">
        <v>5</v>
      </c>
      <c r="J74" s="236"/>
    </row>
    <row r="75" spans="1:10" hidden="1">
      <c r="A75" s="227"/>
      <c r="B75" s="62" t="s">
        <v>69</v>
      </c>
      <c r="C75" s="230"/>
      <c r="D75" s="77" t="s">
        <v>47</v>
      </c>
      <c r="E75" s="78"/>
      <c r="F75" s="79" t="s">
        <v>117</v>
      </c>
      <c r="G75" s="78" t="s">
        <v>42</v>
      </c>
      <c r="H75" s="78"/>
      <c r="I75" s="64">
        <f>IF(G75&lt;&gt;"",5,0)</f>
        <v>5</v>
      </c>
      <c r="J75" s="236"/>
    </row>
    <row r="76" spans="1:10" hidden="1">
      <c r="A76" s="227"/>
      <c r="B76" s="62" t="s">
        <v>69</v>
      </c>
      <c r="C76" s="230"/>
      <c r="D76" s="77" t="s">
        <v>49</v>
      </c>
      <c r="E76" s="78"/>
      <c r="F76" s="79" t="s">
        <v>118</v>
      </c>
      <c r="G76" s="78"/>
      <c r="H76" s="78" t="s">
        <v>42</v>
      </c>
      <c r="I76" s="64">
        <f>IF(G76&lt;&gt;"",5,0)</f>
        <v>0</v>
      </c>
      <c r="J76" s="236"/>
    </row>
    <row r="77" spans="1:10" hidden="1">
      <c r="A77" s="227"/>
      <c r="B77" s="62" t="s">
        <v>69</v>
      </c>
      <c r="C77" s="230"/>
      <c r="D77" s="80" t="s">
        <v>51</v>
      </c>
      <c r="E77" s="81"/>
      <c r="F77" s="82"/>
      <c r="G77" s="81"/>
      <c r="H77" s="81"/>
      <c r="I77" s="81">
        <v>5</v>
      </c>
      <c r="J77" s="236"/>
    </row>
    <row r="78" spans="1:10" s="76" customFormat="1">
      <c r="A78" s="231">
        <v>16</v>
      </c>
      <c r="B78" s="75" t="s">
        <v>90</v>
      </c>
      <c r="C78" s="230" t="s">
        <v>119</v>
      </c>
      <c r="D78" s="77" t="s">
        <v>40</v>
      </c>
      <c r="E78" s="78"/>
      <c r="F78" s="79" t="s">
        <v>120</v>
      </c>
      <c r="G78" s="78" t="s">
        <v>42</v>
      </c>
      <c r="H78" s="78"/>
      <c r="I78" s="64">
        <f>IF(G78&lt;&gt;"",5,0)</f>
        <v>5</v>
      </c>
      <c r="J78" s="236"/>
    </row>
    <row r="79" spans="1:10" s="76" customFormat="1" hidden="1">
      <c r="A79" s="231"/>
      <c r="B79" s="75" t="s">
        <v>90</v>
      </c>
      <c r="C79" s="230"/>
      <c r="D79" s="77" t="s">
        <v>44</v>
      </c>
      <c r="E79" s="78" t="s">
        <v>45</v>
      </c>
      <c r="F79" s="79" t="s">
        <v>116</v>
      </c>
      <c r="G79" s="78" t="s">
        <v>42</v>
      </c>
      <c r="H79" s="78"/>
      <c r="I79" s="64">
        <f>IF(G79&lt;&gt;"",5,0)</f>
        <v>5</v>
      </c>
      <c r="J79" s="236"/>
    </row>
    <row r="80" spans="1:10" s="76" customFormat="1" hidden="1">
      <c r="A80" s="231"/>
      <c r="B80" s="75" t="s">
        <v>90</v>
      </c>
      <c r="C80" s="230"/>
      <c r="D80" s="77" t="s">
        <v>47</v>
      </c>
      <c r="E80" s="78"/>
      <c r="F80" s="79" t="s">
        <v>121</v>
      </c>
      <c r="G80" s="78" t="s">
        <v>42</v>
      </c>
      <c r="H80" s="78"/>
      <c r="I80" s="64">
        <f>IF(G80&lt;&gt;"",5,0)</f>
        <v>5</v>
      </c>
      <c r="J80" s="236"/>
    </row>
    <row r="81" spans="1:10" s="76" customFormat="1" hidden="1">
      <c r="A81" s="231"/>
      <c r="B81" s="75" t="s">
        <v>90</v>
      </c>
      <c r="C81" s="230"/>
      <c r="D81" s="77" t="s">
        <v>49</v>
      </c>
      <c r="E81" s="78"/>
      <c r="F81" s="79" t="s">
        <v>122</v>
      </c>
      <c r="G81" s="78" t="s">
        <v>42</v>
      </c>
      <c r="H81" s="78"/>
      <c r="I81" s="64">
        <f>IF(G81&lt;&gt;"",5,0)</f>
        <v>5</v>
      </c>
      <c r="J81" s="236"/>
    </row>
    <row r="82" spans="1:10" s="76" customFormat="1" hidden="1">
      <c r="A82" s="231"/>
      <c r="B82" s="75" t="s">
        <v>90</v>
      </c>
      <c r="C82" s="230"/>
      <c r="D82" s="80" t="s">
        <v>51</v>
      </c>
      <c r="E82" s="81"/>
      <c r="F82" s="82"/>
      <c r="G82" s="81"/>
      <c r="H82" s="81"/>
      <c r="I82" s="81">
        <v>20</v>
      </c>
      <c r="J82" s="236"/>
    </row>
    <row r="83" spans="1:10" ht="30">
      <c r="A83" s="227">
        <v>17</v>
      </c>
      <c r="B83" s="62" t="s">
        <v>76</v>
      </c>
      <c r="C83" s="230" t="s">
        <v>123</v>
      </c>
      <c r="D83" s="77" t="s">
        <v>40</v>
      </c>
      <c r="E83" s="78"/>
      <c r="F83" s="79" t="s">
        <v>124</v>
      </c>
      <c r="G83" s="78"/>
      <c r="H83" s="78" t="s">
        <v>42</v>
      </c>
      <c r="I83" s="64">
        <f>IF(G83&lt;&gt;"",5,0)</f>
        <v>0</v>
      </c>
      <c r="J83" s="236" t="s">
        <v>125</v>
      </c>
    </row>
    <row r="84" spans="1:10" hidden="1">
      <c r="A84" s="227"/>
      <c r="B84" s="62" t="s">
        <v>76</v>
      </c>
      <c r="C84" s="230"/>
      <c r="D84" s="77" t="s">
        <v>44</v>
      </c>
      <c r="E84" s="78" t="s">
        <v>45</v>
      </c>
      <c r="F84" s="79" t="s">
        <v>116</v>
      </c>
      <c r="G84" s="78" t="s">
        <v>42</v>
      </c>
      <c r="H84" s="78"/>
      <c r="I84" s="78">
        <v>5</v>
      </c>
      <c r="J84" s="236"/>
    </row>
    <row r="85" spans="1:10" ht="30" hidden="1">
      <c r="A85" s="227"/>
      <c r="B85" s="62" t="s">
        <v>76</v>
      </c>
      <c r="C85" s="230"/>
      <c r="D85" s="77" t="s">
        <v>47</v>
      </c>
      <c r="E85" s="78"/>
      <c r="F85" s="79" t="s">
        <v>126</v>
      </c>
      <c r="G85" s="78" t="s">
        <v>42</v>
      </c>
      <c r="H85" s="78"/>
      <c r="I85" s="64">
        <f>IF(G85&lt;&gt;"",5,0)</f>
        <v>5</v>
      </c>
      <c r="J85" s="236"/>
    </row>
    <row r="86" spans="1:10" hidden="1">
      <c r="A86" s="227"/>
      <c r="B86" s="62" t="s">
        <v>76</v>
      </c>
      <c r="C86" s="230"/>
      <c r="D86" s="77" t="s">
        <v>49</v>
      </c>
      <c r="E86" s="78"/>
      <c r="F86" s="79" t="s">
        <v>127</v>
      </c>
      <c r="G86" s="78" t="s">
        <v>42</v>
      </c>
      <c r="H86" s="78"/>
      <c r="I86" s="78">
        <v>5</v>
      </c>
      <c r="J86" s="236"/>
    </row>
    <row r="87" spans="1:10" hidden="1">
      <c r="A87" s="227"/>
      <c r="B87" s="62" t="s">
        <v>76</v>
      </c>
      <c r="C87" s="230"/>
      <c r="D87" s="80" t="s">
        <v>51</v>
      </c>
      <c r="E87" s="81"/>
      <c r="F87" s="82"/>
      <c r="G87" s="81"/>
      <c r="H87" s="81"/>
      <c r="I87" s="81">
        <v>10</v>
      </c>
      <c r="J87" s="236"/>
    </row>
    <row r="88" spans="1:10">
      <c r="A88" s="227">
        <v>18</v>
      </c>
      <c r="B88" s="62" t="s">
        <v>128</v>
      </c>
      <c r="C88" s="234" t="s">
        <v>129</v>
      </c>
      <c r="D88" s="83" t="s">
        <v>40</v>
      </c>
      <c r="E88" s="84"/>
      <c r="F88" s="85" t="s">
        <v>130</v>
      </c>
      <c r="G88" s="84" t="s">
        <v>42</v>
      </c>
      <c r="H88" s="84"/>
      <c r="I88" s="84">
        <v>5</v>
      </c>
      <c r="J88" s="235" t="s">
        <v>131</v>
      </c>
    </row>
    <row r="89" spans="1:10" hidden="1">
      <c r="A89" s="227"/>
      <c r="B89" s="62" t="s">
        <v>128</v>
      </c>
      <c r="C89" s="234"/>
      <c r="D89" s="83" t="s">
        <v>44</v>
      </c>
      <c r="E89" s="84" t="s">
        <v>45</v>
      </c>
      <c r="F89" s="85" t="s">
        <v>132</v>
      </c>
      <c r="G89" s="84" t="s">
        <v>42</v>
      </c>
      <c r="H89" s="84"/>
      <c r="I89" s="84">
        <v>5</v>
      </c>
      <c r="J89" s="235"/>
    </row>
    <row r="90" spans="1:10" hidden="1">
      <c r="A90" s="227"/>
      <c r="B90" s="62" t="s">
        <v>128</v>
      </c>
      <c r="C90" s="234"/>
      <c r="D90" s="83" t="s">
        <v>47</v>
      </c>
      <c r="E90" s="84"/>
      <c r="F90" s="85" t="s">
        <v>133</v>
      </c>
      <c r="G90" s="84" t="s">
        <v>42</v>
      </c>
      <c r="H90" s="84"/>
      <c r="I90" s="84">
        <v>5</v>
      </c>
      <c r="J90" s="235"/>
    </row>
    <row r="91" spans="1:10" ht="30" hidden="1">
      <c r="A91" s="227"/>
      <c r="B91" s="62" t="s">
        <v>128</v>
      </c>
      <c r="C91" s="234"/>
      <c r="D91" s="83" t="s">
        <v>49</v>
      </c>
      <c r="E91" s="84"/>
      <c r="F91" s="85" t="s">
        <v>134</v>
      </c>
      <c r="G91" s="84" t="s">
        <v>42</v>
      </c>
      <c r="H91" s="84"/>
      <c r="I91" s="84">
        <f>IF(G91&lt;&gt;"",5,"")</f>
        <v>5</v>
      </c>
      <c r="J91" s="235"/>
    </row>
    <row r="92" spans="1:10" hidden="1">
      <c r="A92" s="227"/>
      <c r="B92" s="62" t="s">
        <v>128</v>
      </c>
      <c r="C92" s="234"/>
      <c r="D92" s="86" t="s">
        <v>51</v>
      </c>
      <c r="E92" s="87"/>
      <c r="F92" s="88"/>
      <c r="G92" s="87"/>
      <c r="H92" s="87"/>
      <c r="I92" s="87">
        <f>SUBTOTAL(9,I88:I91)</f>
        <v>5</v>
      </c>
      <c r="J92" s="235"/>
    </row>
    <row r="93" spans="1:10">
      <c r="A93" s="227">
        <v>19</v>
      </c>
      <c r="B93" s="62" t="s">
        <v>128</v>
      </c>
      <c r="C93" s="234" t="s">
        <v>135</v>
      </c>
      <c r="D93" s="83" t="s">
        <v>40</v>
      </c>
      <c r="E93" s="84"/>
      <c r="F93" s="85" t="s">
        <v>136</v>
      </c>
      <c r="G93" s="84" t="s">
        <v>42</v>
      </c>
      <c r="H93" s="84"/>
      <c r="I93" s="84">
        <v>5</v>
      </c>
      <c r="J93" s="235" t="s">
        <v>137</v>
      </c>
    </row>
    <row r="94" spans="1:10" hidden="1">
      <c r="A94" s="227"/>
      <c r="B94" s="62" t="s">
        <v>128</v>
      </c>
      <c r="C94" s="234"/>
      <c r="D94" s="83" t="s">
        <v>44</v>
      </c>
      <c r="E94" s="84" t="s">
        <v>45</v>
      </c>
      <c r="F94" s="85" t="s">
        <v>132</v>
      </c>
      <c r="G94" s="84" t="s">
        <v>42</v>
      </c>
      <c r="H94" s="84"/>
      <c r="I94" s="84">
        <v>5</v>
      </c>
      <c r="J94" s="235"/>
    </row>
    <row r="95" spans="1:10" hidden="1">
      <c r="A95" s="227"/>
      <c r="B95" s="62" t="s">
        <v>128</v>
      </c>
      <c r="C95" s="234"/>
      <c r="D95" s="83" t="s">
        <v>47</v>
      </c>
      <c r="E95" s="84"/>
      <c r="F95" s="85" t="s">
        <v>138</v>
      </c>
      <c r="G95" s="84" t="s">
        <v>42</v>
      </c>
      <c r="H95" s="84"/>
      <c r="I95" s="84">
        <v>5</v>
      </c>
      <c r="J95" s="235"/>
    </row>
    <row r="96" spans="1:10" hidden="1">
      <c r="A96" s="227"/>
      <c r="B96" s="62" t="s">
        <v>128</v>
      </c>
      <c r="C96" s="234"/>
      <c r="D96" s="83" t="s">
        <v>49</v>
      </c>
      <c r="E96" s="84"/>
      <c r="F96" s="85" t="s">
        <v>139</v>
      </c>
      <c r="G96" s="84" t="s">
        <v>42</v>
      </c>
      <c r="H96" s="84"/>
      <c r="I96" s="84">
        <f>IF(G96&lt;&gt;"",5,"")</f>
        <v>5</v>
      </c>
      <c r="J96" s="235"/>
    </row>
    <row r="97" spans="1:10" hidden="1">
      <c r="A97" s="227"/>
      <c r="B97" s="62" t="s">
        <v>128</v>
      </c>
      <c r="C97" s="234"/>
      <c r="D97" s="86" t="s">
        <v>51</v>
      </c>
      <c r="E97" s="87"/>
      <c r="F97" s="88"/>
      <c r="G97" s="87"/>
      <c r="H97" s="87"/>
      <c r="I97" s="87">
        <f>SUBTOTAL(9,I93:I96)</f>
        <v>5</v>
      </c>
      <c r="J97" s="235"/>
    </row>
    <row r="98" spans="1:10">
      <c r="A98" s="227">
        <v>20</v>
      </c>
      <c r="B98" s="62" t="s">
        <v>128</v>
      </c>
      <c r="C98" s="233" t="s">
        <v>140</v>
      </c>
      <c r="D98" s="63" t="s">
        <v>40</v>
      </c>
      <c r="E98" s="64"/>
      <c r="F98" s="65" t="s">
        <v>141</v>
      </c>
      <c r="G98" s="64" t="s">
        <v>42</v>
      </c>
      <c r="H98" s="64"/>
      <c r="I98" s="64">
        <f>IF(G98&lt;&gt;"",5,"")</f>
        <v>5</v>
      </c>
      <c r="J98" s="64" t="s">
        <v>142</v>
      </c>
    </row>
    <row r="99" spans="1:10" hidden="1">
      <c r="A99" s="227"/>
      <c r="B99" s="62" t="s">
        <v>128</v>
      </c>
      <c r="C99" s="233"/>
      <c r="D99" s="63" t="s">
        <v>44</v>
      </c>
      <c r="E99" s="64" t="s">
        <v>45</v>
      </c>
      <c r="F99" s="65" t="s">
        <v>109</v>
      </c>
      <c r="G99" s="64" t="s">
        <v>42</v>
      </c>
      <c r="H99" s="64"/>
      <c r="I99" s="64">
        <f>IF(G99&lt;&gt;"",5,"")</f>
        <v>5</v>
      </c>
      <c r="J99" s="64" t="s">
        <v>142</v>
      </c>
    </row>
    <row r="100" spans="1:10" hidden="1">
      <c r="A100" s="227"/>
      <c r="B100" s="62" t="s">
        <v>128</v>
      </c>
      <c r="C100" s="233"/>
      <c r="D100" s="63" t="s">
        <v>47</v>
      </c>
      <c r="E100" s="64"/>
      <c r="F100" s="65" t="s">
        <v>143</v>
      </c>
      <c r="G100" s="64" t="s">
        <v>42</v>
      </c>
      <c r="H100" s="64"/>
      <c r="I100" s="64">
        <f>IF(G100&lt;&gt;"",5,"")</f>
        <v>5</v>
      </c>
      <c r="J100" s="64" t="s">
        <v>142</v>
      </c>
    </row>
    <row r="101" spans="1:10" hidden="1">
      <c r="A101" s="227"/>
      <c r="B101" s="62" t="s">
        <v>128</v>
      </c>
      <c r="C101" s="233"/>
      <c r="D101" s="63" t="s">
        <v>49</v>
      </c>
      <c r="E101" s="64"/>
      <c r="F101" s="65" t="s">
        <v>144</v>
      </c>
      <c r="G101" s="64" t="s">
        <v>42</v>
      </c>
      <c r="H101" s="64"/>
      <c r="I101" s="84">
        <f>IF(G101&lt;&gt;"",5,"")</f>
        <v>5</v>
      </c>
      <c r="J101" s="64" t="s">
        <v>142</v>
      </c>
    </row>
    <row r="102" spans="1:10" hidden="1">
      <c r="A102" s="227"/>
      <c r="B102" s="62" t="s">
        <v>128</v>
      </c>
      <c r="C102" s="233"/>
      <c r="D102" s="66" t="s">
        <v>51</v>
      </c>
      <c r="E102" s="67"/>
      <c r="F102" s="68"/>
      <c r="G102" s="67"/>
      <c r="H102" s="67"/>
      <c r="I102" s="67">
        <f>SUM(I98:I101)</f>
        <v>20</v>
      </c>
      <c r="J102" s="67"/>
    </row>
    <row r="103" spans="1:10">
      <c r="A103" s="227">
        <v>21</v>
      </c>
      <c r="B103" s="62" t="s">
        <v>128</v>
      </c>
      <c r="C103" s="233" t="s">
        <v>145</v>
      </c>
      <c r="D103" s="63" t="s">
        <v>40</v>
      </c>
      <c r="E103" s="64"/>
      <c r="F103" s="65" t="s">
        <v>146</v>
      </c>
      <c r="G103" s="64"/>
      <c r="H103" s="64" t="s">
        <v>42</v>
      </c>
      <c r="I103" s="64">
        <f>IF(G103&lt;&gt;"",5,0)</f>
        <v>0</v>
      </c>
      <c r="J103" s="64" t="s">
        <v>147</v>
      </c>
    </row>
    <row r="104" spans="1:10" hidden="1">
      <c r="A104" s="227"/>
      <c r="B104" s="62" t="s">
        <v>128</v>
      </c>
      <c r="C104" s="233"/>
      <c r="D104" s="63" t="s">
        <v>44</v>
      </c>
      <c r="E104" s="64" t="s">
        <v>45</v>
      </c>
      <c r="F104" s="65" t="s">
        <v>109</v>
      </c>
      <c r="G104" s="64" t="s">
        <v>42</v>
      </c>
      <c r="H104" s="64"/>
      <c r="I104" s="64">
        <f>IF(G104&lt;&gt;"",5,"")</f>
        <v>5</v>
      </c>
      <c r="J104" s="64" t="s">
        <v>142</v>
      </c>
    </row>
    <row r="105" spans="1:10" hidden="1">
      <c r="A105" s="227"/>
      <c r="B105" s="62" t="s">
        <v>128</v>
      </c>
      <c r="C105" s="233"/>
      <c r="D105" s="63" t="s">
        <v>47</v>
      </c>
      <c r="E105" s="64"/>
      <c r="F105" s="65" t="s">
        <v>148</v>
      </c>
      <c r="G105" s="64" t="s">
        <v>42</v>
      </c>
      <c r="H105" s="64"/>
      <c r="I105" s="64">
        <f>IF(G105&lt;&gt;"",5,0)</f>
        <v>5</v>
      </c>
      <c r="J105" s="64" t="s">
        <v>142</v>
      </c>
    </row>
    <row r="106" spans="1:10" hidden="1">
      <c r="A106" s="227"/>
      <c r="B106" s="62" t="s">
        <v>128</v>
      </c>
      <c r="C106" s="233"/>
      <c r="D106" s="63" t="s">
        <v>49</v>
      </c>
      <c r="E106" s="64"/>
      <c r="F106" s="65" t="s">
        <v>149</v>
      </c>
      <c r="G106" s="64" t="s">
        <v>42</v>
      </c>
      <c r="H106" s="64"/>
      <c r="I106" s="64">
        <f>IF(G106&lt;&gt;"",5,"")</f>
        <v>5</v>
      </c>
      <c r="J106" s="64" t="s">
        <v>142</v>
      </c>
    </row>
    <row r="107" spans="1:10" hidden="1">
      <c r="A107" s="227"/>
      <c r="B107" s="62" t="s">
        <v>128</v>
      </c>
      <c r="C107" s="233"/>
      <c r="D107" s="66" t="s">
        <v>51</v>
      </c>
      <c r="E107" s="67"/>
      <c r="F107" s="68"/>
      <c r="G107" s="67"/>
      <c r="H107" s="67"/>
      <c r="I107" s="67">
        <f>SUM(I103:I106)</f>
        <v>15</v>
      </c>
      <c r="J107" s="67"/>
    </row>
    <row r="108" spans="1:10">
      <c r="A108" s="227">
        <v>22</v>
      </c>
      <c r="B108" s="62" t="s">
        <v>38</v>
      </c>
      <c r="C108" s="232" t="s">
        <v>150</v>
      </c>
      <c r="D108" s="63" t="s">
        <v>40</v>
      </c>
      <c r="E108" s="64"/>
      <c r="F108" s="65" t="s">
        <v>151</v>
      </c>
      <c r="G108" s="64" t="s">
        <v>42</v>
      </c>
      <c r="H108" s="64"/>
      <c r="I108" s="64">
        <v>5</v>
      </c>
      <c r="J108" s="64" t="s">
        <v>142</v>
      </c>
    </row>
    <row r="109" spans="1:10" hidden="1">
      <c r="A109" s="227"/>
      <c r="B109" s="62" t="s">
        <v>38</v>
      </c>
      <c r="C109" s="232"/>
      <c r="D109" s="63" t="s">
        <v>44</v>
      </c>
      <c r="E109" s="64" t="s">
        <v>45</v>
      </c>
      <c r="F109" s="65" t="s">
        <v>152</v>
      </c>
      <c r="G109" s="64" t="s">
        <v>42</v>
      </c>
      <c r="H109" s="64"/>
      <c r="I109" s="64">
        <f>IF(G109&lt;&gt;"",5,"")</f>
        <v>5</v>
      </c>
      <c r="J109" s="64" t="s">
        <v>142</v>
      </c>
    </row>
    <row r="110" spans="1:10" hidden="1">
      <c r="A110" s="227"/>
      <c r="B110" s="62" t="s">
        <v>38</v>
      </c>
      <c r="C110" s="232"/>
      <c r="D110" s="63" t="s">
        <v>47</v>
      </c>
      <c r="E110" s="64"/>
      <c r="F110" s="65" t="s">
        <v>153</v>
      </c>
      <c r="G110" s="64" t="s">
        <v>42</v>
      </c>
      <c r="H110" s="64"/>
      <c r="I110" s="64">
        <v>5</v>
      </c>
      <c r="J110" s="64" t="s">
        <v>142</v>
      </c>
    </row>
    <row r="111" spans="1:10" hidden="1">
      <c r="A111" s="227"/>
      <c r="B111" s="62" t="s">
        <v>38</v>
      </c>
      <c r="C111" s="232"/>
      <c r="D111" s="63" t="s">
        <v>49</v>
      </c>
      <c r="E111" s="64"/>
      <c r="F111" s="65" t="s">
        <v>154</v>
      </c>
      <c r="G111" s="64"/>
      <c r="H111" s="64" t="s">
        <v>42</v>
      </c>
      <c r="I111" s="64">
        <f>IF(G111&lt;&gt;"",5,0)</f>
        <v>0</v>
      </c>
      <c r="J111" s="64" t="s">
        <v>142</v>
      </c>
    </row>
    <row r="112" spans="1:10" hidden="1">
      <c r="A112" s="227"/>
      <c r="B112" s="62" t="s">
        <v>38</v>
      </c>
      <c r="C112" s="232"/>
      <c r="D112" s="66" t="s">
        <v>51</v>
      </c>
      <c r="E112" s="67"/>
      <c r="F112" s="68"/>
      <c r="G112" s="67"/>
      <c r="H112" s="67"/>
      <c r="I112" s="67">
        <f>SUM(I108:I111)</f>
        <v>15</v>
      </c>
      <c r="J112" s="67"/>
    </row>
    <row r="113" spans="1:10" s="76" customFormat="1" ht="15" customHeight="1">
      <c r="A113" s="231">
        <v>23</v>
      </c>
      <c r="B113" s="75" t="s">
        <v>155</v>
      </c>
      <c r="C113" s="233" t="s">
        <v>156</v>
      </c>
      <c r="D113" s="63" t="s">
        <v>40</v>
      </c>
      <c r="E113" s="64"/>
      <c r="F113" s="65" t="s">
        <v>157</v>
      </c>
      <c r="G113" s="64"/>
      <c r="H113" s="64" t="s">
        <v>42</v>
      </c>
      <c r="I113" s="64">
        <v>0</v>
      </c>
      <c r="J113" s="64" t="s">
        <v>158</v>
      </c>
    </row>
    <row r="114" spans="1:10" s="76" customFormat="1" hidden="1">
      <c r="A114" s="231"/>
      <c r="B114" s="75" t="s">
        <v>155</v>
      </c>
      <c r="C114" s="233"/>
      <c r="D114" s="63" t="s">
        <v>44</v>
      </c>
      <c r="E114" s="64" t="s">
        <v>45</v>
      </c>
      <c r="F114" s="65" t="s">
        <v>159</v>
      </c>
      <c r="G114" s="64" t="s">
        <v>42</v>
      </c>
      <c r="H114" s="64"/>
      <c r="I114" s="64">
        <f>IF(G114&lt;&gt;"",5,"")</f>
        <v>5</v>
      </c>
      <c r="J114" s="64" t="s">
        <v>142</v>
      </c>
    </row>
    <row r="115" spans="1:10" s="76" customFormat="1" hidden="1">
      <c r="A115" s="231"/>
      <c r="B115" s="75" t="s">
        <v>155</v>
      </c>
      <c r="C115" s="233"/>
      <c r="D115" s="63" t="s">
        <v>47</v>
      </c>
      <c r="E115" s="64"/>
      <c r="F115" s="65" t="s">
        <v>62</v>
      </c>
      <c r="G115" s="64" t="s">
        <v>42</v>
      </c>
      <c r="H115" s="64"/>
      <c r="I115" s="64">
        <v>5</v>
      </c>
      <c r="J115" s="64" t="s">
        <v>142</v>
      </c>
    </row>
    <row r="116" spans="1:10" s="76" customFormat="1" hidden="1">
      <c r="A116" s="231"/>
      <c r="B116" s="75" t="s">
        <v>155</v>
      </c>
      <c r="C116" s="233"/>
      <c r="D116" s="63" t="s">
        <v>49</v>
      </c>
      <c r="E116" s="64"/>
      <c r="F116" s="65" t="s">
        <v>160</v>
      </c>
      <c r="G116" s="64" t="s">
        <v>42</v>
      </c>
      <c r="H116" s="64"/>
      <c r="I116" s="64">
        <v>5</v>
      </c>
      <c r="J116" s="64" t="s">
        <v>142</v>
      </c>
    </row>
    <row r="117" spans="1:10" s="76" customFormat="1" hidden="1">
      <c r="A117" s="231"/>
      <c r="B117" s="75" t="s">
        <v>155</v>
      </c>
      <c r="C117" s="233"/>
      <c r="D117" s="66" t="s">
        <v>51</v>
      </c>
      <c r="E117" s="67"/>
      <c r="F117" s="68"/>
      <c r="G117" s="67"/>
      <c r="H117" s="67"/>
      <c r="I117" s="67">
        <f>SUM(I113:I116)</f>
        <v>15</v>
      </c>
      <c r="J117" s="67"/>
    </row>
    <row r="118" spans="1:10">
      <c r="A118" s="227">
        <v>24</v>
      </c>
      <c r="B118" s="62" t="s">
        <v>56</v>
      </c>
      <c r="C118" s="227" t="s">
        <v>161</v>
      </c>
      <c r="D118" s="63" t="s">
        <v>40</v>
      </c>
      <c r="E118" s="64"/>
      <c r="F118" s="65" t="s">
        <v>162</v>
      </c>
      <c r="G118" s="64"/>
      <c r="H118" s="64" t="s">
        <v>42</v>
      </c>
      <c r="I118" s="64">
        <f>IF(G118&lt;&gt;"",5,0)</f>
        <v>0</v>
      </c>
      <c r="J118" s="64" t="s">
        <v>163</v>
      </c>
    </row>
    <row r="119" spans="1:10" hidden="1">
      <c r="A119" s="227"/>
      <c r="B119" s="62" t="s">
        <v>56</v>
      </c>
      <c r="C119" s="227"/>
      <c r="D119" s="63" t="s">
        <v>44</v>
      </c>
      <c r="E119" s="64" t="s">
        <v>45</v>
      </c>
      <c r="F119" s="65" t="s">
        <v>109</v>
      </c>
      <c r="G119" s="64" t="s">
        <v>42</v>
      </c>
      <c r="H119" s="64"/>
      <c r="I119" s="64">
        <f>IF(G119&lt;&gt;"",5,"")</f>
        <v>5</v>
      </c>
      <c r="J119" s="64" t="s">
        <v>142</v>
      </c>
    </row>
    <row r="120" spans="1:10" hidden="1">
      <c r="A120" s="227"/>
      <c r="B120" s="62" t="s">
        <v>56</v>
      </c>
      <c r="C120" s="227"/>
      <c r="D120" s="63" t="s">
        <v>47</v>
      </c>
      <c r="E120" s="64"/>
      <c r="F120" s="65" t="s">
        <v>164</v>
      </c>
      <c r="G120" s="64" t="s">
        <v>42</v>
      </c>
      <c r="H120" s="64"/>
      <c r="I120" s="64">
        <f>IF(G120&lt;&gt;"",5,"")</f>
        <v>5</v>
      </c>
      <c r="J120" s="64" t="s">
        <v>142</v>
      </c>
    </row>
    <row r="121" spans="1:10" hidden="1">
      <c r="A121" s="227"/>
      <c r="B121" s="62" t="s">
        <v>56</v>
      </c>
      <c r="C121" s="227"/>
      <c r="D121" s="63" t="s">
        <v>49</v>
      </c>
      <c r="E121" s="64"/>
      <c r="F121" s="65" t="s">
        <v>165</v>
      </c>
      <c r="G121" s="64"/>
      <c r="H121" s="64" t="s">
        <v>42</v>
      </c>
      <c r="I121" s="64">
        <v>5</v>
      </c>
      <c r="J121" s="64" t="s">
        <v>142</v>
      </c>
    </row>
    <row r="122" spans="1:10" hidden="1">
      <c r="A122" s="227"/>
      <c r="B122" s="62" t="s">
        <v>56</v>
      </c>
      <c r="C122" s="227"/>
      <c r="D122" s="66" t="s">
        <v>51</v>
      </c>
      <c r="E122" s="67"/>
      <c r="F122" s="68"/>
      <c r="G122" s="67"/>
      <c r="H122" s="67"/>
      <c r="I122" s="67">
        <f>SUM(I118:I121)</f>
        <v>15</v>
      </c>
      <c r="J122" s="67"/>
    </row>
    <row r="123" spans="1:10">
      <c r="A123" s="227">
        <v>25</v>
      </c>
      <c r="B123" s="62" t="s">
        <v>128</v>
      </c>
      <c r="C123" s="227" t="s">
        <v>166</v>
      </c>
      <c r="D123" s="63" t="s">
        <v>40</v>
      </c>
      <c r="E123" s="64"/>
      <c r="F123" s="65" t="s">
        <v>167</v>
      </c>
      <c r="G123" s="64" t="s">
        <v>42</v>
      </c>
      <c r="H123" s="64"/>
      <c r="I123" s="64">
        <v>5</v>
      </c>
      <c r="J123" s="64" t="s">
        <v>142</v>
      </c>
    </row>
    <row r="124" spans="1:10" hidden="1">
      <c r="A124" s="227"/>
      <c r="B124" s="62" t="s">
        <v>128</v>
      </c>
      <c r="C124" s="227"/>
      <c r="D124" s="63" t="s">
        <v>44</v>
      </c>
      <c r="E124" s="64" t="s">
        <v>45</v>
      </c>
      <c r="F124" s="65" t="s">
        <v>109</v>
      </c>
      <c r="G124" s="64" t="s">
        <v>42</v>
      </c>
      <c r="H124" s="64"/>
      <c r="I124" s="64">
        <v>5</v>
      </c>
      <c r="J124" s="64" t="s">
        <v>142</v>
      </c>
    </row>
    <row r="125" spans="1:10" hidden="1">
      <c r="A125" s="227"/>
      <c r="B125" s="62" t="s">
        <v>128</v>
      </c>
      <c r="C125" s="227"/>
      <c r="D125" s="63" t="s">
        <v>47</v>
      </c>
      <c r="E125" s="64"/>
      <c r="F125" s="65" t="s">
        <v>168</v>
      </c>
      <c r="G125" s="64" t="s">
        <v>42</v>
      </c>
      <c r="H125" s="64"/>
      <c r="I125" s="64">
        <v>5</v>
      </c>
      <c r="J125" s="64" t="s">
        <v>142</v>
      </c>
    </row>
    <row r="126" spans="1:10" hidden="1">
      <c r="A126" s="227"/>
      <c r="B126" s="62" t="s">
        <v>128</v>
      </c>
      <c r="C126" s="227"/>
      <c r="D126" s="63" t="s">
        <v>49</v>
      </c>
      <c r="E126" s="64"/>
      <c r="F126" s="65" t="s">
        <v>149</v>
      </c>
      <c r="G126" s="64" t="s">
        <v>42</v>
      </c>
      <c r="H126" s="64"/>
      <c r="I126" s="64">
        <v>5</v>
      </c>
      <c r="J126" s="64" t="s">
        <v>142</v>
      </c>
    </row>
    <row r="127" spans="1:10" hidden="1">
      <c r="A127" s="227"/>
      <c r="B127" s="62" t="s">
        <v>128</v>
      </c>
      <c r="C127" s="227"/>
      <c r="D127" s="66" t="s">
        <v>51</v>
      </c>
      <c r="E127" s="67"/>
      <c r="F127" s="68"/>
      <c r="G127" s="67"/>
      <c r="H127" s="67"/>
      <c r="I127" s="67">
        <f>SUM(I123:I126)</f>
        <v>20</v>
      </c>
      <c r="J127" s="67"/>
    </row>
    <row r="128" spans="1:10">
      <c r="A128" s="227">
        <v>26</v>
      </c>
      <c r="B128" s="62" t="s">
        <v>56</v>
      </c>
      <c r="C128" s="227" t="s">
        <v>169</v>
      </c>
      <c r="D128" s="63" t="s">
        <v>40</v>
      </c>
      <c r="E128" s="64"/>
      <c r="F128" s="65" t="s">
        <v>170</v>
      </c>
      <c r="G128" s="64"/>
      <c r="H128" s="64" t="s">
        <v>42</v>
      </c>
      <c r="I128" s="64">
        <f>IF(G128&lt;&gt;"",5,0)</f>
        <v>0</v>
      </c>
      <c r="J128" s="64" t="s">
        <v>43</v>
      </c>
    </row>
    <row r="129" spans="1:10" hidden="1">
      <c r="A129" s="227"/>
      <c r="B129" s="62" t="s">
        <v>56</v>
      </c>
      <c r="C129" s="227"/>
      <c r="D129" s="63" t="s">
        <v>44</v>
      </c>
      <c r="E129" s="64" t="s">
        <v>45</v>
      </c>
      <c r="F129" s="65" t="s">
        <v>109</v>
      </c>
      <c r="G129" s="64" t="s">
        <v>42</v>
      </c>
      <c r="H129" s="64"/>
      <c r="I129" s="64">
        <f>IF(G129&lt;&gt;"",5,0)</f>
        <v>5</v>
      </c>
      <c r="J129" s="64" t="s">
        <v>142</v>
      </c>
    </row>
    <row r="130" spans="1:10" hidden="1">
      <c r="A130" s="227"/>
      <c r="B130" s="62" t="s">
        <v>56</v>
      </c>
      <c r="C130" s="227"/>
      <c r="D130" s="63" t="s">
        <v>47</v>
      </c>
      <c r="E130" s="64"/>
      <c r="F130" s="65" t="s">
        <v>171</v>
      </c>
      <c r="G130" s="64" t="s">
        <v>42</v>
      </c>
      <c r="H130" s="64"/>
      <c r="I130" s="64">
        <f>IF(G130&lt;&gt;"",5,"")</f>
        <v>5</v>
      </c>
      <c r="J130" s="64" t="s">
        <v>142</v>
      </c>
    </row>
    <row r="131" spans="1:10" hidden="1">
      <c r="A131" s="227"/>
      <c r="B131" s="62" t="s">
        <v>56</v>
      </c>
      <c r="C131" s="227"/>
      <c r="D131" s="63" t="s">
        <v>49</v>
      </c>
      <c r="E131" s="64"/>
      <c r="F131" s="65" t="s">
        <v>172</v>
      </c>
      <c r="G131" s="64"/>
      <c r="H131" s="64" t="s">
        <v>42</v>
      </c>
      <c r="I131" s="64">
        <f>IF(G131&lt;&gt;"",5,0)</f>
        <v>0</v>
      </c>
      <c r="J131" s="64" t="s">
        <v>142</v>
      </c>
    </row>
    <row r="132" spans="1:10" hidden="1">
      <c r="A132" s="227"/>
      <c r="B132" s="62" t="s">
        <v>56</v>
      </c>
      <c r="C132" s="227"/>
      <c r="D132" s="66" t="s">
        <v>51</v>
      </c>
      <c r="E132" s="67"/>
      <c r="F132" s="68"/>
      <c r="G132" s="67"/>
      <c r="H132" s="67"/>
      <c r="I132" s="67">
        <f>SUM(I128:I131)</f>
        <v>10</v>
      </c>
      <c r="J132" s="67"/>
    </row>
    <row r="133" spans="1:10" s="76" customFormat="1">
      <c r="A133" s="231">
        <v>26</v>
      </c>
      <c r="B133" s="89" t="s">
        <v>95</v>
      </c>
      <c r="C133" s="227" t="s">
        <v>173</v>
      </c>
      <c r="D133" s="63" t="s">
        <v>40</v>
      </c>
      <c r="E133" s="64"/>
      <c r="F133" s="65" t="s">
        <v>174</v>
      </c>
      <c r="G133" s="64"/>
      <c r="H133" s="64" t="s">
        <v>42</v>
      </c>
      <c r="I133" s="64">
        <f>IF(G133&lt;&gt;"",5,0)</f>
        <v>0</v>
      </c>
      <c r="J133" s="64" t="s">
        <v>142</v>
      </c>
    </row>
    <row r="134" spans="1:10" s="76" customFormat="1" hidden="1">
      <c r="A134" s="231"/>
      <c r="B134" s="89" t="s">
        <v>95</v>
      </c>
      <c r="C134" s="227"/>
      <c r="D134" s="63" t="s">
        <v>44</v>
      </c>
      <c r="E134" s="64" t="s">
        <v>45</v>
      </c>
      <c r="F134" s="65" t="s">
        <v>109</v>
      </c>
      <c r="G134" s="64" t="s">
        <v>42</v>
      </c>
      <c r="H134" s="64"/>
      <c r="I134" s="64">
        <f>IF(G134&lt;&gt;"",5,0)</f>
        <v>5</v>
      </c>
      <c r="J134" s="64" t="s">
        <v>142</v>
      </c>
    </row>
    <row r="135" spans="1:10" s="76" customFormat="1" hidden="1">
      <c r="A135" s="231"/>
      <c r="B135" s="89" t="s">
        <v>95</v>
      </c>
      <c r="C135" s="227"/>
      <c r="D135" s="63" t="s">
        <v>47</v>
      </c>
      <c r="E135" s="64"/>
      <c r="F135" s="65" t="s">
        <v>110</v>
      </c>
      <c r="G135" s="64" t="s">
        <v>42</v>
      </c>
      <c r="H135" s="64"/>
      <c r="I135" s="64">
        <f>IF(G135&lt;&gt;"",5,0)</f>
        <v>5</v>
      </c>
      <c r="J135" s="64" t="s">
        <v>142</v>
      </c>
    </row>
    <row r="136" spans="1:10" s="76" customFormat="1" hidden="1">
      <c r="A136" s="231"/>
      <c r="B136" s="89" t="s">
        <v>95</v>
      </c>
      <c r="C136" s="227"/>
      <c r="D136" s="63" t="s">
        <v>49</v>
      </c>
      <c r="E136" s="64"/>
      <c r="F136" s="65"/>
      <c r="G136" s="64" t="s">
        <v>42</v>
      </c>
      <c r="H136" s="64"/>
      <c r="I136" s="64">
        <f>IF(G136&lt;&gt;"",5,0)</f>
        <v>5</v>
      </c>
      <c r="J136" s="64" t="s">
        <v>142</v>
      </c>
    </row>
    <row r="137" spans="1:10" s="76" customFormat="1" hidden="1">
      <c r="A137" s="231"/>
      <c r="B137" s="89" t="s">
        <v>95</v>
      </c>
      <c r="C137" s="227"/>
      <c r="D137" s="66" t="s">
        <v>51</v>
      </c>
      <c r="E137" s="67"/>
      <c r="F137" s="68"/>
      <c r="G137" s="67"/>
      <c r="H137" s="67"/>
      <c r="I137" s="67">
        <f>SUM(I133:I136)</f>
        <v>15</v>
      </c>
      <c r="J137" s="67"/>
    </row>
    <row r="138" spans="1:10" ht="15" customHeight="1">
      <c r="A138" s="226">
        <v>28</v>
      </c>
      <c r="B138" s="90" t="s">
        <v>90</v>
      </c>
      <c r="C138" s="226" t="s">
        <v>175</v>
      </c>
      <c r="D138" s="69" t="s">
        <v>40</v>
      </c>
      <c r="E138" s="70"/>
      <c r="F138" s="71" t="s">
        <v>176</v>
      </c>
      <c r="G138" s="70"/>
      <c r="H138" s="70" t="s">
        <v>42</v>
      </c>
      <c r="I138" s="64">
        <f>IF(G138&lt;&gt;"",5,0)</f>
        <v>0</v>
      </c>
      <c r="J138" s="69" t="s">
        <v>72</v>
      </c>
    </row>
    <row r="139" spans="1:10" hidden="1">
      <c r="A139" s="226"/>
      <c r="B139" s="90" t="s">
        <v>90</v>
      </c>
      <c r="C139" s="226"/>
      <c r="D139" s="69" t="s">
        <v>44</v>
      </c>
      <c r="E139" s="70" t="s">
        <v>45</v>
      </c>
      <c r="F139" s="71" t="s">
        <v>177</v>
      </c>
      <c r="G139" s="70" t="s">
        <v>42</v>
      </c>
      <c r="H139" s="70"/>
      <c r="I139" s="64">
        <f>IF(G139&lt;&gt;"",5,"0")</f>
        <v>5</v>
      </c>
      <c r="J139" s="69"/>
    </row>
    <row r="140" spans="1:10" hidden="1">
      <c r="A140" s="226"/>
      <c r="B140" s="90" t="s">
        <v>90</v>
      </c>
      <c r="C140" s="226"/>
      <c r="D140" s="69" t="s">
        <v>47</v>
      </c>
      <c r="E140" s="70"/>
      <c r="F140" s="71" t="s">
        <v>178</v>
      </c>
      <c r="G140" s="70"/>
      <c r="H140" s="70" t="s">
        <v>42</v>
      </c>
      <c r="I140" s="64">
        <f>IF(G140&lt;&gt;"",5,0)</f>
        <v>0</v>
      </c>
      <c r="J140" s="69" t="s">
        <v>179</v>
      </c>
    </row>
    <row r="141" spans="1:10" hidden="1">
      <c r="A141" s="226"/>
      <c r="B141" s="90" t="s">
        <v>90</v>
      </c>
      <c r="C141" s="226"/>
      <c r="D141" s="69" t="s">
        <v>49</v>
      </c>
      <c r="E141" s="70"/>
      <c r="F141" s="71"/>
      <c r="G141" s="70" t="s">
        <v>42</v>
      </c>
      <c r="H141" s="70"/>
      <c r="I141" s="64">
        <f>IF(G141&lt;&gt;"",5,"0")</f>
        <v>5</v>
      </c>
      <c r="J141" s="69"/>
    </row>
    <row r="142" spans="1:10" hidden="1">
      <c r="A142" s="226"/>
      <c r="B142" s="90" t="s">
        <v>90</v>
      </c>
      <c r="C142" s="226"/>
      <c r="D142" s="72" t="s">
        <v>51</v>
      </c>
      <c r="E142" s="73"/>
      <c r="F142" s="74"/>
      <c r="G142" s="73"/>
      <c r="H142" s="73"/>
      <c r="I142" s="73">
        <f>SUM(I138:I141)</f>
        <v>10</v>
      </c>
      <c r="J142" s="69"/>
    </row>
    <row r="143" spans="1:10">
      <c r="A143" s="226">
        <v>29</v>
      </c>
      <c r="B143" s="90" t="s">
        <v>69</v>
      </c>
      <c r="C143" s="226" t="s">
        <v>180</v>
      </c>
      <c r="D143" s="69" t="s">
        <v>40</v>
      </c>
      <c r="E143" s="70"/>
      <c r="F143" s="71" t="s">
        <v>181</v>
      </c>
      <c r="G143" s="70" t="s">
        <v>42</v>
      </c>
      <c r="H143" s="70"/>
      <c r="I143" s="70">
        <f>IF(G143&lt;&gt;"",5,"")</f>
        <v>5</v>
      </c>
      <c r="J143" s="69"/>
    </row>
    <row r="144" spans="1:10" hidden="1">
      <c r="A144" s="226"/>
      <c r="B144" s="90" t="s">
        <v>69</v>
      </c>
      <c r="C144" s="226"/>
      <c r="D144" s="69" t="s">
        <v>44</v>
      </c>
      <c r="E144" s="70" t="s">
        <v>45</v>
      </c>
      <c r="F144" s="71" t="s">
        <v>182</v>
      </c>
      <c r="G144" s="70" t="s">
        <v>42</v>
      </c>
      <c r="H144" s="70"/>
      <c r="I144" s="70">
        <f>IF(G144&lt;&gt;"",5,"")</f>
        <v>5</v>
      </c>
      <c r="J144" s="69"/>
    </row>
    <row r="145" spans="1:10" hidden="1">
      <c r="A145" s="226"/>
      <c r="B145" s="90" t="s">
        <v>69</v>
      </c>
      <c r="C145" s="226"/>
      <c r="D145" s="69" t="s">
        <v>47</v>
      </c>
      <c r="E145" s="70"/>
      <c r="F145" s="71" t="s">
        <v>183</v>
      </c>
      <c r="G145" s="70" t="s">
        <v>42</v>
      </c>
      <c r="H145" s="70"/>
      <c r="I145" s="70">
        <f>IF(G145&lt;&gt;"",5,"")</f>
        <v>5</v>
      </c>
      <c r="J145" s="69"/>
    </row>
    <row r="146" spans="1:10" hidden="1">
      <c r="A146" s="226"/>
      <c r="B146" s="90" t="s">
        <v>69</v>
      </c>
      <c r="C146" s="226"/>
      <c r="D146" s="69" t="s">
        <v>49</v>
      </c>
      <c r="E146" s="70"/>
      <c r="F146" s="71"/>
      <c r="G146" s="70" t="s">
        <v>42</v>
      </c>
      <c r="H146" s="70"/>
      <c r="I146" s="70">
        <f>IF(G146&lt;&gt;"",5,"")</f>
        <v>5</v>
      </c>
      <c r="J146" s="69"/>
    </row>
    <row r="147" spans="1:10" hidden="1">
      <c r="A147" s="226"/>
      <c r="B147" s="90" t="s">
        <v>69</v>
      </c>
      <c r="C147" s="226"/>
      <c r="D147" s="72" t="s">
        <v>51</v>
      </c>
      <c r="E147" s="73"/>
      <c r="F147" s="74"/>
      <c r="G147" s="73"/>
      <c r="H147" s="73"/>
      <c r="I147" s="73">
        <f>SUM(I143:I146)</f>
        <v>20</v>
      </c>
      <c r="J147" s="69"/>
    </row>
    <row r="148" spans="1:10">
      <c r="A148" s="226">
        <v>30</v>
      </c>
      <c r="B148" s="90" t="s">
        <v>69</v>
      </c>
      <c r="C148" s="226" t="s">
        <v>184</v>
      </c>
      <c r="D148" s="69" t="s">
        <v>40</v>
      </c>
      <c r="E148" s="70"/>
      <c r="F148" s="71" t="s">
        <v>185</v>
      </c>
      <c r="G148" s="70"/>
      <c r="H148" s="70" t="s">
        <v>42</v>
      </c>
      <c r="I148" s="64">
        <f>IF(G148&lt;&gt;"",5,0)</f>
        <v>0</v>
      </c>
      <c r="J148" s="69" t="s">
        <v>186</v>
      </c>
    </row>
    <row r="149" spans="1:10" hidden="1">
      <c r="A149" s="226"/>
      <c r="B149" s="90" t="s">
        <v>69</v>
      </c>
      <c r="C149" s="226"/>
      <c r="D149" s="69" t="s">
        <v>44</v>
      </c>
      <c r="E149" s="70" t="s">
        <v>45</v>
      </c>
      <c r="F149" s="71" t="s">
        <v>187</v>
      </c>
      <c r="G149" s="70"/>
      <c r="H149" s="70" t="s">
        <v>42</v>
      </c>
      <c r="I149" s="64">
        <f>IF(G149&lt;&gt;"",5,0)</f>
        <v>0</v>
      </c>
      <c r="J149" s="69"/>
    </row>
    <row r="150" spans="1:10" hidden="1">
      <c r="A150" s="226"/>
      <c r="B150" s="90" t="s">
        <v>69</v>
      </c>
      <c r="C150" s="226"/>
      <c r="D150" s="69" t="s">
        <v>47</v>
      </c>
      <c r="E150" s="70"/>
      <c r="F150" s="71" t="s">
        <v>188</v>
      </c>
      <c r="G150" s="70" t="s">
        <v>42</v>
      </c>
      <c r="H150" s="70"/>
      <c r="I150" s="64">
        <f>IF(G150&lt;&gt;"",5,0)</f>
        <v>5</v>
      </c>
      <c r="J150" s="69"/>
    </row>
    <row r="151" spans="1:10" hidden="1">
      <c r="A151" s="226"/>
      <c r="B151" s="90" t="s">
        <v>69</v>
      </c>
      <c r="C151" s="226"/>
      <c r="D151" s="69" t="s">
        <v>49</v>
      </c>
      <c r="E151" s="70"/>
      <c r="F151" s="71"/>
      <c r="G151" s="70"/>
      <c r="H151" s="70" t="s">
        <v>42</v>
      </c>
      <c r="I151" s="64">
        <f>IF(G151&lt;&gt;"",5,0)</f>
        <v>0</v>
      </c>
      <c r="J151" s="69" t="s">
        <v>189</v>
      </c>
    </row>
    <row r="152" spans="1:10" hidden="1">
      <c r="A152" s="226"/>
      <c r="B152" s="90" t="s">
        <v>69</v>
      </c>
      <c r="C152" s="226"/>
      <c r="D152" s="72" t="s">
        <v>51</v>
      </c>
      <c r="E152" s="73"/>
      <c r="F152" s="74"/>
      <c r="G152" s="73"/>
      <c r="H152" s="73"/>
      <c r="I152" s="73">
        <f>SUM(I148:I151)</f>
        <v>5</v>
      </c>
      <c r="J152" s="69"/>
    </row>
    <row r="153" spans="1:10">
      <c r="A153" s="226">
        <v>31</v>
      </c>
      <c r="B153" s="90" t="s">
        <v>69</v>
      </c>
      <c r="C153" s="226" t="s">
        <v>190</v>
      </c>
      <c r="D153" s="69" t="s">
        <v>40</v>
      </c>
      <c r="E153" s="70"/>
      <c r="F153" s="71" t="s">
        <v>181</v>
      </c>
      <c r="G153" s="70" t="s">
        <v>42</v>
      </c>
      <c r="H153" s="70"/>
      <c r="I153" s="70">
        <f>IF(G153&lt;&gt;"",5,"")</f>
        <v>5</v>
      </c>
      <c r="J153" s="69"/>
    </row>
    <row r="154" spans="1:10" hidden="1">
      <c r="A154" s="226"/>
      <c r="B154" s="90" t="s">
        <v>69</v>
      </c>
      <c r="C154" s="226"/>
      <c r="D154" s="69" t="s">
        <v>44</v>
      </c>
      <c r="E154" s="70" t="s">
        <v>45</v>
      </c>
      <c r="F154" s="71" t="s">
        <v>182</v>
      </c>
      <c r="G154" s="70" t="s">
        <v>42</v>
      </c>
      <c r="H154" s="70"/>
      <c r="I154" s="70">
        <f>IF(G154&lt;&gt;"",5,"")</f>
        <v>5</v>
      </c>
      <c r="J154" s="69"/>
    </row>
    <row r="155" spans="1:10" hidden="1">
      <c r="A155" s="226"/>
      <c r="B155" s="90" t="s">
        <v>69</v>
      </c>
      <c r="C155" s="226"/>
      <c r="D155" s="69" t="s">
        <v>47</v>
      </c>
      <c r="E155" s="70"/>
      <c r="F155" s="71" t="s">
        <v>183</v>
      </c>
      <c r="G155" s="70" t="s">
        <v>42</v>
      </c>
      <c r="H155" s="70"/>
      <c r="I155" s="70">
        <f>IF(G155&lt;&gt;"",5,"")</f>
        <v>5</v>
      </c>
      <c r="J155" s="69"/>
    </row>
    <row r="156" spans="1:10" hidden="1">
      <c r="A156" s="226"/>
      <c r="B156" s="90" t="s">
        <v>69</v>
      </c>
      <c r="C156" s="226"/>
      <c r="D156" s="69" t="s">
        <v>49</v>
      </c>
      <c r="E156" s="70"/>
      <c r="F156" s="71"/>
      <c r="G156" s="70" t="s">
        <v>42</v>
      </c>
      <c r="H156" s="70"/>
      <c r="I156" s="70">
        <f>IF(G156&lt;&gt;"",5,"")</f>
        <v>5</v>
      </c>
      <c r="J156" s="69"/>
    </row>
    <row r="157" spans="1:10" hidden="1">
      <c r="A157" s="226"/>
      <c r="B157" s="90" t="s">
        <v>69</v>
      </c>
      <c r="C157" s="226"/>
      <c r="D157" s="72" t="s">
        <v>51</v>
      </c>
      <c r="E157" s="73"/>
      <c r="F157" s="74"/>
      <c r="G157" s="73"/>
      <c r="H157" s="73"/>
      <c r="I157" s="73">
        <f>SUM(I153:I156)</f>
        <v>20</v>
      </c>
      <c r="J157" s="69"/>
    </row>
    <row r="158" spans="1:10">
      <c r="A158" s="226">
        <v>32</v>
      </c>
      <c r="B158" s="90" t="s">
        <v>90</v>
      </c>
      <c r="C158" s="226" t="s">
        <v>191</v>
      </c>
      <c r="D158" s="69" t="s">
        <v>40</v>
      </c>
      <c r="E158" s="70"/>
      <c r="F158" s="71" t="s">
        <v>192</v>
      </c>
      <c r="G158" s="70"/>
      <c r="H158" s="70" t="s">
        <v>42</v>
      </c>
      <c r="I158" s="64">
        <f>IF(G158&lt;&gt;"",5,0)</f>
        <v>0</v>
      </c>
      <c r="J158" s="69" t="s">
        <v>193</v>
      </c>
    </row>
    <row r="159" spans="1:10" hidden="1">
      <c r="A159" s="226"/>
      <c r="B159" s="90" t="s">
        <v>90</v>
      </c>
      <c r="C159" s="226"/>
      <c r="D159" s="69" t="s">
        <v>44</v>
      </c>
      <c r="E159" s="70" t="s">
        <v>45</v>
      </c>
      <c r="F159" s="71" t="s">
        <v>194</v>
      </c>
      <c r="G159" s="70"/>
      <c r="H159" s="70" t="s">
        <v>42</v>
      </c>
      <c r="I159" s="64">
        <f>IF(G159&lt;&gt;"",5,0)</f>
        <v>0</v>
      </c>
      <c r="J159" s="69"/>
    </row>
    <row r="160" spans="1:10" hidden="1">
      <c r="A160" s="226"/>
      <c r="B160" s="90" t="s">
        <v>90</v>
      </c>
      <c r="C160" s="226"/>
      <c r="D160" s="69" t="s">
        <v>47</v>
      </c>
      <c r="E160" s="70"/>
      <c r="F160" s="71" t="s">
        <v>195</v>
      </c>
      <c r="G160" s="70"/>
      <c r="H160" s="70" t="s">
        <v>42</v>
      </c>
      <c r="I160" s="64">
        <f>IF(G160&lt;&gt;"",5,0)</f>
        <v>0</v>
      </c>
      <c r="J160" s="69"/>
    </row>
    <row r="161" spans="1:10" hidden="1">
      <c r="A161" s="226"/>
      <c r="B161" s="90" t="s">
        <v>90</v>
      </c>
      <c r="C161" s="226"/>
      <c r="D161" s="69" t="s">
        <v>49</v>
      </c>
      <c r="E161" s="70"/>
      <c r="F161" s="71"/>
      <c r="G161" s="70"/>
      <c r="H161" s="70" t="s">
        <v>42</v>
      </c>
      <c r="I161" s="64">
        <f>IF(G161&lt;&gt;"",5,0)</f>
        <v>0</v>
      </c>
      <c r="J161" s="69" t="s">
        <v>189</v>
      </c>
    </row>
    <row r="162" spans="1:10" hidden="1">
      <c r="A162" s="226"/>
      <c r="B162" s="90" t="s">
        <v>90</v>
      </c>
      <c r="C162" s="226"/>
      <c r="D162" s="72" t="s">
        <v>51</v>
      </c>
      <c r="E162" s="73"/>
      <c r="F162" s="74"/>
      <c r="G162" s="73"/>
      <c r="H162" s="73"/>
      <c r="I162" s="73">
        <f>SUM(I158:I161)</f>
        <v>0</v>
      </c>
      <c r="J162" s="69"/>
    </row>
    <row r="163" spans="1:10">
      <c r="A163" s="226">
        <v>33</v>
      </c>
      <c r="B163" s="90" t="s">
        <v>155</v>
      </c>
      <c r="C163" s="226" t="s">
        <v>196</v>
      </c>
      <c r="D163" s="69" t="s">
        <v>40</v>
      </c>
      <c r="E163" s="70"/>
      <c r="F163" s="71" t="s">
        <v>197</v>
      </c>
      <c r="G163" s="70" t="s">
        <v>42</v>
      </c>
      <c r="H163" s="70"/>
      <c r="I163" s="70">
        <f>IF(G163&lt;&gt;"",5,"")</f>
        <v>5</v>
      </c>
      <c r="J163" s="69"/>
    </row>
    <row r="164" spans="1:10" hidden="1">
      <c r="A164" s="226"/>
      <c r="B164" s="90" t="s">
        <v>155</v>
      </c>
      <c r="C164" s="226"/>
      <c r="D164" s="69" t="s">
        <v>44</v>
      </c>
      <c r="E164" s="70" t="s">
        <v>45</v>
      </c>
      <c r="F164" s="71" t="s">
        <v>198</v>
      </c>
      <c r="G164" s="70" t="s">
        <v>42</v>
      </c>
      <c r="H164" s="70"/>
      <c r="I164" s="70">
        <f>IF(G164&lt;&gt;"",5,"")</f>
        <v>5</v>
      </c>
      <c r="J164" s="69"/>
    </row>
    <row r="165" spans="1:10" hidden="1">
      <c r="A165" s="226"/>
      <c r="B165" s="90" t="s">
        <v>155</v>
      </c>
      <c r="C165" s="226"/>
      <c r="D165" s="69" t="s">
        <v>47</v>
      </c>
      <c r="E165" s="70"/>
      <c r="F165" s="71" t="s">
        <v>199</v>
      </c>
      <c r="G165" s="70" t="s">
        <v>42</v>
      </c>
      <c r="H165" s="70"/>
      <c r="I165" s="70">
        <f>IF(G165&lt;&gt;"",5,"")</f>
        <v>5</v>
      </c>
      <c r="J165" s="69"/>
    </row>
    <row r="166" spans="1:10" hidden="1">
      <c r="A166" s="226"/>
      <c r="B166" s="90" t="s">
        <v>155</v>
      </c>
      <c r="C166" s="226"/>
      <c r="D166" s="69" t="s">
        <v>49</v>
      </c>
      <c r="E166" s="70"/>
      <c r="F166" s="71"/>
      <c r="G166" s="70" t="s">
        <v>42</v>
      </c>
      <c r="H166" s="70"/>
      <c r="I166" s="70">
        <f>IF(G166&lt;&gt;"",5,"")</f>
        <v>5</v>
      </c>
      <c r="J166" s="69"/>
    </row>
    <row r="167" spans="1:10" hidden="1">
      <c r="A167" s="226"/>
      <c r="B167" s="90" t="s">
        <v>155</v>
      </c>
      <c r="C167" s="226"/>
      <c r="D167" s="72" t="s">
        <v>51</v>
      </c>
      <c r="E167" s="73"/>
      <c r="F167" s="74"/>
      <c r="G167" s="73"/>
      <c r="H167" s="73"/>
      <c r="I167" s="73">
        <f>SUM(I163:I166)</f>
        <v>20</v>
      </c>
      <c r="J167" s="69"/>
    </row>
    <row r="168" spans="1:10">
      <c r="A168" s="226">
        <v>34</v>
      </c>
      <c r="B168" s="90" t="s">
        <v>200</v>
      </c>
      <c r="C168" s="226" t="s">
        <v>201</v>
      </c>
      <c r="D168" s="69" t="s">
        <v>40</v>
      </c>
      <c r="E168" s="70"/>
      <c r="F168" s="71" t="s">
        <v>202</v>
      </c>
      <c r="G168" s="70" t="s">
        <v>42</v>
      </c>
      <c r="H168" s="70"/>
      <c r="I168" s="70">
        <f>IF(G168&lt;&gt;"",5,"")</f>
        <v>5</v>
      </c>
      <c r="J168" s="69"/>
    </row>
    <row r="169" spans="1:10" hidden="1">
      <c r="A169" s="226"/>
      <c r="B169" s="90" t="s">
        <v>200</v>
      </c>
      <c r="C169" s="226"/>
      <c r="D169" s="69" t="s">
        <v>44</v>
      </c>
      <c r="E169" s="70" t="s">
        <v>45</v>
      </c>
      <c r="F169" s="71" t="s">
        <v>203</v>
      </c>
      <c r="G169" s="70" t="s">
        <v>42</v>
      </c>
      <c r="H169" s="70"/>
      <c r="I169" s="70">
        <f>IF(G169&lt;&gt;"",5,"")</f>
        <v>5</v>
      </c>
      <c r="J169" s="69"/>
    </row>
    <row r="170" spans="1:10" hidden="1">
      <c r="A170" s="226"/>
      <c r="B170" s="90" t="s">
        <v>200</v>
      </c>
      <c r="C170" s="226"/>
      <c r="D170" s="69" t="s">
        <v>47</v>
      </c>
      <c r="E170" s="70"/>
      <c r="F170" s="71" t="s">
        <v>204</v>
      </c>
      <c r="G170" s="70" t="s">
        <v>42</v>
      </c>
      <c r="H170" s="70"/>
      <c r="I170" s="70">
        <f>IF(G170&lt;&gt;"",5,"")</f>
        <v>5</v>
      </c>
      <c r="J170" s="69"/>
    </row>
    <row r="171" spans="1:10" hidden="1">
      <c r="A171" s="226"/>
      <c r="B171" s="90" t="s">
        <v>200</v>
      </c>
      <c r="C171" s="226"/>
      <c r="D171" s="69" t="s">
        <v>49</v>
      </c>
      <c r="E171" s="70"/>
      <c r="F171" s="71"/>
      <c r="G171" s="70" t="s">
        <v>42</v>
      </c>
      <c r="H171" s="70"/>
      <c r="I171" s="70">
        <f>IF(G171&lt;&gt;"",5,"")</f>
        <v>5</v>
      </c>
      <c r="J171" s="69"/>
    </row>
    <row r="172" spans="1:10" hidden="1">
      <c r="A172" s="226"/>
      <c r="B172" s="90" t="s">
        <v>200</v>
      </c>
      <c r="C172" s="226"/>
      <c r="D172" s="72" t="s">
        <v>51</v>
      </c>
      <c r="E172" s="73"/>
      <c r="F172" s="74"/>
      <c r="G172" s="73"/>
      <c r="H172" s="73"/>
      <c r="I172" s="73">
        <f>SUM(I168:I171)</f>
        <v>20</v>
      </c>
      <c r="J172" s="69"/>
    </row>
    <row r="173" spans="1:10">
      <c r="A173" s="226">
        <v>35</v>
      </c>
      <c r="B173" s="90" t="s">
        <v>38</v>
      </c>
      <c r="C173" s="226" t="s">
        <v>205</v>
      </c>
      <c r="D173" s="69" t="s">
        <v>40</v>
      </c>
      <c r="E173" s="70"/>
      <c r="F173" s="71" t="s">
        <v>206</v>
      </c>
      <c r="G173" s="70" t="s">
        <v>42</v>
      </c>
      <c r="H173" s="70"/>
      <c r="I173" s="70">
        <f>IF(G173&lt;&gt;"",5,"")</f>
        <v>5</v>
      </c>
      <c r="J173" s="69"/>
    </row>
    <row r="174" spans="1:10" hidden="1">
      <c r="A174" s="226"/>
      <c r="B174" s="90" t="s">
        <v>38</v>
      </c>
      <c r="C174" s="226"/>
      <c r="D174" s="69" t="s">
        <v>44</v>
      </c>
      <c r="E174" s="70" t="s">
        <v>45</v>
      </c>
      <c r="F174" s="71" t="s">
        <v>207</v>
      </c>
      <c r="G174" s="70" t="s">
        <v>42</v>
      </c>
      <c r="H174" s="70"/>
      <c r="I174" s="70">
        <f>IF(G174&lt;&gt;"",5,"")</f>
        <v>5</v>
      </c>
      <c r="J174" s="69"/>
    </row>
    <row r="175" spans="1:10" ht="30" hidden="1">
      <c r="A175" s="226"/>
      <c r="B175" s="90" t="s">
        <v>38</v>
      </c>
      <c r="C175" s="226"/>
      <c r="D175" s="69" t="s">
        <v>47</v>
      </c>
      <c r="E175" s="70"/>
      <c r="F175" s="71" t="s">
        <v>208</v>
      </c>
      <c r="G175" s="70" t="s">
        <v>42</v>
      </c>
      <c r="H175" s="70"/>
      <c r="I175" s="70">
        <f>IF(G175&lt;&gt;"",5,"")</f>
        <v>5</v>
      </c>
      <c r="J175" s="69"/>
    </row>
    <row r="176" spans="1:10" hidden="1">
      <c r="A176" s="226"/>
      <c r="B176" s="90" t="s">
        <v>38</v>
      </c>
      <c r="C176" s="226"/>
      <c r="D176" s="69" t="s">
        <v>49</v>
      </c>
      <c r="E176" s="70"/>
      <c r="F176" s="71"/>
      <c r="G176" s="70" t="s">
        <v>42</v>
      </c>
      <c r="H176" s="70"/>
      <c r="I176" s="70">
        <f>IF(G176&lt;&gt;"",5,"")</f>
        <v>5</v>
      </c>
      <c r="J176" s="69"/>
    </row>
    <row r="177" spans="1:10" hidden="1">
      <c r="A177" s="226"/>
      <c r="B177" s="90" t="s">
        <v>38</v>
      </c>
      <c r="C177" s="226"/>
      <c r="D177" s="72" t="s">
        <v>51</v>
      </c>
      <c r="E177" s="73"/>
      <c r="F177" s="74"/>
      <c r="G177" s="73"/>
      <c r="H177" s="73"/>
      <c r="I177" s="73">
        <f>SUM(I173:I176)</f>
        <v>20</v>
      </c>
      <c r="J177" s="69"/>
    </row>
    <row r="178" spans="1:10" s="76" customFormat="1" ht="15" customHeight="1">
      <c r="A178" s="229">
        <v>36</v>
      </c>
      <c r="B178" s="91" t="s">
        <v>90</v>
      </c>
      <c r="C178" s="230" t="s">
        <v>209</v>
      </c>
      <c r="D178" s="77" t="s">
        <v>40</v>
      </c>
      <c r="E178" s="78"/>
      <c r="F178" s="79" t="s">
        <v>210</v>
      </c>
      <c r="G178" s="78" t="s">
        <v>42</v>
      </c>
      <c r="H178" s="78"/>
      <c r="I178" s="64">
        <f>IF(G178&lt;&gt;"",5,"0")</f>
        <v>5</v>
      </c>
      <c r="J178" s="92" t="s">
        <v>98</v>
      </c>
    </row>
    <row r="179" spans="1:10" s="76" customFormat="1" hidden="1">
      <c r="A179" s="229"/>
      <c r="B179" s="91" t="s">
        <v>90</v>
      </c>
      <c r="C179" s="230"/>
      <c r="D179" s="77" t="s">
        <v>44</v>
      </c>
      <c r="E179" s="78" t="s">
        <v>45</v>
      </c>
      <c r="F179" s="79" t="s">
        <v>116</v>
      </c>
      <c r="G179" s="78" t="s">
        <v>42</v>
      </c>
      <c r="H179" s="78"/>
      <c r="I179" s="64">
        <f>IF(G179&lt;&gt;"",5,"0")</f>
        <v>5</v>
      </c>
      <c r="J179" s="92" t="s">
        <v>98</v>
      </c>
    </row>
    <row r="180" spans="1:10" s="76" customFormat="1" ht="30" hidden="1">
      <c r="A180" s="229"/>
      <c r="B180" s="91" t="s">
        <v>90</v>
      </c>
      <c r="C180" s="230"/>
      <c r="D180" s="77" t="s">
        <v>47</v>
      </c>
      <c r="E180" s="78"/>
      <c r="F180" s="79" t="s">
        <v>211</v>
      </c>
      <c r="G180" s="78" t="s">
        <v>42</v>
      </c>
      <c r="H180" s="78"/>
      <c r="I180" s="64">
        <f>IF(G180&lt;&gt;"",5,"0")</f>
        <v>5</v>
      </c>
      <c r="J180" s="92" t="s">
        <v>98</v>
      </c>
    </row>
    <row r="181" spans="1:10" s="76" customFormat="1" hidden="1">
      <c r="A181" s="229"/>
      <c r="B181" s="91" t="s">
        <v>90</v>
      </c>
      <c r="C181" s="230"/>
      <c r="D181" s="77" t="s">
        <v>49</v>
      </c>
      <c r="E181" s="78"/>
      <c r="F181" s="79" t="s">
        <v>127</v>
      </c>
      <c r="G181" s="78" t="s">
        <v>42</v>
      </c>
      <c r="H181" s="78"/>
      <c r="I181" s="64">
        <f>IF(G181&lt;&gt;"",5,"0")</f>
        <v>5</v>
      </c>
      <c r="J181" s="92" t="s">
        <v>98</v>
      </c>
    </row>
    <row r="182" spans="1:10" s="76" customFormat="1" hidden="1">
      <c r="A182" s="229"/>
      <c r="B182" s="91" t="s">
        <v>90</v>
      </c>
      <c r="C182" s="230"/>
      <c r="D182" s="80" t="s">
        <v>51</v>
      </c>
      <c r="E182" s="81"/>
      <c r="F182" s="82"/>
      <c r="G182" s="81"/>
      <c r="H182" s="81"/>
      <c r="I182" s="81">
        <f>+SUM(I178:I181)</f>
        <v>20</v>
      </c>
      <c r="J182" s="93"/>
    </row>
    <row r="183" spans="1:10" s="76" customFormat="1" ht="15" customHeight="1">
      <c r="A183" s="229">
        <v>37</v>
      </c>
      <c r="B183" s="91" t="s">
        <v>76</v>
      </c>
      <c r="C183" s="230" t="s">
        <v>212</v>
      </c>
      <c r="D183" s="77" t="s">
        <v>40</v>
      </c>
      <c r="E183" s="78"/>
      <c r="F183" s="79" t="s">
        <v>213</v>
      </c>
      <c r="G183" s="78"/>
      <c r="H183" s="78" t="s">
        <v>42</v>
      </c>
      <c r="I183" s="78">
        <v>0</v>
      </c>
      <c r="J183" s="92" t="s">
        <v>98</v>
      </c>
    </row>
    <row r="184" spans="1:10" s="76" customFormat="1" hidden="1">
      <c r="A184" s="229"/>
      <c r="B184" s="91" t="s">
        <v>76</v>
      </c>
      <c r="C184" s="230"/>
      <c r="D184" s="77" t="s">
        <v>44</v>
      </c>
      <c r="E184" s="78" t="s">
        <v>45</v>
      </c>
      <c r="F184" s="79" t="s">
        <v>116</v>
      </c>
      <c r="G184" s="78" t="s">
        <v>42</v>
      </c>
      <c r="H184" s="78"/>
      <c r="I184" s="78">
        <v>5</v>
      </c>
      <c r="J184" s="92" t="s">
        <v>98</v>
      </c>
    </row>
    <row r="185" spans="1:10" s="76" customFormat="1" ht="30" hidden="1">
      <c r="A185" s="229"/>
      <c r="B185" s="91" t="s">
        <v>76</v>
      </c>
      <c r="C185" s="230"/>
      <c r="D185" s="77" t="s">
        <v>47</v>
      </c>
      <c r="E185" s="78"/>
      <c r="F185" s="79" t="s">
        <v>214</v>
      </c>
      <c r="G185" s="78" t="s">
        <v>42</v>
      </c>
      <c r="H185" s="78"/>
      <c r="I185" s="78">
        <v>5</v>
      </c>
      <c r="J185" s="92" t="s">
        <v>98</v>
      </c>
    </row>
    <row r="186" spans="1:10" s="76" customFormat="1" hidden="1">
      <c r="A186" s="229"/>
      <c r="B186" s="91" t="s">
        <v>76</v>
      </c>
      <c r="C186" s="230"/>
      <c r="D186" s="77" t="s">
        <v>49</v>
      </c>
      <c r="E186" s="78"/>
      <c r="F186" s="79" t="s">
        <v>215</v>
      </c>
      <c r="G186" s="78" t="s">
        <v>42</v>
      </c>
      <c r="H186" s="78"/>
      <c r="I186" s="78">
        <v>5</v>
      </c>
      <c r="J186" s="92" t="s">
        <v>98</v>
      </c>
    </row>
    <row r="187" spans="1:10" s="76" customFormat="1" hidden="1">
      <c r="A187" s="229"/>
      <c r="B187" s="91" t="s">
        <v>76</v>
      </c>
      <c r="C187" s="230"/>
      <c r="D187" s="80" t="s">
        <v>51</v>
      </c>
      <c r="E187" s="81"/>
      <c r="F187" s="82"/>
      <c r="G187" s="81"/>
      <c r="H187" s="81"/>
      <c r="I187" s="81">
        <v>15</v>
      </c>
      <c r="J187" s="93"/>
    </row>
    <row r="188" spans="1:10">
      <c r="A188" s="226">
        <v>38</v>
      </c>
      <c r="B188" s="90" t="s">
        <v>95</v>
      </c>
      <c r="C188" s="227" t="s">
        <v>216</v>
      </c>
      <c r="D188" s="63" t="s">
        <v>40</v>
      </c>
      <c r="E188" s="64"/>
      <c r="F188" s="65" t="s">
        <v>217</v>
      </c>
      <c r="G188" s="64"/>
      <c r="H188" s="64" t="s">
        <v>42</v>
      </c>
      <c r="I188" s="64">
        <f>IF(G188&lt;&gt;"",5,0)</f>
        <v>0</v>
      </c>
      <c r="J188" s="64" t="s">
        <v>72</v>
      </c>
    </row>
    <row r="189" spans="1:10" hidden="1">
      <c r="A189" s="226"/>
      <c r="B189" s="90" t="s">
        <v>95</v>
      </c>
      <c r="C189" s="227"/>
      <c r="D189" s="63" t="s">
        <v>44</v>
      </c>
      <c r="E189" s="64" t="s">
        <v>45</v>
      </c>
      <c r="F189" s="65" t="s">
        <v>218</v>
      </c>
      <c r="G189" s="64" t="s">
        <v>42</v>
      </c>
      <c r="H189" s="64"/>
      <c r="I189" s="64">
        <v>5</v>
      </c>
      <c r="J189" s="64" t="s">
        <v>98</v>
      </c>
    </row>
    <row r="190" spans="1:10" ht="30" hidden="1">
      <c r="A190" s="226"/>
      <c r="B190" s="90" t="s">
        <v>95</v>
      </c>
      <c r="C190" s="227"/>
      <c r="D190" s="63" t="s">
        <v>47</v>
      </c>
      <c r="E190" s="64"/>
      <c r="F190" s="65" t="s">
        <v>62</v>
      </c>
      <c r="G190" s="64" t="s">
        <v>42</v>
      </c>
      <c r="H190" s="64"/>
      <c r="I190" s="64">
        <v>5</v>
      </c>
      <c r="J190" s="64" t="s">
        <v>98</v>
      </c>
    </row>
    <row r="191" spans="1:10" hidden="1">
      <c r="A191" s="226"/>
      <c r="B191" s="90" t="s">
        <v>95</v>
      </c>
      <c r="C191" s="227"/>
      <c r="D191" s="63" t="s">
        <v>49</v>
      </c>
      <c r="E191" s="64"/>
      <c r="F191" s="65" t="s">
        <v>219</v>
      </c>
      <c r="G191" s="64"/>
      <c r="H191" s="64" t="s">
        <v>42</v>
      </c>
      <c r="I191" s="64">
        <f>IF(G191&lt;&gt;"",5,0)</f>
        <v>0</v>
      </c>
      <c r="J191" s="64" t="s">
        <v>98</v>
      </c>
    </row>
    <row r="192" spans="1:10" hidden="1">
      <c r="A192" s="226"/>
      <c r="B192" s="90" t="s">
        <v>95</v>
      </c>
      <c r="C192" s="227"/>
      <c r="D192" s="66" t="s">
        <v>51</v>
      </c>
      <c r="E192" s="67"/>
      <c r="F192" s="68"/>
      <c r="G192" s="67"/>
      <c r="H192" s="67"/>
      <c r="I192" s="67">
        <v>10</v>
      </c>
      <c r="J192" s="67"/>
    </row>
    <row r="193" spans="1:10" s="76" customFormat="1">
      <c r="A193" s="229">
        <v>39</v>
      </c>
      <c r="B193" s="91" t="s">
        <v>95</v>
      </c>
      <c r="C193" s="227" t="s">
        <v>220</v>
      </c>
      <c r="D193" s="63" t="s">
        <v>40</v>
      </c>
      <c r="E193" s="64"/>
      <c r="F193" s="65" t="s">
        <v>221</v>
      </c>
      <c r="G193" s="64"/>
      <c r="H193" s="64" t="s">
        <v>42</v>
      </c>
      <c r="I193" s="64">
        <f>IF(G193&lt;&gt;"",5,0)</f>
        <v>0</v>
      </c>
      <c r="J193" s="64" t="s">
        <v>98</v>
      </c>
    </row>
    <row r="194" spans="1:10" s="76" customFormat="1" hidden="1">
      <c r="A194" s="229"/>
      <c r="B194" s="91" t="s">
        <v>95</v>
      </c>
      <c r="C194" s="227"/>
      <c r="D194" s="63" t="s">
        <v>44</v>
      </c>
      <c r="E194" s="64" t="s">
        <v>45</v>
      </c>
      <c r="F194" s="65" t="s">
        <v>109</v>
      </c>
      <c r="G194" s="64" t="s">
        <v>42</v>
      </c>
      <c r="H194" s="64"/>
      <c r="I194" s="64">
        <f>IF(G194&lt;&gt;"",5,0)</f>
        <v>5</v>
      </c>
      <c r="J194" s="64" t="s">
        <v>98</v>
      </c>
    </row>
    <row r="195" spans="1:10" s="76" customFormat="1" ht="30" hidden="1">
      <c r="A195" s="229"/>
      <c r="B195" s="91" t="s">
        <v>95</v>
      </c>
      <c r="C195" s="227"/>
      <c r="D195" s="63" t="s">
        <v>47</v>
      </c>
      <c r="E195" s="64"/>
      <c r="F195" s="65" t="s">
        <v>110</v>
      </c>
      <c r="G195" s="64" t="s">
        <v>42</v>
      </c>
      <c r="H195" s="64"/>
      <c r="I195" s="64">
        <f>IF(G195&lt;&gt;"",5,0)</f>
        <v>5</v>
      </c>
      <c r="J195" s="64" t="s">
        <v>98</v>
      </c>
    </row>
    <row r="196" spans="1:10" s="76" customFormat="1" hidden="1">
      <c r="A196" s="229"/>
      <c r="B196" s="91" t="s">
        <v>95</v>
      </c>
      <c r="C196" s="227"/>
      <c r="D196" s="63" t="s">
        <v>49</v>
      </c>
      <c r="E196" s="64"/>
      <c r="F196" s="65"/>
      <c r="G196" s="64" t="s">
        <v>42</v>
      </c>
      <c r="H196" s="64"/>
      <c r="I196" s="64">
        <f>IF(G196&lt;&gt;"",5,0)</f>
        <v>5</v>
      </c>
      <c r="J196" s="64" t="s">
        <v>98</v>
      </c>
    </row>
    <row r="197" spans="1:10" s="76" customFormat="1" hidden="1">
      <c r="A197" s="229"/>
      <c r="B197" s="91" t="s">
        <v>95</v>
      </c>
      <c r="C197" s="227"/>
      <c r="D197" s="66" t="s">
        <v>51</v>
      </c>
      <c r="E197" s="67"/>
      <c r="F197" s="68"/>
      <c r="G197" s="67"/>
      <c r="H197" s="67"/>
      <c r="I197" s="67">
        <f>+SUM(I193:I196)</f>
        <v>15</v>
      </c>
      <c r="J197" s="67"/>
    </row>
    <row r="198" spans="1:10">
      <c r="A198" s="226">
        <v>40</v>
      </c>
      <c r="B198" s="90" t="s">
        <v>200</v>
      </c>
      <c r="C198" s="228" t="s">
        <v>222</v>
      </c>
      <c r="D198" s="63" t="s">
        <v>40</v>
      </c>
      <c r="E198" s="64"/>
      <c r="F198" s="65" t="s">
        <v>223</v>
      </c>
      <c r="G198" s="64" t="s">
        <v>42</v>
      </c>
      <c r="H198" s="64"/>
      <c r="I198" s="64">
        <f>IF(G198&lt;&gt;"",5,0)</f>
        <v>5</v>
      </c>
      <c r="J198" s="64" t="s">
        <v>224</v>
      </c>
    </row>
    <row r="199" spans="1:10" hidden="1">
      <c r="A199" s="226"/>
      <c r="B199" s="90" t="s">
        <v>200</v>
      </c>
      <c r="C199" s="228"/>
      <c r="D199" s="63" t="s">
        <v>44</v>
      </c>
      <c r="E199" s="64" t="s">
        <v>45</v>
      </c>
      <c r="F199" s="65" t="s">
        <v>109</v>
      </c>
      <c r="G199" s="64" t="s">
        <v>42</v>
      </c>
      <c r="H199" s="64"/>
      <c r="I199" s="64">
        <v>5</v>
      </c>
      <c r="J199" s="64" t="s">
        <v>142</v>
      </c>
    </row>
    <row r="200" spans="1:10" ht="30" hidden="1">
      <c r="A200" s="226"/>
      <c r="B200" s="90" t="s">
        <v>200</v>
      </c>
      <c r="C200" s="228"/>
      <c r="D200" s="63" t="s">
        <v>47</v>
      </c>
      <c r="E200" s="64"/>
      <c r="F200" s="65" t="s">
        <v>110</v>
      </c>
      <c r="G200" s="64" t="s">
        <v>42</v>
      </c>
      <c r="H200" s="64"/>
      <c r="I200" s="64">
        <f>IF(G200&lt;&gt;"",5,0)</f>
        <v>5</v>
      </c>
      <c r="J200" s="64" t="s">
        <v>142</v>
      </c>
    </row>
    <row r="201" spans="1:10" hidden="1">
      <c r="A201" s="226"/>
      <c r="B201" s="90" t="s">
        <v>200</v>
      </c>
      <c r="C201" s="228"/>
      <c r="D201" s="63" t="s">
        <v>49</v>
      </c>
      <c r="E201" s="64"/>
      <c r="F201" s="65"/>
      <c r="G201" s="64"/>
      <c r="H201" s="64" t="s">
        <v>42</v>
      </c>
      <c r="I201" s="64" t="str">
        <f>IF(G201&lt;&gt;"",5,"")</f>
        <v/>
      </c>
      <c r="J201" s="64" t="s">
        <v>225</v>
      </c>
    </row>
    <row r="202" spans="1:10" hidden="1">
      <c r="A202" s="226"/>
      <c r="B202" s="90" t="s">
        <v>200</v>
      </c>
      <c r="C202" s="228"/>
      <c r="D202" s="66" t="s">
        <v>51</v>
      </c>
      <c r="E202" s="67"/>
      <c r="F202" s="68"/>
      <c r="G202" s="67"/>
      <c r="H202" s="67"/>
      <c r="I202" s="67">
        <f>SUM(I198:I201)</f>
        <v>15</v>
      </c>
      <c r="J202" s="67"/>
    </row>
    <row r="203" spans="1:10">
      <c r="A203" s="226">
        <v>41</v>
      </c>
      <c r="B203" s="90" t="s">
        <v>200</v>
      </c>
      <c r="C203" s="228" t="s">
        <v>226</v>
      </c>
      <c r="D203" s="63" t="s">
        <v>40</v>
      </c>
      <c r="E203" s="64"/>
      <c r="F203" s="65" t="s">
        <v>223</v>
      </c>
      <c r="G203" s="64" t="s">
        <v>42</v>
      </c>
      <c r="H203" s="64"/>
      <c r="I203" s="64">
        <f>IF(G203&lt;&gt;"",5,0)</f>
        <v>5</v>
      </c>
      <c r="J203" s="64" t="s">
        <v>224</v>
      </c>
    </row>
    <row r="204" spans="1:10" hidden="1">
      <c r="A204" s="226"/>
      <c r="B204" s="90" t="s">
        <v>200</v>
      </c>
      <c r="C204" s="228"/>
      <c r="D204" s="63" t="s">
        <v>44</v>
      </c>
      <c r="E204" s="64" t="s">
        <v>45</v>
      </c>
      <c r="F204" s="65" t="s">
        <v>109</v>
      </c>
      <c r="G204" s="64" t="s">
        <v>42</v>
      </c>
      <c r="H204" s="64"/>
      <c r="I204" s="64">
        <v>5</v>
      </c>
      <c r="J204" s="64" t="s">
        <v>142</v>
      </c>
    </row>
    <row r="205" spans="1:10" ht="30" hidden="1">
      <c r="A205" s="226"/>
      <c r="B205" s="90" t="s">
        <v>200</v>
      </c>
      <c r="C205" s="228"/>
      <c r="D205" s="63" t="s">
        <v>47</v>
      </c>
      <c r="E205" s="64"/>
      <c r="F205" s="65" t="s">
        <v>110</v>
      </c>
      <c r="G205" s="64" t="s">
        <v>42</v>
      </c>
      <c r="H205" s="64"/>
      <c r="I205" s="64">
        <f>IF(G205&lt;&gt;"",5,0)</f>
        <v>5</v>
      </c>
      <c r="J205" s="64" t="s">
        <v>142</v>
      </c>
    </row>
    <row r="206" spans="1:10" hidden="1">
      <c r="A206" s="226"/>
      <c r="B206" s="90" t="s">
        <v>200</v>
      </c>
      <c r="C206" s="228"/>
      <c r="D206" s="63" t="s">
        <v>49</v>
      </c>
      <c r="E206" s="64"/>
      <c r="F206" s="65"/>
      <c r="G206" s="64" t="s">
        <v>42</v>
      </c>
      <c r="H206" s="64"/>
      <c r="I206" s="64">
        <f>IF(G206&lt;&gt;"",5,"")</f>
        <v>5</v>
      </c>
      <c r="J206" s="64" t="s">
        <v>227</v>
      </c>
    </row>
    <row r="207" spans="1:10" hidden="1">
      <c r="A207" s="226"/>
      <c r="B207" s="90" t="s">
        <v>200</v>
      </c>
      <c r="C207" s="228"/>
      <c r="D207" s="66" t="s">
        <v>51</v>
      </c>
      <c r="E207" s="67"/>
      <c r="F207" s="68"/>
      <c r="G207" s="67"/>
      <c r="H207" s="67"/>
      <c r="I207" s="67">
        <f>SUM(I203:I206)</f>
        <v>20</v>
      </c>
      <c r="J207" s="67"/>
    </row>
    <row r="208" spans="1:10">
      <c r="A208" s="226">
        <v>42</v>
      </c>
      <c r="B208" s="90" t="s">
        <v>200</v>
      </c>
      <c r="C208" s="228" t="s">
        <v>228</v>
      </c>
      <c r="D208" s="63" t="s">
        <v>40</v>
      </c>
      <c r="E208" s="64"/>
      <c r="F208" s="65" t="s">
        <v>223</v>
      </c>
      <c r="G208" s="64" t="s">
        <v>42</v>
      </c>
      <c r="H208" s="64"/>
      <c r="I208" s="64">
        <f>IF(G208&lt;&gt;"",5,0)</f>
        <v>5</v>
      </c>
      <c r="J208" s="64" t="s">
        <v>224</v>
      </c>
    </row>
    <row r="209" spans="1:10" hidden="1">
      <c r="A209" s="226"/>
      <c r="B209" s="90" t="s">
        <v>200</v>
      </c>
      <c r="C209" s="228"/>
      <c r="D209" s="63" t="s">
        <v>44</v>
      </c>
      <c r="E209" s="64" t="s">
        <v>45</v>
      </c>
      <c r="F209" s="65" t="s">
        <v>109</v>
      </c>
      <c r="G209" s="64" t="s">
        <v>42</v>
      </c>
      <c r="H209" s="64"/>
      <c r="I209" s="64">
        <f>IF(G209&lt;&gt;"",5,"0")</f>
        <v>5</v>
      </c>
      <c r="J209" s="64" t="s">
        <v>142</v>
      </c>
    </row>
    <row r="210" spans="1:10" ht="30" hidden="1">
      <c r="A210" s="226"/>
      <c r="B210" s="90" t="s">
        <v>200</v>
      </c>
      <c r="C210" s="228"/>
      <c r="D210" s="63" t="s">
        <v>47</v>
      </c>
      <c r="E210" s="64"/>
      <c r="F210" s="65" t="s">
        <v>110</v>
      </c>
      <c r="G210" s="64" t="s">
        <v>42</v>
      </c>
      <c r="H210" s="64"/>
      <c r="I210" s="64">
        <f>IF(G210&lt;&gt;"",5,0)</f>
        <v>5</v>
      </c>
      <c r="J210" s="64" t="s">
        <v>142</v>
      </c>
    </row>
    <row r="211" spans="1:10" hidden="1">
      <c r="A211" s="226"/>
      <c r="B211" s="90" t="s">
        <v>200</v>
      </c>
      <c r="C211" s="228"/>
      <c r="D211" s="63" t="s">
        <v>49</v>
      </c>
      <c r="E211" s="64"/>
      <c r="F211" s="65"/>
      <c r="G211" s="64" t="s">
        <v>42</v>
      </c>
      <c r="H211" s="64"/>
      <c r="I211" s="64">
        <f>IF(G211&lt;&gt;"",5,0)</f>
        <v>5</v>
      </c>
      <c r="J211" s="64" t="s">
        <v>227</v>
      </c>
    </row>
    <row r="212" spans="1:10" hidden="1">
      <c r="A212" s="226"/>
      <c r="B212" s="90" t="s">
        <v>200</v>
      </c>
      <c r="C212" s="228"/>
      <c r="D212" s="66" t="s">
        <v>51</v>
      </c>
      <c r="E212" s="67"/>
      <c r="F212" s="68"/>
      <c r="G212" s="67"/>
      <c r="H212" s="67"/>
      <c r="I212" s="67">
        <f>SUM(I208:I211)</f>
        <v>20</v>
      </c>
      <c r="J212" s="67"/>
    </row>
    <row r="213" spans="1:10">
      <c r="A213" s="226">
        <v>43</v>
      </c>
      <c r="B213" s="90" t="s">
        <v>200</v>
      </c>
      <c r="C213" s="228" t="s">
        <v>229</v>
      </c>
      <c r="D213" s="63" t="s">
        <v>40</v>
      </c>
      <c r="E213" s="64"/>
      <c r="F213" s="65" t="s">
        <v>223</v>
      </c>
      <c r="G213" s="64" t="s">
        <v>42</v>
      </c>
      <c r="H213" s="64"/>
      <c r="I213" s="64">
        <f>IF(G213&lt;&gt;"",5,0)</f>
        <v>5</v>
      </c>
      <c r="J213" s="64" t="s">
        <v>224</v>
      </c>
    </row>
    <row r="214" spans="1:10" hidden="1">
      <c r="A214" s="226"/>
      <c r="B214" s="90" t="s">
        <v>200</v>
      </c>
      <c r="C214" s="228"/>
      <c r="D214" s="63" t="s">
        <v>44</v>
      </c>
      <c r="E214" s="64" t="s">
        <v>45</v>
      </c>
      <c r="F214" s="65" t="s">
        <v>109</v>
      </c>
      <c r="G214" s="64" t="s">
        <v>42</v>
      </c>
      <c r="H214" s="64"/>
      <c r="I214" s="64">
        <f>IF(G214&lt;&gt;"",5,"0")</f>
        <v>5</v>
      </c>
      <c r="J214" s="64" t="s">
        <v>142</v>
      </c>
    </row>
    <row r="215" spans="1:10" ht="30" hidden="1">
      <c r="A215" s="226"/>
      <c r="B215" s="90" t="s">
        <v>200</v>
      </c>
      <c r="C215" s="228"/>
      <c r="D215" s="63" t="s">
        <v>47</v>
      </c>
      <c r="E215" s="64"/>
      <c r="F215" s="65" t="s">
        <v>110</v>
      </c>
      <c r="G215" s="64" t="s">
        <v>42</v>
      </c>
      <c r="H215" s="64"/>
      <c r="I215" s="64">
        <f>IF(G215&lt;&gt;"",5,0)</f>
        <v>5</v>
      </c>
      <c r="J215" s="64" t="s">
        <v>142</v>
      </c>
    </row>
    <row r="216" spans="1:10" hidden="1">
      <c r="A216" s="226"/>
      <c r="B216" s="90" t="s">
        <v>200</v>
      </c>
      <c r="C216" s="228"/>
      <c r="D216" s="63" t="s">
        <v>49</v>
      </c>
      <c r="E216" s="64"/>
      <c r="F216" s="65"/>
      <c r="G216" s="64" t="s">
        <v>42</v>
      </c>
      <c r="H216" s="64"/>
      <c r="I216" s="64">
        <f>IF(G216&lt;&gt;"",5,0)</f>
        <v>5</v>
      </c>
      <c r="J216" s="64" t="s">
        <v>227</v>
      </c>
    </row>
    <row r="217" spans="1:10" hidden="1">
      <c r="A217" s="226"/>
      <c r="B217" s="90" t="s">
        <v>200</v>
      </c>
      <c r="C217" s="228"/>
      <c r="D217" s="66" t="s">
        <v>51</v>
      </c>
      <c r="E217" s="67"/>
      <c r="F217" s="68"/>
      <c r="G217" s="67"/>
      <c r="H217" s="67"/>
      <c r="I217" s="67">
        <f>SUM(I213:I216)</f>
        <v>20</v>
      </c>
      <c r="J217" s="67"/>
    </row>
    <row r="218" spans="1:10" ht="15" customHeight="1">
      <c r="A218" s="226">
        <v>44</v>
      </c>
      <c r="B218" s="90" t="s">
        <v>155</v>
      </c>
      <c r="C218" s="227" t="s">
        <v>230</v>
      </c>
      <c r="D218" s="63" t="s">
        <v>40</v>
      </c>
      <c r="E218" s="64"/>
      <c r="F218" s="65" t="s">
        <v>223</v>
      </c>
      <c r="G218" s="64" t="s">
        <v>42</v>
      </c>
      <c r="H218" s="64"/>
      <c r="I218" s="64">
        <v>5</v>
      </c>
      <c r="J218" s="64" t="s">
        <v>98</v>
      </c>
    </row>
    <row r="219" spans="1:10" hidden="1">
      <c r="A219" s="226"/>
      <c r="B219" s="90" t="s">
        <v>155</v>
      </c>
      <c r="C219" s="227"/>
      <c r="D219" s="63" t="s">
        <v>44</v>
      </c>
      <c r="E219" s="64" t="s">
        <v>45</v>
      </c>
      <c r="F219" s="65" t="s">
        <v>109</v>
      </c>
      <c r="G219" s="64" t="s">
        <v>42</v>
      </c>
      <c r="H219" s="64"/>
      <c r="I219" s="64">
        <v>5</v>
      </c>
      <c r="J219" s="64" t="s">
        <v>98</v>
      </c>
    </row>
    <row r="220" spans="1:10" ht="30" hidden="1">
      <c r="A220" s="226"/>
      <c r="B220" s="90" t="s">
        <v>155</v>
      </c>
      <c r="C220" s="227"/>
      <c r="D220" s="63" t="s">
        <v>47</v>
      </c>
      <c r="E220" s="64"/>
      <c r="F220" s="65" t="s">
        <v>110</v>
      </c>
      <c r="G220" s="64" t="s">
        <v>42</v>
      </c>
      <c r="H220" s="64"/>
      <c r="I220" s="64">
        <v>5</v>
      </c>
      <c r="J220" s="64" t="s">
        <v>98</v>
      </c>
    </row>
    <row r="221" spans="1:10" hidden="1">
      <c r="A221" s="226"/>
      <c r="B221" s="90" t="s">
        <v>155</v>
      </c>
      <c r="C221" s="227"/>
      <c r="D221" s="63" t="s">
        <v>49</v>
      </c>
      <c r="E221" s="64"/>
      <c r="F221" s="65"/>
      <c r="G221" s="64" t="s">
        <v>42</v>
      </c>
      <c r="H221" s="64"/>
      <c r="I221" s="64">
        <v>5</v>
      </c>
      <c r="J221" s="64" t="s">
        <v>98</v>
      </c>
    </row>
    <row r="222" spans="1:10" hidden="1">
      <c r="A222" s="226"/>
      <c r="B222" s="90" t="s">
        <v>155</v>
      </c>
      <c r="C222" s="227"/>
      <c r="D222" s="66" t="s">
        <v>51</v>
      </c>
      <c r="E222" s="67"/>
      <c r="F222" s="68"/>
      <c r="G222" s="67"/>
      <c r="H222" s="67"/>
      <c r="I222" s="67">
        <v>20</v>
      </c>
      <c r="J222" s="67"/>
    </row>
    <row r="223" spans="1:10">
      <c r="A223" s="226">
        <v>45</v>
      </c>
      <c r="B223" s="90" t="s">
        <v>155</v>
      </c>
      <c r="C223" s="227" t="s">
        <v>231</v>
      </c>
      <c r="D223" s="63" t="s">
        <v>40</v>
      </c>
      <c r="E223" s="64"/>
      <c r="F223" s="65" t="s">
        <v>223</v>
      </c>
      <c r="G223" s="64" t="s">
        <v>42</v>
      </c>
      <c r="H223" s="64"/>
      <c r="I223" s="64">
        <f>IF(G223&lt;&gt;"",5,"0")</f>
        <v>5</v>
      </c>
      <c r="J223" s="64" t="s">
        <v>98</v>
      </c>
    </row>
    <row r="224" spans="1:10" hidden="1">
      <c r="A224" s="226"/>
      <c r="B224" s="90" t="s">
        <v>155</v>
      </c>
      <c r="C224" s="227"/>
      <c r="D224" s="63" t="s">
        <v>44</v>
      </c>
      <c r="E224" s="64" t="s">
        <v>45</v>
      </c>
      <c r="F224" s="65" t="s">
        <v>232</v>
      </c>
      <c r="G224" s="64"/>
      <c r="H224" s="64"/>
      <c r="I224" s="64">
        <f>IF(G224&lt;&gt;"",5,0)</f>
        <v>0</v>
      </c>
      <c r="J224" s="64" t="s">
        <v>98</v>
      </c>
    </row>
    <row r="225" spans="1:10" ht="30" hidden="1">
      <c r="A225" s="226"/>
      <c r="B225" s="90" t="s">
        <v>155</v>
      </c>
      <c r="C225" s="227"/>
      <c r="D225" s="63" t="s">
        <v>47</v>
      </c>
      <c r="E225" s="64"/>
      <c r="F225" s="65" t="s">
        <v>110</v>
      </c>
      <c r="G225" s="64" t="s">
        <v>42</v>
      </c>
      <c r="H225" s="64"/>
      <c r="I225" s="64">
        <f>IF(G225&lt;&gt;"",5,"0")</f>
        <v>5</v>
      </c>
      <c r="J225" s="64" t="s">
        <v>98</v>
      </c>
    </row>
    <row r="226" spans="1:10" hidden="1">
      <c r="A226" s="226"/>
      <c r="B226" s="90" t="s">
        <v>155</v>
      </c>
      <c r="C226" s="227"/>
      <c r="D226" s="63" t="s">
        <v>49</v>
      </c>
      <c r="E226" s="64"/>
      <c r="F226" s="65"/>
      <c r="G226" s="64" t="s">
        <v>42</v>
      </c>
      <c r="H226" s="64"/>
      <c r="I226" s="64">
        <f>IF(G226&lt;&gt;"",5,"0")</f>
        <v>5</v>
      </c>
      <c r="J226" s="64" t="s">
        <v>98</v>
      </c>
    </row>
    <row r="227" spans="1:10" hidden="1">
      <c r="A227" s="226"/>
      <c r="B227" s="90" t="s">
        <v>155</v>
      </c>
      <c r="C227" s="227"/>
      <c r="D227" s="66" t="s">
        <v>51</v>
      </c>
      <c r="E227" s="67"/>
      <c r="F227" s="68"/>
      <c r="G227" s="67"/>
      <c r="H227" s="67"/>
      <c r="I227" s="67">
        <v>15</v>
      </c>
      <c r="J227" s="67"/>
    </row>
    <row r="228" spans="1:10">
      <c r="A228" s="226">
        <v>46</v>
      </c>
      <c r="B228" s="90" t="s">
        <v>155</v>
      </c>
      <c r="C228" s="227" t="s">
        <v>233</v>
      </c>
      <c r="D228" s="63" t="s">
        <v>40</v>
      </c>
      <c r="E228" s="64"/>
      <c r="F228" s="65" t="s">
        <v>234</v>
      </c>
      <c r="G228" s="64"/>
      <c r="H228" s="64" t="s">
        <v>42</v>
      </c>
      <c r="I228" s="64">
        <f>IF(G228&lt;&gt;"",5,0)</f>
        <v>0</v>
      </c>
      <c r="J228" s="64" t="s">
        <v>98</v>
      </c>
    </row>
    <row r="229" spans="1:10" hidden="1">
      <c r="A229" s="226"/>
      <c r="B229" s="90" t="s">
        <v>155</v>
      </c>
      <c r="C229" s="227"/>
      <c r="D229" s="63" t="s">
        <v>44</v>
      </c>
      <c r="E229" s="64" t="s">
        <v>45</v>
      </c>
      <c r="F229" s="65" t="s">
        <v>109</v>
      </c>
      <c r="G229" s="64" t="s">
        <v>42</v>
      </c>
      <c r="H229" s="64"/>
      <c r="I229" s="64">
        <f>IF(G229&lt;&gt;"",5,"0")</f>
        <v>5</v>
      </c>
      <c r="J229" s="64" t="s">
        <v>98</v>
      </c>
    </row>
    <row r="230" spans="1:10" ht="30" hidden="1">
      <c r="A230" s="226"/>
      <c r="B230" s="90" t="s">
        <v>155</v>
      </c>
      <c r="C230" s="227"/>
      <c r="D230" s="63" t="s">
        <v>47</v>
      </c>
      <c r="E230" s="64"/>
      <c r="F230" s="65" t="s">
        <v>110</v>
      </c>
      <c r="G230" s="64" t="s">
        <v>42</v>
      </c>
      <c r="H230" s="64"/>
      <c r="I230" s="64">
        <f>IF(G230&lt;&gt;"",5,"0")</f>
        <v>5</v>
      </c>
      <c r="J230" s="64" t="s">
        <v>98</v>
      </c>
    </row>
    <row r="231" spans="1:10" hidden="1">
      <c r="A231" s="226"/>
      <c r="B231" s="90" t="s">
        <v>155</v>
      </c>
      <c r="C231" s="227"/>
      <c r="D231" s="63" t="s">
        <v>49</v>
      </c>
      <c r="E231" s="64"/>
      <c r="F231" s="65"/>
      <c r="G231" s="64" t="s">
        <v>42</v>
      </c>
      <c r="H231" s="64"/>
      <c r="I231" s="64">
        <f>IF(G231&lt;&gt;"",5,"0")</f>
        <v>5</v>
      </c>
      <c r="J231" s="64" t="s">
        <v>98</v>
      </c>
    </row>
    <row r="232" spans="1:10" hidden="1">
      <c r="A232" s="226"/>
      <c r="B232" s="90" t="s">
        <v>155</v>
      </c>
      <c r="C232" s="227"/>
      <c r="D232" s="66" t="s">
        <v>51</v>
      </c>
      <c r="E232" s="67"/>
      <c r="F232" s="68"/>
      <c r="G232" s="67"/>
      <c r="H232" s="67"/>
      <c r="I232" s="67">
        <v>15</v>
      </c>
      <c r="J232" s="67"/>
    </row>
    <row r="233" spans="1:10">
      <c r="A233" s="226">
        <v>47</v>
      </c>
      <c r="B233" s="90" t="s">
        <v>102</v>
      </c>
      <c r="C233" s="227" t="s">
        <v>235</v>
      </c>
      <c r="D233" s="63" t="s">
        <v>40</v>
      </c>
      <c r="E233" s="64"/>
      <c r="F233" s="65" t="s">
        <v>236</v>
      </c>
      <c r="G233" s="64" t="s">
        <v>42</v>
      </c>
      <c r="H233" s="64"/>
      <c r="I233" s="64">
        <v>5</v>
      </c>
      <c r="J233" s="64" t="s">
        <v>98</v>
      </c>
    </row>
    <row r="234" spans="1:10" hidden="1">
      <c r="A234" s="226"/>
      <c r="B234" s="90" t="s">
        <v>102</v>
      </c>
      <c r="C234" s="227"/>
      <c r="D234" s="63" t="s">
        <v>44</v>
      </c>
      <c r="E234" s="64" t="s">
        <v>45</v>
      </c>
      <c r="F234" s="65" t="s">
        <v>109</v>
      </c>
      <c r="G234" s="64" t="s">
        <v>42</v>
      </c>
      <c r="H234" s="64"/>
      <c r="I234" s="64">
        <v>5</v>
      </c>
      <c r="J234" s="64" t="s">
        <v>98</v>
      </c>
    </row>
    <row r="235" spans="1:10" ht="30" hidden="1">
      <c r="A235" s="226"/>
      <c r="B235" s="90" t="s">
        <v>102</v>
      </c>
      <c r="C235" s="227"/>
      <c r="D235" s="63" t="s">
        <v>47</v>
      </c>
      <c r="E235" s="64"/>
      <c r="F235" s="65" t="s">
        <v>110</v>
      </c>
      <c r="G235" s="64" t="s">
        <v>42</v>
      </c>
      <c r="H235" s="64"/>
      <c r="I235" s="64">
        <v>5</v>
      </c>
      <c r="J235" s="64" t="s">
        <v>98</v>
      </c>
    </row>
    <row r="236" spans="1:10" hidden="1">
      <c r="A236" s="226"/>
      <c r="B236" s="90" t="s">
        <v>102</v>
      </c>
      <c r="C236" s="227"/>
      <c r="D236" s="63" t="s">
        <v>49</v>
      </c>
      <c r="E236" s="64"/>
      <c r="F236" s="65" t="s">
        <v>237</v>
      </c>
      <c r="G236" s="64" t="s">
        <v>42</v>
      </c>
      <c r="H236" s="64"/>
      <c r="I236" s="64">
        <v>5</v>
      </c>
      <c r="J236" s="64" t="s">
        <v>98</v>
      </c>
    </row>
    <row r="237" spans="1:10" hidden="1">
      <c r="A237" s="226"/>
      <c r="B237" s="90" t="s">
        <v>102</v>
      </c>
      <c r="C237" s="227"/>
      <c r="D237" s="66" t="s">
        <v>51</v>
      </c>
      <c r="E237" s="67"/>
      <c r="F237" s="68"/>
      <c r="G237" s="67"/>
      <c r="H237" s="67"/>
      <c r="I237" s="67">
        <f>SUM(I233:I236)</f>
        <v>20</v>
      </c>
      <c r="J237" s="67"/>
    </row>
    <row r="238" spans="1:10">
      <c r="A238" s="226">
        <v>48</v>
      </c>
      <c r="B238" s="90" t="s">
        <v>102</v>
      </c>
      <c r="C238" s="227" t="s">
        <v>238</v>
      </c>
      <c r="D238" s="63" t="s">
        <v>40</v>
      </c>
      <c r="E238" s="64"/>
      <c r="F238" s="65" t="s">
        <v>239</v>
      </c>
      <c r="G238" s="64"/>
      <c r="H238" s="64" t="s">
        <v>42</v>
      </c>
      <c r="I238" s="64">
        <f>IF(G238&lt;&gt;"",5,0)</f>
        <v>0</v>
      </c>
      <c r="J238" s="64" t="s">
        <v>240</v>
      </c>
    </row>
    <row r="239" spans="1:10" hidden="1">
      <c r="A239" s="226"/>
      <c r="B239" s="90" t="s">
        <v>102</v>
      </c>
      <c r="C239" s="227"/>
      <c r="D239" s="63" t="s">
        <v>44</v>
      </c>
      <c r="E239" s="64" t="s">
        <v>45</v>
      </c>
      <c r="F239" s="65" t="s">
        <v>109</v>
      </c>
      <c r="G239" s="64" t="s">
        <v>42</v>
      </c>
      <c r="H239" s="64"/>
      <c r="I239" s="64">
        <f>IF(G239&lt;&gt;"",5,"0")</f>
        <v>5</v>
      </c>
      <c r="J239" s="64" t="s">
        <v>98</v>
      </c>
    </row>
    <row r="240" spans="1:10" ht="30" hidden="1">
      <c r="A240" s="226"/>
      <c r="B240" s="90" t="s">
        <v>102</v>
      </c>
      <c r="C240" s="227"/>
      <c r="D240" s="63" t="s">
        <v>47</v>
      </c>
      <c r="E240" s="64"/>
      <c r="F240" s="65" t="s">
        <v>110</v>
      </c>
      <c r="G240" s="64" t="s">
        <v>42</v>
      </c>
      <c r="H240" s="64"/>
      <c r="I240" s="64">
        <f>IF(G240&lt;&gt;"",5,"0")</f>
        <v>5</v>
      </c>
      <c r="J240" s="64" t="s">
        <v>98</v>
      </c>
    </row>
    <row r="241" spans="1:10" hidden="1">
      <c r="A241" s="226"/>
      <c r="B241" s="90" t="s">
        <v>102</v>
      </c>
      <c r="C241" s="227"/>
      <c r="D241" s="63" t="s">
        <v>49</v>
      </c>
      <c r="E241" s="64"/>
      <c r="F241" s="65"/>
      <c r="G241" s="64" t="s">
        <v>42</v>
      </c>
      <c r="H241" s="64"/>
      <c r="I241" s="64">
        <f>IF(G241&lt;&gt;"",5,"0")</f>
        <v>5</v>
      </c>
      <c r="J241" s="64" t="s">
        <v>98</v>
      </c>
    </row>
    <row r="242" spans="1:10" hidden="1">
      <c r="A242" s="226"/>
      <c r="B242" s="90" t="s">
        <v>102</v>
      </c>
      <c r="C242" s="227"/>
      <c r="D242" s="66" t="s">
        <v>51</v>
      </c>
      <c r="E242" s="67"/>
      <c r="F242" s="68"/>
      <c r="G242" s="67"/>
      <c r="H242" s="67"/>
      <c r="I242" s="67">
        <v>15</v>
      </c>
      <c r="J242" s="67"/>
    </row>
    <row r="243" spans="1:10">
      <c r="A243" s="226">
        <v>49</v>
      </c>
      <c r="B243" s="90" t="s">
        <v>95</v>
      </c>
      <c r="C243" s="227" t="s">
        <v>241</v>
      </c>
      <c r="D243" s="63" t="s">
        <v>40</v>
      </c>
      <c r="E243" s="64"/>
      <c r="F243" s="65" t="s">
        <v>242</v>
      </c>
      <c r="G243" s="64" t="s">
        <v>42</v>
      </c>
      <c r="H243" s="64"/>
      <c r="I243" s="64">
        <v>5</v>
      </c>
      <c r="J243" s="64" t="s">
        <v>98</v>
      </c>
    </row>
    <row r="244" spans="1:10" hidden="1">
      <c r="A244" s="226"/>
      <c r="B244" s="90" t="s">
        <v>95</v>
      </c>
      <c r="C244" s="227"/>
      <c r="D244" s="63" t="s">
        <v>44</v>
      </c>
      <c r="E244" s="64" t="s">
        <v>45</v>
      </c>
      <c r="F244" s="65" t="s">
        <v>109</v>
      </c>
      <c r="G244" s="64" t="s">
        <v>42</v>
      </c>
      <c r="H244" s="64"/>
      <c r="I244" s="64">
        <v>5</v>
      </c>
      <c r="J244" s="64" t="s">
        <v>98</v>
      </c>
    </row>
    <row r="245" spans="1:10" ht="30" hidden="1">
      <c r="A245" s="226"/>
      <c r="B245" s="90" t="s">
        <v>95</v>
      </c>
      <c r="C245" s="227"/>
      <c r="D245" s="63" t="s">
        <v>47</v>
      </c>
      <c r="E245" s="64"/>
      <c r="F245" s="65" t="s">
        <v>110</v>
      </c>
      <c r="G245" s="64" t="s">
        <v>42</v>
      </c>
      <c r="H245" s="64"/>
      <c r="I245" s="64">
        <v>5</v>
      </c>
      <c r="J245" s="64" t="s">
        <v>98</v>
      </c>
    </row>
    <row r="246" spans="1:10" hidden="1">
      <c r="A246" s="226"/>
      <c r="B246" s="90" t="s">
        <v>95</v>
      </c>
      <c r="C246" s="227"/>
      <c r="D246" s="63" t="s">
        <v>49</v>
      </c>
      <c r="E246" s="64"/>
      <c r="F246" s="65"/>
      <c r="G246" s="64" t="s">
        <v>42</v>
      </c>
      <c r="H246" s="64"/>
      <c r="I246" s="64">
        <v>5</v>
      </c>
      <c r="J246" s="64" t="s">
        <v>98</v>
      </c>
    </row>
    <row r="247" spans="1:10" hidden="1">
      <c r="A247" s="226"/>
      <c r="B247" s="90" t="s">
        <v>95</v>
      </c>
      <c r="C247" s="227"/>
      <c r="D247" s="66" t="s">
        <v>51</v>
      </c>
      <c r="E247" s="67"/>
      <c r="F247" s="68"/>
      <c r="G247" s="67"/>
      <c r="H247" s="67"/>
      <c r="I247" s="67">
        <v>20</v>
      </c>
      <c r="J247" s="67"/>
    </row>
    <row r="248" spans="1:10">
      <c r="A248" s="226">
        <v>50</v>
      </c>
      <c r="B248" s="90" t="s">
        <v>56</v>
      </c>
      <c r="C248" s="227" t="s">
        <v>243</v>
      </c>
      <c r="D248" s="63" t="s">
        <v>40</v>
      </c>
      <c r="E248" s="64"/>
      <c r="F248" s="65" t="s">
        <v>244</v>
      </c>
      <c r="G248" s="64"/>
      <c r="H248" s="64" t="s">
        <v>42</v>
      </c>
      <c r="I248" s="64">
        <f>IF(G248&lt;&gt;"",5,0)</f>
        <v>0</v>
      </c>
      <c r="J248" s="64" t="s">
        <v>98</v>
      </c>
    </row>
    <row r="249" spans="1:10" hidden="1">
      <c r="A249" s="226"/>
      <c r="B249" s="90" t="s">
        <v>56</v>
      </c>
      <c r="C249" s="227"/>
      <c r="D249" s="63" t="s">
        <v>44</v>
      </c>
      <c r="E249" s="64" t="s">
        <v>45</v>
      </c>
      <c r="F249" s="65" t="s">
        <v>109</v>
      </c>
      <c r="G249" s="64" t="s">
        <v>42</v>
      </c>
      <c r="H249" s="64"/>
      <c r="I249" s="64">
        <f>IF(G249&lt;&gt;"",5,"0")</f>
        <v>5</v>
      </c>
      <c r="J249" s="64" t="s">
        <v>98</v>
      </c>
    </row>
    <row r="250" spans="1:10" ht="30" hidden="1">
      <c r="A250" s="226"/>
      <c r="B250" s="90" t="s">
        <v>56</v>
      </c>
      <c r="C250" s="227"/>
      <c r="D250" s="63" t="s">
        <v>47</v>
      </c>
      <c r="E250" s="64"/>
      <c r="F250" s="65" t="s">
        <v>110</v>
      </c>
      <c r="G250" s="64" t="s">
        <v>42</v>
      </c>
      <c r="H250" s="64"/>
      <c r="I250" s="64">
        <f>IF(G250&lt;&gt;"",5,"0")</f>
        <v>5</v>
      </c>
      <c r="J250" s="64" t="s">
        <v>98</v>
      </c>
    </row>
    <row r="251" spans="1:10" hidden="1">
      <c r="A251" s="226"/>
      <c r="B251" s="90" t="s">
        <v>56</v>
      </c>
      <c r="C251" s="227"/>
      <c r="D251" s="63" t="s">
        <v>49</v>
      </c>
      <c r="E251" s="64"/>
      <c r="F251" s="65" t="s">
        <v>237</v>
      </c>
      <c r="G251" s="64"/>
      <c r="H251" s="64" t="s">
        <v>42</v>
      </c>
      <c r="I251" s="64">
        <f>IF(G251&lt;&gt;"",5,0)</f>
        <v>0</v>
      </c>
      <c r="J251" s="64" t="s">
        <v>98</v>
      </c>
    </row>
    <row r="252" spans="1:10" hidden="1">
      <c r="A252" s="226"/>
      <c r="B252" s="90" t="s">
        <v>56</v>
      </c>
      <c r="C252" s="227"/>
      <c r="D252" s="66" t="s">
        <v>51</v>
      </c>
      <c r="E252" s="67"/>
      <c r="F252" s="68"/>
      <c r="G252" s="67"/>
      <c r="H252" s="67"/>
      <c r="I252" s="67">
        <v>10</v>
      </c>
      <c r="J252" s="67"/>
    </row>
  </sheetData>
  <autoFilter ref="A2:J252">
    <filterColumn colId="3">
      <filters>
        <filter val="Báo cáo đúng ASO"/>
      </filters>
    </filterColumn>
  </autoFilter>
  <mergeCells count="114"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3" max="4" width="15.28515625" bestFit="1" customWidth="1"/>
  </cols>
  <sheetData>
    <row r="1" spans="1:4">
      <c r="A1" s="174" t="s">
        <v>307</v>
      </c>
      <c r="B1" s="174"/>
      <c r="C1" s="174" t="s">
        <v>305</v>
      </c>
      <c r="D1" s="174" t="s">
        <v>306</v>
      </c>
    </row>
    <row r="2" spans="1:4">
      <c r="A2" s="174" t="s">
        <v>304</v>
      </c>
      <c r="B2" s="174">
        <v>26</v>
      </c>
      <c r="C2" s="175">
        <f>B2*6000000</f>
        <v>156000000</v>
      </c>
      <c r="D2" s="175">
        <f>C2</f>
        <v>156000000</v>
      </c>
    </row>
    <row r="3" spans="1:4">
      <c r="A3" s="174" t="s">
        <v>18</v>
      </c>
      <c r="B3" s="174">
        <v>5</v>
      </c>
      <c r="C3" s="175">
        <f>7200000*B3</f>
        <v>36000000</v>
      </c>
      <c r="D3" s="175">
        <f>(7200000-1920000)*5</f>
        <v>26400000</v>
      </c>
    </row>
    <row r="4" spans="1:4">
      <c r="A4" s="174" t="s">
        <v>18</v>
      </c>
      <c r="B4" s="174">
        <v>2</v>
      </c>
      <c r="C4" s="175">
        <f>10200000*B4</f>
        <v>20400000</v>
      </c>
      <c r="D4" s="175">
        <f>4200000*2</f>
        <v>8400000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</vt:lpstr>
      <vt:lpstr>KQ audit</vt:lpstr>
      <vt:lpstr>Sheet1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2019-02-28T04:37:18Z</cp:lastPrinted>
  <dcterms:created xsi:type="dcterms:W3CDTF">2012-12-13T09:34:20Z</dcterms:created>
  <dcterms:modified xsi:type="dcterms:W3CDTF">2019-02-28T04:37:22Z</dcterms:modified>
</cp:coreProperties>
</file>