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20" windowWidth="15015" windowHeight="6690"/>
  </bookViews>
  <sheets>
    <sheet name="MT" sheetId="1" r:id="rId1"/>
    <sheet name="KQ audit" sheetId="3" state="hidden" r:id="rId2"/>
    <sheet name="Sheet1" sheetId="4" r:id="rId3"/>
  </sheets>
  <externalReferences>
    <externalReference r:id="rId4"/>
  </externalReferences>
  <definedNames>
    <definedName name="_xlnm._FilterDatabase" localSheetId="1" hidden="1">'KQ audit'!$A$2:$J$252</definedName>
    <definedName name="_xlnm.Print_Area" localSheetId="0">MT!$A$1:$Y$65</definedName>
  </definedNames>
  <calcPr calcId="145621" calcMode="manual"/>
</workbook>
</file>

<file path=xl/calcChain.xml><?xml version="1.0" encoding="utf-8"?>
<calcChain xmlns="http://schemas.openxmlformats.org/spreadsheetml/2006/main">
  <c r="V50" i="1" l="1"/>
  <c r="Q50" i="1"/>
  <c r="Q54" i="1" s="1"/>
  <c r="R50" i="1"/>
  <c r="S50" i="1"/>
  <c r="T50" i="1"/>
  <c r="O48" i="1"/>
  <c r="O35" i="1"/>
  <c r="O36" i="1"/>
  <c r="O37" i="1"/>
  <c r="O38" i="1"/>
  <c r="O39" i="1"/>
  <c r="O40" i="1"/>
  <c r="J35" i="1"/>
  <c r="J36" i="1"/>
  <c r="J37" i="1"/>
  <c r="J38" i="1"/>
  <c r="J39" i="1"/>
  <c r="J40" i="1"/>
  <c r="F35" i="1"/>
  <c r="F36" i="1"/>
  <c r="F37" i="1"/>
  <c r="F38" i="1"/>
  <c r="F39" i="1"/>
  <c r="F40" i="1"/>
  <c r="O23" i="1"/>
  <c r="O24" i="1"/>
  <c r="O25" i="1"/>
  <c r="O26" i="1"/>
  <c r="O27" i="1"/>
  <c r="O28" i="1"/>
  <c r="O29" i="1"/>
  <c r="J23" i="1"/>
  <c r="J24" i="1"/>
  <c r="J25" i="1"/>
  <c r="J26" i="1"/>
  <c r="J27" i="1"/>
  <c r="J28" i="1"/>
  <c r="J29" i="1"/>
  <c r="F23" i="1"/>
  <c r="F24" i="1"/>
  <c r="F25" i="1"/>
  <c r="F26" i="1"/>
  <c r="F27" i="1"/>
  <c r="F28" i="1"/>
  <c r="F29" i="1"/>
  <c r="O7" i="1"/>
  <c r="O8" i="1"/>
  <c r="O9" i="1"/>
  <c r="O10" i="1"/>
  <c r="O11" i="1"/>
  <c r="O12" i="1"/>
  <c r="O13" i="1"/>
  <c r="O14" i="1"/>
  <c r="O15" i="1"/>
  <c r="O16" i="1"/>
  <c r="J7" i="1"/>
  <c r="J8" i="1"/>
  <c r="J9" i="1"/>
  <c r="J10" i="1"/>
  <c r="J11" i="1"/>
  <c r="J12" i="1"/>
  <c r="J13" i="1"/>
  <c r="J14" i="1"/>
  <c r="J15" i="1"/>
  <c r="J16" i="1"/>
  <c r="F7" i="1"/>
  <c r="F8" i="1"/>
  <c r="F9" i="1"/>
  <c r="F10" i="1"/>
  <c r="F11" i="1"/>
  <c r="F12" i="1"/>
  <c r="F13" i="1"/>
  <c r="F14" i="1"/>
  <c r="F15" i="1"/>
  <c r="F16" i="1"/>
  <c r="U15" i="1" l="1"/>
  <c r="U17" i="1" s="1"/>
  <c r="W14" i="1" l="1"/>
  <c r="V12" i="1" l="1"/>
  <c r="W12" i="1" s="1"/>
  <c r="V10" i="1"/>
  <c r="W10" i="1" s="1"/>
  <c r="V8" i="1"/>
  <c r="W8" i="1" s="1"/>
  <c r="V6" i="1"/>
  <c r="W6" i="1" s="1"/>
  <c r="X6" i="1" s="1"/>
  <c r="X14" i="1" l="1"/>
  <c r="X8" i="1"/>
  <c r="X10" i="1"/>
  <c r="X12" i="1"/>
  <c r="V7" i="1"/>
  <c r="V9" i="1"/>
  <c r="V11" i="1"/>
  <c r="V13" i="1"/>
  <c r="W11" i="1" l="1"/>
  <c r="X11" i="1" s="1"/>
  <c r="X7" i="1"/>
  <c r="W7" i="1"/>
  <c r="X13" i="1"/>
  <c r="W13" i="1"/>
  <c r="X9" i="1"/>
  <c r="W9" i="1"/>
  <c r="I17" i="1"/>
  <c r="I30" i="1" l="1"/>
  <c r="I48" i="1" s="1"/>
  <c r="I47" i="1"/>
  <c r="I46" i="1"/>
  <c r="I52" i="1" l="1"/>
  <c r="N49" i="1"/>
  <c r="O49" i="1" s="1"/>
  <c r="D46" i="1"/>
  <c r="H47" i="1" l="1"/>
  <c r="J47" i="1" s="1"/>
  <c r="L47" i="1" s="1"/>
  <c r="H46" i="1"/>
  <c r="E47" i="1" l="1"/>
  <c r="F47" i="1" s="1"/>
  <c r="D47" i="1"/>
  <c r="M47" i="1"/>
  <c r="E46" i="1"/>
  <c r="M46" i="1"/>
  <c r="M50" i="1" s="1"/>
  <c r="K28" i="1"/>
  <c r="P28" i="1"/>
  <c r="D4" i="4"/>
  <c r="C4" i="4"/>
  <c r="D3" i="4"/>
  <c r="C3" i="4"/>
  <c r="C2" i="4"/>
  <c r="D2" i="4" s="1"/>
  <c r="G28" i="1"/>
  <c r="G29" i="1"/>
  <c r="P27" i="1"/>
  <c r="K27" i="1"/>
  <c r="G27" i="1"/>
  <c r="H30" i="1"/>
  <c r="H48" i="1" s="1"/>
  <c r="D41" i="1"/>
  <c r="M41" i="1"/>
  <c r="G40" i="1"/>
  <c r="G39" i="1"/>
  <c r="G16" i="1"/>
  <c r="G15" i="1"/>
  <c r="G14" i="1"/>
  <c r="G12" i="1"/>
  <c r="G11" i="1"/>
  <c r="G10" i="1"/>
  <c r="G9" i="1"/>
  <c r="G8" i="1"/>
  <c r="G7" i="1"/>
  <c r="B47" i="1"/>
  <c r="B48" i="1"/>
  <c r="B49" i="1"/>
  <c r="P49" i="1"/>
  <c r="P48" i="1"/>
  <c r="N47" i="1"/>
  <c r="N46" i="1"/>
  <c r="N50" i="1" s="1"/>
  <c r="O50" i="1" s="1"/>
  <c r="U46" i="1"/>
  <c r="U47" i="1"/>
  <c r="U48" i="1"/>
  <c r="U49" i="1"/>
  <c r="E30" i="1"/>
  <c r="N30" i="1"/>
  <c r="E48" i="1" s="1"/>
  <c r="D30" i="1"/>
  <c r="M30" i="1"/>
  <c r="D48" i="1" s="1"/>
  <c r="E41" i="1"/>
  <c r="N41" i="1"/>
  <c r="O41" i="1" s="1"/>
  <c r="K25" i="1"/>
  <c r="L26" i="1"/>
  <c r="K29" i="1"/>
  <c r="U52" i="1"/>
  <c r="U51" i="1"/>
  <c r="P13" i="1"/>
  <c r="G13" i="1"/>
  <c r="B52" i="1"/>
  <c r="N51" i="1"/>
  <c r="M51" i="1"/>
  <c r="I41" i="1"/>
  <c r="I49" i="1" s="1"/>
  <c r="H41" i="1"/>
  <c r="J41" i="1" s="1"/>
  <c r="P9" i="1"/>
  <c r="F46" i="1"/>
  <c r="G46" i="1" s="1"/>
  <c r="K35" i="1"/>
  <c r="L36" i="1"/>
  <c r="L37" i="1"/>
  <c r="K38" i="1"/>
  <c r="J34" i="1"/>
  <c r="K34" i="1" s="1"/>
  <c r="L23" i="1"/>
  <c r="L24" i="1"/>
  <c r="J22" i="1"/>
  <c r="K22" i="1" s="1"/>
  <c r="P35" i="1"/>
  <c r="P36" i="1"/>
  <c r="P37" i="1"/>
  <c r="P38" i="1"/>
  <c r="O34" i="1"/>
  <c r="P34" i="1" s="1"/>
  <c r="P23" i="1"/>
  <c r="P24" i="1"/>
  <c r="P25" i="1"/>
  <c r="P26" i="1"/>
  <c r="P29" i="1"/>
  <c r="O22" i="1"/>
  <c r="P22" i="1" s="1"/>
  <c r="P40" i="1"/>
  <c r="P39" i="1"/>
  <c r="P7" i="1"/>
  <c r="P8" i="1"/>
  <c r="P10" i="1"/>
  <c r="P11" i="1"/>
  <c r="P12" i="1"/>
  <c r="P14" i="1"/>
  <c r="P15" i="1"/>
  <c r="P16" i="1"/>
  <c r="O6" i="1"/>
  <c r="P6" i="1" s="1"/>
  <c r="F22" i="1"/>
  <c r="G22" i="1" s="1"/>
  <c r="G23" i="1"/>
  <c r="G24" i="1"/>
  <c r="G25" i="1"/>
  <c r="G26" i="1"/>
  <c r="F34" i="1"/>
  <c r="G34" i="1" s="1"/>
  <c r="G35" i="1"/>
  <c r="G36" i="1"/>
  <c r="G37" i="1"/>
  <c r="G38" i="1"/>
  <c r="F6" i="1"/>
  <c r="G6" i="1" s="1"/>
  <c r="J6" i="1"/>
  <c r="K6" i="1" s="1"/>
  <c r="R53" i="1"/>
  <c r="R54" i="1" s="1"/>
  <c r="H17" i="1"/>
  <c r="J17" i="1" s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 s="1"/>
  <c r="I206" i="3"/>
  <c r="I205" i="3"/>
  <c r="I203" i="3"/>
  <c r="I201" i="3"/>
  <c r="I198" i="3"/>
  <c r="I200" i="3"/>
  <c r="I202" i="3"/>
  <c r="I196" i="3"/>
  <c r="I195" i="3"/>
  <c r="I194" i="3"/>
  <c r="I193" i="3"/>
  <c r="I197" i="3" s="1"/>
  <c r="I191" i="3"/>
  <c r="I188" i="3"/>
  <c r="I181" i="3"/>
  <c r="I180" i="3"/>
  <c r="I179" i="3"/>
  <c r="I178" i="3"/>
  <c r="I182" i="3" s="1"/>
  <c r="I176" i="3"/>
  <c r="I175" i="3"/>
  <c r="I174" i="3"/>
  <c r="I173" i="3"/>
  <c r="I171" i="3"/>
  <c r="I170" i="3"/>
  <c r="I169" i="3"/>
  <c r="I168" i="3"/>
  <c r="I166" i="3"/>
  <c r="I165" i="3"/>
  <c r="I164" i="3"/>
  <c r="I167" i="3" s="1"/>
  <c r="I163" i="3"/>
  <c r="I161" i="3"/>
  <c r="I160" i="3"/>
  <c r="I159" i="3"/>
  <c r="I158" i="3"/>
  <c r="I162" i="3"/>
  <c r="I156" i="3"/>
  <c r="I155" i="3"/>
  <c r="I153" i="3"/>
  <c r="I154" i="3"/>
  <c r="I157" i="3" s="1"/>
  <c r="I151" i="3"/>
  <c r="I150" i="3"/>
  <c r="I149" i="3"/>
  <c r="I152" i="3" s="1"/>
  <c r="I148" i="3"/>
  <c r="I146" i="3"/>
  <c r="I145" i="3"/>
  <c r="I143" i="3"/>
  <c r="I144" i="3"/>
  <c r="I147" i="3"/>
  <c r="I141" i="3"/>
  <c r="I140" i="3"/>
  <c r="I139" i="3"/>
  <c r="I138" i="3"/>
  <c r="I136" i="3"/>
  <c r="I135" i="3"/>
  <c r="I134" i="3"/>
  <c r="I133" i="3"/>
  <c r="I131" i="3"/>
  <c r="I130" i="3"/>
  <c r="I128" i="3"/>
  <c r="I129" i="3"/>
  <c r="I132" i="3" s="1"/>
  <c r="I127" i="3"/>
  <c r="I120" i="3"/>
  <c r="I119" i="3"/>
  <c r="I122" i="3" s="1"/>
  <c r="I118" i="3"/>
  <c r="I114" i="3"/>
  <c r="I117" i="3" s="1"/>
  <c r="I111" i="3"/>
  <c r="I112" i="3" s="1"/>
  <c r="I109" i="3"/>
  <c r="I106" i="3"/>
  <c r="I105" i="3"/>
  <c r="I103" i="3"/>
  <c r="I104" i="3"/>
  <c r="I107" i="3"/>
  <c r="I101" i="3"/>
  <c r="I100" i="3"/>
  <c r="I98" i="3"/>
  <c r="I99" i="3"/>
  <c r="I102" i="3" s="1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52" i="3" s="1"/>
  <c r="I46" i="3"/>
  <c r="I45" i="3"/>
  <c r="I44" i="3"/>
  <c r="I43" i="3"/>
  <c r="I47" i="3"/>
  <c r="I41" i="3"/>
  <c r="I40" i="3"/>
  <c r="I39" i="3"/>
  <c r="I38" i="3"/>
  <c r="I42" i="3" s="1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7" i="3" s="1"/>
  <c r="I21" i="3"/>
  <c r="I20" i="3"/>
  <c r="I19" i="3"/>
  <c r="I22" i="3" s="1"/>
  <c r="I18" i="3"/>
  <c r="I16" i="3"/>
  <c r="I15" i="3"/>
  <c r="I13" i="3"/>
  <c r="I14" i="3"/>
  <c r="I17" i="3" s="1"/>
  <c r="I11" i="3"/>
  <c r="I10" i="3"/>
  <c r="I8" i="3"/>
  <c r="I9" i="3"/>
  <c r="I12" i="3"/>
  <c r="I6" i="3"/>
  <c r="I5" i="3"/>
  <c r="I4" i="3"/>
  <c r="I3" i="3"/>
  <c r="I7" i="3" s="1"/>
  <c r="I142" i="3"/>
  <c r="N17" i="1"/>
  <c r="M17" i="1"/>
  <c r="E17" i="1"/>
  <c r="D17" i="1"/>
  <c r="I172" i="3"/>
  <c r="I207" i="3"/>
  <c r="I37" i="3"/>
  <c r="I137" i="3"/>
  <c r="I177" i="3"/>
  <c r="S53" i="1"/>
  <c r="D53" i="1"/>
  <c r="E53" i="1"/>
  <c r="F53" i="1" s="1"/>
  <c r="F30" i="1"/>
  <c r="L35" i="1"/>
  <c r="K24" i="1"/>
  <c r="K37" i="1"/>
  <c r="L29" i="1"/>
  <c r="G47" i="1"/>
  <c r="F41" i="1"/>
  <c r="K47" i="1"/>
  <c r="J30" i="1"/>
  <c r="J46" i="1"/>
  <c r="K46" i="1" s="1"/>
  <c r="F48" i="1" l="1"/>
  <c r="D49" i="1"/>
  <c r="H52" i="1"/>
  <c r="J52" i="1" s="1"/>
  <c r="L52" i="1" s="1"/>
  <c r="J48" i="1"/>
  <c r="L48" i="1" s="1"/>
  <c r="T53" i="1"/>
  <c r="T54" i="1" s="1"/>
  <c r="S54" i="1"/>
  <c r="I50" i="1"/>
  <c r="O51" i="1"/>
  <c r="U50" i="1"/>
  <c r="U54" i="1" s="1"/>
  <c r="O47" i="1"/>
  <c r="P47" i="1" s="1"/>
  <c r="W47" i="1" s="1"/>
  <c r="X47" i="1" s="1"/>
  <c r="D50" i="1"/>
  <c r="K26" i="1"/>
  <c r="L6" i="1"/>
  <c r="O30" i="1"/>
  <c r="P30" i="1"/>
  <c r="P41" i="1"/>
  <c r="Q24" i="1"/>
  <c r="R24" i="1" s="1"/>
  <c r="L27" i="1"/>
  <c r="L34" i="1"/>
  <c r="Q34" i="1" s="1"/>
  <c r="F17" i="1"/>
  <c r="O17" i="1"/>
  <c r="P51" i="1"/>
  <c r="E49" i="1"/>
  <c r="G17" i="1"/>
  <c r="G41" i="1"/>
  <c r="P17" i="1"/>
  <c r="G30" i="1"/>
  <c r="G48" i="1"/>
  <c r="L22" i="1"/>
  <c r="Q22" i="1" s="1"/>
  <c r="K23" i="1"/>
  <c r="K30" i="1" s="1"/>
  <c r="L25" i="1"/>
  <c r="Q25" i="1" s="1"/>
  <c r="R25" i="1" s="1"/>
  <c r="K15" i="1"/>
  <c r="L15" i="1"/>
  <c r="K16" i="1"/>
  <c r="L16" i="1"/>
  <c r="K12" i="1"/>
  <c r="L12" i="1"/>
  <c r="K10" i="1"/>
  <c r="L10" i="1"/>
  <c r="K7" i="1"/>
  <c r="L7" i="1"/>
  <c r="K14" i="1"/>
  <c r="L14" i="1"/>
  <c r="H53" i="1"/>
  <c r="H49" i="1"/>
  <c r="H51" i="1" s="1"/>
  <c r="K13" i="1"/>
  <c r="L13" i="1"/>
  <c r="Q27" i="1"/>
  <c r="R27" i="1" s="1"/>
  <c r="Q37" i="1"/>
  <c r="R37" i="1" s="1"/>
  <c r="K39" i="1"/>
  <c r="L39" i="1"/>
  <c r="K40" i="1"/>
  <c r="L40" i="1"/>
  <c r="K11" i="1"/>
  <c r="L11" i="1"/>
  <c r="K8" i="1"/>
  <c r="L8" i="1"/>
  <c r="K9" i="1"/>
  <c r="L9" i="1"/>
  <c r="M52" i="1"/>
  <c r="M53" i="1" s="1"/>
  <c r="L38" i="1"/>
  <c r="Q38" i="1" s="1"/>
  <c r="R38" i="1" s="1"/>
  <c r="K36" i="1"/>
  <c r="Q36" i="1" s="1"/>
  <c r="R36" i="1" s="1"/>
  <c r="Q26" i="1"/>
  <c r="R26" i="1" s="1"/>
  <c r="Q29" i="1"/>
  <c r="R29" i="1" s="1"/>
  <c r="R22" i="1"/>
  <c r="L28" i="1"/>
  <c r="Q28" i="1" s="1"/>
  <c r="R28" i="1" s="1"/>
  <c r="Q13" i="1"/>
  <c r="R13" i="1" s="1"/>
  <c r="Q35" i="1"/>
  <c r="R35" i="1" s="1"/>
  <c r="I51" i="1"/>
  <c r="J51" i="1" s="1"/>
  <c r="L51" i="1" s="1"/>
  <c r="N52" i="1"/>
  <c r="O46" i="1"/>
  <c r="L46" i="1"/>
  <c r="K41" i="1" l="1"/>
  <c r="O52" i="1"/>
  <c r="G49" i="1"/>
  <c r="G50" i="1" s="1"/>
  <c r="G54" i="1" s="1"/>
  <c r="F49" i="1"/>
  <c r="L17" i="1"/>
  <c r="H50" i="1"/>
  <c r="J50" i="1" s="1"/>
  <c r="E50" i="1"/>
  <c r="F50" i="1" s="1"/>
  <c r="J49" i="1"/>
  <c r="L49" i="1" s="1"/>
  <c r="L50" i="1" s="1"/>
  <c r="P43" i="1"/>
  <c r="Q39" i="1"/>
  <c r="R39" i="1" s="1"/>
  <c r="G43" i="1"/>
  <c r="Q6" i="1"/>
  <c r="R6" i="1" s="1"/>
  <c r="Q23" i="1"/>
  <c r="R23" i="1" s="1"/>
  <c r="R30" i="1" s="1"/>
  <c r="Q10" i="1"/>
  <c r="R10" i="1" s="1"/>
  <c r="Q12" i="1"/>
  <c r="R12" i="1" s="1"/>
  <c r="Q15" i="1"/>
  <c r="R15" i="1" s="1"/>
  <c r="K17" i="1"/>
  <c r="Q16" i="1"/>
  <c r="R16" i="1" s="1"/>
  <c r="Q7" i="1"/>
  <c r="R7" i="1" s="1"/>
  <c r="P46" i="1"/>
  <c r="L41" i="1"/>
  <c r="Q9" i="1"/>
  <c r="R9" i="1" s="1"/>
  <c r="Q8" i="1"/>
  <c r="R8" i="1" s="1"/>
  <c r="Q11" i="1"/>
  <c r="R11" i="1" s="1"/>
  <c r="Q40" i="1"/>
  <c r="R40" i="1" s="1"/>
  <c r="Q14" i="1"/>
  <c r="R14" i="1" s="1"/>
  <c r="K43" i="1"/>
  <c r="L30" i="1"/>
  <c r="L43" i="1" s="1"/>
  <c r="K48" i="1"/>
  <c r="R34" i="1"/>
  <c r="K49" i="1"/>
  <c r="K52" i="1"/>
  <c r="N53" i="1"/>
  <c r="O53" i="1" s="1"/>
  <c r="P52" i="1"/>
  <c r="P53" i="1" s="1"/>
  <c r="I53" i="1"/>
  <c r="J53" i="1" s="1"/>
  <c r="V53" i="1" s="1"/>
  <c r="V54" i="1" s="1"/>
  <c r="K51" i="1"/>
  <c r="W46" i="1" l="1"/>
  <c r="P50" i="1"/>
  <c r="P54" i="1" s="1"/>
  <c r="K50" i="1"/>
  <c r="K54" i="1" s="1"/>
  <c r="X46" i="1"/>
  <c r="Q41" i="1"/>
  <c r="R41" i="1"/>
  <c r="Q30" i="1"/>
  <c r="R17" i="1"/>
  <c r="R43" i="1" s="1"/>
  <c r="Q17" i="1"/>
  <c r="W49" i="1"/>
  <c r="X49" i="1" s="1"/>
  <c r="L53" i="1"/>
  <c r="W51" i="1"/>
  <c r="W52" i="1"/>
  <c r="W48" i="1"/>
  <c r="X48" i="1" s="1"/>
  <c r="W50" i="1" l="1"/>
  <c r="X50" i="1"/>
  <c r="Q43" i="1"/>
  <c r="X52" i="1"/>
  <c r="X53" i="1" s="1"/>
  <c r="W53" i="1"/>
  <c r="X51" i="1"/>
  <c r="X54" i="1" l="1"/>
  <c r="W54" i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<sst xmlns="http://schemas.openxmlformats.org/spreadsheetml/2006/main" count="1327" uniqueCount="328">
  <si>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</si>
  <si>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</si>
  <si>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</si>
  <si>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</si>
  <si>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</si>
  <si>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</si>
  <si>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</si>
  <si>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</si>
  <si>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</si>
  <si>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</si>
  <si>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</si>
  <si>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</si>
  <si>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</si>
  <si>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</si>
  <si>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</si>
  <si>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</si>
  <si>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</si>
  <si>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</si>
  <si>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</si>
  <si>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</si>
  <si>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</si>
  <si>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</si>
  <si>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</si>
  <si>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</si>
  <si>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</si>
  <si>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</si>
  <si>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</si>
  <si>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</si>
  <si>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</si>
  <si>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</si>
  <si>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</si>
  <si>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</si>
  <si>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</si>
  <si>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</si>
  <si>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</si>
  <si>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</si>
  <si>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</si>
  <si>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</si>
  <si>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</si>
  <si>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</si>
  <si>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</si>
  <si>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</si>
  <si>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</si>
  <si>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</si>
  <si>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</si>
  <si>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</si>
  <si>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</si>
  <si>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</si>
  <si>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</si>
  <si>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</si>
  <si>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</si>
  <si>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</si>
  <si>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</si>
  <si>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</si>
  <si>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</si>
  <si>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</si>
  <si>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</si>
  <si>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</si>
  <si>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</si>
  <si>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</si>
  <si>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</si>
  <si>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</si>
  <si>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</si>
  <si>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</si>
  <si>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</si>
  <si>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</si>
  <si>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</si>
  <si>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</si>
  <si>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</si>
  <si>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</si>
  <si>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</si>
  <si>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</si>
  <si>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</si>
  <si>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</si>
  <si>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</si>
  <si>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</si>
  <si>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</si>
  <si>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</si>
  <si>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</si>
  <si>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</si>
  <si>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</si>
  <si>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</si>
  <si>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</si>
  <si>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</si>
  <si>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</si>
  <si>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</si>
  <si>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</si>
  <si>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</si>
  <si>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</si>
  <si>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</si>
  <si>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</si>
  <si>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</si>
  <si>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</si>
  <si>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</si>
  <si>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</si>
  <si>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</si>
  <si>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</si>
  <si>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</si>
  <si>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</si>
  <si>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</si>
  <si>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</si>
  <si>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</si>
  <si>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</si>
  <si>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</si>
  <si>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</si>
  <si>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</si>
  <si>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</si>
  <si>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</si>
  <si>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</si>
  <si>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</si>
  <si>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</si>
  <si>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</si>
  <si>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</si>
  <si>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</si>
  <si>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</si>
  <si>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</si>
  <si>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</si>
  <si>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</si>
  <si>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</si>
  <si>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</si>
  <si>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</si>
  <si>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</si>
  <si>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</si>
  <si>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</si>
  <si>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</si>
  <si>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</si>
  <si>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</si>
  <si>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</si>
  <si>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</si>
  <si>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</si>
  <si>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</si>
  <si>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</si>
  <si>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</si>
  <si>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</si>
  <si>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</si>
  <si>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</si>
  <si>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</si>
  <si>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</si>
  <si>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</si>
  <si>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</si>
  <si>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</si>
  <si>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</si>
  <si>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</si>
  <si>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</si>
  <si>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</si>
  <si>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</si>
  <si>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</si>
  <si>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</si>
  <si>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</si>
  <si>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</si>
  <si>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</si>
  <si>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</si>
  <si>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</si>
  <si>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</si>
  <si>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</si>
  <si>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</si>
  <si>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</si>
  <si>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</si>
  <si>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</si>
  <si>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</si>
  <si>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</si>
  <si>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</si>
  <si>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</si>
  <si>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</si>
  <si>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</si>
  <si>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</si>
  <si>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</si>
  <si>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</si>
  <si>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</si>
  <si>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</si>
  <si>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</si>
  <si>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</si>
  <si>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</si>
  <si>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</si>
  <si>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</si>
  <si>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</si>
  <si>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</si>
  <si>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</si>
  <si>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</si>
  <si>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</si>
  <si>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</si>
  <si>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</si>
  <si>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</si>
  <si>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</si>
  <si>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</si>
  <si>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</si>
  <si>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</si>
  <si>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</si>
  <si>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</si>
  <si>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</si>
  <si>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</si>
  <si>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</si>
  <si>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</si>
  <si>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</si>
  <si>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</si>
  <si>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</si>
  <si>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</si>
  <si>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</si>
  <si>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</si>
  <si>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</si>
  <si>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</si>
  <si>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</si>
  <si>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</si>
  <si>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</si>
  <si>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</si>
  <si>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</si>
  <si>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</si>
  <si>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</si>
  <si>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</si>
  <si>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</si>
  <si>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</si>
  <si>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</si>
  <si>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</si>
  <si>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</si>
  <si>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</si>
  <si>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</si>
  <si>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</si>
  <si>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</si>
  <si>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</si>
  <si>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</si>
  <si>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</si>
  <si>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</si>
  <si>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</si>
  <si>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</si>
  <si>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</si>
  <si>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</si>
  <si>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</si>
  <si>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</si>
  <si>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</si>
  <si>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</si>
  <si>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</si>
  <si>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</si>
  <si>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</si>
  <si>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</si>
  <si>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</si>
  <si>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</si>
  <si>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</si>
  <si>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</si>
  <si>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</si>
  <si>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</si>
  <si>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</si>
  <si>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</si>
  <si>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</si>
  <si>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</si>
  <si>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</si>
  <si>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</si>
  <si>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</si>
  <si>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</si>
  <si>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</si>
  <si>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</si>
  <si>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</si>
  <si>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</si>
  <si>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</si>
  <si>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</si>
  <si>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</si>
  <si>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</si>
  <si>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</si>
  <si>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</si>
  <si>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</si>
  <si>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</si>
  <si>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</si>
  <si>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</si>
  <si>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</si>
  <si>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</si>
  <si>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</si>
  <si>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</si>
  <si>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</si>
  <si>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</si>
  <si>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Chữ Thị Thúy Hằng</t>
  </si>
  <si>
    <t>Mã NV</t>
  </si>
  <si>
    <t>ACHIEVE  SALE TEAM</t>
  </si>
  <si>
    <t>NBTS00610</t>
  </si>
  <si>
    <t>Dư Ngọc Anh</t>
  </si>
  <si>
    <t xml:space="preserve">Nguyễn Thị Thu Huyền </t>
  </si>
  <si>
    <t>Lê Thị Vân Anh</t>
  </si>
  <si>
    <t>Đinh Trang Thư</t>
  </si>
  <si>
    <t>Võ Thị Bé Sáu</t>
  </si>
  <si>
    <t>Irwan Utama</t>
  </si>
  <si>
    <t>Đoàn Thị Hoài Thu</t>
  </si>
  <si>
    <t>Lê Thị Phương Thanh</t>
  </si>
  <si>
    <t xml:space="preserve">Trần Thanh Phi Hùng </t>
  </si>
  <si>
    <t>Lê Tấn Vũ</t>
  </si>
  <si>
    <t>Vũ Văn Thắng</t>
  </si>
  <si>
    <t>NBTS01789</t>
  </si>
  <si>
    <t>SI Indirect MTN (Nguyen Dung) + Direct North</t>
  </si>
  <si>
    <t>SI Indirect MTS (Thanh Lien)</t>
  </si>
  <si>
    <t>NBTS01934</t>
  </si>
  <si>
    <t>Thái Hoàng Vũ</t>
  </si>
  <si>
    <t>Nguyen Thi Kim Ngan</t>
  </si>
  <si>
    <t>NBTS00592</t>
  </si>
  <si>
    <t>NBTS00593</t>
  </si>
  <si>
    <t>NBTS00594</t>
  </si>
  <si>
    <t>NBTS00595</t>
  </si>
  <si>
    <t>NBTS01643</t>
  </si>
  <si>
    <t>NBTS00603</t>
  </si>
  <si>
    <t>NBTS01683</t>
  </si>
  <si>
    <t>NBTS01684</t>
  </si>
  <si>
    <t>NBTS01425</t>
  </si>
  <si>
    <t>NBTS00607</t>
  </si>
  <si>
    <t>NBTS00609</t>
  </si>
  <si>
    <t>NBTS00599</t>
  </si>
  <si>
    <t>NBTS00600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</si>
  <si>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</si>
  <si>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</si>
  <si>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</si>
  <si>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</si>
  <si>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</si>
  <si>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</si>
  <si>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</si>
  <si>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</si>
  <si>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</si>
  <si>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</si>
  <si>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</si>
  <si>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</si>
  <si>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NBTS01917</t>
  </si>
  <si>
    <t>Huỳnh Công Thành</t>
  </si>
  <si>
    <t>NBTS01916</t>
  </si>
  <si>
    <t>Nguyễn Thị Ngọc Thảo</t>
  </si>
  <si>
    <t>Hinh Ích Hòa</t>
  </si>
  <si>
    <t>NBTS02012</t>
  </si>
  <si>
    <t>Hồ Thị Xuân Trâm</t>
  </si>
  <si>
    <t>NBTS01980</t>
  </si>
  <si>
    <t>Nghỉ (22/10)</t>
  </si>
  <si>
    <t>10 2018</t>
  </si>
  <si>
    <t>Phương</t>
  </si>
  <si>
    <t>TOTAL MTM</t>
  </si>
  <si>
    <t>TOTAL MTS</t>
  </si>
  <si>
    <t>TOTAL MTS + 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</si>
</sst>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</numFmts>
  <fonts count="1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sz val="14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sz val="20"/>
      <color theme="1"/>
      <name val="Calibri"/>
      <family val="2"/>
      <scheme val="minor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9"/>
      <color theme="1"/>
      <name val="Tahoma"/>
      <family val="2"/>
    </font>
    <font>
      <b/>
      <sz val="20"/>
      <color theme="1"/>
      <name val="Tahoma"/>
      <family val="2"/>
    </font>
    <font>
      <b/>
      <sz val="36"/>
      <color theme="0"/>
      <name val="Tahoma"/>
      <family val="2"/>
    </font>
    <font>
      <b/>
      <sz val="20"/>
      <color theme="0"/>
      <name val="Tahoma"/>
      <family val="2"/>
    </font>
    <font>
      <b/>
      <sz val="9"/>
      <color theme="0"/>
      <name val="Tahoma"/>
      <family val="2"/>
    </font>
    <font>
      <b/>
      <sz val="11"/>
      <color theme="0"/>
      <name val="Tahoma"/>
      <family val="2"/>
    </font>
    <font>
      <sz val="9"/>
      <color theme="0"/>
      <name val="Tahoma"/>
      <family val="2"/>
    </font>
    <font>
      <b/>
      <sz val="14"/>
      <color theme="0"/>
      <name val="Tahoma"/>
      <family val="2"/>
    </font>
    <font>
      <sz val="10"/>
      <color theme="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7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</borders>
  <cellStyleXfs count="16915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0" fillId="24" borderId="28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6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0" fillId="11" borderId="28" applyNumberFormat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0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169" fontId="19" fillId="26" borderId="32" applyNumberFormat="0" applyFon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0" fontId="44" fillId="24" borderId="33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9" fillId="0" borderId="0"/>
    <xf numFmtId="169" fontId="50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9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167" fontId="30" fillId="24" borderId="28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169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0" fontId="31" fillId="25" borderId="29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169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3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9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167" fontId="38" fillId="0" borderId="26"/>
    <xf numFmtId="0" fontId="52" fillId="0" borderId="0" applyNumberFormat="0" applyFill="0" applyBorder="0" applyAlignment="0" applyProtection="0">
      <alignment vertical="top"/>
      <protection locked="0"/>
    </xf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9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167" fontId="40" fillId="11" borderId="28" applyNumberFormat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169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0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9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19" fillId="26" borderId="32" applyNumberFormat="0" applyFon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9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0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167" fontId="44" fillId="24" borderId="33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7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0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169" fontId="19" fillId="0" borderId="34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ill="0" applyBorder="0" applyAlignment="0" applyProtection="0"/>
    <xf numFmtId="165" fontId="19" fillId="0" borderId="0" applyProtection="0"/>
    <xf numFmtId="172" fontId="19" fillId="0" borderId="0" applyProtection="0"/>
    <xf numFmtId="0" fontId="19" fillId="0" borderId="0" applyProtection="0"/>
    <xf numFmtId="171" fontId="19" fillId="0" borderId="0" applyProtection="0"/>
    <xf numFmtId="40" fontId="19" fillId="0" borderId="0" applyProtection="0"/>
    <xf numFmtId="38" fontId="19" fillId="0" borderId="0" applyProtection="0"/>
    <xf numFmtId="177" fontId="19" fillId="0" borderId="0" applyProtection="0"/>
    <xf numFmtId="178" fontId="19" fillId="0" borderId="0" applyProtection="0"/>
    <xf numFmtId="6" fontId="19" fillId="0" borderId="0" applyProtection="0"/>
    <xf numFmtId="0" fontId="61" fillId="0" borderId="0" applyProtection="0">
      <alignment vertical="center"/>
    </xf>
    <xf numFmtId="0" fontId="19" fillId="0" borderId="0" applyProtection="0"/>
    <xf numFmtId="0" fontId="19" fillId="0" borderId="0" applyProtection="0"/>
    <xf numFmtId="0" fontId="62" fillId="0" borderId="0" applyProtection="0"/>
    <xf numFmtId="0" fontId="19" fillId="28" borderId="0" applyNumberFormat="0" applyFont="0" applyBorder="0" applyAlignment="0" applyProtection="0"/>
    <xf numFmtId="0" fontId="63" fillId="0" borderId="0" applyProtection="0"/>
    <xf numFmtId="0" fontId="64" fillId="0" borderId="0" applyProtection="0"/>
    <xf numFmtId="0" fontId="19" fillId="0" borderId="0" applyProtection="0"/>
    <xf numFmtId="171" fontId="19" fillId="0" borderId="0" applyProtection="0"/>
    <xf numFmtId="173" fontId="19" fillId="0" borderId="0" applyProtection="0"/>
    <xf numFmtId="179" fontId="19" fillId="0" borderId="0" applyProtection="0"/>
    <xf numFmtId="0" fontId="65" fillId="0" borderId="0" applyProtection="0"/>
    <xf numFmtId="177" fontId="19" fillId="0" borderId="0" applyProtection="0"/>
    <xf numFmtId="40" fontId="19" fillId="0" borderId="0" applyProtection="0"/>
    <xf numFmtId="38" fontId="19" fillId="0" borderId="0" applyProtection="0"/>
    <xf numFmtId="9" fontId="19" fillId="0" borderId="0" applyProtection="0"/>
    <xf numFmtId="178" fontId="19" fillId="0" borderId="0" applyProtection="0"/>
    <xf numFmtId="172" fontId="19" fillId="0" borderId="0" applyProtection="0"/>
    <xf numFmtId="174" fontId="19" fillId="0" borderId="0" applyProtection="0"/>
    <xf numFmtId="174" fontId="19" fillId="0" borderId="0" applyProtection="0"/>
    <xf numFmtId="0" fontId="66" fillId="0" borderId="0" applyProtection="0"/>
    <xf numFmtId="180" fontId="19" fillId="0" borderId="0" applyProtection="0"/>
    <xf numFmtId="0" fontId="19" fillId="0" borderId="0" applyProtection="0"/>
    <xf numFmtId="0" fontId="19" fillId="0" borderId="0" applyProtection="0"/>
    <xf numFmtId="42" fontId="19" fillId="0" borderId="0" applyProtection="0"/>
    <xf numFmtId="179" fontId="19" fillId="0" borderId="0" applyProtection="0"/>
    <xf numFmtId="178" fontId="19" fillId="0" borderId="0" applyProtection="0"/>
    <xf numFmtId="43" fontId="19" fillId="0" borderId="0" applyProtection="0"/>
    <xf numFmtId="177" fontId="19" fillId="0" borderId="0" applyProtection="0"/>
    <xf numFmtId="42" fontId="19" fillId="0" borderId="0" applyProtection="0"/>
    <xf numFmtId="43" fontId="19" fillId="0" borderId="0" applyProtection="0"/>
    <xf numFmtId="178" fontId="19" fillId="0" borderId="0" applyProtection="0"/>
    <xf numFmtId="41" fontId="19" fillId="0" borderId="0" applyProtection="0"/>
    <xf numFmtId="177" fontId="19" fillId="0" borderId="0" applyProtection="0"/>
    <xf numFmtId="178" fontId="19" fillId="0" borderId="0" applyProtection="0"/>
    <xf numFmtId="41" fontId="19" fillId="0" borderId="0" applyProtection="0"/>
    <xf numFmtId="43" fontId="19" fillId="0" borderId="0" applyProtection="0"/>
    <xf numFmtId="177" fontId="19" fillId="0" borderId="0" applyProtection="0"/>
    <xf numFmtId="179" fontId="19" fillId="0" borderId="0" applyProtection="0"/>
    <xf numFmtId="177" fontId="19" fillId="0" borderId="0" applyProtection="0"/>
    <xf numFmtId="41" fontId="19" fillId="0" borderId="0" applyProtection="0"/>
    <xf numFmtId="43" fontId="19" fillId="0" borderId="0" applyProtection="0"/>
    <xf numFmtId="179" fontId="19" fillId="0" borderId="0" applyProtection="0"/>
    <xf numFmtId="178" fontId="19" fillId="0" borderId="0" applyProtection="0"/>
    <xf numFmtId="179" fontId="19" fillId="0" borderId="0" applyProtection="0"/>
    <xf numFmtId="0" fontId="67" fillId="29" borderId="0" applyProtection="0"/>
    <xf numFmtId="0" fontId="19" fillId="0" borderId="0" applyProtection="0"/>
    <xf numFmtId="0" fontId="68" fillId="0" borderId="0" applyProtection="0"/>
    <xf numFmtId="9" fontId="19" fillId="0" borderId="0" applyProtection="0"/>
    <xf numFmtId="0" fontId="69" fillId="29" borderId="0" applyProtection="0"/>
    <xf numFmtId="0" fontId="70" fillId="29" borderId="0" applyProtection="0"/>
    <xf numFmtId="0" fontId="71" fillId="0" borderId="0" applyProtection="0">
      <alignment wrapText="1"/>
    </xf>
    <xf numFmtId="181" fontId="19" fillId="0" borderId="0" applyProtection="0"/>
    <xf numFmtId="0" fontId="19" fillId="0" borderId="0" applyProtection="0"/>
    <xf numFmtId="182" fontId="19" fillId="0" borderId="0" applyProtection="0"/>
    <xf numFmtId="0" fontId="19" fillId="0" borderId="0" applyProtection="0"/>
    <xf numFmtId="0" fontId="72" fillId="0" borderId="0">
      <alignment horizontal="center" wrapText="1"/>
      <protection locked="0"/>
    </xf>
    <xf numFmtId="183" fontId="19" fillId="0" borderId="0" applyProtection="0"/>
    <xf numFmtId="0" fontId="19" fillId="0" borderId="0" applyProtection="0"/>
    <xf numFmtId="184" fontId="19" fillId="0" borderId="0" applyProtection="0"/>
    <xf numFmtId="0" fontId="19" fillId="0" borderId="0" applyProtection="0"/>
    <xf numFmtId="184" fontId="19" fillId="0" borderId="0" applyProtection="0"/>
    <xf numFmtId="179" fontId="19" fillId="0" borderId="0" applyProtection="0"/>
    <xf numFmtId="0" fontId="73" fillId="0" borderId="0" applyProtection="0"/>
    <xf numFmtId="0" fontId="74" fillId="0" borderId="0" applyProtection="0"/>
    <xf numFmtId="0" fontId="73" fillId="0" borderId="0" applyProtection="0"/>
    <xf numFmtId="185" fontId="75" fillId="0" borderId="0" applyProtection="0"/>
    <xf numFmtId="186" fontId="76" fillId="0" borderId="0" applyProtection="0"/>
    <xf numFmtId="187" fontId="76" fillId="0" borderId="0" applyProtection="0"/>
    <xf numFmtId="188" fontId="77" fillId="0" borderId="0" applyProtection="0"/>
    <xf numFmtId="189" fontId="77" fillId="0" borderId="0" applyProtection="0"/>
    <xf numFmtId="44" fontId="76" fillId="0" borderId="0" applyProtection="0"/>
    <xf numFmtId="190" fontId="77" fillId="0" borderId="0" applyProtection="0"/>
    <xf numFmtId="186" fontId="76" fillId="0" borderId="0" applyProtection="0"/>
    <xf numFmtId="0" fontId="78" fillId="0" borderId="0" applyProtection="0"/>
    <xf numFmtId="44" fontId="19" fillId="0" borderId="0" applyProtection="0"/>
    <xf numFmtId="191" fontId="19" fillId="0" borderId="0" applyProtection="0"/>
    <xf numFmtId="43" fontId="19" fillId="0" borderId="0" applyFont="0" applyFill="0" applyBorder="0" applyAlignment="0" applyProtection="0"/>
    <xf numFmtId="43" fontId="19" fillId="0" borderId="0" applyProtection="0"/>
    <xf numFmtId="192" fontId="79" fillId="0" borderId="0" applyProtection="0"/>
    <xf numFmtId="0" fontId="80" fillId="0" borderId="0" applyProtection="0"/>
    <xf numFmtId="0" fontId="81" fillId="0" borderId="0" applyProtection="0"/>
    <xf numFmtId="186" fontId="19" fillId="0" borderId="0" applyProtection="0"/>
    <xf numFmtId="44" fontId="19" fillId="0" borderId="0" applyProtection="0"/>
    <xf numFmtId="193" fontId="19" fillId="0" borderId="0" applyProtection="0"/>
    <xf numFmtId="1" fontId="82" fillId="0" borderId="0" applyProtection="0"/>
    <xf numFmtId="14" fontId="83" fillId="0" borderId="0" applyProtection="0"/>
    <xf numFmtId="0" fontId="19" fillId="0" borderId="0" applyProtection="0"/>
    <xf numFmtId="194" fontId="19" fillId="0" borderId="41" applyProtection="0">
      <alignment vertical="center"/>
    </xf>
    <xf numFmtId="195" fontId="19" fillId="0" borderId="0" applyProtection="0"/>
    <xf numFmtId="196" fontId="19" fillId="0" borderId="0" applyProtection="0"/>
    <xf numFmtId="197" fontId="19" fillId="0" borderId="0" applyProtection="0"/>
    <xf numFmtId="0" fontId="84" fillId="0" borderId="0" applyProtection="0"/>
    <xf numFmtId="44" fontId="76" fillId="0" borderId="0" applyProtection="0"/>
    <xf numFmtId="186" fontId="76" fillId="0" borderId="0" applyProtection="0"/>
    <xf numFmtId="44" fontId="76" fillId="0" borderId="0" applyProtection="0"/>
    <xf numFmtId="190" fontId="77" fillId="0" borderId="0" applyProtection="0"/>
    <xf numFmtId="186" fontId="76" fillId="0" borderId="0" applyProtection="0"/>
    <xf numFmtId="0" fontId="85" fillId="0" borderId="0" applyProtection="0"/>
    <xf numFmtId="198" fontId="19" fillId="0" borderId="0" applyProtection="0"/>
    <xf numFmtId="0" fontId="86" fillId="0" borderId="0" applyProtection="0"/>
    <xf numFmtId="0" fontId="87" fillId="0" borderId="0" applyProtection="0">
      <alignment vertical="center"/>
    </xf>
    <xf numFmtId="0" fontId="88" fillId="0" borderId="0" applyProtection="0"/>
    <xf numFmtId="0" fontId="89" fillId="0" borderId="0" applyProtection="0">
      <alignment vertical="center"/>
    </xf>
    <xf numFmtId="0" fontId="90" fillId="0" borderId="0" applyProtection="0"/>
    <xf numFmtId="0" fontId="88" fillId="0" borderId="0" applyProtection="0"/>
    <xf numFmtId="0" fontId="91" fillId="0" borderId="0" applyProtection="0"/>
    <xf numFmtId="0" fontId="92" fillId="0" borderId="0" applyProtection="0"/>
    <xf numFmtId="0" fontId="93" fillId="29" borderId="0" applyProtection="0"/>
    <xf numFmtId="0" fontId="19" fillId="0" borderId="0" applyProtection="0"/>
    <xf numFmtId="0" fontId="94" fillId="0" borderId="0" applyProtection="0"/>
    <xf numFmtId="0" fontId="36" fillId="0" borderId="42" applyProtection="0"/>
    <xf numFmtId="0" fontId="36" fillId="0" borderId="40" applyProtection="0">
      <alignment horizontal="left" vertical="center"/>
    </xf>
    <xf numFmtId="0" fontId="36" fillId="0" borderId="40" applyProtection="0">
      <alignment horizontal="left" vertical="center"/>
    </xf>
    <xf numFmtId="199" fontId="95" fillId="0" borderId="0">
      <protection locked="0"/>
    </xf>
    <xf numFmtId="199" fontId="95" fillId="0" borderId="0">
      <protection locked="0"/>
    </xf>
    <xf numFmtId="0" fontId="96" fillId="30" borderId="3" applyProtection="0"/>
    <xf numFmtId="0" fontId="96" fillId="30" borderId="3" applyProtection="0"/>
    <xf numFmtId="41" fontId="19" fillId="0" borderId="0" applyProtection="0"/>
    <xf numFmtId="0" fontId="93" fillId="31" borderId="0" applyProtection="0"/>
    <xf numFmtId="0" fontId="19" fillId="32" borderId="0" applyProtection="0"/>
    <xf numFmtId="0" fontId="97" fillId="0" borderId="0" applyProtection="0"/>
    <xf numFmtId="44" fontId="76" fillId="0" borderId="0" applyProtection="0"/>
    <xf numFmtId="186" fontId="76" fillId="0" borderId="0" applyProtection="0"/>
    <xf numFmtId="44" fontId="76" fillId="0" borderId="0" applyProtection="0"/>
    <xf numFmtId="190" fontId="77" fillId="0" borderId="0" applyProtection="0"/>
    <xf numFmtId="186" fontId="76" fillId="0" borderId="0" applyProtection="0"/>
    <xf numFmtId="0" fontId="19" fillId="33" borderId="0" applyProtection="0"/>
    <xf numFmtId="177" fontId="19" fillId="0" borderId="0" applyProtection="0"/>
    <xf numFmtId="178" fontId="19" fillId="0" borderId="0" applyProtection="0"/>
    <xf numFmtId="0" fontId="98" fillId="0" borderId="43" applyProtection="0"/>
    <xf numFmtId="200" fontId="99" fillId="0" borderId="44" applyProtection="0"/>
    <xf numFmtId="179" fontId="19" fillId="0" borderId="0" applyProtection="0"/>
    <xf numFmtId="180" fontId="19" fillId="0" borderId="0" applyProtection="0"/>
    <xf numFmtId="201" fontId="19" fillId="0" borderId="0" applyProtection="0"/>
    <xf numFmtId="202" fontId="19" fillId="0" borderId="0" applyProtection="0"/>
    <xf numFmtId="0" fontId="19" fillId="0" borderId="0" applyProtection="0"/>
    <xf numFmtId="0" fontId="79" fillId="0" borderId="0" applyProtection="0"/>
    <xf numFmtId="37" fontId="100" fillId="0" borderId="0" applyProtection="0"/>
    <xf numFmtId="0" fontId="19" fillId="0" borderId="0" applyProtection="0"/>
    <xf numFmtId="203" fontId="101" fillId="0" borderId="0" applyProtection="0"/>
    <xf numFmtId="0" fontId="102" fillId="0" borderId="0" applyProtection="0"/>
    <xf numFmtId="0" fontId="19" fillId="0" borderId="0" applyProtection="0"/>
    <xf numFmtId="0" fontId="2" fillId="0" borderId="0" applyProtection="0"/>
    <xf numFmtId="0" fontId="2" fillId="0" borderId="0" applyProtection="0"/>
    <xf numFmtId="3" fontId="19" fillId="0" borderId="0" applyProtection="0"/>
    <xf numFmtId="0" fontId="19" fillId="0" borderId="0" applyProtection="0"/>
    <xf numFmtId="0" fontId="79" fillId="0" borderId="0" applyProtection="0"/>
    <xf numFmtId="0" fontId="103" fillId="2" borderId="0" applyProtection="0"/>
    <xf numFmtId="14" fontId="72" fillId="0" borderId="0">
      <alignment horizontal="center" wrapText="1"/>
      <protection locked="0"/>
    </xf>
    <xf numFmtId="189" fontId="19" fillId="0" borderId="0" applyProtection="0"/>
    <xf numFmtId="204" fontId="19" fillId="0" borderId="0" applyProtection="0"/>
    <xf numFmtId="10" fontId="19" fillId="0" borderId="0" applyProtection="0"/>
    <xf numFmtId="9" fontId="19" fillId="0" borderId="0" applyProtection="0"/>
    <xf numFmtId="9" fontId="19" fillId="0" borderId="0" applyProtection="0"/>
    <xf numFmtId="9" fontId="19" fillId="0" borderId="0" applyFont="0" applyFill="0" applyBorder="0" applyAlignment="0" applyProtection="0"/>
    <xf numFmtId="0" fontId="97" fillId="0" borderId="0" applyProtection="0"/>
    <xf numFmtId="44" fontId="76" fillId="0" borderId="0" applyProtection="0"/>
    <xf numFmtId="186" fontId="76" fillId="0" borderId="0" applyProtection="0"/>
    <xf numFmtId="44" fontId="76" fillId="0" borderId="0" applyProtection="0"/>
    <xf numFmtId="190" fontId="77" fillId="0" borderId="0" applyProtection="0"/>
    <xf numFmtId="186" fontId="76" fillId="0" borderId="0" applyProtection="0"/>
    <xf numFmtId="5" fontId="104" fillId="0" borderId="0" applyProtection="0"/>
    <xf numFmtId="0" fontId="19" fillId="0" borderId="0" applyProtection="0"/>
    <xf numFmtId="0" fontId="105" fillId="0" borderId="43" applyProtection="0">
      <alignment horizontal="center"/>
    </xf>
    <xf numFmtId="3" fontId="106" fillId="0" borderId="45" applyProtection="0">
      <alignment horizontal="center" vertical="top" wrapText="1"/>
    </xf>
    <xf numFmtId="0" fontId="19" fillId="0" borderId="0" applyProtection="0"/>
    <xf numFmtId="41" fontId="19" fillId="0" borderId="0" applyProtection="0"/>
    <xf numFmtId="41" fontId="19" fillId="0" borderId="0" applyProtection="0"/>
    <xf numFmtId="41" fontId="19" fillId="0" borderId="0" applyProtection="0"/>
    <xf numFmtId="42" fontId="19" fillId="0" borderId="0" applyProtection="0"/>
    <xf numFmtId="0" fontId="98" fillId="0" borderId="0" applyProtection="0"/>
    <xf numFmtId="40" fontId="107" fillId="0" borderId="0" applyProtection="0">
      <alignment horizontal="right"/>
    </xf>
    <xf numFmtId="205" fontId="108" fillId="0" borderId="18" applyProtection="0">
      <alignment horizontal="right" vertical="center"/>
    </xf>
    <xf numFmtId="205" fontId="108" fillId="0" borderId="18" applyProtection="0">
      <alignment horizontal="right" vertical="center"/>
    </xf>
    <xf numFmtId="205" fontId="108" fillId="0" borderId="18" applyProtection="0">
      <alignment horizontal="right" vertical="center"/>
    </xf>
    <xf numFmtId="205" fontId="108" fillId="0" borderId="18" applyProtection="0">
      <alignment horizontal="right" vertical="center"/>
    </xf>
    <xf numFmtId="206" fontId="109" fillId="0" borderId="18" applyProtection="0">
      <alignment horizontal="right" vertical="center"/>
    </xf>
    <xf numFmtId="206" fontId="109" fillId="0" borderId="18" applyProtection="0">
      <alignment horizontal="right" vertical="center"/>
    </xf>
    <xf numFmtId="49" fontId="83" fillId="0" borderId="0" applyProtection="0"/>
    <xf numFmtId="207" fontId="77" fillId="0" borderId="0" applyProtection="0"/>
    <xf numFmtId="208" fontId="97" fillId="0" borderId="0" applyProtection="0"/>
    <xf numFmtId="40" fontId="60" fillId="0" borderId="0" applyProtection="0"/>
    <xf numFmtId="177" fontId="19" fillId="0" borderId="0" applyProtection="0"/>
    <xf numFmtId="178" fontId="19" fillId="0" borderId="0" applyProtection="0"/>
    <xf numFmtId="209" fontId="108" fillId="0" borderId="18" applyProtection="0">
      <alignment horizontal="center"/>
    </xf>
    <xf numFmtId="209" fontId="108" fillId="0" borderId="18" applyProtection="0">
      <alignment horizontal="center"/>
    </xf>
    <xf numFmtId="0" fontId="110" fillId="0" borderId="46" applyProtection="0"/>
    <xf numFmtId="0" fontId="111" fillId="0" borderId="0" applyProtection="0"/>
    <xf numFmtId="179" fontId="19" fillId="0" borderId="0" applyProtection="0"/>
    <xf numFmtId="180" fontId="19" fillId="0" borderId="0" applyProtection="0"/>
    <xf numFmtId="210" fontId="108" fillId="0" borderId="0" applyProtection="0"/>
    <xf numFmtId="211" fontId="108" fillId="0" borderId="3" applyProtection="0"/>
    <xf numFmtId="211" fontId="108" fillId="0" borderId="3" applyProtection="0"/>
    <xf numFmtId="0" fontId="112" fillId="0" borderId="0" applyProtection="0"/>
    <xf numFmtId="0" fontId="112" fillId="0" borderId="0" applyProtection="0"/>
    <xf numFmtId="5" fontId="113" fillId="32" borderId="25" applyProtection="0">
      <alignment vertical="top"/>
    </xf>
    <xf numFmtId="5" fontId="113" fillId="32" borderId="25" applyProtection="0">
      <alignment vertical="top"/>
    </xf>
    <xf numFmtId="5" fontId="114" fillId="0" borderId="26" applyProtection="0">
      <alignment horizontal="left" vertical="top"/>
    </xf>
    <xf numFmtId="0" fontId="115" fillId="0" borderId="26" applyProtection="0">
      <alignment horizontal="left" vertical="center"/>
    </xf>
    <xf numFmtId="0" fontId="116" fillId="34" borderId="3" applyProtection="0">
      <alignment horizontal="left" vertical="center"/>
    </xf>
    <xf numFmtId="0" fontId="116" fillId="34" borderId="3" applyProtection="0">
      <alignment horizontal="left" vertical="center"/>
    </xf>
    <xf numFmtId="6" fontId="117" fillId="31" borderId="25" applyProtection="0"/>
    <xf numFmtId="6" fontId="117" fillId="31" borderId="25" applyProtection="0"/>
    <xf numFmtId="5" fontId="96" fillId="0" borderId="25" applyProtection="0">
      <alignment horizontal="left" vertical="top"/>
    </xf>
    <xf numFmtId="5" fontId="96" fillId="0" borderId="25" applyProtection="0">
      <alignment horizontal="left" vertical="top"/>
    </xf>
    <xf numFmtId="0" fontId="118" fillId="2" borderId="0" applyProtection="0">
      <alignment horizontal="left" vertical="center"/>
    </xf>
    <xf numFmtId="212" fontId="19" fillId="0" borderId="0" applyProtection="0"/>
    <xf numFmtId="213" fontId="19" fillId="0" borderId="0" applyProtection="0"/>
    <xf numFmtId="0" fontId="119" fillId="0" borderId="0" applyProtection="0"/>
    <xf numFmtId="0" fontId="120" fillId="0" borderId="0" applyProtection="0">
      <alignment vertical="center"/>
    </xf>
    <xf numFmtId="42" fontId="19" fillId="0" borderId="0" applyProtection="0"/>
    <xf numFmtId="44" fontId="19" fillId="0" borderId="0" applyProtection="0"/>
    <xf numFmtId="0" fontId="121" fillId="0" borderId="0" applyProtection="0"/>
    <xf numFmtId="0" fontId="19" fillId="0" borderId="0" applyProtection="0"/>
    <xf numFmtId="0" fontId="19" fillId="0" borderId="0" applyProtection="0"/>
    <xf numFmtId="0" fontId="61" fillId="0" borderId="0" applyProtection="0">
      <alignment vertical="center"/>
    </xf>
    <xf numFmtId="9" fontId="19" fillId="0" borderId="0" applyProtection="0"/>
    <xf numFmtId="0" fontId="76" fillId="0" borderId="0" applyProtection="0"/>
    <xf numFmtId="0" fontId="76" fillId="0" borderId="0" applyProtection="0"/>
    <xf numFmtId="0" fontId="76" fillId="0" borderId="0" applyProtection="0"/>
    <xf numFmtId="0" fontId="76" fillId="0" borderId="0" applyProtection="0"/>
    <xf numFmtId="0" fontId="76" fillId="0" borderId="0" applyProtection="0"/>
    <xf numFmtId="0" fontId="76" fillId="0" borderId="0" applyProtection="0"/>
    <xf numFmtId="0" fontId="76" fillId="0" borderId="0" applyProtection="0"/>
    <xf numFmtId="0" fontId="76" fillId="0" borderId="0" applyProtection="0"/>
    <xf numFmtId="0" fontId="19" fillId="0" borderId="0" applyProtection="0"/>
    <xf numFmtId="0" fontId="19" fillId="0" borderId="0" applyProtection="0"/>
    <xf numFmtId="181" fontId="19" fillId="0" borderId="0" applyProtection="0"/>
    <xf numFmtId="182" fontId="19" fillId="0" borderId="0" applyProtection="0"/>
    <xf numFmtId="0" fontId="75" fillId="0" borderId="0" applyProtection="0"/>
    <xf numFmtId="177" fontId="19" fillId="0" borderId="0" applyProtection="0"/>
    <xf numFmtId="178" fontId="19" fillId="0" borderId="0" applyProtection="0"/>
    <xf numFmtId="0" fontId="19" fillId="0" borderId="0" applyProtection="0"/>
    <xf numFmtId="184" fontId="19" fillId="0" borderId="0" applyProtection="0"/>
    <xf numFmtId="183" fontId="19" fillId="0" borderId="0" applyProtection="0"/>
    <xf numFmtId="0" fontId="122" fillId="0" borderId="0" applyProtection="0"/>
    <xf numFmtId="176" fontId="19" fillId="0" borderId="0" applyProtection="0"/>
    <xf numFmtId="214" fontId="19" fillId="0" borderId="0" applyProtection="0"/>
    <xf numFmtId="215" fontId="19" fillId="0" borderId="0" applyProtection="0"/>
    <xf numFmtId="44" fontId="19" fillId="0" borderId="0" applyProtection="0"/>
    <xf numFmtId="42" fontId="19" fillId="0" borderId="0" applyProtection="0"/>
  </cellStyleXfs>
  <cellXfs count="241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8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19" xfId="4" applyNumberFormat="1" applyFont="1" applyFill="1" applyBorder="1" applyAlignment="1">
      <alignment horizontal="center" wrapText="1"/>
    </xf>
    <xf numFmtId="165" fontId="14" fillId="4" borderId="20" xfId="4" applyNumberFormat="1" applyFont="1" applyFill="1" applyBorder="1" applyAlignment="1">
      <alignment horizontal="center" wrapText="1"/>
    </xf>
    <xf numFmtId="0" fontId="8" fillId="3" borderId="21" xfId="2" applyFont="1" applyFill="1" applyBorder="1" applyAlignment="1">
      <alignment vertical="center" wrapText="1"/>
    </xf>
    <xf numFmtId="165" fontId="12" fillId="2" borderId="21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24" fillId="4" borderId="17" xfId="0" applyFont="1" applyFill="1" applyBorder="1" applyAlignment="1"/>
    <xf numFmtId="0" fontId="8" fillId="3" borderId="22" xfId="2" applyFont="1" applyFill="1" applyBorder="1" applyAlignment="1">
      <alignment horizontal="center" vertical="center" wrapText="1"/>
    </xf>
    <xf numFmtId="165" fontId="14" fillId="0" borderId="21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1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36" xfId="4" applyNumberFormat="1" applyFont="1" applyFill="1" applyBorder="1" applyAlignment="1">
      <alignment horizontal="center" wrapText="1"/>
    </xf>
    <xf numFmtId="9" fontId="8" fillId="3" borderId="18" xfId="1" applyFont="1" applyFill="1" applyBorder="1" applyAlignment="1">
      <alignment horizontal="center" vertical="center" wrapText="1"/>
    </xf>
    <xf numFmtId="9" fontId="12" fillId="2" borderId="18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7" xfId="4" applyNumberFormat="1" applyFont="1" applyFill="1" applyBorder="1" applyAlignment="1">
      <alignment horizontal="center" wrapText="1"/>
    </xf>
    <xf numFmtId="165" fontId="14" fillId="0" borderId="18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19" xfId="4" applyNumberFormat="1" applyFont="1" applyFill="1" applyBorder="1" applyAlignment="1">
      <alignment horizontal="center" wrapText="1"/>
    </xf>
    <xf numFmtId="165" fontId="6" fillId="2" borderId="0" xfId="2" applyNumberFormat="1" applyFont="1" applyFill="1" applyAlignment="1">
      <alignment vertical="top"/>
    </xf>
    <xf numFmtId="165" fontId="53" fillId="0" borderId="21" xfId="4" applyNumberFormat="1" applyFont="1" applyFill="1" applyBorder="1" applyAlignment="1">
      <alignment horizontal="center" wrapText="1"/>
    </xf>
    <xf numFmtId="165" fontId="53" fillId="0" borderId="3" xfId="4" applyNumberFormat="1" applyFont="1" applyFill="1" applyBorder="1" applyAlignment="1">
      <alignment horizontal="center" wrapText="1"/>
    </xf>
    <xf numFmtId="0" fontId="55" fillId="2" borderId="0" xfId="2" applyFont="1" applyFill="1" applyAlignment="1">
      <alignment horizontal="center" vertical="top"/>
    </xf>
    <xf numFmtId="165" fontId="55" fillId="2" borderId="0" xfId="2" applyNumberFormat="1" applyFont="1" applyFill="1" applyAlignment="1">
      <alignment horizontal="center" vertical="top"/>
    </xf>
    <xf numFmtId="9" fontId="55" fillId="2" borderId="0" xfId="1" applyFont="1" applyFill="1" applyAlignment="1">
      <alignment horizontal="center" vertical="top"/>
    </xf>
    <xf numFmtId="165" fontId="0" fillId="0" borderId="0" xfId="0" applyNumberFormat="1"/>
    <xf numFmtId="165" fontId="12" fillId="2" borderId="21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57" fillId="2" borderId="0" xfId="2" applyFont="1" applyFill="1" applyAlignment="1">
      <alignment vertical="top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0" fontId="58" fillId="2" borderId="3" xfId="0" applyFont="1" applyFill="1" applyBorder="1" applyAlignment="1">
      <alignment vertical="center" wrapText="1"/>
    </xf>
    <xf numFmtId="165" fontId="14" fillId="0" borderId="40" xfId="4" applyNumberFormat="1" applyFont="1" applyFill="1" applyBorder="1" applyAlignment="1">
      <alignment horizontal="center" wrapText="1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59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56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0" fontId="123" fillId="0" borderId="18" xfId="0" applyFont="1" applyFill="1" applyBorder="1" applyAlignment="1">
      <alignment vertical="center"/>
    </xf>
    <xf numFmtId="0" fontId="123" fillId="0" borderId="18" xfId="0" applyFont="1" applyBorder="1" applyAlignment="1">
      <alignment vertical="center"/>
    </xf>
    <xf numFmtId="165" fontId="124" fillId="2" borderId="0" xfId="2" applyNumberFormat="1" applyFont="1" applyFill="1" applyBorder="1" applyAlignment="1">
      <alignment vertical="top"/>
    </xf>
    <xf numFmtId="165" fontId="124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27" fillId="2" borderId="0" xfId="31" applyNumberFormat="1" applyFont="1" applyFill="1" applyAlignment="1">
      <alignment vertical="top"/>
    </xf>
    <xf numFmtId="165" fontId="128" fillId="2" borderId="0" xfId="31" applyNumberFormat="1" applyFont="1" applyFill="1" applyAlignment="1">
      <alignment vertical="top"/>
    </xf>
    <xf numFmtId="165" fontId="127" fillId="2" borderId="0" xfId="31" applyNumberFormat="1" applyFont="1" applyFill="1" applyAlignment="1"/>
    <xf numFmtId="165" fontId="126" fillId="2" borderId="0" xfId="31" applyNumberFormat="1" applyFont="1" applyFill="1" applyAlignment="1">
      <alignment horizontal="center" vertical="top"/>
    </xf>
    <xf numFmtId="165" fontId="129" fillId="2" borderId="0" xfId="31" applyNumberFormat="1" applyFont="1" applyFill="1" applyAlignment="1">
      <alignment horizontal="center" vertical="top"/>
    </xf>
    <xf numFmtId="165" fontId="125" fillId="3" borderId="7" xfId="31" applyNumberFormat="1" applyFont="1" applyFill="1" applyBorder="1" applyAlignment="1">
      <alignment horizontal="center" vertical="center" wrapText="1"/>
    </xf>
    <xf numFmtId="165" fontId="130" fillId="0" borderId="7" xfId="31" applyNumberFormat="1" applyFont="1" applyFill="1" applyBorder="1" applyAlignment="1">
      <alignment horizontal="center" wrapText="1"/>
    </xf>
    <xf numFmtId="165" fontId="131" fillId="0" borderId="0" xfId="31" applyNumberFormat="1" applyFont="1"/>
    <xf numFmtId="165" fontId="126" fillId="2" borderId="0" xfId="31" applyNumberFormat="1" applyFont="1" applyFill="1" applyAlignment="1">
      <alignment horizontal="left" vertical="center"/>
    </xf>
    <xf numFmtId="165" fontId="128" fillId="2" borderId="0" xfId="31" applyNumberFormat="1" applyFont="1" applyFill="1" applyAlignment="1">
      <alignment horizontal="left" vertical="center"/>
    </xf>
    <xf numFmtId="165" fontId="132" fillId="35" borderId="21" xfId="4" applyNumberFormat="1" applyFont="1" applyFill="1" applyBorder="1" applyAlignment="1"/>
    <xf numFmtId="0" fontId="133" fillId="35" borderId="18" xfId="0" applyFont="1" applyFill="1" applyBorder="1" applyAlignment="1">
      <alignment vertical="center" wrapText="1"/>
    </xf>
    <xf numFmtId="0" fontId="134" fillId="35" borderId="7" xfId="0" applyFont="1" applyFill="1" applyBorder="1" applyAlignment="1"/>
    <xf numFmtId="165" fontId="133" fillId="35" borderId="7" xfId="4" applyNumberFormat="1" applyFont="1" applyFill="1" applyBorder="1" applyAlignment="1">
      <alignment horizontal="center" wrapText="1"/>
    </xf>
    <xf numFmtId="9" fontId="135" fillId="35" borderId="3" xfId="1" applyFont="1" applyFill="1" applyBorder="1" applyAlignment="1">
      <alignment horizontal="center" wrapText="1"/>
    </xf>
    <xf numFmtId="165" fontId="135" fillId="35" borderId="5" xfId="4" applyNumberFormat="1" applyFont="1" applyFill="1" applyBorder="1" applyAlignment="1">
      <alignment horizontal="center" wrapText="1"/>
    </xf>
    <xf numFmtId="0" fontId="136" fillId="35" borderId="0" xfId="2" applyFont="1" applyFill="1" applyAlignment="1"/>
    <xf numFmtId="165" fontId="132" fillId="27" borderId="21" xfId="4" applyNumberFormat="1" applyFont="1" applyFill="1" applyBorder="1" applyAlignment="1"/>
    <xf numFmtId="165" fontId="135" fillId="27" borderId="7" xfId="4" applyNumberFormat="1" applyFont="1" applyFill="1" applyBorder="1" applyAlignment="1">
      <alignment horizontal="center" wrapText="1"/>
    </xf>
    <xf numFmtId="0" fontId="134" fillId="27" borderId="7" xfId="0" applyFont="1" applyFill="1" applyBorder="1" applyAlignment="1"/>
    <xf numFmtId="165" fontId="135" fillId="27" borderId="35" xfId="4" applyNumberFormat="1" applyFont="1" applyFill="1" applyBorder="1" applyAlignment="1">
      <alignment horizontal="center" wrapText="1"/>
    </xf>
    <xf numFmtId="9" fontId="135" fillId="27" borderId="3" xfId="1" applyFont="1" applyFill="1" applyBorder="1" applyAlignment="1">
      <alignment horizontal="center" wrapText="1"/>
    </xf>
    <xf numFmtId="165" fontId="135" fillId="27" borderId="21" xfId="4" applyNumberFormat="1" applyFont="1" applyFill="1" applyBorder="1" applyAlignment="1">
      <alignment horizontal="center" wrapText="1"/>
    </xf>
    <xf numFmtId="165" fontId="135" fillId="27" borderId="3" xfId="4" applyNumberFormat="1" applyFont="1" applyFill="1" applyBorder="1" applyAlignment="1">
      <alignment horizontal="center" wrapText="1"/>
    </xf>
    <xf numFmtId="165" fontId="135" fillId="27" borderId="18" xfId="4" applyNumberFormat="1" applyFont="1" applyFill="1" applyBorder="1" applyAlignment="1">
      <alignment horizontal="center" wrapText="1"/>
    </xf>
    <xf numFmtId="165" fontId="135" fillId="27" borderId="19" xfId="4" applyNumberFormat="1" applyFont="1" applyFill="1" applyBorder="1" applyAlignment="1">
      <alignment horizontal="center" wrapText="1"/>
    </xf>
    <xf numFmtId="165" fontId="137" fillId="27" borderId="3" xfId="31" applyNumberFormat="1" applyFont="1" applyFill="1" applyBorder="1" applyAlignment="1">
      <alignment horizontal="center" wrapText="1"/>
    </xf>
    <xf numFmtId="165" fontId="135" fillId="0" borderId="5" xfId="4" applyNumberFormat="1" applyFont="1" applyFill="1" applyBorder="1" applyAlignment="1">
      <alignment horizontal="center" wrapText="1"/>
    </xf>
    <xf numFmtId="0" fontId="136" fillId="0" borderId="0" xfId="2" applyFont="1" applyFill="1" applyAlignment="1"/>
    <xf numFmtId="0" fontId="134" fillId="0" borderId="0" xfId="2" applyFont="1" applyFill="1" applyAlignment="1"/>
    <xf numFmtId="165" fontId="132" fillId="35" borderId="40" xfId="4" applyNumberFormat="1" applyFont="1" applyFill="1" applyBorder="1" applyAlignment="1"/>
    <xf numFmtId="165" fontId="135" fillId="35" borderId="35" xfId="4" applyNumberFormat="1" applyFont="1" applyFill="1" applyBorder="1" applyAlignment="1">
      <alignment horizontal="center" wrapText="1"/>
    </xf>
    <xf numFmtId="165" fontId="135" fillId="35" borderId="7" xfId="4" applyNumberFormat="1" applyFont="1" applyFill="1" applyBorder="1" applyAlignment="1">
      <alignment horizontal="center" wrapText="1"/>
    </xf>
    <xf numFmtId="165" fontId="135" fillId="35" borderId="3" xfId="4" applyNumberFormat="1" applyFont="1" applyFill="1" applyBorder="1" applyAlignment="1">
      <alignment horizontal="center" wrapText="1"/>
    </xf>
    <xf numFmtId="165" fontId="135" fillId="35" borderId="18" xfId="4" applyNumberFormat="1" applyFont="1" applyFill="1" applyBorder="1" applyAlignment="1">
      <alignment horizontal="center" wrapText="1"/>
    </xf>
    <xf numFmtId="165" fontId="135" fillId="35" borderId="19" xfId="4" applyNumberFormat="1" applyFont="1" applyFill="1" applyBorder="1" applyAlignment="1">
      <alignment horizontal="center" wrapText="1"/>
    </xf>
    <xf numFmtId="165" fontId="137" fillId="35" borderId="7" xfId="31" applyNumberFormat="1" applyFont="1" applyFill="1" applyBorder="1" applyAlignment="1">
      <alignment horizontal="center" wrapText="1"/>
    </xf>
    <xf numFmtId="165" fontId="132" fillId="27" borderId="40" xfId="4" applyNumberFormat="1" applyFont="1" applyFill="1" applyBorder="1" applyAlignment="1"/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11" fillId="0" borderId="25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8" fillId="3" borderId="14" xfId="2" applyFont="1" applyFill="1" applyBorder="1" applyAlignment="1">
      <alignment horizontal="center" vertical="center" wrapText="1"/>
    </xf>
    <xf numFmtId="0" fontId="8" fillId="3" borderId="27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8" fillId="3" borderId="21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51" fillId="0" borderId="3" xfId="0" applyFont="1" applyBorder="1" applyAlignment="1">
      <alignment horizontal="center" vertical="center" wrapText="1"/>
    </xf>
    <xf numFmtId="0" fontId="51" fillId="0" borderId="25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 wrapText="1"/>
    </xf>
    <xf numFmtId="0" fontId="51" fillId="0" borderId="27" xfId="0" applyFont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3" xfId="2" quotePrefix="1" applyFont="1" applyFill="1" applyBorder="1" applyAlignment="1">
      <alignment horizontal="center" vertic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8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  <xf numFmtId="0" fontId="27" fillId="0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9" fontId="138" fillId="2" borderId="0" xfId="1" applyFont="1" applyFill="1" applyBorder="1" applyAlignment="1">
      <alignment vertical="top"/>
    </xf>
    <xf numFmtId="165" fontId="139" fillId="2" borderId="0" xfId="31" applyNumberFormat="1" applyFont="1" applyFill="1" applyAlignment="1">
      <alignment vertical="top"/>
    </xf>
    <xf numFmtId="0" fontId="56" fillId="2" borderId="0" xfId="2" applyFont="1" applyFill="1" applyAlignment="1">
      <alignment vertical="top"/>
    </xf>
    <xf numFmtId="9" fontId="140" fillId="2" borderId="0" xfId="1" applyFont="1" applyFill="1"/>
    <xf numFmtId="0" fontId="141" fillId="2" borderId="0" xfId="2" applyFont="1" applyFill="1" applyAlignment="1">
      <alignment vertical="top"/>
    </xf>
    <xf numFmtId="9" fontId="140" fillId="2" borderId="0" xfId="1" applyFont="1" applyFill="1" applyAlignment="1">
      <alignment vertical="top"/>
    </xf>
    <xf numFmtId="165" fontId="129" fillId="2" borderId="0" xfId="31" applyNumberFormat="1" applyFont="1" applyFill="1" applyAlignment="1">
      <alignment vertical="top"/>
    </xf>
    <xf numFmtId="0" fontId="142" fillId="2" borderId="0" xfId="2" applyFont="1" applyFill="1" applyAlignment="1">
      <alignment vertical="top"/>
    </xf>
    <xf numFmtId="9" fontId="143" fillId="2" borderId="0" xfId="1" applyFont="1" applyFill="1" applyAlignment="1">
      <alignment vertical="top"/>
    </xf>
    <xf numFmtId="0" fontId="143" fillId="2" borderId="0" xfId="2" applyFont="1" applyFill="1" applyAlignment="1">
      <alignment vertical="top"/>
    </xf>
    <xf numFmtId="9" fontId="142" fillId="2" borderId="0" xfId="1" applyFont="1" applyFill="1" applyAlignment="1">
      <alignment vertical="top"/>
    </xf>
    <xf numFmtId="9" fontId="129" fillId="2" borderId="0" xfId="1" applyFont="1" applyFill="1" applyAlignment="1">
      <alignment vertical="top"/>
    </xf>
    <xf numFmtId="43" fontId="129" fillId="2" borderId="0" xfId="31" applyNumberFormat="1" applyFont="1" applyFill="1" applyAlignment="1">
      <alignment vertical="top"/>
    </xf>
    <xf numFmtId="9" fontId="140" fillId="2" borderId="0" xfId="1" applyFont="1" applyFill="1" applyAlignment="1"/>
    <xf numFmtId="165" fontId="139" fillId="2" borderId="0" xfId="31" applyNumberFormat="1" applyFont="1" applyFill="1" applyAlignment="1"/>
    <xf numFmtId="0" fontId="140" fillId="2" borderId="0" xfId="2" applyFont="1" applyFill="1" applyAlignment="1"/>
    <xf numFmtId="0" fontId="144" fillId="2" borderId="0" xfId="2" applyFont="1" applyFill="1" applyAlignment="1">
      <alignment vertical="top"/>
    </xf>
  </cellXfs>
  <cellStyles count="16915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 refreshError="1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 xml:space="preserve">Nguyễn Văn Hùng 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 xml:space="preserve">Nguyễn Văn Tú 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 xml:space="preserve">Lê Thị Ngọc Ánh 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 xml:space="preserve">Lưu Khánh Dương 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 xml:space="preserve">Đoàn Thị Hoài Thu 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 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 xml:space="preserve">Nguyễn Lê Thanh Vy 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 xml:space="preserve">Từ Tứ Thiện 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 xml:space="preserve">Phạm Minh Công 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 xml:space="preserve">Trần Thị Diễm 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76"/>
  <sheetViews>
    <sheetView tabSelected="1" view="pageBreakPreview" zoomScale="50" zoomScaleNormal="60" zoomScaleSheetLayoutView="50" workbookViewId="0">
      <pane xSplit="3" ySplit="5" topLeftCell="N24" activePane="bottomRight" state="frozen"/>
      <selection activeCell="V37" sqref="V37"/>
      <selection pane="topRight" activeCell="V37" sqref="V37"/>
      <selection pane="bottomLeft" activeCell="V37" sqref="V37"/>
      <selection pane="bottomRight" activeCell="A6" sqref="A6:A16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1" width="27.7109375" style="145" customWidth="1"/>
    <col min="22" max="22" width="32" style="23" customWidth="1"/>
    <col min="23" max="23" width="22.28515625" style="23" customWidth="1"/>
    <col min="24" max="24" width="28.5703125" style="23" customWidth="1"/>
    <col min="25" max="25" width="23.7109375" style="23" customWidth="1"/>
    <col min="26" max="16384" width="9.140625" style="23"/>
  </cols>
  <sheetData>
    <row r="1" spans="1:24" s="1" customFormat="1" ht="42" customHeight="1">
      <c r="A1" s="32" t="s">
        <v>249</v>
      </c>
      <c r="B1" s="32"/>
      <c r="C1" s="32"/>
      <c r="D1" s="32"/>
      <c r="E1" s="32"/>
      <c r="F1" s="32"/>
      <c r="G1" s="32"/>
      <c r="H1" s="140"/>
      <c r="I1" s="32"/>
      <c r="J1" s="32"/>
      <c r="K1" s="32"/>
      <c r="L1" s="32"/>
      <c r="M1" s="32"/>
      <c r="N1" s="32"/>
      <c r="O1" s="32"/>
      <c r="P1" s="32"/>
      <c r="T1" s="224"/>
      <c r="U1" s="225"/>
      <c r="V1" s="226"/>
      <c r="W1" s="226"/>
      <c r="X1" s="226"/>
    </row>
    <row r="2" spans="1:24" s="2" customFormat="1" ht="37.5" customHeight="1">
      <c r="A2" s="28" t="s">
        <v>0</v>
      </c>
      <c r="B2" s="28"/>
      <c r="C2" s="3"/>
      <c r="D2" s="4"/>
      <c r="E2" s="4"/>
      <c r="F2" s="43"/>
      <c r="G2" s="4"/>
      <c r="H2" s="141"/>
      <c r="I2" s="127"/>
      <c r="J2" s="5"/>
      <c r="K2" s="126"/>
      <c r="L2" s="4"/>
      <c r="M2" s="4"/>
      <c r="N2" s="5"/>
      <c r="O2" s="4"/>
      <c r="T2" s="227"/>
      <c r="U2" s="225"/>
      <c r="V2" s="228"/>
      <c r="W2" s="228"/>
      <c r="X2" s="228"/>
    </row>
    <row r="3" spans="1:24" s="8" customFormat="1" ht="33" customHeight="1" thickBot="1">
      <c r="A3" s="100" t="s">
        <v>323</v>
      </c>
      <c r="B3" s="100"/>
      <c r="C3" s="28"/>
      <c r="D3" s="6"/>
      <c r="E3" s="6"/>
      <c r="F3" s="7"/>
      <c r="G3" s="6"/>
      <c r="H3" s="113"/>
      <c r="I3" s="123"/>
      <c r="J3" s="123"/>
      <c r="K3" s="113"/>
      <c r="L3" s="124"/>
      <c r="M3" s="6"/>
      <c r="N3" s="7"/>
      <c r="O3" s="6"/>
      <c r="T3" s="229"/>
      <c r="U3" s="230"/>
      <c r="V3" s="231"/>
      <c r="W3" s="231"/>
      <c r="X3" s="231"/>
    </row>
    <row r="4" spans="1:24" s="9" customFormat="1" ht="18" customHeight="1">
      <c r="A4" s="182" t="s">
        <v>1</v>
      </c>
      <c r="B4" s="194" t="s">
        <v>269</v>
      </c>
      <c r="C4" s="184" t="s">
        <v>19</v>
      </c>
      <c r="D4" s="186" t="s">
        <v>252</v>
      </c>
      <c r="E4" s="187"/>
      <c r="F4" s="187"/>
      <c r="G4" s="188"/>
      <c r="H4" s="186" t="s">
        <v>21</v>
      </c>
      <c r="I4" s="187"/>
      <c r="J4" s="187"/>
      <c r="K4" s="187"/>
      <c r="L4" s="188"/>
      <c r="M4" s="186" t="s">
        <v>253</v>
      </c>
      <c r="N4" s="187"/>
      <c r="O4" s="187"/>
      <c r="P4" s="188"/>
      <c r="Q4" s="204" t="s">
        <v>2</v>
      </c>
      <c r="R4" s="204" t="s">
        <v>28</v>
      </c>
      <c r="S4" s="204" t="s">
        <v>15</v>
      </c>
      <c r="T4" s="232"/>
      <c r="U4" s="225"/>
      <c r="V4" s="233"/>
      <c r="W4" s="233"/>
      <c r="X4" s="233"/>
    </row>
    <row r="5" spans="1:24" s="9" customFormat="1" ht="49.5" customHeight="1">
      <c r="A5" s="183"/>
      <c r="B5" s="195"/>
      <c r="C5" s="185"/>
      <c r="D5" s="50" t="s">
        <v>3</v>
      </c>
      <c r="E5" s="111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2" t="s">
        <v>6</v>
      </c>
      <c r="L5" s="103" t="s">
        <v>250</v>
      </c>
      <c r="M5" s="50" t="s">
        <v>3</v>
      </c>
      <c r="N5" s="102" t="s">
        <v>4</v>
      </c>
      <c r="O5" s="12" t="s">
        <v>5</v>
      </c>
      <c r="P5" s="29" t="s">
        <v>6</v>
      </c>
      <c r="Q5" s="205"/>
      <c r="R5" s="205"/>
      <c r="S5" s="205"/>
      <c r="T5" s="232"/>
      <c r="U5" s="225"/>
      <c r="V5" s="233"/>
      <c r="W5" s="233"/>
      <c r="X5" s="233"/>
    </row>
    <row r="6" spans="1:24" s="15" customFormat="1" ht="36" customHeight="1">
      <c r="A6" s="192" t="s">
        <v>248</v>
      </c>
      <c r="B6" s="129" t="s">
        <v>294</v>
      </c>
      <c r="C6" s="138" t="s">
        <v>26</v>
      </c>
      <c r="D6" s="51">
        <v>5</v>
      </c>
      <c r="E6" s="51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120">
        <v>222330.23999999999</v>
      </c>
      <c r="I6" s="121">
        <v>133398.97564780209</v>
      </c>
      <c r="J6" s="13">
        <f t="shared" ref="J6:J12" si="1">+IF(I6=0,0,I6/H6)</f>
        <v>0.60000374059688011</v>
      </c>
      <c r="K6" s="30">
        <f>IF(AND(J6&gt;=90%,J6&lt;95%),1000000,IF(AND(J6&gt;=95%,J6&lt;100%),1300000,IF(J6&gt;=100%,2000000,0)))</f>
        <v>0</v>
      </c>
      <c r="L6" s="30">
        <f>IF(J6&gt;=100%,1000000,0)</f>
        <v>0</v>
      </c>
      <c r="M6" s="51">
        <v>5</v>
      </c>
      <c r="N6" s="51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48">
        <f>+SUM(L6,P6,K6,G6)</f>
        <v>3000000</v>
      </c>
      <c r="R6" s="48">
        <f>+Q6</f>
        <v>3000000</v>
      </c>
      <c r="S6" s="48"/>
      <c r="T6" s="234" t="s">
        <v>27</v>
      </c>
      <c r="U6" s="230">
        <v>140686.96820692424</v>
      </c>
      <c r="V6" s="235">
        <f>U6/$U$15</f>
        <v>0.12952733556266785</v>
      </c>
      <c r="W6" s="236">
        <f>V6*$U$17</f>
        <v>7287.9925591221554</v>
      </c>
      <c r="X6" s="236">
        <f>U6-W6</f>
        <v>133398.97564780209</v>
      </c>
    </row>
    <row r="7" spans="1:24" s="15" customFormat="1" ht="36" customHeight="1">
      <c r="A7" s="193"/>
      <c r="B7" s="129" t="s">
        <v>295</v>
      </c>
      <c r="C7" s="138" t="s">
        <v>279</v>
      </c>
      <c r="D7" s="51">
        <v>5</v>
      </c>
      <c r="E7" s="51">
        <v>5</v>
      </c>
      <c r="F7" s="13">
        <f t="shared" si="0"/>
        <v>1</v>
      </c>
      <c r="G7" s="30">
        <f t="shared" ref="G7:G16" si="3">+IF(F7&gt;=100%,1500000,IF(F7&gt;=80%,1000000,0))</f>
        <v>1500000</v>
      </c>
      <c r="H7" s="120">
        <v>222330.23999999999</v>
      </c>
      <c r="I7" s="121">
        <v>105860.4795873603</v>
      </c>
      <c r="J7" s="13">
        <f t="shared" si="1"/>
        <v>0.47614071566405136</v>
      </c>
      <c r="K7" s="30">
        <f t="shared" ref="K7:K16" si="4">IF(AND(J7&gt;=90%,J7&lt;95%),1000000,IF(AND(J7&gt;=95%,J7&lt;100%),1300000,IF(J7&gt;=100%,2000000,0)))</f>
        <v>0</v>
      </c>
      <c r="L7" s="30">
        <f t="shared" ref="L7:L16" si="5">IF(J7&gt;=100%,1000000,0)</f>
        <v>0</v>
      </c>
      <c r="M7" s="51">
        <v>5</v>
      </c>
      <c r="N7" s="51">
        <v>5</v>
      </c>
      <c r="O7" s="13">
        <f t="shared" si="2"/>
        <v>1</v>
      </c>
      <c r="P7" s="30">
        <f t="shared" ref="P7:P16" si="6">+IF(O7&gt;=100%,1500000,IF(O7&gt;=80%,1000000,0))</f>
        <v>1500000</v>
      </c>
      <c r="Q7" s="48">
        <f t="shared" ref="Q7:Q16" si="7">+SUM(L7,P7,K7,G7)</f>
        <v>3000000</v>
      </c>
      <c r="R7" s="48">
        <f>+Q7</f>
        <v>3000000</v>
      </c>
      <c r="S7" s="48"/>
      <c r="T7" s="234" t="s">
        <v>27</v>
      </c>
      <c r="U7" s="230">
        <v>111643.96018600234</v>
      </c>
      <c r="V7" s="235">
        <f t="shared" ref="V7:V13" si="8">U7/$U$15</f>
        <v>0.10278808960676519</v>
      </c>
      <c r="W7" s="230">
        <f t="shared" ref="W7:W14" si="9">V7*$U$17</f>
        <v>5783.4805986420351</v>
      </c>
      <c r="X7" s="236">
        <f t="shared" ref="X7:X14" si="10">U7-W7</f>
        <v>105860.4795873603</v>
      </c>
    </row>
    <row r="8" spans="1:24" s="15" customFormat="1" ht="36" customHeight="1">
      <c r="A8" s="193"/>
      <c r="B8" s="129" t="s">
        <v>296</v>
      </c>
      <c r="C8" s="138" t="s">
        <v>280</v>
      </c>
      <c r="D8" s="51">
        <v>5</v>
      </c>
      <c r="E8" s="51">
        <v>5</v>
      </c>
      <c r="F8" s="13">
        <f t="shared" si="0"/>
        <v>1</v>
      </c>
      <c r="G8" s="30">
        <f t="shared" si="3"/>
        <v>1500000</v>
      </c>
      <c r="H8" s="120">
        <v>222330.23999999999</v>
      </c>
      <c r="I8" s="121">
        <v>107889.23901629142</v>
      </c>
      <c r="J8" s="13">
        <f t="shared" si="1"/>
        <v>0.48526569762301081</v>
      </c>
      <c r="K8" s="30">
        <f t="shared" si="4"/>
        <v>0</v>
      </c>
      <c r="L8" s="30">
        <f t="shared" si="5"/>
        <v>0</v>
      </c>
      <c r="M8" s="51">
        <v>5</v>
      </c>
      <c r="N8" s="51">
        <v>5</v>
      </c>
      <c r="O8" s="13">
        <f t="shared" si="2"/>
        <v>1</v>
      </c>
      <c r="P8" s="30">
        <f t="shared" si="6"/>
        <v>1500000</v>
      </c>
      <c r="Q8" s="48">
        <f t="shared" si="7"/>
        <v>3000000</v>
      </c>
      <c r="R8" s="48">
        <f>+Q8</f>
        <v>3000000</v>
      </c>
      <c r="S8" s="48"/>
      <c r="T8" s="234" t="s">
        <v>27</v>
      </c>
      <c r="U8" s="230">
        <v>113783.556924969</v>
      </c>
      <c r="V8" s="235">
        <f t="shared" si="8"/>
        <v>0.10475796832623059</v>
      </c>
      <c r="W8" s="230">
        <f t="shared" si="9"/>
        <v>5894.3179086775763</v>
      </c>
      <c r="X8" s="236">
        <f t="shared" si="10"/>
        <v>107889.23901629142</v>
      </c>
    </row>
    <row r="9" spans="1:24" s="15" customFormat="1" ht="36" customHeight="1">
      <c r="A9" s="193"/>
      <c r="B9" s="129" t="s">
        <v>297</v>
      </c>
      <c r="C9" s="138" t="s">
        <v>276</v>
      </c>
      <c r="D9" s="51">
        <v>5</v>
      </c>
      <c r="E9" s="51">
        <v>5</v>
      </c>
      <c r="F9" s="13">
        <f t="shared" si="0"/>
        <v>1</v>
      </c>
      <c r="G9" s="30">
        <f t="shared" si="3"/>
        <v>1500000</v>
      </c>
      <c r="H9" s="120">
        <v>240857.76</v>
      </c>
      <c r="I9" s="121">
        <v>108480.06248970533</v>
      </c>
      <c r="J9" s="13">
        <f t="shared" si="1"/>
        <v>0.45039056449626258</v>
      </c>
      <c r="K9" s="30">
        <f t="shared" si="4"/>
        <v>0</v>
      </c>
      <c r="L9" s="30">
        <f t="shared" si="5"/>
        <v>0</v>
      </c>
      <c r="M9" s="51">
        <v>5</v>
      </c>
      <c r="N9" s="51">
        <v>5</v>
      </c>
      <c r="O9" s="13">
        <f t="shared" si="2"/>
        <v>1</v>
      </c>
      <c r="P9" s="30">
        <f t="shared" si="6"/>
        <v>1500000</v>
      </c>
      <c r="Q9" s="48">
        <f t="shared" si="7"/>
        <v>3000000</v>
      </c>
      <c r="R9" s="48">
        <f>+Q9</f>
        <v>3000000</v>
      </c>
      <c r="S9" s="48"/>
      <c r="T9" s="234" t="s">
        <v>27</v>
      </c>
      <c r="U9" s="230">
        <v>114406.6588852085</v>
      </c>
      <c r="V9" s="235">
        <f t="shared" si="8"/>
        <v>0.10533164432282317</v>
      </c>
      <c r="W9" s="230">
        <f t="shared" si="9"/>
        <v>5926.5963955031684</v>
      </c>
      <c r="X9" s="236">
        <f t="shared" si="10"/>
        <v>108480.06248970533</v>
      </c>
    </row>
    <row r="10" spans="1:24" s="15" customFormat="1" ht="36" customHeight="1">
      <c r="A10" s="193"/>
      <c r="B10" s="129" t="s">
        <v>298</v>
      </c>
      <c r="C10" s="138" t="s">
        <v>257</v>
      </c>
      <c r="D10" s="51">
        <v>5</v>
      </c>
      <c r="E10" s="51">
        <v>5</v>
      </c>
      <c r="F10" s="13">
        <f t="shared" ref="F10:F15" si="11">+IF(E10=0,0,E10/D10)</f>
        <v>1</v>
      </c>
      <c r="G10" s="30">
        <f t="shared" si="3"/>
        <v>1500000</v>
      </c>
      <c r="H10" s="120">
        <v>203802.72</v>
      </c>
      <c r="I10" s="121">
        <v>220336.01815200524</v>
      </c>
      <c r="J10" s="13">
        <f t="shared" si="1"/>
        <v>1.0811240308863652</v>
      </c>
      <c r="K10" s="30">
        <f t="shared" si="4"/>
        <v>2000000</v>
      </c>
      <c r="L10" s="30">
        <f t="shared" si="5"/>
        <v>1000000</v>
      </c>
      <c r="M10" s="51">
        <v>5</v>
      </c>
      <c r="N10" s="51">
        <v>5</v>
      </c>
      <c r="O10" s="13">
        <f t="shared" ref="O10:O15" si="12">+IF(N10=0,0,N10/M10)</f>
        <v>1</v>
      </c>
      <c r="P10" s="30">
        <f t="shared" si="6"/>
        <v>1500000</v>
      </c>
      <c r="Q10" s="48">
        <f t="shared" si="7"/>
        <v>6000000</v>
      </c>
      <c r="R10" s="48">
        <f>+Q10</f>
        <v>6000000</v>
      </c>
      <c r="S10" s="48"/>
      <c r="T10" s="234" t="s">
        <v>27</v>
      </c>
      <c r="U10" s="230">
        <v>232373.64627471322</v>
      </c>
      <c r="V10" s="235">
        <f t="shared" si="8"/>
        <v>0.21394120322982468</v>
      </c>
      <c r="W10" s="230">
        <f t="shared" si="9"/>
        <v>12037.628122707973</v>
      </c>
      <c r="X10" s="236">
        <f t="shared" si="10"/>
        <v>220336.01815200524</v>
      </c>
    </row>
    <row r="11" spans="1:24" s="15" customFormat="1" ht="36" customHeight="1">
      <c r="A11" s="193"/>
      <c r="B11" s="129" t="s">
        <v>321</v>
      </c>
      <c r="C11" s="138" t="s">
        <v>318</v>
      </c>
      <c r="D11" s="51">
        <v>5</v>
      </c>
      <c r="E11" s="51">
        <v>5</v>
      </c>
      <c r="F11" s="13">
        <f t="shared" si="11"/>
        <v>1</v>
      </c>
      <c r="G11" s="30">
        <f t="shared" si="3"/>
        <v>1500000</v>
      </c>
      <c r="H11" s="120">
        <v>203802.72</v>
      </c>
      <c r="I11" s="121">
        <v>184404.86137654193</v>
      </c>
      <c r="J11" s="13">
        <f t="shared" si="1"/>
        <v>0.90482041346917219</v>
      </c>
      <c r="K11" s="30">
        <f t="shared" si="4"/>
        <v>1000000</v>
      </c>
      <c r="L11" s="30">
        <f t="shared" si="5"/>
        <v>0</v>
      </c>
      <c r="M11" s="51">
        <v>5</v>
      </c>
      <c r="N11" s="51">
        <v>5</v>
      </c>
      <c r="O11" s="13">
        <f t="shared" si="12"/>
        <v>1</v>
      </c>
      <c r="P11" s="30">
        <f t="shared" si="6"/>
        <v>1500000</v>
      </c>
      <c r="Q11" s="48">
        <f t="shared" ref="Q11" si="13">+SUM(L11,P11,K11,G11)</f>
        <v>4000000</v>
      </c>
      <c r="R11" s="48">
        <f>+Q11/27*19</f>
        <v>2814814.8148148148</v>
      </c>
      <c r="S11" s="48" t="s">
        <v>322</v>
      </c>
      <c r="T11" s="234" t="s">
        <v>27</v>
      </c>
      <c r="U11" s="230">
        <v>194479.46090814885</v>
      </c>
      <c r="V11" s="235">
        <f t="shared" si="8"/>
        <v>0.17905287685243285</v>
      </c>
      <c r="W11" s="230">
        <f t="shared" si="9"/>
        <v>10074.599531606922</v>
      </c>
      <c r="X11" s="236">
        <f t="shared" si="10"/>
        <v>184404.86137654193</v>
      </c>
    </row>
    <row r="12" spans="1:24" s="15" customFormat="1" ht="36" customHeight="1">
      <c r="A12" s="193"/>
      <c r="B12" s="129" t="s">
        <v>299</v>
      </c>
      <c r="C12" s="138" t="s">
        <v>264</v>
      </c>
      <c r="D12" s="51">
        <v>5</v>
      </c>
      <c r="E12" s="51">
        <v>5</v>
      </c>
      <c r="F12" s="13">
        <f t="shared" si="11"/>
        <v>1</v>
      </c>
      <c r="G12" s="30">
        <f t="shared" si="3"/>
        <v>1500000</v>
      </c>
      <c r="H12" s="120">
        <v>203802.72</v>
      </c>
      <c r="I12" s="121">
        <v>140230.85035597478</v>
      </c>
      <c r="J12" s="13">
        <f t="shared" si="1"/>
        <v>0.68807153484494599</v>
      </c>
      <c r="K12" s="30">
        <f t="shared" si="4"/>
        <v>0</v>
      </c>
      <c r="L12" s="30">
        <f t="shared" si="5"/>
        <v>0</v>
      </c>
      <c r="M12" s="51">
        <v>5</v>
      </c>
      <c r="N12" s="51">
        <v>5</v>
      </c>
      <c r="O12" s="13">
        <f t="shared" si="12"/>
        <v>1</v>
      </c>
      <c r="P12" s="30">
        <f t="shared" si="6"/>
        <v>1500000</v>
      </c>
      <c r="Q12" s="48">
        <f t="shared" si="7"/>
        <v>3000000</v>
      </c>
      <c r="R12" s="48">
        <f>+Q12</f>
        <v>3000000</v>
      </c>
      <c r="S12" s="48"/>
      <c r="T12" s="234" t="s">
        <v>27</v>
      </c>
      <c r="U12" s="230">
        <v>147892.08904983095</v>
      </c>
      <c r="V12" s="235">
        <f t="shared" si="8"/>
        <v>0.13616092868847959</v>
      </c>
      <c r="W12" s="230">
        <f t="shared" si="9"/>
        <v>7661.2386938561576</v>
      </c>
      <c r="X12" s="236">
        <f t="shared" si="10"/>
        <v>140230.85035597478</v>
      </c>
    </row>
    <row r="13" spans="1:24" s="15" customFormat="1" ht="36" customHeight="1">
      <c r="A13" s="193"/>
      <c r="B13" s="129" t="s">
        <v>286</v>
      </c>
      <c r="C13" s="138" t="s">
        <v>287</v>
      </c>
      <c r="D13" s="51">
        <v>5</v>
      </c>
      <c r="E13" s="51">
        <v>5</v>
      </c>
      <c r="F13" s="13">
        <f t="shared" si="11"/>
        <v>1</v>
      </c>
      <c r="G13" s="30">
        <f t="shared" si="3"/>
        <v>1500000</v>
      </c>
      <c r="H13" s="51">
        <v>129692.64000000001</v>
      </c>
      <c r="I13" s="121">
        <v>29290.038554318828</v>
      </c>
      <c r="J13" s="13">
        <f>+IF(I13=0,0,I13/H13)</f>
        <v>0.2258419487360179</v>
      </c>
      <c r="K13" s="30">
        <f t="shared" si="4"/>
        <v>0</v>
      </c>
      <c r="L13" s="30">
        <f t="shared" si="5"/>
        <v>0</v>
      </c>
      <c r="M13" s="51">
        <v>5</v>
      </c>
      <c r="N13" s="51">
        <v>5</v>
      </c>
      <c r="O13" s="13">
        <f t="shared" si="12"/>
        <v>1</v>
      </c>
      <c r="P13" s="30">
        <f t="shared" ref="P13" si="14">+IF(O13&gt;=100%,1500000,IF(O13&gt;=80%,1000000,0))</f>
        <v>1500000</v>
      </c>
      <c r="Q13" s="48">
        <f>+SUM(L13,P13,K13,G13)</f>
        <v>3000000</v>
      </c>
      <c r="R13" s="48">
        <f>+Q13</f>
        <v>3000000</v>
      </c>
      <c r="S13" s="48"/>
      <c r="T13" s="234" t="s">
        <v>27</v>
      </c>
      <c r="U13" s="230">
        <v>30890.242618882752</v>
      </c>
      <c r="V13" s="235">
        <f t="shared" si="8"/>
        <v>2.8439953410776004E-2</v>
      </c>
      <c r="W13" s="230">
        <f t="shared" si="9"/>
        <v>1600.2040645639231</v>
      </c>
      <c r="X13" s="236">
        <f t="shared" si="10"/>
        <v>29290.038554318828</v>
      </c>
    </row>
    <row r="14" spans="1:24" s="15" customFormat="1" ht="36" customHeight="1">
      <c r="A14" s="193"/>
      <c r="B14" s="129" t="s">
        <v>300</v>
      </c>
      <c r="C14" s="138" t="s">
        <v>258</v>
      </c>
      <c r="D14" s="51">
        <v>5</v>
      </c>
      <c r="E14" s="51">
        <v>5</v>
      </c>
      <c r="F14" s="13">
        <f t="shared" si="11"/>
        <v>1</v>
      </c>
      <c r="G14" s="30">
        <f t="shared" si="3"/>
        <v>1500000</v>
      </c>
      <c r="H14" s="51">
        <v>203802.72</v>
      </c>
      <c r="I14" s="121">
        <v>202614.5</v>
      </c>
      <c r="J14" s="13">
        <f>+IF(I14=0,0,I14/H14)</f>
        <v>0.99416975396599216</v>
      </c>
      <c r="K14" s="30">
        <f t="shared" si="4"/>
        <v>1300000</v>
      </c>
      <c r="L14" s="30">
        <f t="shared" si="5"/>
        <v>0</v>
      </c>
      <c r="M14" s="51">
        <v>5</v>
      </c>
      <c r="N14" s="51">
        <v>5</v>
      </c>
      <c r="O14" s="13">
        <f t="shared" si="12"/>
        <v>1</v>
      </c>
      <c r="P14" s="30">
        <f t="shared" si="6"/>
        <v>1500000</v>
      </c>
      <c r="Q14" s="48">
        <f>+SUM(L14,P14,K14,G14)</f>
        <v>4300000</v>
      </c>
      <c r="R14" s="48">
        <f>+Q14</f>
        <v>4300000</v>
      </c>
      <c r="S14" s="48"/>
      <c r="T14" s="234" t="s">
        <v>27</v>
      </c>
      <c r="U14" s="230"/>
      <c r="V14" s="235"/>
      <c r="W14" s="230">
        <f t="shared" si="9"/>
        <v>0</v>
      </c>
      <c r="X14" s="236">
        <f t="shared" si="10"/>
        <v>0</v>
      </c>
    </row>
    <row r="15" spans="1:24" s="15" customFormat="1" ht="36" customHeight="1">
      <c r="A15" s="193"/>
      <c r="B15" s="129" t="s">
        <v>301</v>
      </c>
      <c r="C15" s="138" t="s">
        <v>261</v>
      </c>
      <c r="D15" s="51">
        <v>5</v>
      </c>
      <c r="E15" s="51">
        <v>5</v>
      </c>
      <c r="F15" s="13">
        <f t="shared" si="11"/>
        <v>1</v>
      </c>
      <c r="G15" s="30">
        <f t="shared" si="3"/>
        <v>1500000</v>
      </c>
      <c r="H15" s="51">
        <v>240000</v>
      </c>
      <c r="I15" s="45">
        <v>145404.09636249999</v>
      </c>
      <c r="J15" s="13">
        <f>+IF(I15=0,0,I15/H15)</f>
        <v>0.60585040151041658</v>
      </c>
      <c r="K15" s="30">
        <f t="shared" si="4"/>
        <v>0</v>
      </c>
      <c r="L15" s="30">
        <f t="shared" si="5"/>
        <v>0</v>
      </c>
      <c r="M15" s="51">
        <v>5</v>
      </c>
      <c r="N15" s="51">
        <v>5</v>
      </c>
      <c r="O15" s="13">
        <f t="shared" si="12"/>
        <v>1</v>
      </c>
      <c r="P15" s="30">
        <f t="shared" si="6"/>
        <v>1500000</v>
      </c>
      <c r="Q15" s="48">
        <f>+SUM(L15,P15,K15,G15)</f>
        <v>3000000</v>
      </c>
      <c r="R15" s="48">
        <f>+Q15</f>
        <v>3000000</v>
      </c>
      <c r="S15" s="48"/>
      <c r="T15" s="234" t="s">
        <v>320</v>
      </c>
      <c r="U15" s="230">
        <f>SUM(U6:U14)</f>
        <v>1086156.5830546799</v>
      </c>
      <c r="V15" s="231"/>
      <c r="W15" s="230"/>
      <c r="X15" s="231"/>
    </row>
    <row r="16" spans="1:24" s="15" customFormat="1" ht="36" customHeight="1">
      <c r="A16" s="193"/>
      <c r="B16" s="129" t="s">
        <v>302</v>
      </c>
      <c r="C16" s="138" t="s">
        <v>278</v>
      </c>
      <c r="D16" s="51">
        <v>5</v>
      </c>
      <c r="E16" s="51">
        <v>5</v>
      </c>
      <c r="F16" s="13">
        <f t="shared" si="0"/>
        <v>1</v>
      </c>
      <c r="G16" s="30">
        <f t="shared" si="3"/>
        <v>1500000</v>
      </c>
      <c r="H16" s="51">
        <v>240000</v>
      </c>
      <c r="I16" s="45">
        <v>180398.19786250003</v>
      </c>
      <c r="J16" s="13">
        <f>+IF(I16=0,0,I16/H16)</f>
        <v>0.75165915776041681</v>
      </c>
      <c r="K16" s="30">
        <f t="shared" si="4"/>
        <v>0</v>
      </c>
      <c r="L16" s="30">
        <f t="shared" si="5"/>
        <v>0</v>
      </c>
      <c r="M16" s="51">
        <v>5</v>
      </c>
      <c r="N16" s="51">
        <v>5</v>
      </c>
      <c r="O16" s="13">
        <f t="shared" si="2"/>
        <v>1</v>
      </c>
      <c r="P16" s="30">
        <f t="shared" si="6"/>
        <v>1500000</v>
      </c>
      <c r="Q16" s="48">
        <f t="shared" si="7"/>
        <v>3000000</v>
      </c>
      <c r="R16" s="48">
        <f>+Q16</f>
        <v>3000000</v>
      </c>
      <c r="S16" s="48"/>
      <c r="T16" s="234" t="s">
        <v>320</v>
      </c>
      <c r="U16" s="230">
        <v>1029890.52518</v>
      </c>
      <c r="V16" s="231"/>
      <c r="W16" s="231"/>
      <c r="X16" s="231"/>
    </row>
    <row r="17" spans="1:24" s="31" customFormat="1" ht="36" customHeight="1" thickBot="1">
      <c r="A17" s="40"/>
      <c r="B17" s="128"/>
      <c r="C17" s="53" t="s">
        <v>20</v>
      </c>
      <c r="D17" s="52">
        <f>SUM(D6:D16)</f>
        <v>55</v>
      </c>
      <c r="E17" s="33">
        <f>SUM(E6:E16)</f>
        <v>55</v>
      </c>
      <c r="F17" s="34">
        <f>+IF(E17=0,0,E17/D17)</f>
        <v>1</v>
      </c>
      <c r="G17" s="35">
        <f>SUM(G6:G16)</f>
        <v>16500000</v>
      </c>
      <c r="H17" s="52">
        <f>SUM(H6:H16)</f>
        <v>2332752</v>
      </c>
      <c r="I17" s="33">
        <f>SUM(I6:I16)</f>
        <v>1558307.319405</v>
      </c>
      <c r="J17" s="34">
        <f>+IF(I17=0,0,I17/H17)</f>
        <v>0.66801242455477472</v>
      </c>
      <c r="K17" s="33">
        <f>SUM(K6:K16)</f>
        <v>4300000</v>
      </c>
      <c r="L17" s="33">
        <f>SUM(L6:L16)</f>
        <v>1000000</v>
      </c>
      <c r="M17" s="108">
        <f>SUM(M6:M16)</f>
        <v>55</v>
      </c>
      <c r="N17" s="33">
        <f>SUM(N6:N16)</f>
        <v>55</v>
      </c>
      <c r="O17" s="34">
        <f>+IF(N17=0,0,N17/M17)</f>
        <v>1</v>
      </c>
      <c r="P17" s="35">
        <f>SUM(P6:P16)</f>
        <v>16500000</v>
      </c>
      <c r="Q17" s="49">
        <f>SUM(Q6:Q16)</f>
        <v>38300000</v>
      </c>
      <c r="R17" s="49">
        <f>SUM(R6:R16)</f>
        <v>37114814.814814813</v>
      </c>
      <c r="S17" s="49"/>
      <c r="T17" s="237"/>
      <c r="U17" s="238">
        <f>U15-U16</f>
        <v>56266.057874679915</v>
      </c>
      <c r="V17" s="239"/>
      <c r="W17" s="239"/>
      <c r="X17" s="239"/>
    </row>
    <row r="18" spans="1:24">
      <c r="I18" s="16" t="s">
        <v>324</v>
      </c>
      <c r="J18" s="110"/>
      <c r="Q18" s="41"/>
      <c r="T18" s="136"/>
      <c r="U18" s="230"/>
      <c r="V18" s="240"/>
      <c r="W18" s="240"/>
      <c r="X18" s="240"/>
    </row>
    <row r="19" spans="1:24" s="19" customFormat="1" ht="26.25" thickBot="1">
      <c r="J19" s="99"/>
      <c r="K19" s="99"/>
      <c r="N19" s="20"/>
      <c r="P19" s="22"/>
      <c r="Q19" s="42"/>
      <c r="T19" s="136"/>
      <c r="U19" s="148"/>
      <c r="V19" s="116"/>
      <c r="W19" s="116"/>
      <c r="X19" s="116"/>
    </row>
    <row r="20" spans="1:24" s="9" customFormat="1" ht="18" customHeight="1">
      <c r="A20" s="182" t="s">
        <v>1</v>
      </c>
      <c r="B20" s="194" t="s">
        <v>269</v>
      </c>
      <c r="C20" s="184" t="s">
        <v>19</v>
      </c>
      <c r="D20" s="186" t="s">
        <v>252</v>
      </c>
      <c r="E20" s="187"/>
      <c r="F20" s="187"/>
      <c r="G20" s="188"/>
      <c r="H20" s="186" t="s">
        <v>22</v>
      </c>
      <c r="I20" s="187"/>
      <c r="J20" s="187"/>
      <c r="K20" s="187"/>
      <c r="L20" s="188"/>
      <c r="M20" s="186" t="s">
        <v>253</v>
      </c>
      <c r="N20" s="187"/>
      <c r="O20" s="187"/>
      <c r="P20" s="188"/>
      <c r="Q20" s="204" t="s">
        <v>2</v>
      </c>
      <c r="R20" s="204" t="s">
        <v>28</v>
      </c>
      <c r="S20" s="204" t="s">
        <v>15</v>
      </c>
      <c r="T20" s="232"/>
      <c r="U20" s="225"/>
      <c r="V20" s="233"/>
      <c r="W20" s="233"/>
      <c r="X20" s="233"/>
    </row>
    <row r="21" spans="1:24" s="9" customFormat="1" ht="39" customHeight="1">
      <c r="A21" s="183"/>
      <c r="B21" s="195"/>
      <c r="C21" s="185"/>
      <c r="D21" s="50" t="s">
        <v>3</v>
      </c>
      <c r="E21" s="44" t="s">
        <v>4</v>
      </c>
      <c r="F21" s="12" t="s">
        <v>5</v>
      </c>
      <c r="G21" s="29" t="s">
        <v>6</v>
      </c>
      <c r="H21" s="54" t="s">
        <v>3</v>
      </c>
      <c r="I21" s="11" t="s">
        <v>4</v>
      </c>
      <c r="J21" s="12" t="s">
        <v>5</v>
      </c>
      <c r="K21" s="102" t="s">
        <v>6</v>
      </c>
      <c r="L21" s="103" t="s">
        <v>250</v>
      </c>
      <c r="M21" s="10" t="s">
        <v>3</v>
      </c>
      <c r="N21" s="102" t="s">
        <v>4</v>
      </c>
      <c r="O21" s="12" t="s">
        <v>5</v>
      </c>
      <c r="P21" s="46" t="s">
        <v>6</v>
      </c>
      <c r="Q21" s="205"/>
      <c r="R21" s="205"/>
      <c r="S21" s="205"/>
      <c r="T21" s="232"/>
      <c r="U21" s="225"/>
      <c r="V21" s="233"/>
      <c r="W21" s="233"/>
      <c r="X21" s="233"/>
    </row>
    <row r="22" spans="1:24" s="15" customFormat="1" ht="42.75" customHeight="1">
      <c r="A22" s="189" t="s">
        <v>7</v>
      </c>
      <c r="B22" s="129" t="s">
        <v>289</v>
      </c>
      <c r="C22" s="139" t="s">
        <v>24</v>
      </c>
      <c r="D22" s="51">
        <v>5</v>
      </c>
      <c r="E22" s="51">
        <v>5</v>
      </c>
      <c r="F22" s="13">
        <f t="shared" ref="F22:F26" si="15">+IF(E22=0,0,E22/D22)</f>
        <v>1</v>
      </c>
      <c r="G22" s="30">
        <f t="shared" ref="G22:G26" si="16">+IF(F22&gt;=100%,800000,IF(F22&gt;=80%,500000,0))</f>
        <v>800000</v>
      </c>
      <c r="H22" s="51">
        <v>354200.00000000006</v>
      </c>
      <c r="I22" s="45">
        <v>118879.2</v>
      </c>
      <c r="J22" s="13">
        <f t="shared" ref="J22:J29" si="17">+IF(I22=0,0,I22/H22)</f>
        <v>0.33562732919254651</v>
      </c>
      <c r="K22" s="30">
        <f>IF(AND(J22&gt;=90%,J22&lt;95%),1200000,IF(AND(J22&gt;=95%,J22&lt;100%),1500000,IF(J22&gt;=100%,2000000,0)))</f>
        <v>0</v>
      </c>
      <c r="L22" s="30">
        <f t="shared" ref="L22:L29" si="18">IF(J22&gt;=100%,1000000,0)</f>
        <v>0</v>
      </c>
      <c r="M22" s="51">
        <v>5</v>
      </c>
      <c r="N22" s="51">
        <v>5</v>
      </c>
      <c r="O22" s="96">
        <f t="shared" ref="O22:O30" si="19">+IF(N22=0,0,N22/M22)</f>
        <v>1</v>
      </c>
      <c r="P22" s="30">
        <f t="shared" ref="P22:P29" si="20">+IF(O22&gt;=100%,2200000,IF(O22&gt;=80%,1500000,0))</f>
        <v>2200000</v>
      </c>
      <c r="Q22" s="14">
        <f t="shared" ref="Q22:Q29" si="21">+SUM(L22,P22,K22,G22)</f>
        <v>3000000</v>
      </c>
      <c r="R22" s="48">
        <f t="shared" ref="R22:R29" si="22">+Q22</f>
        <v>3000000</v>
      </c>
      <c r="S22" s="48"/>
      <c r="T22" s="234" t="s">
        <v>25</v>
      </c>
      <c r="U22" s="230"/>
      <c r="V22" s="231"/>
      <c r="W22" s="231"/>
      <c r="X22" s="231"/>
    </row>
    <row r="23" spans="1:24" s="15" customFormat="1" ht="42.75" customHeight="1">
      <c r="A23" s="190"/>
      <c r="B23" s="129" t="s">
        <v>290</v>
      </c>
      <c r="C23" s="139" t="s">
        <v>256</v>
      </c>
      <c r="D23" s="51">
        <v>5</v>
      </c>
      <c r="E23" s="51">
        <v>5</v>
      </c>
      <c r="F23" s="13">
        <f t="shared" si="15"/>
        <v>1</v>
      </c>
      <c r="G23" s="30">
        <f t="shared" si="16"/>
        <v>800000</v>
      </c>
      <c r="H23" s="51">
        <v>354200.00000000006</v>
      </c>
      <c r="I23" s="45">
        <v>163152</v>
      </c>
      <c r="J23" s="13">
        <f t="shared" si="17"/>
        <v>0.46062111801242228</v>
      </c>
      <c r="K23" s="30">
        <f t="shared" ref="K23:K29" si="23">IF(AND(J23&gt;=90%,J23&lt;95%),1200000,IF(AND(J23&gt;=95%,J23&lt;100%),1500000,IF(J23&gt;=100%,2000000,0)))</f>
        <v>0</v>
      </c>
      <c r="L23" s="30">
        <f t="shared" si="18"/>
        <v>0</v>
      </c>
      <c r="M23" s="51">
        <v>5</v>
      </c>
      <c r="N23" s="51">
        <v>5</v>
      </c>
      <c r="O23" s="96">
        <f t="shared" si="19"/>
        <v>1</v>
      </c>
      <c r="P23" s="30">
        <f t="shared" si="20"/>
        <v>2200000</v>
      </c>
      <c r="Q23" s="14">
        <f t="shared" si="21"/>
        <v>3000000</v>
      </c>
      <c r="R23" s="48">
        <f t="shared" si="22"/>
        <v>3000000</v>
      </c>
      <c r="S23" s="48"/>
      <c r="T23" s="234" t="s">
        <v>25</v>
      </c>
      <c r="U23" s="230"/>
      <c r="V23" s="231"/>
      <c r="W23" s="231"/>
      <c r="X23" s="231"/>
    </row>
    <row r="24" spans="1:24" s="15" customFormat="1" ht="42.75" customHeight="1">
      <c r="A24" s="190"/>
      <c r="B24" s="129" t="s">
        <v>291</v>
      </c>
      <c r="C24" s="139" t="s">
        <v>255</v>
      </c>
      <c r="D24" s="51">
        <v>5</v>
      </c>
      <c r="E24" s="51">
        <v>5</v>
      </c>
      <c r="F24" s="13">
        <f t="shared" si="15"/>
        <v>1</v>
      </c>
      <c r="G24" s="30">
        <f t="shared" si="16"/>
        <v>800000</v>
      </c>
      <c r="H24" s="51">
        <v>354200.00000000006</v>
      </c>
      <c r="I24" s="45">
        <v>140276.4</v>
      </c>
      <c r="J24" s="13">
        <f t="shared" si="17"/>
        <v>0.39603726708074527</v>
      </c>
      <c r="K24" s="30">
        <f t="shared" si="23"/>
        <v>0</v>
      </c>
      <c r="L24" s="30">
        <f t="shared" si="18"/>
        <v>0</v>
      </c>
      <c r="M24" s="51">
        <v>5</v>
      </c>
      <c r="N24" s="51">
        <v>5</v>
      </c>
      <c r="O24" s="96">
        <f t="shared" si="19"/>
        <v>1</v>
      </c>
      <c r="P24" s="30">
        <f t="shared" si="20"/>
        <v>2200000</v>
      </c>
      <c r="Q24" s="14">
        <f t="shared" si="21"/>
        <v>3000000</v>
      </c>
      <c r="R24" s="48">
        <f t="shared" si="22"/>
        <v>3000000</v>
      </c>
      <c r="S24" s="48"/>
      <c r="T24" s="234" t="s">
        <v>25</v>
      </c>
      <c r="U24" s="230"/>
      <c r="V24" s="231"/>
      <c r="W24" s="231"/>
      <c r="X24" s="231"/>
    </row>
    <row r="25" spans="1:24" s="15" customFormat="1" ht="39.75" customHeight="1">
      <c r="A25" s="190"/>
      <c r="B25" s="129" t="s">
        <v>292</v>
      </c>
      <c r="C25" s="139" t="s">
        <v>254</v>
      </c>
      <c r="D25" s="51">
        <v>5</v>
      </c>
      <c r="E25" s="51">
        <v>5</v>
      </c>
      <c r="F25" s="13">
        <f t="shared" si="15"/>
        <v>1</v>
      </c>
      <c r="G25" s="30">
        <f t="shared" si="16"/>
        <v>800000</v>
      </c>
      <c r="H25" s="51">
        <v>354200.00000000006</v>
      </c>
      <c r="I25" s="45">
        <v>135669.6</v>
      </c>
      <c r="J25" s="13">
        <f t="shared" si="17"/>
        <v>0.38303105590062109</v>
      </c>
      <c r="K25" s="30">
        <f t="shared" si="23"/>
        <v>0</v>
      </c>
      <c r="L25" s="30">
        <f t="shared" si="18"/>
        <v>0</v>
      </c>
      <c r="M25" s="51">
        <v>5</v>
      </c>
      <c r="N25" s="51">
        <v>5</v>
      </c>
      <c r="O25" s="96">
        <f t="shared" si="19"/>
        <v>1</v>
      </c>
      <c r="P25" s="30">
        <f t="shared" si="20"/>
        <v>2200000</v>
      </c>
      <c r="Q25" s="14">
        <f t="shared" si="21"/>
        <v>3000000</v>
      </c>
      <c r="R25" s="48">
        <f t="shared" si="22"/>
        <v>3000000</v>
      </c>
      <c r="S25" s="48"/>
      <c r="T25" s="234" t="s">
        <v>25</v>
      </c>
      <c r="U25" s="230"/>
      <c r="V25" s="231"/>
      <c r="W25" s="231"/>
      <c r="X25" s="231"/>
    </row>
    <row r="26" spans="1:24" s="15" customFormat="1" ht="36" customHeight="1">
      <c r="A26" s="190"/>
      <c r="B26" s="129" t="s">
        <v>283</v>
      </c>
      <c r="C26" s="139" t="s">
        <v>282</v>
      </c>
      <c r="D26" s="51">
        <v>5</v>
      </c>
      <c r="E26" s="51">
        <v>5</v>
      </c>
      <c r="F26" s="13">
        <f t="shared" si="15"/>
        <v>1</v>
      </c>
      <c r="G26" s="30">
        <f t="shared" si="16"/>
        <v>800000</v>
      </c>
      <c r="H26" s="51">
        <v>354200.00000000006</v>
      </c>
      <c r="I26" s="45">
        <v>138190.79999999999</v>
      </c>
      <c r="J26" s="13">
        <f t="shared" si="17"/>
        <v>0.3901490683229813</v>
      </c>
      <c r="K26" s="30">
        <f t="shared" si="23"/>
        <v>0</v>
      </c>
      <c r="L26" s="30">
        <f t="shared" si="18"/>
        <v>0</v>
      </c>
      <c r="M26" s="51">
        <v>5</v>
      </c>
      <c r="N26" s="51">
        <v>5</v>
      </c>
      <c r="O26" s="96">
        <f t="shared" si="19"/>
        <v>1</v>
      </c>
      <c r="P26" s="30">
        <f t="shared" si="20"/>
        <v>2200000</v>
      </c>
      <c r="Q26" s="14">
        <f>+SUM(L26,P26,K26,G26)</f>
        <v>3000000</v>
      </c>
      <c r="R26" s="48">
        <f t="shared" si="22"/>
        <v>3000000</v>
      </c>
      <c r="S26" s="48"/>
      <c r="T26" s="234" t="s">
        <v>25</v>
      </c>
      <c r="U26" s="230"/>
      <c r="V26" s="231"/>
      <c r="W26" s="231"/>
      <c r="X26" s="231"/>
    </row>
    <row r="27" spans="1:24" s="15" customFormat="1" ht="36" customHeight="1">
      <c r="A27" s="190"/>
      <c r="B27" s="129" t="s">
        <v>293</v>
      </c>
      <c r="C27" s="139" t="s">
        <v>281</v>
      </c>
      <c r="D27" s="51">
        <v>5</v>
      </c>
      <c r="E27" s="51">
        <v>5</v>
      </c>
      <c r="F27" s="13">
        <f t="shared" ref="F27" si="24">+IF(E27=0,0,E27/D27)</f>
        <v>1</v>
      </c>
      <c r="G27" s="30">
        <f t="shared" ref="G27" si="25">+IF(F27&gt;=100%,800000,IF(F27&gt;=80%,500000,0))</f>
        <v>800000</v>
      </c>
      <c r="H27" s="51">
        <v>303600</v>
      </c>
      <c r="I27" s="45">
        <v>132066</v>
      </c>
      <c r="J27" s="13">
        <f t="shared" ref="J27" si="26">+IF(I27=0,0,I27/H27)</f>
        <v>0.435</v>
      </c>
      <c r="K27" s="30">
        <f t="shared" ref="K27" si="27">IF(AND(J27&gt;=90%,J27&lt;95%),1200000,IF(AND(J27&gt;=95%,J27&lt;100%),1500000,IF(J27&gt;=100%,2000000,0)))</f>
        <v>0</v>
      </c>
      <c r="L27" s="30">
        <f t="shared" ref="L27" si="28">IF(J27&gt;=100%,1000000,0)</f>
        <v>0</v>
      </c>
      <c r="M27" s="51">
        <v>5</v>
      </c>
      <c r="N27" s="51">
        <v>5</v>
      </c>
      <c r="O27" s="96">
        <f t="shared" si="19"/>
        <v>1</v>
      </c>
      <c r="P27" s="30">
        <f t="shared" ref="P27" si="29">+IF(O27&gt;=100%,2200000,IF(O27&gt;=80%,1500000,0))</f>
        <v>2200000</v>
      </c>
      <c r="Q27" s="14">
        <f t="shared" ref="Q27" si="30">+SUM(L27,P27,K27,G27)</f>
        <v>3000000</v>
      </c>
      <c r="R27" s="48">
        <f t="shared" si="22"/>
        <v>3000000</v>
      </c>
      <c r="S27" s="48"/>
      <c r="T27" s="234" t="s">
        <v>25</v>
      </c>
      <c r="U27" s="230"/>
      <c r="V27" s="231"/>
      <c r="W27" s="231"/>
      <c r="X27" s="231"/>
    </row>
    <row r="28" spans="1:24" s="15" customFormat="1" ht="36" customHeight="1">
      <c r="A28" s="190"/>
      <c r="B28" s="129" t="s">
        <v>314</v>
      </c>
      <c r="C28" s="139" t="s">
        <v>315</v>
      </c>
      <c r="D28" s="51">
        <v>5</v>
      </c>
      <c r="E28" s="51">
        <v>5</v>
      </c>
      <c r="F28" s="13">
        <f t="shared" ref="F28:F29" si="31">+IF(E28=0,0,E28/D28)</f>
        <v>1</v>
      </c>
      <c r="G28" s="30">
        <f t="shared" ref="G28:G29" si="32">+IF(F28&gt;=100%,800000,IF(F28&gt;=80%,500000,0))</f>
        <v>800000</v>
      </c>
      <c r="H28" s="51">
        <v>227700</v>
      </c>
      <c r="I28" s="45">
        <v>94380.000000000015</v>
      </c>
      <c r="J28" s="13">
        <f t="shared" ref="J28" si="33">+IF(I28=0,0,I28/H28)</f>
        <v>0.41449275362318849</v>
      </c>
      <c r="K28" s="30">
        <f t="shared" ref="K28" si="34">IF(AND(J28&gt;=90%,J28&lt;95%),1200000,IF(AND(J28&gt;=95%,J28&lt;100%),1500000,IF(J28&gt;=100%,2000000,0)))</f>
        <v>0</v>
      </c>
      <c r="L28" s="30">
        <f t="shared" ref="L28" si="35">IF(J28&gt;=100%,1000000,0)</f>
        <v>0</v>
      </c>
      <c r="M28" s="51">
        <v>5</v>
      </c>
      <c r="N28" s="51">
        <v>5</v>
      </c>
      <c r="O28" s="96">
        <f t="shared" si="19"/>
        <v>1</v>
      </c>
      <c r="P28" s="30">
        <f t="shared" ref="P28" si="36">+IF(O28&gt;=100%,2200000,IF(O28&gt;=80%,1500000,0))</f>
        <v>2200000</v>
      </c>
      <c r="Q28" s="14">
        <f t="shared" ref="Q28" si="37">+SUM(L28,P28,K28,G28)</f>
        <v>3000000</v>
      </c>
      <c r="R28" s="48">
        <f t="shared" si="22"/>
        <v>3000000</v>
      </c>
      <c r="S28" s="48"/>
      <c r="T28" s="234" t="s">
        <v>25</v>
      </c>
      <c r="U28" s="230"/>
      <c r="V28" s="231"/>
      <c r="W28" s="231"/>
      <c r="X28" s="231"/>
    </row>
    <row r="29" spans="1:24" s="15" customFormat="1" ht="36" customHeight="1">
      <c r="A29" s="191"/>
      <c r="B29" s="129" t="s">
        <v>316</v>
      </c>
      <c r="C29" s="139" t="s">
        <v>317</v>
      </c>
      <c r="D29" s="51">
        <v>5</v>
      </c>
      <c r="E29" s="51">
        <v>5</v>
      </c>
      <c r="F29" s="13">
        <f t="shared" si="31"/>
        <v>1</v>
      </c>
      <c r="G29" s="30">
        <f t="shared" si="32"/>
        <v>800000</v>
      </c>
      <c r="H29" s="51">
        <v>227700</v>
      </c>
      <c r="I29" s="45">
        <v>239131.2</v>
      </c>
      <c r="J29" s="13">
        <f t="shared" si="17"/>
        <v>1.0502028985507248</v>
      </c>
      <c r="K29" s="30">
        <f t="shared" si="23"/>
        <v>2000000</v>
      </c>
      <c r="L29" s="30">
        <f t="shared" si="18"/>
        <v>1000000</v>
      </c>
      <c r="M29" s="51">
        <v>5</v>
      </c>
      <c r="N29" s="51">
        <v>5</v>
      </c>
      <c r="O29" s="96">
        <f t="shared" si="19"/>
        <v>1</v>
      </c>
      <c r="P29" s="30">
        <f t="shared" si="20"/>
        <v>2200000</v>
      </c>
      <c r="Q29" s="14">
        <f t="shared" si="21"/>
        <v>6000000</v>
      </c>
      <c r="R29" s="48">
        <f t="shared" si="22"/>
        <v>6000000</v>
      </c>
      <c r="S29" s="48"/>
      <c r="T29" s="234" t="s">
        <v>25</v>
      </c>
      <c r="U29" s="230"/>
      <c r="V29" s="231"/>
      <c r="W29" s="231"/>
      <c r="X29" s="231"/>
    </row>
    <row r="30" spans="1:24" s="31" customFormat="1" ht="36" customHeight="1" thickBot="1">
      <c r="A30" s="40"/>
      <c r="B30" s="128"/>
      <c r="C30" s="53" t="s">
        <v>16</v>
      </c>
      <c r="D30" s="52">
        <f>SUM(D22:D29)</f>
        <v>40</v>
      </c>
      <c r="E30" s="33">
        <f>SUM(E22:E29)</f>
        <v>40</v>
      </c>
      <c r="F30" s="34">
        <f>+IF(E30=0,0,E30/D30)</f>
        <v>1</v>
      </c>
      <c r="G30" s="35">
        <f>SUM(G22:G29)</f>
        <v>6400000</v>
      </c>
      <c r="H30" s="49">
        <f>+SUM(H22:H29)</f>
        <v>2530000</v>
      </c>
      <c r="I30" s="33">
        <f>SUM(I22:I29)</f>
        <v>1161745.2</v>
      </c>
      <c r="J30" s="34">
        <f>+IF(I30=0,0,I30/H30)</f>
        <v>0.45918782608695652</v>
      </c>
      <c r="K30" s="33">
        <f>+SUM(K22:K29)</f>
        <v>2000000</v>
      </c>
      <c r="L30" s="104">
        <f>+SUM(L22:L29)</f>
        <v>1000000</v>
      </c>
      <c r="M30" s="47">
        <f>+SUM(M22:M29)</f>
        <v>40</v>
      </c>
      <c r="N30" s="33">
        <f>+SUM(N22:N29)</f>
        <v>40</v>
      </c>
      <c r="O30" s="34">
        <f t="shared" si="19"/>
        <v>1</v>
      </c>
      <c r="P30" s="47">
        <f>+SUM(P22:P29)</f>
        <v>17600000</v>
      </c>
      <c r="Q30" s="52">
        <f>+SUM(Q22:Q29)</f>
        <v>27000000</v>
      </c>
      <c r="R30" s="33">
        <f>+SUM(R22:R29)</f>
        <v>27000000</v>
      </c>
      <c r="S30" s="48"/>
      <c r="T30" s="237"/>
      <c r="U30" s="238"/>
      <c r="V30" s="239"/>
      <c r="W30" s="239"/>
      <c r="X30" s="239"/>
    </row>
    <row r="31" spans="1:24" s="19" customFormat="1" ht="26.25" thickBot="1">
      <c r="N31" s="20"/>
      <c r="P31" s="22"/>
      <c r="Q31" s="42"/>
      <c r="T31" s="17"/>
      <c r="U31" s="147"/>
    </row>
    <row r="32" spans="1:24" s="9" customFormat="1" ht="18" customHeight="1">
      <c r="A32" s="182" t="s">
        <v>1</v>
      </c>
      <c r="B32" s="194" t="s">
        <v>269</v>
      </c>
      <c r="C32" s="184" t="s">
        <v>19</v>
      </c>
      <c r="D32" s="186" t="s">
        <v>252</v>
      </c>
      <c r="E32" s="187"/>
      <c r="F32" s="187"/>
      <c r="G32" s="188"/>
      <c r="H32" s="186" t="s">
        <v>22</v>
      </c>
      <c r="I32" s="187"/>
      <c r="J32" s="187"/>
      <c r="K32" s="187"/>
      <c r="L32" s="188"/>
      <c r="M32" s="186" t="s">
        <v>253</v>
      </c>
      <c r="N32" s="187"/>
      <c r="O32" s="187"/>
      <c r="P32" s="188"/>
      <c r="Q32" s="204" t="s">
        <v>2</v>
      </c>
      <c r="R32" s="204" t="s">
        <v>28</v>
      </c>
      <c r="S32" s="204" t="s">
        <v>15</v>
      </c>
      <c r="T32" s="131"/>
      <c r="U32" s="144"/>
    </row>
    <row r="33" spans="1:26" s="9" customFormat="1" ht="39" customHeight="1">
      <c r="A33" s="183"/>
      <c r="B33" s="195"/>
      <c r="C33" s="185"/>
      <c r="D33" s="50" t="s">
        <v>3</v>
      </c>
      <c r="E33" s="98" t="s">
        <v>4</v>
      </c>
      <c r="F33" s="12" t="s">
        <v>5</v>
      </c>
      <c r="G33" s="29" t="s">
        <v>6</v>
      </c>
      <c r="H33" s="54" t="s">
        <v>3</v>
      </c>
      <c r="I33" s="98" t="s">
        <v>4</v>
      </c>
      <c r="J33" s="105" t="s">
        <v>5</v>
      </c>
      <c r="K33" s="102" t="s">
        <v>6</v>
      </c>
      <c r="L33" s="103" t="s">
        <v>250</v>
      </c>
      <c r="M33" s="10" t="s">
        <v>3</v>
      </c>
      <c r="N33" s="102" t="s">
        <v>4</v>
      </c>
      <c r="O33" s="12" t="s">
        <v>5</v>
      </c>
      <c r="P33" s="46" t="s">
        <v>6</v>
      </c>
      <c r="Q33" s="205"/>
      <c r="R33" s="205"/>
      <c r="S33" s="205"/>
      <c r="T33" s="131"/>
      <c r="U33" s="144"/>
    </row>
    <row r="34" spans="1:26" s="15" customFormat="1" ht="42.75" customHeight="1">
      <c r="A34" s="201" t="s">
        <v>247</v>
      </c>
      <c r="B34" s="129" t="s">
        <v>308</v>
      </c>
      <c r="C34" s="138" t="s">
        <v>245</v>
      </c>
      <c r="D34" s="51">
        <v>5</v>
      </c>
      <c r="E34" s="51">
        <v>5</v>
      </c>
      <c r="F34" s="13">
        <f t="shared" ref="F34:F40" si="38">+IF(E34=0,0,E34/D34)</f>
        <v>1</v>
      </c>
      <c r="G34" s="30">
        <f>+IF(F34&gt;=100%,800000,IF(F34&gt;=80%,500000,0))</f>
        <v>800000</v>
      </c>
      <c r="H34" s="45">
        <v>609845.4</v>
      </c>
      <c r="I34" s="45">
        <v>468846.31999999995</v>
      </c>
      <c r="J34" s="106">
        <f t="shared" ref="J34:J41" si="39">+IF(I34=0,0,I34/H34)</f>
        <v>0.76879537010527577</v>
      </c>
      <c r="K34" s="30">
        <f>IF(AND(J34&gt;=90%,J34&lt;95%),1200000,IF(AND(J34&gt;=95%,J34&lt;100%),1500000,IF(J34&gt;=100%,2000000,0)))</f>
        <v>0</v>
      </c>
      <c r="L34" s="30">
        <f t="shared" ref="L34:L40" si="40">IF(J34&gt;=100%,1000000,0)</f>
        <v>0</v>
      </c>
      <c r="M34" s="51">
        <v>5</v>
      </c>
      <c r="N34" s="51">
        <v>5</v>
      </c>
      <c r="O34" s="96">
        <f t="shared" ref="O34:O41" si="41">+IF(N34=0,0,N34/M34)</f>
        <v>1</v>
      </c>
      <c r="P34" s="30">
        <f>+IF(O34&gt;=100%,2200000,IF(O34&gt;=80%,1500000,0))</f>
        <v>2200000</v>
      </c>
      <c r="Q34" s="14">
        <f t="shared" ref="Q34:Q39" si="42">+SUM(L34,P34,K34,G34)</f>
        <v>3000000</v>
      </c>
      <c r="R34" s="14">
        <f t="shared" ref="R34:R40" si="43">+Q34</f>
        <v>3000000</v>
      </c>
      <c r="S34" s="48"/>
      <c r="T34" s="132"/>
      <c r="U34" s="145"/>
    </row>
    <row r="35" spans="1:26" s="15" customFormat="1" ht="42.75" customHeight="1">
      <c r="A35" s="202"/>
      <c r="B35" s="129" t="s">
        <v>304</v>
      </c>
      <c r="C35" s="138" t="s">
        <v>272</v>
      </c>
      <c r="D35" s="51">
        <v>5</v>
      </c>
      <c r="E35" s="51">
        <v>5</v>
      </c>
      <c r="F35" s="13">
        <f t="shared" si="38"/>
        <v>1</v>
      </c>
      <c r="G35" s="30">
        <f>+IF(F35&gt;=100%,800000,IF(F35&gt;=80%,500000,0))</f>
        <v>800000</v>
      </c>
      <c r="H35" s="45">
        <v>609845.4</v>
      </c>
      <c r="I35" s="45">
        <v>557832.72</v>
      </c>
      <c r="J35" s="106">
        <f t="shared" si="39"/>
        <v>0.91471169578388223</v>
      </c>
      <c r="K35" s="30">
        <f t="shared" ref="K35:K38" si="44">IF(AND(J35&gt;=90%,J35&lt;95%),1200000,IF(AND(J35&gt;=95%,J35&lt;100%),1500000,IF(J35&gt;=100%,2000000,0)))</f>
        <v>1200000</v>
      </c>
      <c r="L35" s="30">
        <f t="shared" si="40"/>
        <v>0</v>
      </c>
      <c r="M35" s="51">
        <v>5</v>
      </c>
      <c r="N35" s="51">
        <v>5</v>
      </c>
      <c r="O35" s="96">
        <f t="shared" si="41"/>
        <v>1</v>
      </c>
      <c r="P35" s="30">
        <f>+IF(O35&gt;=100%,2200000,IF(O35&gt;=80%,1500000,0))</f>
        <v>2200000</v>
      </c>
      <c r="Q35" s="14">
        <f>+SUM(L35,P35,K35,G35)</f>
        <v>4200000</v>
      </c>
      <c r="R35" s="14">
        <f t="shared" si="43"/>
        <v>4200000</v>
      </c>
      <c r="S35" s="48"/>
      <c r="T35" s="133"/>
      <c r="U35" s="145"/>
    </row>
    <row r="36" spans="1:26" s="15" customFormat="1" ht="42.75" customHeight="1">
      <c r="A36" s="202"/>
      <c r="B36" s="129" t="s">
        <v>305</v>
      </c>
      <c r="C36" s="138" t="s">
        <v>275</v>
      </c>
      <c r="D36" s="51">
        <v>5</v>
      </c>
      <c r="E36" s="51">
        <v>5</v>
      </c>
      <c r="F36" s="13">
        <f t="shared" si="38"/>
        <v>1</v>
      </c>
      <c r="G36" s="30">
        <f>+IF(F36&gt;=100%,800000,IF(F36&gt;=80%,500000,0))</f>
        <v>800000</v>
      </c>
      <c r="H36" s="45">
        <v>609845.4</v>
      </c>
      <c r="I36" s="45">
        <v>206975.82</v>
      </c>
      <c r="J36" s="106">
        <f t="shared" si="39"/>
        <v>0.33939063900457395</v>
      </c>
      <c r="K36" s="30">
        <f t="shared" si="44"/>
        <v>0</v>
      </c>
      <c r="L36" s="30">
        <f t="shared" si="40"/>
        <v>0</v>
      </c>
      <c r="M36" s="51">
        <v>5</v>
      </c>
      <c r="N36" s="51">
        <v>5</v>
      </c>
      <c r="O36" s="96">
        <f t="shared" si="41"/>
        <v>1</v>
      </c>
      <c r="P36" s="30">
        <f>+IF(O36&gt;=100%,2200000,IF(O36&gt;=80%,1500000,0))</f>
        <v>2200000</v>
      </c>
      <c r="Q36" s="14">
        <f t="shared" si="42"/>
        <v>3000000</v>
      </c>
      <c r="R36" s="14">
        <f t="shared" si="43"/>
        <v>3000000</v>
      </c>
      <c r="S36" s="48"/>
      <c r="T36" s="132"/>
      <c r="U36" s="145"/>
    </row>
    <row r="37" spans="1:26" s="15" customFormat="1" ht="42.75" customHeight="1">
      <c r="A37" s="202"/>
      <c r="B37" s="129" t="s">
        <v>306</v>
      </c>
      <c r="C37" s="138" t="s">
        <v>274</v>
      </c>
      <c r="D37" s="51">
        <v>5</v>
      </c>
      <c r="E37" s="51">
        <v>5</v>
      </c>
      <c r="F37" s="13">
        <f t="shared" si="38"/>
        <v>1</v>
      </c>
      <c r="G37" s="30">
        <f>+IF(F37&gt;=100%,800000,IF(F37&gt;=80%,500000,0))</f>
        <v>800000</v>
      </c>
      <c r="H37" s="45">
        <v>609845.4</v>
      </c>
      <c r="I37" s="45">
        <v>452480.56</v>
      </c>
      <c r="J37" s="106">
        <f t="shared" si="39"/>
        <v>0.741959453986207</v>
      </c>
      <c r="K37" s="30">
        <f t="shared" si="44"/>
        <v>0</v>
      </c>
      <c r="L37" s="30">
        <f t="shared" si="40"/>
        <v>0</v>
      </c>
      <c r="M37" s="51">
        <v>5</v>
      </c>
      <c r="N37" s="51">
        <v>5</v>
      </c>
      <c r="O37" s="96">
        <f t="shared" si="41"/>
        <v>1</v>
      </c>
      <c r="P37" s="30">
        <f>+IF(O37&gt;=100%,2200000,IF(O37&gt;=80%,1500000,0))</f>
        <v>2200000</v>
      </c>
      <c r="Q37" s="14">
        <f t="shared" si="42"/>
        <v>3000000</v>
      </c>
      <c r="R37" s="14">
        <f t="shared" si="43"/>
        <v>3000000</v>
      </c>
      <c r="S37" s="48"/>
      <c r="T37" s="132"/>
      <c r="U37" s="145"/>
      <c r="V37" s="125"/>
    </row>
    <row r="38" spans="1:26" s="15" customFormat="1" ht="42.75" customHeight="1">
      <c r="A38" s="203"/>
      <c r="B38" s="129" t="s">
        <v>307</v>
      </c>
      <c r="C38" s="138" t="s">
        <v>268</v>
      </c>
      <c r="D38" s="51">
        <v>5</v>
      </c>
      <c r="E38" s="51">
        <v>5</v>
      </c>
      <c r="F38" s="13">
        <f t="shared" si="38"/>
        <v>1</v>
      </c>
      <c r="G38" s="30">
        <f>+IF(F38&gt;=100%,800000,IF(F38&gt;=80%,500000,0))</f>
        <v>800000</v>
      </c>
      <c r="H38" s="45">
        <v>609845.4</v>
      </c>
      <c r="I38" s="45">
        <v>235086.72</v>
      </c>
      <c r="J38" s="106">
        <f t="shared" si="39"/>
        <v>0.38548576409693341</v>
      </c>
      <c r="K38" s="30">
        <f t="shared" si="44"/>
        <v>0</v>
      </c>
      <c r="L38" s="30">
        <f t="shared" si="40"/>
        <v>0</v>
      </c>
      <c r="M38" s="51">
        <v>5</v>
      </c>
      <c r="N38" s="51">
        <v>5</v>
      </c>
      <c r="O38" s="96">
        <f t="shared" si="41"/>
        <v>1</v>
      </c>
      <c r="P38" s="30">
        <f>+IF(O38&gt;=100%,2200000,IF(O38&gt;=80%,1500000,0))</f>
        <v>2200000</v>
      </c>
      <c r="Q38" s="14">
        <f>+SUM(L38,P38,K38,G38)</f>
        <v>3000000</v>
      </c>
      <c r="R38" s="14">
        <f t="shared" si="43"/>
        <v>3000000</v>
      </c>
      <c r="S38" s="48"/>
      <c r="T38" s="132"/>
      <c r="U38" s="145"/>
      <c r="V38" s="125"/>
    </row>
    <row r="39" spans="1:26" s="15" customFormat="1" ht="42.75" customHeight="1">
      <c r="A39" s="200" t="s">
        <v>262</v>
      </c>
      <c r="B39" s="129" t="s">
        <v>303</v>
      </c>
      <c r="C39" s="138" t="s">
        <v>265</v>
      </c>
      <c r="D39" s="51">
        <v>5</v>
      </c>
      <c r="E39" s="51">
        <v>5</v>
      </c>
      <c r="F39" s="13">
        <f t="shared" si="38"/>
        <v>1</v>
      </c>
      <c r="G39" s="30">
        <f t="shared" ref="G39:G40" si="45">+IF(F39&gt;=100%,1500000,IF(F39&gt;=80%,1000000,0))</f>
        <v>1500000</v>
      </c>
      <c r="H39" s="45">
        <v>298428.57142857142</v>
      </c>
      <c r="I39" s="45">
        <v>154878.50797999999</v>
      </c>
      <c r="J39" s="106">
        <f t="shared" si="39"/>
        <v>0.5189801607754907</v>
      </c>
      <c r="K39" s="30">
        <f t="shared" ref="K39:K40" si="46">IF(AND(J39&gt;=90%,J39&lt;95%),1000000,IF(AND(J39&gt;=95%,J39&lt;100%),1300000,IF(J39&gt;=100%,2000000,0)))</f>
        <v>0</v>
      </c>
      <c r="L39" s="30">
        <f t="shared" si="40"/>
        <v>0</v>
      </c>
      <c r="M39" s="51">
        <v>5</v>
      </c>
      <c r="N39" s="51">
        <v>5</v>
      </c>
      <c r="O39" s="96">
        <f t="shared" si="41"/>
        <v>1</v>
      </c>
      <c r="P39" s="30">
        <f>+IF(O39&gt;=100%,1500000,IF(O39&gt;=80%,1000000,0))</f>
        <v>1500000</v>
      </c>
      <c r="Q39" s="14">
        <f t="shared" si="42"/>
        <v>3000000</v>
      </c>
      <c r="R39" s="14">
        <f t="shared" si="43"/>
        <v>3000000</v>
      </c>
      <c r="S39" s="48"/>
      <c r="T39" s="132"/>
      <c r="U39" s="145"/>
    </row>
    <row r="40" spans="1:26" s="15" customFormat="1" ht="42.75" customHeight="1">
      <c r="A40" s="200"/>
      <c r="B40" s="129" t="s">
        <v>309</v>
      </c>
      <c r="C40" s="138" t="s">
        <v>259</v>
      </c>
      <c r="D40" s="51">
        <v>5</v>
      </c>
      <c r="E40" s="51">
        <v>5</v>
      </c>
      <c r="F40" s="13">
        <f t="shared" si="38"/>
        <v>1</v>
      </c>
      <c r="G40" s="30">
        <f t="shared" si="45"/>
        <v>1500000</v>
      </c>
      <c r="H40" s="45">
        <v>201571.42857142858</v>
      </c>
      <c r="I40" s="45">
        <v>328832.92260000005</v>
      </c>
      <c r="J40" s="106">
        <f t="shared" si="39"/>
        <v>1.6313468874557053</v>
      </c>
      <c r="K40" s="30">
        <f t="shared" si="46"/>
        <v>2000000</v>
      </c>
      <c r="L40" s="30">
        <f t="shared" si="40"/>
        <v>1000000</v>
      </c>
      <c r="M40" s="51">
        <v>5</v>
      </c>
      <c r="N40" s="51">
        <v>5</v>
      </c>
      <c r="O40" s="96">
        <f t="shared" si="41"/>
        <v>1</v>
      </c>
      <c r="P40" s="30">
        <f>+IF(O40&gt;=100%,1500000,IF(O40&gt;=80%,1000000,0))</f>
        <v>1500000</v>
      </c>
      <c r="Q40" s="14">
        <f>+SUM(L40,P40,K40,G40)</f>
        <v>6000000</v>
      </c>
      <c r="R40" s="14">
        <f t="shared" si="43"/>
        <v>6000000</v>
      </c>
      <c r="S40" s="48"/>
      <c r="T40" s="132"/>
      <c r="U40" s="145"/>
    </row>
    <row r="41" spans="1:26" s="31" customFormat="1" ht="36" customHeight="1" thickBot="1">
      <c r="A41" s="40"/>
      <c r="B41" s="128"/>
      <c r="C41" s="53" t="s">
        <v>263</v>
      </c>
      <c r="D41" s="52">
        <f>SUM(D34:D40)</f>
        <v>35</v>
      </c>
      <c r="E41" s="33">
        <f>SUM(E34:E40)</f>
        <v>35</v>
      </c>
      <c r="F41" s="34">
        <f>+IF(E41=0,0,E41/D41)</f>
        <v>1</v>
      </c>
      <c r="G41" s="35">
        <f>SUM(G34:G40)</f>
        <v>7000000</v>
      </c>
      <c r="H41" s="49">
        <f>SUM(H34:H40)</f>
        <v>3549227</v>
      </c>
      <c r="I41" s="33">
        <f>SUM(I34:I40)</f>
        <v>2404933.5705800001</v>
      </c>
      <c r="J41" s="107">
        <f t="shared" si="39"/>
        <v>0.67759361984454647</v>
      </c>
      <c r="K41" s="33">
        <f>+SUM(K34:K40)</f>
        <v>3200000</v>
      </c>
      <c r="L41" s="104">
        <f>+SUM(L34:L40)</f>
        <v>1000000</v>
      </c>
      <c r="M41" s="47">
        <f>+SUM(M34:M40)</f>
        <v>35</v>
      </c>
      <c r="N41" s="33">
        <f>+SUM(N34:N40)</f>
        <v>35</v>
      </c>
      <c r="O41" s="34">
        <f t="shared" si="41"/>
        <v>1</v>
      </c>
      <c r="P41" s="35">
        <f>+SUM(P34:P40)</f>
        <v>14000000</v>
      </c>
      <c r="Q41" s="49">
        <f>+SUM(Q34:Q40)</f>
        <v>25200000</v>
      </c>
      <c r="R41" s="47">
        <f>+SUM(R34:R40)</f>
        <v>25200000</v>
      </c>
      <c r="S41" s="48"/>
      <c r="T41" s="134"/>
      <c r="U41" s="146"/>
    </row>
    <row r="42" spans="1:26">
      <c r="T42" s="135"/>
    </row>
    <row r="43" spans="1:26" s="116" customFormat="1" ht="26.25" thickBot="1">
      <c r="G43" s="117">
        <f>+SUM(G41,G30,G17)</f>
        <v>29900000</v>
      </c>
      <c r="J43" s="117"/>
      <c r="K43" s="117">
        <f>+SUM(K41,K30,K17)</f>
        <v>9500000</v>
      </c>
      <c r="L43" s="117">
        <f>+SUM(L41,L30,L17)</f>
        <v>3000000</v>
      </c>
      <c r="N43" s="118"/>
      <c r="P43" s="117">
        <f>+SUM(P41,P30,P17)</f>
        <v>48100000</v>
      </c>
      <c r="Q43" s="117">
        <f>+SUM(Q41,Q30,Q17)</f>
        <v>90500000</v>
      </c>
      <c r="R43" s="117">
        <f>+SUM(R41,R30,R17)</f>
        <v>89314814.814814806</v>
      </c>
      <c r="T43" s="136"/>
      <c r="U43" s="148"/>
    </row>
    <row r="44" spans="1:26" s="9" customFormat="1" ht="41.25" customHeight="1">
      <c r="A44" s="196" t="s">
        <v>1</v>
      </c>
      <c r="B44" s="194" t="s">
        <v>269</v>
      </c>
      <c r="C44" s="198" t="s">
        <v>18</v>
      </c>
      <c r="D44" s="186" t="s">
        <v>266</v>
      </c>
      <c r="E44" s="187"/>
      <c r="F44" s="187"/>
      <c r="G44" s="188"/>
      <c r="H44" s="186" t="s">
        <v>13</v>
      </c>
      <c r="I44" s="187"/>
      <c r="J44" s="187"/>
      <c r="K44" s="187"/>
      <c r="L44" s="188"/>
      <c r="M44" s="186" t="s">
        <v>23</v>
      </c>
      <c r="N44" s="187"/>
      <c r="O44" s="187"/>
      <c r="P44" s="187"/>
      <c r="Q44" s="188"/>
      <c r="R44" s="206" t="s">
        <v>267</v>
      </c>
      <c r="S44" s="187"/>
      <c r="T44" s="187"/>
      <c r="U44" s="188"/>
      <c r="V44" s="204" t="s">
        <v>270</v>
      </c>
      <c r="W44" s="207" t="s">
        <v>2</v>
      </c>
      <c r="X44" s="209" t="s">
        <v>28</v>
      </c>
      <c r="Y44" s="204" t="s">
        <v>15</v>
      </c>
    </row>
    <row r="45" spans="1:26" s="9" customFormat="1" ht="43.5" customHeight="1">
      <c r="A45" s="197"/>
      <c r="B45" s="195"/>
      <c r="C45" s="199"/>
      <c r="D45" s="50" t="s">
        <v>3</v>
      </c>
      <c r="E45" s="44" t="s">
        <v>4</v>
      </c>
      <c r="F45" s="12" t="s">
        <v>5</v>
      </c>
      <c r="G45" s="29" t="s">
        <v>6</v>
      </c>
      <c r="H45" s="50" t="s">
        <v>3</v>
      </c>
      <c r="I45" s="44" t="s">
        <v>4</v>
      </c>
      <c r="J45" s="12" t="s">
        <v>5</v>
      </c>
      <c r="K45" s="102" t="s">
        <v>6</v>
      </c>
      <c r="L45" s="103" t="s">
        <v>250</v>
      </c>
      <c r="M45" s="46" t="s">
        <v>3</v>
      </c>
      <c r="N45" s="102" t="s">
        <v>4</v>
      </c>
      <c r="O45" s="12" t="s">
        <v>5</v>
      </c>
      <c r="P45" s="102" t="s">
        <v>6</v>
      </c>
      <c r="Q45" s="103" t="s">
        <v>250</v>
      </c>
      <c r="R45" s="50" t="s">
        <v>3</v>
      </c>
      <c r="S45" s="122" t="s">
        <v>4</v>
      </c>
      <c r="T45" s="12" t="s">
        <v>5</v>
      </c>
      <c r="U45" s="149" t="s">
        <v>6</v>
      </c>
      <c r="V45" s="205"/>
      <c r="W45" s="208"/>
      <c r="X45" s="210"/>
      <c r="Y45" s="205"/>
    </row>
    <row r="46" spans="1:26" s="37" customFormat="1" ht="36" customHeight="1">
      <c r="A46" s="57" t="s">
        <v>17</v>
      </c>
      <c r="B46" s="129" t="s">
        <v>319</v>
      </c>
      <c r="C46" s="58" t="s">
        <v>320</v>
      </c>
      <c r="D46" s="55">
        <f>SUM(D15:D16)+SUM(M15:M16)</f>
        <v>20</v>
      </c>
      <c r="E46" s="55">
        <f>SUM(E15:E16)+SUM(N15:N16)</f>
        <v>20</v>
      </c>
      <c r="F46" s="39">
        <f>+IF(E46=0,0,E46/D46)</f>
        <v>1</v>
      </c>
      <c r="G46" s="30">
        <f>+IF(F46&gt;=100%,1500000,IF(F46&gt;=95%,1200000,0))</f>
        <v>1500000</v>
      </c>
      <c r="H46" s="114">
        <f>+SUM(H15:H16)</f>
        <v>480000</v>
      </c>
      <c r="I46" s="115">
        <f>+SUM(I15:I16)</f>
        <v>325802.29422500002</v>
      </c>
      <c r="J46" s="97">
        <f>+IF(I46=0,0,I46/H46)</f>
        <v>0.67875477963541675</v>
      </c>
      <c r="K46" s="56">
        <f>(+IF(AND(J46&gt;=90%,J46&lt;95%),500000,IF(AND(J46&gt;=95%,J46&lt;100%),700000,IF(J46&gt;=100%,1000000,0))))</f>
        <v>0</v>
      </c>
      <c r="L46" s="30">
        <f>IF(J46&gt;=100%,1500000,0)</f>
        <v>0</v>
      </c>
      <c r="M46" s="109">
        <f>H46</f>
        <v>480000</v>
      </c>
      <c r="N46" s="109">
        <f>I46</f>
        <v>325802.29422500002</v>
      </c>
      <c r="O46" s="39">
        <f t="shared" ref="O46:O53" si="47">+IF(N46=0,0,N46/M46)</f>
        <v>0.67875477963541675</v>
      </c>
      <c r="P46" s="56">
        <f>(+IF(AND(O46&gt;=90%,O46&lt;95%),960000,IF(AND(O46&gt;=95%,O46&lt;100%),1260000,IF(O46&gt;=100%,1920000,0))))</f>
        <v>0</v>
      </c>
      <c r="Q46" s="112"/>
      <c r="R46" s="55"/>
      <c r="S46" s="55"/>
      <c r="T46" s="39"/>
      <c r="U46" s="150">
        <f>(+IF(AND(T46&gt;=80%,T46&lt;90%),1000000,IF(AND(T46&gt;=90%,T46&lt;100%),1300000,IF(T46&gt;=100%,2000000,0))))</f>
        <v>0</v>
      </c>
      <c r="V46" s="130"/>
      <c r="W46" s="55">
        <f>+SUM(P46,U46,K46,G46,L46,Q46)</f>
        <v>1500000</v>
      </c>
      <c r="X46" s="56">
        <f t="shared" ref="X46:X48" si="48">+W46-Y46</f>
        <v>1500000</v>
      </c>
      <c r="Y46" s="59"/>
    </row>
    <row r="47" spans="1:26" s="37" customFormat="1" ht="36" customHeight="1">
      <c r="A47" s="57" t="s">
        <v>17</v>
      </c>
      <c r="B47" s="129" t="str">
        <f>VLOOKUP(C47,'[1]HCM 1'!$B$3:$G$171,2,0)</f>
        <v>NBTS00605</v>
      </c>
      <c r="C47" s="58" t="s">
        <v>27</v>
      </c>
      <c r="D47" s="55">
        <f>+SUM(D6:D14)+SUM(M6:M14)</f>
        <v>90</v>
      </c>
      <c r="E47" s="55">
        <f>+SUM(E6:E14)+SUM(N6:N14)</f>
        <v>90</v>
      </c>
      <c r="F47" s="39">
        <f t="shared" ref="F47:F50" si="49">+IF(E47=0,0,E47/D47)</f>
        <v>1</v>
      </c>
      <c r="G47" s="30">
        <f t="shared" ref="G47:G49" si="50">+IF(F47&gt;=100%,1500000,IF(F47&gt;=95%,1200000,0))</f>
        <v>1500000</v>
      </c>
      <c r="H47" s="114">
        <f>+SUM(H6:H14)</f>
        <v>1852751.9999999998</v>
      </c>
      <c r="I47" s="114">
        <f>+SUM(I6:I14)</f>
        <v>1232505.0251799999</v>
      </c>
      <c r="J47" s="39">
        <f t="shared" ref="J47:J53" si="51">+IF(I47=0,0,I47/H47)</f>
        <v>0.66522935891042079</v>
      </c>
      <c r="K47" s="56">
        <f t="shared" ref="K47:K49" si="52">(+IF(AND(J47&gt;=90%,J47&lt;95%),500000,IF(AND(J47&gt;=95%,J47&lt;100%),700000,IF(J47&gt;=100%,1000000,0))))</f>
        <v>0</v>
      </c>
      <c r="L47" s="30">
        <f t="shared" ref="L47:L49" si="53">IF(J47&gt;=100%,1500000,0)</f>
        <v>0</v>
      </c>
      <c r="M47" s="109">
        <f>H47</f>
        <v>1852751.9999999998</v>
      </c>
      <c r="N47" s="109">
        <f>I47</f>
        <v>1232505.0251799999</v>
      </c>
      <c r="O47" s="39">
        <f t="shared" si="47"/>
        <v>0.66522935891042079</v>
      </c>
      <c r="P47" s="56">
        <f t="shared" ref="P47:P49" si="54">(+IF(AND(O47&gt;=90%,O47&lt;95%),960000,IF(AND(O47&gt;=95%,O47&lt;100%),1260000,IF(O47&gt;=100%,1920000,0))))</f>
        <v>0</v>
      </c>
      <c r="Q47" s="112"/>
      <c r="R47" s="55"/>
      <c r="S47" s="55"/>
      <c r="T47" s="39"/>
      <c r="U47" s="150">
        <f t="shared" ref="U47:U49" si="55">(+IF(AND(T47&gt;=80%,T47&lt;90%),1000000,IF(AND(T47&gt;=90%,T47&lt;100%),1300000,IF(T47&gt;=100%,2000000,0))))</f>
        <v>0</v>
      </c>
      <c r="V47" s="130"/>
      <c r="W47" s="55">
        <f>+SUM(P47,U47,K47,G47,L47,Q47)</f>
        <v>1500000</v>
      </c>
      <c r="X47" s="56">
        <f t="shared" si="48"/>
        <v>1500000</v>
      </c>
      <c r="Y47" s="59"/>
    </row>
    <row r="48" spans="1:26" s="37" customFormat="1" ht="36" customHeight="1">
      <c r="A48" s="57" t="s">
        <v>17</v>
      </c>
      <c r="B48" s="129" t="str">
        <f>VLOOKUP(C48,'[1]HCM 1'!$B$3:$G$171,2,0)</f>
        <v>NBTS00596</v>
      </c>
      <c r="C48" s="58" t="s">
        <v>25</v>
      </c>
      <c r="D48" s="55">
        <f>+D30+M30</f>
        <v>80</v>
      </c>
      <c r="E48" s="55">
        <f>+E30+N30</f>
        <v>80</v>
      </c>
      <c r="F48" s="39">
        <f t="shared" si="49"/>
        <v>1</v>
      </c>
      <c r="G48" s="30">
        <f t="shared" si="50"/>
        <v>1500000</v>
      </c>
      <c r="H48" s="114">
        <f>+H30</f>
        <v>2530000</v>
      </c>
      <c r="I48" s="115">
        <f>+I30</f>
        <v>1161745.2</v>
      </c>
      <c r="J48" s="97">
        <f t="shared" si="51"/>
        <v>0.45918782608695652</v>
      </c>
      <c r="K48" s="56">
        <f t="shared" si="52"/>
        <v>0</v>
      </c>
      <c r="L48" s="30">
        <f t="shared" si="53"/>
        <v>0</v>
      </c>
      <c r="M48" s="109">
        <v>2297441.4433276542</v>
      </c>
      <c r="N48" s="38">
        <v>2933952.903345</v>
      </c>
      <c r="O48" s="39">
        <f t="shared" si="47"/>
        <v>1.2770523104586342</v>
      </c>
      <c r="P48" s="56">
        <f t="shared" si="54"/>
        <v>1920000</v>
      </c>
      <c r="Q48" s="112"/>
      <c r="R48" s="55"/>
      <c r="S48" s="55"/>
      <c r="T48" s="39"/>
      <c r="U48" s="150">
        <f t="shared" si="55"/>
        <v>0</v>
      </c>
      <c r="V48" s="130"/>
      <c r="W48" s="55">
        <f>+SUM(P48,U48,K48,G48,L48,Q48)</f>
        <v>3420000</v>
      </c>
      <c r="X48" s="56">
        <f t="shared" si="48"/>
        <v>3420000</v>
      </c>
      <c r="Y48" s="59"/>
      <c r="Z48" s="137"/>
    </row>
    <row r="49" spans="1:26" s="37" customFormat="1" ht="36" customHeight="1">
      <c r="A49" s="57" t="s">
        <v>17</v>
      </c>
      <c r="B49" s="129" t="str">
        <f>VLOOKUP(C49,'[1]HCM 1'!$B$3:$G$171,2,0)</f>
        <v>NBTS00611</v>
      </c>
      <c r="C49" s="58" t="s">
        <v>260</v>
      </c>
      <c r="D49" s="55">
        <f>D41+M41</f>
        <v>70</v>
      </c>
      <c r="E49" s="55">
        <f>E41+N41</f>
        <v>70</v>
      </c>
      <c r="F49" s="39">
        <f t="shared" si="49"/>
        <v>1</v>
      </c>
      <c r="G49" s="30">
        <f t="shared" si="50"/>
        <v>1500000</v>
      </c>
      <c r="H49" s="114">
        <f>H41</f>
        <v>3549227</v>
      </c>
      <c r="I49" s="114">
        <f>I41</f>
        <v>2404933.5705800001</v>
      </c>
      <c r="J49" s="39">
        <f t="shared" si="51"/>
        <v>0.67759361984454647</v>
      </c>
      <c r="K49" s="56">
        <f t="shared" si="52"/>
        <v>0</v>
      </c>
      <c r="L49" s="30">
        <f t="shared" si="53"/>
        <v>0</v>
      </c>
      <c r="M49" s="109">
        <v>3380215.8237800514</v>
      </c>
      <c r="N49" s="38">
        <f>2982160.544+SUM(I39:I40)</f>
        <v>3465871.9745800002</v>
      </c>
      <c r="O49" s="39">
        <f t="shared" si="47"/>
        <v>1.0253404383818785</v>
      </c>
      <c r="P49" s="56">
        <f t="shared" si="54"/>
        <v>1920000</v>
      </c>
      <c r="Q49" s="112"/>
      <c r="R49" s="55"/>
      <c r="S49" s="55"/>
      <c r="T49" s="39"/>
      <c r="U49" s="150">
        <f t="shared" si="55"/>
        <v>0</v>
      </c>
      <c r="V49" s="130"/>
      <c r="W49" s="55">
        <f>+SUM(P49,U49,K49,G49,L49,Q49)</f>
        <v>3420000</v>
      </c>
      <c r="X49" s="56">
        <f t="shared" ref="X49" si="56">+W49-Y49</f>
        <v>3420000</v>
      </c>
      <c r="Y49" s="59"/>
    </row>
    <row r="50" spans="1:26" s="160" customFormat="1" ht="36" customHeight="1">
      <c r="A50" s="154"/>
      <c r="B50" s="155"/>
      <c r="C50" s="156" t="s">
        <v>326</v>
      </c>
      <c r="D50" s="157">
        <f>SUM(D46:D49)</f>
        <v>260</v>
      </c>
      <c r="E50" s="157">
        <f t="shared" ref="E50:G50" si="57">SUM(E46:E49)</f>
        <v>260</v>
      </c>
      <c r="F50" s="158">
        <f t="shared" si="49"/>
        <v>1</v>
      </c>
      <c r="G50" s="157">
        <f t="shared" si="57"/>
        <v>6000000</v>
      </c>
      <c r="H50" s="157">
        <f t="shared" ref="H50:U50" si="58">SUM(H46:H49)</f>
        <v>8411979</v>
      </c>
      <c r="I50" s="157">
        <f t="shared" si="58"/>
        <v>5124986.089985</v>
      </c>
      <c r="J50" s="158">
        <f t="shared" si="51"/>
        <v>0.60924855970099312</v>
      </c>
      <c r="K50" s="157">
        <f t="shared" si="58"/>
        <v>0</v>
      </c>
      <c r="L50" s="157">
        <f t="shared" si="58"/>
        <v>0</v>
      </c>
      <c r="M50" s="157">
        <f t="shared" si="58"/>
        <v>8010409.2671077056</v>
      </c>
      <c r="N50" s="157">
        <f t="shared" si="58"/>
        <v>7958132.1973299999</v>
      </c>
      <c r="O50" s="158">
        <f t="shared" si="47"/>
        <v>0.99347385782242548</v>
      </c>
      <c r="P50" s="157">
        <f t="shared" si="58"/>
        <v>3840000</v>
      </c>
      <c r="Q50" s="157">
        <f t="shared" si="58"/>
        <v>0</v>
      </c>
      <c r="R50" s="157">
        <f t="shared" si="58"/>
        <v>0</v>
      </c>
      <c r="S50" s="157">
        <f t="shared" si="58"/>
        <v>0</v>
      </c>
      <c r="T50" s="157">
        <f t="shared" si="58"/>
        <v>0</v>
      </c>
      <c r="U50" s="157">
        <f t="shared" si="58"/>
        <v>0</v>
      </c>
      <c r="V50" s="157">
        <f t="shared" ref="V50" si="59">SUM(V46:V49)</f>
        <v>0</v>
      </c>
      <c r="W50" s="157">
        <f t="shared" ref="W50" si="60">SUM(W46:W49)</f>
        <v>9840000</v>
      </c>
      <c r="X50" s="157">
        <f t="shared" ref="X50" si="61">SUM(X46:X49)</f>
        <v>9840000</v>
      </c>
      <c r="Y50" s="159"/>
    </row>
    <row r="51" spans="1:26" s="172" customFormat="1" ht="36" customHeight="1">
      <c r="A51" s="161" t="s">
        <v>246</v>
      </c>
      <c r="B51" s="162" t="s">
        <v>271</v>
      </c>
      <c r="C51" s="163" t="s">
        <v>273</v>
      </c>
      <c r="D51" s="164"/>
      <c r="E51" s="164"/>
      <c r="F51" s="165"/>
      <c r="G51" s="162"/>
      <c r="H51" s="166">
        <f>H49</f>
        <v>3549227</v>
      </c>
      <c r="I51" s="166">
        <f>I49</f>
        <v>2404933.5705800001</v>
      </c>
      <c r="J51" s="165">
        <f t="shared" si="51"/>
        <v>0.67759361984454647</v>
      </c>
      <c r="K51" s="167">
        <f>(+IF(AND(J51&gt;=90%,J51&lt;95%),1200000,IF(AND(J51&gt;=95%,J51&lt;100%),1500000,IF(J51&gt;=100%,1700000,0))))</f>
        <v>0</v>
      </c>
      <c r="L51" s="168">
        <f>IF(J51&gt;=100%,2500000,0)</f>
        <v>0</v>
      </c>
      <c r="M51" s="168">
        <f>M49</f>
        <v>3380215.8237800514</v>
      </c>
      <c r="N51" s="168">
        <f>N49</f>
        <v>3465871.9745800002</v>
      </c>
      <c r="O51" s="165">
        <f t="shared" si="47"/>
        <v>1.0253404383818785</v>
      </c>
      <c r="P51" s="167">
        <f>(+IF(AND(O51&gt;=90%,O51&lt;95%),2700000,IF(AND(O51&gt;=95%,O51&lt;100%),4500000,IF(O51&gt;=100%,6000000,0))))</f>
        <v>6000000</v>
      </c>
      <c r="Q51" s="169"/>
      <c r="R51" s="164"/>
      <c r="S51" s="164"/>
      <c r="T51" s="165"/>
      <c r="U51" s="170">
        <f>(+IF(AND(T51&gt;=80%,T51&lt;90%),1000000,IF(AND(T51&gt;=90%,T51&lt;100%),2000000,IF(T51&gt;=100%,3000000,0))))</f>
        <v>0</v>
      </c>
      <c r="V51" s="167"/>
      <c r="W51" s="166">
        <f>+SUM(P51,U51,K51,G51,L51,Q51,V51)</f>
        <v>6000000</v>
      </c>
      <c r="X51" s="162">
        <f>+W51-Y51</f>
        <v>6000000</v>
      </c>
      <c r="Y51" s="171"/>
    </row>
    <row r="52" spans="1:26" s="172" customFormat="1" ht="36" customHeight="1">
      <c r="A52" s="161" t="s">
        <v>246</v>
      </c>
      <c r="B52" s="162" t="str">
        <f>VLOOKUP(C52,'[1]HCM 1'!$B$3:$G$171,2,0)</f>
        <v>NBTS00591</v>
      </c>
      <c r="C52" s="163" t="s">
        <v>251</v>
      </c>
      <c r="D52" s="164"/>
      <c r="E52" s="164"/>
      <c r="F52" s="165"/>
      <c r="G52" s="162"/>
      <c r="H52" s="164">
        <f>SUM(H46:H48)</f>
        <v>4862752</v>
      </c>
      <c r="I52" s="167">
        <f>SUM(I46:I48)</f>
        <v>2720052.5194049999</v>
      </c>
      <c r="J52" s="165">
        <f t="shared" si="51"/>
        <v>0.55936484513398999</v>
      </c>
      <c r="K52" s="167">
        <f>(+IF(AND(J52&gt;=90%,J52&lt;95%),1200000,IF(AND(J52&gt;=95%,J52&lt;100%),1500000,IF(J52&gt;=100%,1700000,0))))</f>
        <v>0</v>
      </c>
      <c r="L52" s="168">
        <f>IF(J52&gt;=100%,2500000,0)</f>
        <v>0</v>
      </c>
      <c r="M52" s="168">
        <f>SUM(M46:M48)</f>
        <v>4630193.4433276542</v>
      </c>
      <c r="N52" s="168">
        <f>SUM(N46:N48)</f>
        <v>4492260.2227499997</v>
      </c>
      <c r="O52" s="165">
        <f t="shared" si="47"/>
        <v>0.97021005228703283</v>
      </c>
      <c r="P52" s="167">
        <f>(+IF(AND(O52&gt;=90%,O52&lt;95%),2700000,IF(AND(O52&gt;=95%,O52&lt;100%),4500000,IF(O52&gt;=100%,6000000,0))))</f>
        <v>4500000</v>
      </c>
      <c r="Q52" s="169"/>
      <c r="R52" s="164"/>
      <c r="S52" s="164"/>
      <c r="T52" s="165"/>
      <c r="U52" s="170">
        <f>(+IF(AND(T52&gt;=80%,T52&lt;90%),1000000,IF(AND(T52&gt;=90%,T52&lt;100%),2000000,IF(T52&gt;=100%,3000000,0))))</f>
        <v>0</v>
      </c>
      <c r="V52" s="167"/>
      <c r="W52" s="166">
        <f>+SUM(P52,U52,K52,G52,L52,Q52,V52)</f>
        <v>4500000</v>
      </c>
      <c r="X52" s="162">
        <f t="shared" ref="X52" si="62">+W52-Y52</f>
        <v>4500000</v>
      </c>
      <c r="Y52" s="171"/>
      <c r="Z52" s="173"/>
    </row>
    <row r="53" spans="1:26" s="160" customFormat="1" ht="36" customHeight="1">
      <c r="A53" s="154"/>
      <c r="B53" s="174"/>
      <c r="C53" s="156" t="s">
        <v>325</v>
      </c>
      <c r="D53" s="175">
        <f>SUM(D51:D52)</f>
        <v>0</v>
      </c>
      <c r="E53" s="175">
        <f>SUM(E51:E52)</f>
        <v>0</v>
      </c>
      <c r="F53" s="158">
        <f t="shared" ref="F53" si="63">+IF(E53=0,0,E53/D53)</f>
        <v>0</v>
      </c>
      <c r="G53" s="176"/>
      <c r="H53" s="175">
        <f>SUM(H51:H52)</f>
        <v>8411979</v>
      </c>
      <c r="I53" s="175">
        <f>SUM(I51:I52)</f>
        <v>5124986.089985</v>
      </c>
      <c r="J53" s="158">
        <f t="shared" si="51"/>
        <v>0.60924855970099312</v>
      </c>
      <c r="K53" s="177"/>
      <c r="L53" s="177">
        <f t="shared" ref="L53" si="64">IF(AND(O53&gt;=90%,O53&lt;100%,J53&gt;90%),3000000,IF(AND(O53&gt;=100%,O53&lt;105%,J53&gt;90%),6500000,IF(AND(O53&gt;=105%,J53&gt;90%),7700000,0)))</f>
        <v>0</v>
      </c>
      <c r="M53" s="178">
        <f>SUM(M51:M52)</f>
        <v>8010409.2671077056</v>
      </c>
      <c r="N53" s="178">
        <f>SUM(N51:N52)</f>
        <v>7958132.1973299999</v>
      </c>
      <c r="O53" s="158">
        <f t="shared" si="47"/>
        <v>0.99347385782242548</v>
      </c>
      <c r="P53" s="178">
        <f>SUM(P51:P52)</f>
        <v>10500000</v>
      </c>
      <c r="Q53" s="179"/>
      <c r="R53" s="178">
        <f>SUM(R51:R52)</f>
        <v>0</v>
      </c>
      <c r="S53" s="178">
        <f>SUM(S51:S52)</f>
        <v>0</v>
      </c>
      <c r="T53" s="158">
        <f>+IF(S53=0,0,S53/R53)</f>
        <v>0</v>
      </c>
      <c r="U53" s="180"/>
      <c r="V53" s="177">
        <f t="shared" ref="V53" si="65">IF(J53&gt;=100%,10000000,0)</f>
        <v>0</v>
      </c>
      <c r="W53" s="178">
        <f>SUM(W51:W52)</f>
        <v>10500000</v>
      </c>
      <c r="X53" s="178">
        <f>SUM(X51:X52)</f>
        <v>10500000</v>
      </c>
      <c r="Y53" s="159"/>
    </row>
    <row r="54" spans="1:26" s="172" customFormat="1" ht="36" customHeight="1">
      <c r="A54" s="161"/>
      <c r="B54" s="181"/>
      <c r="C54" s="163" t="s">
        <v>327</v>
      </c>
      <c r="D54" s="164"/>
      <c r="E54" s="164"/>
      <c r="F54" s="165"/>
      <c r="G54" s="162">
        <f>+G53+G50</f>
        <v>6000000</v>
      </c>
      <c r="H54" s="162"/>
      <c r="I54" s="162"/>
      <c r="J54" s="162"/>
      <c r="K54" s="162">
        <f t="shared" ref="K54:X54" si="66">+K53+K50</f>
        <v>0</v>
      </c>
      <c r="L54" s="162"/>
      <c r="M54" s="162"/>
      <c r="N54" s="162"/>
      <c r="O54" s="162"/>
      <c r="P54" s="162">
        <f t="shared" si="66"/>
        <v>14340000</v>
      </c>
      <c r="Q54" s="162">
        <f t="shared" si="66"/>
        <v>0</v>
      </c>
      <c r="R54" s="162">
        <f t="shared" si="66"/>
        <v>0</v>
      </c>
      <c r="S54" s="162">
        <f t="shared" si="66"/>
        <v>0</v>
      </c>
      <c r="T54" s="162">
        <f t="shared" si="66"/>
        <v>0</v>
      </c>
      <c r="U54" s="162">
        <f t="shared" si="66"/>
        <v>0</v>
      </c>
      <c r="V54" s="162">
        <f t="shared" si="66"/>
        <v>0</v>
      </c>
      <c r="W54" s="162">
        <f t="shared" si="66"/>
        <v>20340000</v>
      </c>
      <c r="X54" s="162">
        <f t="shared" si="66"/>
        <v>20340000</v>
      </c>
      <c r="Y54" s="171"/>
    </row>
    <row r="55" spans="1:26" s="19" customFormat="1" ht="26.25">
      <c r="E55" s="99"/>
      <c r="G55" s="119"/>
      <c r="H55"/>
      <c r="I55"/>
      <c r="K55" s="119"/>
      <c r="L55" s="119"/>
      <c r="M55" s="119"/>
      <c r="N55" s="119"/>
      <c r="O55"/>
      <c r="P55" s="119"/>
      <c r="T55" s="17"/>
      <c r="U55" s="151"/>
      <c r="V55" s="119"/>
      <c r="X55" s="119"/>
    </row>
    <row r="56" spans="1:26" s="19" customFormat="1" ht="26.25">
      <c r="G56" s="119"/>
      <c r="K56" s="119"/>
      <c r="L56" s="119"/>
      <c r="M56"/>
      <c r="N56"/>
      <c r="O56"/>
      <c r="P56" s="119"/>
      <c r="T56" s="17"/>
      <c r="U56" s="151"/>
      <c r="V56" s="119"/>
      <c r="X56" s="119"/>
    </row>
    <row r="57" spans="1:26" s="24" customFormat="1">
      <c r="C57" s="36" t="s">
        <v>8</v>
      </c>
      <c r="F57" s="36" t="s">
        <v>9</v>
      </c>
      <c r="G57" s="36"/>
      <c r="J57" s="25"/>
      <c r="K57" s="36"/>
      <c r="L57" s="36"/>
      <c r="M57" s="101"/>
      <c r="N57" s="36" t="s">
        <v>9</v>
      </c>
      <c r="P57" s="36"/>
      <c r="R57" s="36" t="s">
        <v>10</v>
      </c>
      <c r="T57" s="25"/>
      <c r="U57" s="152"/>
    </row>
    <row r="58" spans="1:26" s="19" customFormat="1">
      <c r="C58" s="18"/>
      <c r="F58" s="18"/>
      <c r="G58" s="18"/>
      <c r="J58" s="20"/>
      <c r="K58" s="18"/>
      <c r="L58" s="18"/>
      <c r="N58" s="21"/>
      <c r="P58" s="21"/>
      <c r="R58" s="21"/>
      <c r="T58" s="20"/>
      <c r="U58" s="147"/>
    </row>
    <row r="59" spans="1:26" s="19" customFormat="1">
      <c r="C59" s="18"/>
      <c r="F59" s="18"/>
      <c r="G59" s="18"/>
      <c r="J59" s="20"/>
      <c r="K59" s="18"/>
      <c r="L59" s="18"/>
      <c r="N59" s="21"/>
      <c r="P59" s="21"/>
      <c r="R59" s="21"/>
      <c r="T59" s="20"/>
      <c r="U59" s="147"/>
    </row>
    <row r="60" spans="1:26" s="19" customFormat="1">
      <c r="C60" s="18"/>
      <c r="F60" s="18"/>
      <c r="G60" s="18"/>
      <c r="J60" s="20"/>
      <c r="K60" s="18"/>
      <c r="L60" s="18"/>
      <c r="N60" s="21"/>
      <c r="P60" s="21"/>
      <c r="R60" s="21"/>
      <c r="T60" s="20"/>
      <c r="U60" s="147"/>
    </row>
    <row r="61" spans="1:26" s="19" customFormat="1">
      <c r="C61" s="18"/>
      <c r="F61" s="18"/>
      <c r="G61" s="18"/>
      <c r="J61" s="20"/>
      <c r="K61" s="18"/>
      <c r="L61" s="18"/>
      <c r="N61" s="21"/>
      <c r="P61" s="21"/>
      <c r="R61" s="21"/>
      <c r="T61" s="20"/>
      <c r="U61" s="147"/>
    </row>
    <row r="62" spans="1:26" s="19" customFormat="1">
      <c r="C62" s="18"/>
      <c r="F62" s="18"/>
      <c r="G62" s="18"/>
      <c r="J62" s="20"/>
      <c r="K62" s="18"/>
      <c r="L62" s="18"/>
      <c r="N62" s="21"/>
      <c r="P62" s="21"/>
      <c r="R62" s="21"/>
      <c r="T62" s="20"/>
      <c r="U62" s="147"/>
    </row>
    <row r="63" spans="1:26" s="19" customFormat="1">
      <c r="C63" s="18"/>
      <c r="F63" s="18"/>
      <c r="G63" s="18"/>
      <c r="J63" s="20"/>
      <c r="K63" s="18"/>
      <c r="L63" s="18"/>
      <c r="N63" s="21"/>
      <c r="P63" s="21"/>
      <c r="R63" s="21"/>
      <c r="T63" s="20"/>
      <c r="U63" s="147"/>
    </row>
    <row r="64" spans="1:26">
      <c r="C64" s="18"/>
      <c r="D64" s="19"/>
      <c r="E64" s="19"/>
      <c r="F64" s="18"/>
      <c r="G64" s="18"/>
      <c r="H64" s="23"/>
      <c r="I64" s="19"/>
      <c r="J64" s="20"/>
      <c r="K64" s="18"/>
      <c r="L64" s="18"/>
      <c r="M64" s="23"/>
      <c r="N64" s="21"/>
      <c r="P64" s="21"/>
      <c r="R64" s="21"/>
      <c r="T64" s="20"/>
    </row>
    <row r="65" spans="1:21" s="27" customFormat="1">
      <c r="C65" s="36" t="s">
        <v>288</v>
      </c>
      <c r="D65" s="24"/>
      <c r="E65" s="24"/>
      <c r="F65" s="36" t="s">
        <v>277</v>
      </c>
      <c r="G65" s="36"/>
      <c r="I65" s="24"/>
      <c r="J65" s="25"/>
      <c r="K65" s="36"/>
      <c r="L65" s="36"/>
      <c r="N65" s="36" t="s">
        <v>11</v>
      </c>
      <c r="O65" s="26"/>
      <c r="P65" s="36"/>
      <c r="R65" s="36" t="s">
        <v>12</v>
      </c>
      <c r="T65" s="25"/>
      <c r="U65" s="153"/>
    </row>
    <row r="75" spans="1:21" hidden="1">
      <c r="A75" s="23" t="s">
        <v>25</v>
      </c>
      <c r="C75" s="23" t="s">
        <v>285</v>
      </c>
    </row>
    <row r="76" spans="1:21" hidden="1">
      <c r="A76" s="23" t="s">
        <v>260</v>
      </c>
      <c r="C76" s="23" t="s">
        <v>284</v>
      </c>
    </row>
  </sheetData>
  <mergeCells count="42">
    <mergeCell ref="W44:W45"/>
    <mergeCell ref="X44:X45"/>
    <mergeCell ref="Y44:Y45"/>
    <mergeCell ref="Q32:Q33"/>
    <mergeCell ref="R32:R33"/>
    <mergeCell ref="S32:S33"/>
    <mergeCell ref="V44:V45"/>
    <mergeCell ref="H44:L44"/>
    <mergeCell ref="M44:Q44"/>
    <mergeCell ref="R44:U44"/>
    <mergeCell ref="H32:L32"/>
    <mergeCell ref="M32:P32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A44:A45"/>
    <mergeCell ref="C44:C45"/>
    <mergeCell ref="D44:G44"/>
    <mergeCell ref="A32:A33"/>
    <mergeCell ref="C32:C33"/>
    <mergeCell ref="D32:G32"/>
    <mergeCell ref="A39:A40"/>
    <mergeCell ref="A34:A38"/>
    <mergeCell ref="B32:B33"/>
    <mergeCell ref="B44:B45"/>
    <mergeCell ref="A4:A5"/>
    <mergeCell ref="C4:C5"/>
    <mergeCell ref="D4:G4"/>
    <mergeCell ref="A22:A29"/>
    <mergeCell ref="A6:A16"/>
    <mergeCell ref="A20:A21"/>
    <mergeCell ref="C20:C21"/>
    <mergeCell ref="D20:G20"/>
    <mergeCell ref="B4:B5"/>
    <mergeCell ref="B20:B21"/>
  </mergeCells>
  <printOptions horizontalCentered="1"/>
  <pageMargins left="0" right="0" top="0.5" bottom="0" header="0.17" footer="0"/>
  <pageSetup paperSize="9" scale="2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4" bestFit="1" customWidth="1"/>
    <col min="2" max="2" width="17.7109375" style="94" bestFit="1" customWidth="1"/>
    <col min="3" max="3" width="40.140625" style="94" customWidth="1"/>
    <col min="4" max="4" width="18.85546875" style="95" bestFit="1" customWidth="1"/>
    <col min="5" max="5" width="8.5703125" style="95" bestFit="1" customWidth="1"/>
    <col min="6" max="6" width="66.85546875" style="95" customWidth="1"/>
    <col min="7" max="7" width="3.7109375" style="95" bestFit="1" customWidth="1"/>
    <col min="8" max="8" width="3.85546875" style="95" bestFit="1" customWidth="1"/>
    <col min="9" max="9" width="9.140625" style="95"/>
    <col min="10" max="10" width="48.5703125" style="95" customWidth="1"/>
    <col min="11" max="16384" width="9.140625" style="60"/>
  </cols>
  <sheetData>
    <row r="1" spans="1:10">
      <c r="A1" s="212" t="s">
        <v>14</v>
      </c>
      <c r="B1" s="212" t="s">
        <v>19</v>
      </c>
      <c r="C1" s="212" t="s">
        <v>29</v>
      </c>
      <c r="D1" s="212" t="s">
        <v>30</v>
      </c>
      <c r="E1" s="212" t="s">
        <v>31</v>
      </c>
      <c r="F1" s="212" t="s">
        <v>32</v>
      </c>
      <c r="G1" s="212" t="s">
        <v>33</v>
      </c>
      <c r="H1" s="212"/>
      <c r="I1" s="212" t="s">
        <v>34</v>
      </c>
      <c r="J1" s="212" t="s">
        <v>35</v>
      </c>
    </row>
    <row r="2" spans="1:10">
      <c r="A2" s="212"/>
      <c r="B2" s="213"/>
      <c r="C2" s="212"/>
      <c r="D2" s="212"/>
      <c r="E2" s="212"/>
      <c r="F2" s="212"/>
      <c r="G2" s="61" t="s">
        <v>36</v>
      </c>
      <c r="H2" s="61" t="s">
        <v>37</v>
      </c>
      <c r="I2" s="212"/>
      <c r="J2" s="212"/>
    </row>
    <row r="3" spans="1:10">
      <c r="A3" s="211">
        <v>1</v>
      </c>
      <c r="B3" s="62" t="s">
        <v>38</v>
      </c>
      <c r="C3" s="211" t="s">
        <v>39</v>
      </c>
      <c r="D3" s="63" t="s">
        <v>40</v>
      </c>
      <c r="E3" s="64"/>
      <c r="F3" s="65" t="s">
        <v>41</v>
      </c>
      <c r="G3" s="64"/>
      <c r="H3" s="64" t="s">
        <v>42</v>
      </c>
      <c r="I3" s="64">
        <f>IF(G3&lt;&gt;"",5,0)</f>
        <v>0</v>
      </c>
      <c r="J3" s="64" t="s">
        <v>43</v>
      </c>
    </row>
    <row r="4" spans="1:10" hidden="1">
      <c r="A4" s="211"/>
      <c r="B4" s="62" t="s">
        <v>38</v>
      </c>
      <c r="C4" s="211"/>
      <c r="D4" s="63" t="s">
        <v>44</v>
      </c>
      <c r="E4" s="64" t="s">
        <v>45</v>
      </c>
      <c r="F4" s="65" t="s">
        <v>46</v>
      </c>
      <c r="G4" s="64" t="s">
        <v>42</v>
      </c>
      <c r="H4" s="64"/>
      <c r="I4" s="64">
        <f>IF(G4&lt;&gt;"",5,"")</f>
        <v>5</v>
      </c>
      <c r="J4" s="64"/>
    </row>
    <row r="5" spans="1:10" hidden="1">
      <c r="A5" s="211"/>
      <c r="B5" s="62" t="s">
        <v>38</v>
      </c>
      <c r="C5" s="211"/>
      <c r="D5" s="63" t="s">
        <v>47</v>
      </c>
      <c r="E5" s="64"/>
      <c r="F5" s="65" t="s">
        <v>48</v>
      </c>
      <c r="G5" s="64" t="s">
        <v>42</v>
      </c>
      <c r="H5" s="64"/>
      <c r="I5" s="64">
        <f>IF(G5&lt;&gt;"",5,"")</f>
        <v>5</v>
      </c>
      <c r="J5" s="64"/>
    </row>
    <row r="6" spans="1:10" hidden="1">
      <c r="A6" s="211"/>
      <c r="B6" s="62" t="s">
        <v>38</v>
      </c>
      <c r="C6" s="211"/>
      <c r="D6" s="63" t="s">
        <v>49</v>
      </c>
      <c r="E6" s="64"/>
      <c r="F6" s="65" t="s">
        <v>50</v>
      </c>
      <c r="G6" s="64" t="s">
        <v>42</v>
      </c>
      <c r="H6" s="64"/>
      <c r="I6" s="64">
        <f>IF(G6&lt;&gt;"",5,"")</f>
        <v>5</v>
      </c>
      <c r="J6" s="64"/>
    </row>
    <row r="7" spans="1:10" hidden="1">
      <c r="A7" s="211"/>
      <c r="B7" s="62" t="s">
        <v>38</v>
      </c>
      <c r="C7" s="211"/>
      <c r="D7" s="66" t="s">
        <v>51</v>
      </c>
      <c r="E7" s="67"/>
      <c r="F7" s="68"/>
      <c r="G7" s="67"/>
      <c r="H7" s="67"/>
      <c r="I7" s="67">
        <f>SUM(I3:I6)</f>
        <v>15</v>
      </c>
      <c r="J7" s="67"/>
    </row>
    <row r="8" spans="1:10">
      <c r="A8" s="211">
        <v>2</v>
      </c>
      <c r="B8" s="62" t="s">
        <v>38</v>
      </c>
      <c r="C8" s="211" t="s">
        <v>52</v>
      </c>
      <c r="D8" s="63" t="s">
        <v>40</v>
      </c>
      <c r="E8" s="64"/>
      <c r="F8" s="65" t="s">
        <v>41</v>
      </c>
      <c r="G8" s="64"/>
      <c r="H8" s="64" t="s">
        <v>42</v>
      </c>
      <c r="I8" s="64">
        <f>IF(G8&lt;&gt;"",5,0)</f>
        <v>0</v>
      </c>
      <c r="J8" s="64" t="s">
        <v>43</v>
      </c>
    </row>
    <row r="9" spans="1:10" hidden="1">
      <c r="A9" s="211"/>
      <c r="B9" s="62" t="s">
        <v>38</v>
      </c>
      <c r="C9" s="211"/>
      <c r="D9" s="63" t="s">
        <v>44</v>
      </c>
      <c r="E9" s="64" t="s">
        <v>45</v>
      </c>
      <c r="F9" s="65" t="s">
        <v>53</v>
      </c>
      <c r="G9" s="64" t="s">
        <v>42</v>
      </c>
      <c r="H9" s="64"/>
      <c r="I9" s="64">
        <f>IF(G9&lt;&gt;"",5,"")</f>
        <v>5</v>
      </c>
      <c r="J9" s="64"/>
    </row>
    <row r="10" spans="1:10" hidden="1">
      <c r="A10" s="211"/>
      <c r="B10" s="62" t="s">
        <v>38</v>
      </c>
      <c r="C10" s="211"/>
      <c r="D10" s="63" t="s">
        <v>47</v>
      </c>
      <c r="E10" s="64"/>
      <c r="F10" s="65" t="s">
        <v>54</v>
      </c>
      <c r="G10" s="64" t="s">
        <v>42</v>
      </c>
      <c r="H10" s="64"/>
      <c r="I10" s="64">
        <f>IF(G10&lt;&gt;"",5,"")</f>
        <v>5</v>
      </c>
      <c r="J10" s="64"/>
    </row>
    <row r="11" spans="1:10" hidden="1">
      <c r="A11" s="211"/>
      <c r="B11" s="62" t="s">
        <v>38</v>
      </c>
      <c r="C11" s="211"/>
      <c r="D11" s="63" t="s">
        <v>49</v>
      </c>
      <c r="E11" s="64"/>
      <c r="F11" s="65" t="s">
        <v>55</v>
      </c>
      <c r="G11" s="64"/>
      <c r="H11" s="64" t="s">
        <v>42</v>
      </c>
      <c r="I11" s="64">
        <f>IF(G11&lt;&gt;"",5,0)</f>
        <v>0</v>
      </c>
      <c r="J11" s="64"/>
    </row>
    <row r="12" spans="1:10" hidden="1">
      <c r="A12" s="211"/>
      <c r="B12" s="62" t="s">
        <v>38</v>
      </c>
      <c r="C12" s="211"/>
      <c r="D12" s="66" t="s">
        <v>51</v>
      </c>
      <c r="E12" s="67"/>
      <c r="F12" s="68"/>
      <c r="G12" s="67"/>
      <c r="H12" s="67"/>
      <c r="I12" s="67">
        <f>SUM(I8:I11)</f>
        <v>10</v>
      </c>
      <c r="J12" s="67"/>
    </row>
    <row r="13" spans="1:10">
      <c r="A13" s="211">
        <v>3</v>
      </c>
      <c r="B13" s="62" t="s">
        <v>56</v>
      </c>
      <c r="C13" s="211" t="s">
        <v>57</v>
      </c>
      <c r="D13" s="63" t="s">
        <v>40</v>
      </c>
      <c r="E13" s="64"/>
      <c r="F13" s="65" t="s">
        <v>41</v>
      </c>
      <c r="G13" s="64"/>
      <c r="H13" s="64" t="s">
        <v>42</v>
      </c>
      <c r="I13" s="64">
        <f>IF(G13&lt;&gt;"",5,0)</f>
        <v>0</v>
      </c>
      <c r="J13" s="64" t="s">
        <v>43</v>
      </c>
    </row>
    <row r="14" spans="1:10" hidden="1">
      <c r="A14" s="211"/>
      <c r="B14" s="62" t="s">
        <v>56</v>
      </c>
      <c r="C14" s="211"/>
      <c r="D14" s="63" t="s">
        <v>44</v>
      </c>
      <c r="E14" s="64" t="s">
        <v>45</v>
      </c>
      <c r="F14" s="65" t="s">
        <v>46</v>
      </c>
      <c r="G14" s="64" t="s">
        <v>42</v>
      </c>
      <c r="H14" s="64"/>
      <c r="I14" s="64">
        <f>IF(G14&lt;&gt;"",5,"")</f>
        <v>5</v>
      </c>
      <c r="J14" s="64"/>
    </row>
    <row r="15" spans="1:10" hidden="1">
      <c r="A15" s="211"/>
      <c r="B15" s="62" t="s">
        <v>56</v>
      </c>
      <c r="C15" s="211"/>
      <c r="D15" s="63" t="s">
        <v>47</v>
      </c>
      <c r="E15" s="64"/>
      <c r="F15" s="65" t="s">
        <v>58</v>
      </c>
      <c r="G15" s="64" t="s">
        <v>42</v>
      </c>
      <c r="H15" s="64"/>
      <c r="I15" s="64">
        <f>IF(G15&lt;&gt;"",5,"")</f>
        <v>5</v>
      </c>
      <c r="J15" s="64"/>
    </row>
    <row r="16" spans="1:10" hidden="1">
      <c r="A16" s="211"/>
      <c r="B16" s="62" t="s">
        <v>56</v>
      </c>
      <c r="C16" s="211"/>
      <c r="D16" s="63" t="s">
        <v>49</v>
      </c>
      <c r="E16" s="64"/>
      <c r="F16" s="65" t="s">
        <v>55</v>
      </c>
      <c r="G16" s="64"/>
      <c r="H16" s="64" t="s">
        <v>42</v>
      </c>
      <c r="I16" s="64">
        <f>IF(G16&lt;&gt;"",5,0)</f>
        <v>0</v>
      </c>
      <c r="J16" s="64"/>
    </row>
    <row r="17" spans="1:10" hidden="1">
      <c r="A17" s="211"/>
      <c r="B17" s="62" t="s">
        <v>56</v>
      </c>
      <c r="C17" s="211"/>
      <c r="D17" s="66" t="s">
        <v>51</v>
      </c>
      <c r="E17" s="67"/>
      <c r="F17" s="68"/>
      <c r="G17" s="67"/>
      <c r="H17" s="67"/>
      <c r="I17" s="67">
        <f>SUM(I13:I16)</f>
        <v>10</v>
      </c>
      <c r="J17" s="67"/>
    </row>
    <row r="18" spans="1:10">
      <c r="A18" s="211">
        <v>4</v>
      </c>
      <c r="B18" s="62" t="s">
        <v>38</v>
      </c>
      <c r="C18" s="211" t="s">
        <v>59</v>
      </c>
      <c r="D18" s="63" t="s">
        <v>40</v>
      </c>
      <c r="E18" s="64"/>
      <c r="F18" s="65" t="s">
        <v>60</v>
      </c>
      <c r="G18" s="64"/>
      <c r="H18" s="64" t="s">
        <v>42</v>
      </c>
      <c r="I18" s="64">
        <f>IF(G18&lt;&gt;"",5,0)</f>
        <v>0</v>
      </c>
      <c r="J18" s="64" t="s">
        <v>61</v>
      </c>
    </row>
    <row r="19" spans="1:10" hidden="1">
      <c r="A19" s="211"/>
      <c r="B19" s="62" t="s">
        <v>38</v>
      </c>
      <c r="C19" s="211"/>
      <c r="D19" s="63" t="s">
        <v>44</v>
      </c>
      <c r="E19" s="64" t="s">
        <v>45</v>
      </c>
      <c r="F19" s="65" t="s">
        <v>46</v>
      </c>
      <c r="G19" s="64" t="s">
        <v>42</v>
      </c>
      <c r="H19" s="64"/>
      <c r="I19" s="64">
        <f>IF(G19&lt;&gt;"",5,"")</f>
        <v>5</v>
      </c>
      <c r="J19" s="64"/>
    </row>
    <row r="20" spans="1:10" hidden="1">
      <c r="A20" s="211"/>
      <c r="B20" s="62" t="s">
        <v>38</v>
      </c>
      <c r="C20" s="211"/>
      <c r="D20" s="63" t="s">
        <v>47</v>
      </c>
      <c r="E20" s="64"/>
      <c r="F20" s="65" t="s">
        <v>62</v>
      </c>
      <c r="G20" s="64" t="s">
        <v>42</v>
      </c>
      <c r="H20" s="64"/>
      <c r="I20" s="64">
        <f>IF(G20&lt;&gt;"",5,"")</f>
        <v>5</v>
      </c>
      <c r="J20" s="64"/>
    </row>
    <row r="21" spans="1:10" hidden="1">
      <c r="A21" s="211"/>
      <c r="B21" s="62" t="s">
        <v>38</v>
      </c>
      <c r="C21" s="211"/>
      <c r="D21" s="63" t="s">
        <v>49</v>
      </c>
      <c r="E21" s="64"/>
      <c r="F21" s="65" t="s">
        <v>50</v>
      </c>
      <c r="G21" s="64" t="s">
        <v>42</v>
      </c>
      <c r="H21" s="64"/>
      <c r="I21" s="64">
        <f>IF(G21&lt;&gt;"",5,"0")</f>
        <v>5</v>
      </c>
      <c r="J21" s="64"/>
    </row>
    <row r="22" spans="1:10" hidden="1">
      <c r="A22" s="211"/>
      <c r="B22" s="62" t="s">
        <v>38</v>
      </c>
      <c r="C22" s="211"/>
      <c r="D22" s="66" t="s">
        <v>51</v>
      </c>
      <c r="E22" s="67"/>
      <c r="F22" s="68"/>
      <c r="G22" s="67"/>
      <c r="H22" s="67"/>
      <c r="I22" s="67">
        <f>SUM(I18:I21)</f>
        <v>15</v>
      </c>
      <c r="J22" s="67"/>
    </row>
    <row r="23" spans="1:10">
      <c r="A23" s="211">
        <v>5</v>
      </c>
      <c r="B23" s="62" t="s">
        <v>56</v>
      </c>
      <c r="C23" s="211" t="s">
        <v>63</v>
      </c>
      <c r="D23" s="63" t="s">
        <v>40</v>
      </c>
      <c r="E23" s="64"/>
      <c r="F23" s="65" t="s">
        <v>64</v>
      </c>
      <c r="G23" s="64"/>
      <c r="H23" s="64" t="s">
        <v>42</v>
      </c>
      <c r="I23" s="64">
        <f>IF(G23&lt;&gt;"",5,0)</f>
        <v>0</v>
      </c>
      <c r="J23" s="64" t="s">
        <v>65</v>
      </c>
    </row>
    <row r="24" spans="1:10" hidden="1">
      <c r="A24" s="211"/>
      <c r="B24" s="62" t="s">
        <v>56</v>
      </c>
      <c r="C24" s="211"/>
      <c r="D24" s="63" t="s">
        <v>44</v>
      </c>
      <c r="E24" s="64" t="s">
        <v>45</v>
      </c>
      <c r="F24" s="65" t="s">
        <v>66</v>
      </c>
      <c r="G24" s="64" t="s">
        <v>42</v>
      </c>
      <c r="H24" s="64"/>
      <c r="I24" s="64">
        <f>IF(G24&lt;&gt;"",5,0)</f>
        <v>5</v>
      </c>
      <c r="J24" s="64"/>
    </row>
    <row r="25" spans="1:10" hidden="1">
      <c r="A25" s="211"/>
      <c r="B25" s="62" t="s">
        <v>56</v>
      </c>
      <c r="C25" s="211"/>
      <c r="D25" s="63" t="s">
        <v>47</v>
      </c>
      <c r="E25" s="64"/>
      <c r="F25" s="65" t="s">
        <v>67</v>
      </c>
      <c r="G25" s="64" t="s">
        <v>42</v>
      </c>
      <c r="H25" s="64"/>
      <c r="I25" s="64">
        <f>IF(G25&lt;&gt;"",5,"")</f>
        <v>5</v>
      </c>
      <c r="J25" s="64"/>
    </row>
    <row r="26" spans="1:10" hidden="1">
      <c r="A26" s="211"/>
      <c r="B26" s="62" t="s">
        <v>56</v>
      </c>
      <c r="C26" s="211"/>
      <c r="D26" s="63" t="s">
        <v>49</v>
      </c>
      <c r="E26" s="64"/>
      <c r="F26" s="65" t="s">
        <v>68</v>
      </c>
      <c r="G26" s="64" t="s">
        <v>42</v>
      </c>
      <c r="H26" s="64"/>
      <c r="I26" s="64">
        <f>IF(G26&lt;&gt;"",5,"0")</f>
        <v>5</v>
      </c>
      <c r="J26" s="64"/>
    </row>
    <row r="27" spans="1:10" hidden="1">
      <c r="A27" s="211"/>
      <c r="B27" s="62" t="s">
        <v>56</v>
      </c>
      <c r="C27" s="211"/>
      <c r="D27" s="66" t="s">
        <v>51</v>
      </c>
      <c r="E27" s="67"/>
      <c r="F27" s="68"/>
      <c r="G27" s="67"/>
      <c r="H27" s="67"/>
      <c r="I27" s="67">
        <f>SUM(I23:I26)</f>
        <v>15</v>
      </c>
      <c r="J27" s="67"/>
    </row>
    <row r="28" spans="1:10" ht="15.75" customHeight="1">
      <c r="A28" s="211">
        <v>6</v>
      </c>
      <c r="B28" s="62" t="s">
        <v>69</v>
      </c>
      <c r="C28" s="214" t="s">
        <v>70</v>
      </c>
      <c r="D28" s="69" t="s">
        <v>40</v>
      </c>
      <c r="E28" s="70"/>
      <c r="F28" s="71" t="s">
        <v>71</v>
      </c>
      <c r="G28" s="70"/>
      <c r="H28" s="70" t="s">
        <v>42</v>
      </c>
      <c r="I28" s="64">
        <f>IF(G28&lt;&gt;"",5,0)</f>
        <v>0</v>
      </c>
      <c r="J28" s="69" t="s">
        <v>72</v>
      </c>
    </row>
    <row r="29" spans="1:10" ht="15.75" hidden="1" customHeight="1">
      <c r="A29" s="211"/>
      <c r="B29" s="62" t="s">
        <v>69</v>
      </c>
      <c r="C29" s="214"/>
      <c r="D29" s="69" t="s">
        <v>44</v>
      </c>
      <c r="E29" s="70" t="s">
        <v>45</v>
      </c>
      <c r="F29" s="71" t="s">
        <v>73</v>
      </c>
      <c r="G29" s="70" t="s">
        <v>42</v>
      </c>
      <c r="H29" s="70"/>
      <c r="I29" s="64">
        <f>IF(G29&lt;&gt;"",5,"0")</f>
        <v>5</v>
      </c>
      <c r="J29" s="69"/>
    </row>
    <row r="30" spans="1:10" ht="15.75" hidden="1" customHeight="1">
      <c r="A30" s="211"/>
      <c r="B30" s="62" t="s">
        <v>69</v>
      </c>
      <c r="C30" s="214"/>
      <c r="D30" s="69" t="s">
        <v>47</v>
      </c>
      <c r="E30" s="70"/>
      <c r="F30" s="71" t="s">
        <v>74</v>
      </c>
      <c r="G30" s="70"/>
      <c r="H30" s="70" t="s">
        <v>42</v>
      </c>
      <c r="I30" s="64">
        <f>IF(G30&lt;&gt;"",5,0)</f>
        <v>0</v>
      </c>
      <c r="J30" s="69"/>
    </row>
    <row r="31" spans="1:10" ht="15.75" hidden="1" customHeight="1">
      <c r="A31" s="211"/>
      <c r="B31" s="62" t="s">
        <v>69</v>
      </c>
      <c r="C31" s="214"/>
      <c r="D31" s="69" t="s">
        <v>49</v>
      </c>
      <c r="E31" s="70"/>
      <c r="F31" s="71" t="s">
        <v>75</v>
      </c>
      <c r="G31" s="70" t="s">
        <v>42</v>
      </c>
      <c r="H31" s="70"/>
      <c r="I31" s="64">
        <f>IF(G31&lt;&gt;"",5,"0")</f>
        <v>5</v>
      </c>
      <c r="J31" s="69"/>
    </row>
    <row r="32" spans="1:10" hidden="1">
      <c r="A32" s="211"/>
      <c r="B32" s="62" t="s">
        <v>69</v>
      </c>
      <c r="C32" s="214"/>
      <c r="D32" s="72" t="s">
        <v>51</v>
      </c>
      <c r="E32" s="73"/>
      <c r="F32" s="74"/>
      <c r="G32" s="73"/>
      <c r="H32" s="73"/>
      <c r="I32" s="73">
        <f>SUM(I28:I31)</f>
        <v>10</v>
      </c>
      <c r="J32" s="69"/>
    </row>
    <row r="33" spans="1:10" ht="15.75" customHeight="1">
      <c r="A33" s="211">
        <v>7</v>
      </c>
      <c r="B33" s="62" t="s">
        <v>76</v>
      </c>
      <c r="C33" s="214" t="s">
        <v>77</v>
      </c>
      <c r="D33" s="69" t="s">
        <v>40</v>
      </c>
      <c r="E33" s="70"/>
      <c r="F33" s="71" t="s">
        <v>78</v>
      </c>
      <c r="G33" s="70" t="s">
        <v>42</v>
      </c>
      <c r="H33" s="70"/>
      <c r="I33" s="70">
        <f t="shared" ref="I33:I51" si="0">IF(G33="x",5,0)</f>
        <v>5</v>
      </c>
      <c r="J33" s="69"/>
    </row>
    <row r="34" spans="1:10" ht="15.75" hidden="1" customHeight="1">
      <c r="A34" s="211"/>
      <c r="B34" s="62" t="s">
        <v>76</v>
      </c>
      <c r="C34" s="214"/>
      <c r="D34" s="69" t="s">
        <v>44</v>
      </c>
      <c r="E34" s="70" t="s">
        <v>45</v>
      </c>
      <c r="F34" s="71" t="s">
        <v>79</v>
      </c>
      <c r="G34" s="70" t="s">
        <v>42</v>
      </c>
      <c r="H34" s="70"/>
      <c r="I34" s="70">
        <f t="shared" si="0"/>
        <v>5</v>
      </c>
      <c r="J34" s="69"/>
    </row>
    <row r="35" spans="1:10" ht="15.75" hidden="1" customHeight="1">
      <c r="A35" s="211"/>
      <c r="B35" s="62" t="s">
        <v>76</v>
      </c>
      <c r="C35" s="214"/>
      <c r="D35" s="69" t="s">
        <v>47</v>
      </c>
      <c r="E35" s="70"/>
      <c r="F35" s="71" t="s">
        <v>80</v>
      </c>
      <c r="G35" s="70" t="s">
        <v>42</v>
      </c>
      <c r="H35" s="70"/>
      <c r="I35" s="70">
        <f t="shared" si="0"/>
        <v>5</v>
      </c>
      <c r="J35" s="69"/>
    </row>
    <row r="36" spans="1:10" ht="15.75" hidden="1" customHeight="1">
      <c r="A36" s="211"/>
      <c r="B36" s="62" t="s">
        <v>76</v>
      </c>
      <c r="C36" s="214"/>
      <c r="D36" s="69" t="s">
        <v>49</v>
      </c>
      <c r="E36" s="70"/>
      <c r="F36" s="71" t="s">
        <v>81</v>
      </c>
      <c r="G36" s="70"/>
      <c r="H36" s="70" t="s">
        <v>42</v>
      </c>
      <c r="I36" s="64">
        <f>IF(G36&lt;&gt;"",5,0)</f>
        <v>0</v>
      </c>
      <c r="J36" s="69"/>
    </row>
    <row r="37" spans="1:10" hidden="1">
      <c r="A37" s="211"/>
      <c r="B37" s="62" t="s">
        <v>76</v>
      </c>
      <c r="C37" s="214"/>
      <c r="D37" s="72" t="s">
        <v>51</v>
      </c>
      <c r="E37" s="73"/>
      <c r="F37" s="74"/>
      <c r="G37" s="73"/>
      <c r="H37" s="73"/>
      <c r="I37" s="73">
        <f>SUM(I33:I36)</f>
        <v>15</v>
      </c>
      <c r="J37" s="69"/>
    </row>
    <row r="38" spans="1:10" ht="15.75" customHeight="1">
      <c r="A38" s="211">
        <v>8</v>
      </c>
      <c r="B38" s="62" t="s">
        <v>76</v>
      </c>
      <c r="C38" s="214" t="s">
        <v>82</v>
      </c>
      <c r="D38" s="69" t="s">
        <v>40</v>
      </c>
      <c r="E38" s="70"/>
      <c r="F38" s="71" t="s">
        <v>83</v>
      </c>
      <c r="G38" s="70" t="s">
        <v>42</v>
      </c>
      <c r="H38" s="70"/>
      <c r="I38" s="70">
        <f t="shared" si="0"/>
        <v>5</v>
      </c>
      <c r="J38" s="69"/>
    </row>
    <row r="39" spans="1:10" ht="15.75" hidden="1" customHeight="1">
      <c r="A39" s="211"/>
      <c r="B39" s="62" t="s">
        <v>76</v>
      </c>
      <c r="C39" s="214"/>
      <c r="D39" s="69" t="s">
        <v>44</v>
      </c>
      <c r="E39" s="70" t="s">
        <v>45</v>
      </c>
      <c r="F39" s="71" t="s">
        <v>84</v>
      </c>
      <c r="G39" s="70" t="s">
        <v>42</v>
      </c>
      <c r="H39" s="70"/>
      <c r="I39" s="70">
        <f t="shared" si="0"/>
        <v>5</v>
      </c>
      <c r="J39" s="69"/>
    </row>
    <row r="40" spans="1:10" ht="15.75" hidden="1" customHeight="1">
      <c r="A40" s="211"/>
      <c r="B40" s="62" t="s">
        <v>76</v>
      </c>
      <c r="C40" s="214"/>
      <c r="D40" s="69" t="s">
        <v>47</v>
      </c>
      <c r="E40" s="70"/>
      <c r="F40" s="71" t="s">
        <v>85</v>
      </c>
      <c r="G40" s="70" t="s">
        <v>42</v>
      </c>
      <c r="H40" s="70"/>
      <c r="I40" s="70">
        <f t="shared" si="0"/>
        <v>5</v>
      </c>
      <c r="J40" s="69"/>
    </row>
    <row r="41" spans="1:10" ht="15.75" hidden="1" customHeight="1">
      <c r="A41" s="211"/>
      <c r="B41" s="62" t="s">
        <v>76</v>
      </c>
      <c r="C41" s="214"/>
      <c r="D41" s="69" t="s">
        <v>49</v>
      </c>
      <c r="E41" s="70"/>
      <c r="F41" s="71" t="s">
        <v>81</v>
      </c>
      <c r="G41" s="70"/>
      <c r="H41" s="70" t="s">
        <v>42</v>
      </c>
      <c r="I41" s="64">
        <f>IF(G41&lt;&gt;"",5,0)</f>
        <v>0</v>
      </c>
      <c r="J41" s="69"/>
    </row>
    <row r="42" spans="1:10" hidden="1">
      <c r="A42" s="211"/>
      <c r="B42" s="62" t="s">
        <v>76</v>
      </c>
      <c r="C42" s="214"/>
      <c r="D42" s="72" t="s">
        <v>51</v>
      </c>
      <c r="E42" s="73"/>
      <c r="F42" s="74"/>
      <c r="G42" s="73"/>
      <c r="H42" s="73"/>
      <c r="I42" s="73">
        <f>SUM(I38:I41)</f>
        <v>15</v>
      </c>
      <c r="J42" s="69"/>
    </row>
    <row r="43" spans="1:10" ht="15.75" customHeight="1">
      <c r="A43" s="211">
        <v>9</v>
      </c>
      <c r="B43" s="62" t="s">
        <v>76</v>
      </c>
      <c r="C43" s="214" t="s">
        <v>86</v>
      </c>
      <c r="D43" s="69" t="s">
        <v>40</v>
      </c>
      <c r="E43" s="70"/>
      <c r="F43" s="71" t="s">
        <v>87</v>
      </c>
      <c r="G43" s="70" t="s">
        <v>42</v>
      </c>
      <c r="H43" s="70"/>
      <c r="I43" s="70">
        <f t="shared" si="0"/>
        <v>5</v>
      </c>
      <c r="J43" s="69"/>
    </row>
    <row r="44" spans="1:10" ht="15.75" hidden="1" customHeight="1">
      <c r="A44" s="211"/>
      <c r="B44" s="62" t="s">
        <v>76</v>
      </c>
      <c r="C44" s="214"/>
      <c r="D44" s="69" t="s">
        <v>44</v>
      </c>
      <c r="E44" s="70" t="s">
        <v>45</v>
      </c>
      <c r="F44" s="71" t="s">
        <v>88</v>
      </c>
      <c r="G44" s="70" t="s">
        <v>42</v>
      </c>
      <c r="H44" s="70"/>
      <c r="I44" s="70">
        <f t="shared" si="0"/>
        <v>5</v>
      </c>
      <c r="J44" s="69"/>
    </row>
    <row r="45" spans="1:10" ht="15.75" hidden="1" customHeight="1">
      <c r="A45" s="211"/>
      <c r="B45" s="62" t="s">
        <v>76</v>
      </c>
      <c r="C45" s="214"/>
      <c r="D45" s="69" t="s">
        <v>47</v>
      </c>
      <c r="E45" s="70"/>
      <c r="F45" s="71" t="s">
        <v>89</v>
      </c>
      <c r="G45" s="70" t="s">
        <v>42</v>
      </c>
      <c r="H45" s="70"/>
      <c r="I45" s="70">
        <f t="shared" si="0"/>
        <v>5</v>
      </c>
      <c r="J45" s="69"/>
    </row>
    <row r="46" spans="1:10" ht="15.75" hidden="1" customHeight="1">
      <c r="A46" s="211"/>
      <c r="B46" s="62" t="s">
        <v>76</v>
      </c>
      <c r="C46" s="214"/>
      <c r="D46" s="69" t="s">
        <v>49</v>
      </c>
      <c r="E46" s="70"/>
      <c r="F46" s="71" t="s">
        <v>75</v>
      </c>
      <c r="G46" s="70" t="s">
        <v>42</v>
      </c>
      <c r="H46" s="70"/>
      <c r="I46" s="70">
        <f t="shared" si="0"/>
        <v>5</v>
      </c>
      <c r="J46" s="69"/>
    </row>
    <row r="47" spans="1:10" hidden="1">
      <c r="A47" s="211"/>
      <c r="B47" s="62" t="s">
        <v>76</v>
      </c>
      <c r="C47" s="214"/>
      <c r="D47" s="72" t="s">
        <v>51</v>
      </c>
      <c r="E47" s="73"/>
      <c r="F47" s="74"/>
      <c r="G47" s="73"/>
      <c r="H47" s="73"/>
      <c r="I47" s="73">
        <f>SUM(I43:I46)</f>
        <v>20</v>
      </c>
      <c r="J47" s="69"/>
    </row>
    <row r="48" spans="1:10" ht="15.75" customHeight="1">
      <c r="A48" s="211">
        <v>10</v>
      </c>
      <c r="B48" s="62" t="s">
        <v>90</v>
      </c>
      <c r="C48" s="214" t="s">
        <v>91</v>
      </c>
      <c r="D48" s="69" t="s">
        <v>40</v>
      </c>
      <c r="E48" s="70"/>
      <c r="F48" s="71" t="s">
        <v>92</v>
      </c>
      <c r="G48" s="70"/>
      <c r="H48" s="70" t="s">
        <v>42</v>
      </c>
      <c r="I48" s="64">
        <f>IF(G48&lt;&gt;"",5,0)</f>
        <v>0</v>
      </c>
      <c r="J48" s="69" t="s">
        <v>72</v>
      </c>
    </row>
    <row r="49" spans="1:10" ht="15.75" hidden="1" customHeight="1">
      <c r="A49" s="211"/>
      <c r="B49" s="62" t="s">
        <v>90</v>
      </c>
      <c r="C49" s="214"/>
      <c r="D49" s="69" t="s">
        <v>44</v>
      </c>
      <c r="E49" s="70" t="s">
        <v>45</v>
      </c>
      <c r="F49" s="71" t="s">
        <v>93</v>
      </c>
      <c r="G49" s="70" t="s">
        <v>42</v>
      </c>
      <c r="H49" s="70"/>
      <c r="I49" s="70">
        <f t="shared" si="0"/>
        <v>5</v>
      </c>
      <c r="J49" s="69"/>
    </row>
    <row r="50" spans="1:10" ht="15.75" hidden="1" customHeight="1">
      <c r="A50" s="211"/>
      <c r="B50" s="62" t="s">
        <v>90</v>
      </c>
      <c r="C50" s="214"/>
      <c r="D50" s="69" t="s">
        <v>47</v>
      </c>
      <c r="E50" s="70"/>
      <c r="F50" s="71" t="s">
        <v>94</v>
      </c>
      <c r="G50" s="70" t="s">
        <v>42</v>
      </c>
      <c r="H50" s="70"/>
      <c r="I50" s="70">
        <f t="shared" si="0"/>
        <v>5</v>
      </c>
      <c r="J50" s="69"/>
    </row>
    <row r="51" spans="1:10" ht="15.75" hidden="1" customHeight="1">
      <c r="A51" s="211"/>
      <c r="B51" s="62" t="s">
        <v>90</v>
      </c>
      <c r="C51" s="214"/>
      <c r="D51" s="69" t="s">
        <v>49</v>
      </c>
      <c r="E51" s="70"/>
      <c r="F51" s="71" t="s">
        <v>75</v>
      </c>
      <c r="G51" s="70" t="s">
        <v>42</v>
      </c>
      <c r="H51" s="70"/>
      <c r="I51" s="70">
        <f t="shared" si="0"/>
        <v>5</v>
      </c>
      <c r="J51" s="69"/>
    </row>
    <row r="52" spans="1:10" hidden="1">
      <c r="A52" s="211"/>
      <c r="B52" s="62" t="s">
        <v>90</v>
      </c>
      <c r="C52" s="214"/>
      <c r="D52" s="72" t="s">
        <v>51</v>
      </c>
      <c r="E52" s="73"/>
      <c r="F52" s="74"/>
      <c r="G52" s="73"/>
      <c r="H52" s="73"/>
      <c r="I52" s="73">
        <f>SUM(I48:I51)</f>
        <v>15</v>
      </c>
      <c r="J52" s="69"/>
    </row>
    <row r="53" spans="1:10">
      <c r="A53" s="211">
        <v>11</v>
      </c>
      <c r="B53" s="62" t="s">
        <v>95</v>
      </c>
      <c r="C53" s="211" t="s">
        <v>96</v>
      </c>
      <c r="D53" s="63" t="s">
        <v>40</v>
      </c>
      <c r="E53" s="64"/>
      <c r="F53" s="65" t="s">
        <v>97</v>
      </c>
      <c r="G53" s="64" t="s">
        <v>42</v>
      </c>
      <c r="H53" s="64"/>
      <c r="I53" s="64">
        <f>IF(G53&lt;&gt;"",5,"0")</f>
        <v>5</v>
      </c>
      <c r="J53" s="64" t="s">
        <v>98</v>
      </c>
    </row>
    <row r="54" spans="1:10" hidden="1">
      <c r="A54" s="211"/>
      <c r="B54" s="62" t="s">
        <v>95</v>
      </c>
      <c r="C54" s="211"/>
      <c r="D54" s="63" t="s">
        <v>44</v>
      </c>
      <c r="E54" s="64" t="s">
        <v>45</v>
      </c>
      <c r="F54" s="65" t="s">
        <v>99</v>
      </c>
      <c r="G54" s="64" t="s">
        <v>42</v>
      </c>
      <c r="H54" s="64"/>
      <c r="I54" s="64">
        <f>IF(G54&lt;&gt;"",5,"0")</f>
        <v>5</v>
      </c>
      <c r="J54" s="64" t="s">
        <v>98</v>
      </c>
    </row>
    <row r="55" spans="1:10" hidden="1">
      <c r="A55" s="211"/>
      <c r="B55" s="62" t="s">
        <v>95</v>
      </c>
      <c r="C55" s="211"/>
      <c r="D55" s="63" t="s">
        <v>47</v>
      </c>
      <c r="E55" s="64"/>
      <c r="F55" s="65" t="s">
        <v>100</v>
      </c>
      <c r="G55" s="64" t="s">
        <v>42</v>
      </c>
      <c r="H55" s="64"/>
      <c r="I55" s="64">
        <f>IF(G55&lt;&gt;"",5,0)</f>
        <v>5</v>
      </c>
      <c r="J55" s="64" t="s">
        <v>98</v>
      </c>
    </row>
    <row r="56" spans="1:10" hidden="1">
      <c r="A56" s="211"/>
      <c r="B56" s="62" t="s">
        <v>95</v>
      </c>
      <c r="C56" s="211"/>
      <c r="D56" s="63" t="s">
        <v>49</v>
      </c>
      <c r="E56" s="64"/>
      <c r="F56" s="65" t="s">
        <v>101</v>
      </c>
      <c r="G56" s="64" t="s">
        <v>42</v>
      </c>
      <c r="H56" s="64"/>
      <c r="I56" s="64">
        <f>IF(G56&lt;&gt;"",5,"0")</f>
        <v>5</v>
      </c>
      <c r="J56" s="64" t="s">
        <v>98</v>
      </c>
    </row>
    <row r="57" spans="1:10" hidden="1">
      <c r="A57" s="211"/>
      <c r="B57" s="62" t="s">
        <v>95</v>
      </c>
      <c r="C57" s="211"/>
      <c r="D57" s="66" t="s">
        <v>51</v>
      </c>
      <c r="E57" s="67"/>
      <c r="F57" s="68"/>
      <c r="G57" s="67"/>
      <c r="H57" s="67"/>
      <c r="I57" s="67">
        <v>15</v>
      </c>
      <c r="J57" s="67"/>
    </row>
    <row r="58" spans="1:10">
      <c r="A58" s="211">
        <v>12</v>
      </c>
      <c r="B58" s="62" t="s">
        <v>102</v>
      </c>
      <c r="C58" s="211" t="s">
        <v>103</v>
      </c>
      <c r="D58" s="63" t="s">
        <v>40</v>
      </c>
      <c r="E58" s="64"/>
      <c r="F58" s="65" t="s">
        <v>104</v>
      </c>
      <c r="G58" s="64"/>
      <c r="H58" s="64" t="s">
        <v>42</v>
      </c>
      <c r="I58" s="64">
        <f>IF(G58&lt;&gt;"",5,0)</f>
        <v>0</v>
      </c>
      <c r="J58" s="64" t="s">
        <v>105</v>
      </c>
    </row>
    <row r="59" spans="1:10" hidden="1">
      <c r="A59" s="211"/>
      <c r="B59" s="62" t="s">
        <v>102</v>
      </c>
      <c r="C59" s="211"/>
      <c r="D59" s="63" t="s">
        <v>44</v>
      </c>
      <c r="E59" s="64" t="s">
        <v>45</v>
      </c>
      <c r="F59" s="65" t="s">
        <v>99</v>
      </c>
      <c r="G59" s="64" t="s">
        <v>42</v>
      </c>
      <c r="H59" s="64"/>
      <c r="I59" s="64">
        <f>IF(G59&lt;&gt;"",5,"0")</f>
        <v>5</v>
      </c>
      <c r="J59" s="64" t="s">
        <v>98</v>
      </c>
    </row>
    <row r="60" spans="1:10" hidden="1">
      <c r="A60" s="211"/>
      <c r="B60" s="62" t="s">
        <v>102</v>
      </c>
      <c r="C60" s="211"/>
      <c r="D60" s="63" t="s">
        <v>47</v>
      </c>
      <c r="E60" s="64"/>
      <c r="F60" s="65" t="s">
        <v>106</v>
      </c>
      <c r="G60" s="64" t="s">
        <v>42</v>
      </c>
      <c r="H60" s="64"/>
      <c r="I60" s="64">
        <f>IF(G60&lt;&gt;"",5,"0")</f>
        <v>5</v>
      </c>
      <c r="J60" s="64" t="s">
        <v>98</v>
      </c>
    </row>
    <row r="61" spans="1:10" hidden="1">
      <c r="A61" s="211"/>
      <c r="B61" s="62" t="s">
        <v>102</v>
      </c>
      <c r="C61" s="211"/>
      <c r="D61" s="63" t="s">
        <v>49</v>
      </c>
      <c r="E61" s="64"/>
      <c r="F61" s="65" t="s">
        <v>101</v>
      </c>
      <c r="G61" s="64" t="s">
        <v>42</v>
      </c>
      <c r="H61" s="64"/>
      <c r="I61" s="64">
        <f>IF(G61&lt;&gt;"",5,"0")</f>
        <v>5</v>
      </c>
      <c r="J61" s="64" t="s">
        <v>98</v>
      </c>
    </row>
    <row r="62" spans="1:10" hidden="1">
      <c r="A62" s="211"/>
      <c r="B62" s="62" t="s">
        <v>102</v>
      </c>
      <c r="C62" s="211"/>
      <c r="D62" s="66" t="s">
        <v>51</v>
      </c>
      <c r="E62" s="67"/>
      <c r="F62" s="68"/>
      <c r="G62" s="67"/>
      <c r="H62" s="67"/>
      <c r="I62" s="67">
        <v>15</v>
      </c>
      <c r="J62" s="67"/>
    </row>
    <row r="63" spans="1:10" s="76" customFormat="1">
      <c r="A63" s="217">
        <v>13</v>
      </c>
      <c r="B63" s="75" t="s">
        <v>102</v>
      </c>
      <c r="C63" s="211" t="s">
        <v>107</v>
      </c>
      <c r="D63" s="63" t="s">
        <v>40</v>
      </c>
      <c r="E63" s="64"/>
      <c r="F63" s="65" t="s">
        <v>108</v>
      </c>
      <c r="G63" s="64" t="s">
        <v>42</v>
      </c>
      <c r="H63" s="64"/>
      <c r="I63" s="64">
        <f>IF(G63&lt;&gt;"",5,0)</f>
        <v>5</v>
      </c>
      <c r="J63" s="64" t="s">
        <v>98</v>
      </c>
    </row>
    <row r="64" spans="1:10" s="76" customFormat="1" hidden="1">
      <c r="A64" s="217"/>
      <c r="B64" s="75" t="s">
        <v>102</v>
      </c>
      <c r="C64" s="211"/>
      <c r="D64" s="63" t="s">
        <v>44</v>
      </c>
      <c r="E64" s="64" t="s">
        <v>45</v>
      </c>
      <c r="F64" s="65" t="s">
        <v>109</v>
      </c>
      <c r="G64" s="64" t="s">
        <v>42</v>
      </c>
      <c r="H64" s="64"/>
      <c r="I64" s="64">
        <f>IF(G64&lt;&gt;"",5,0)</f>
        <v>5</v>
      </c>
      <c r="J64" s="64" t="s">
        <v>98</v>
      </c>
    </row>
    <row r="65" spans="1:10" s="76" customFormat="1" hidden="1">
      <c r="A65" s="217"/>
      <c r="B65" s="75" t="s">
        <v>102</v>
      </c>
      <c r="C65" s="211"/>
      <c r="D65" s="63" t="s">
        <v>47</v>
      </c>
      <c r="E65" s="64"/>
      <c r="F65" s="65" t="s">
        <v>110</v>
      </c>
      <c r="G65" s="64" t="s">
        <v>42</v>
      </c>
      <c r="H65" s="64"/>
      <c r="I65" s="64">
        <f>IF(G65&lt;&gt;"",5,0)</f>
        <v>5</v>
      </c>
      <c r="J65" s="64" t="s">
        <v>98</v>
      </c>
    </row>
    <row r="66" spans="1:10" s="76" customFormat="1" hidden="1">
      <c r="A66" s="217"/>
      <c r="B66" s="75" t="s">
        <v>102</v>
      </c>
      <c r="C66" s="211"/>
      <c r="D66" s="63" t="s">
        <v>49</v>
      </c>
      <c r="E66" s="64"/>
      <c r="F66" s="65"/>
      <c r="G66" s="64" t="s">
        <v>42</v>
      </c>
      <c r="H66" s="64"/>
      <c r="I66" s="64">
        <f>IF(G66&lt;&gt;"",5,0)</f>
        <v>5</v>
      </c>
      <c r="J66" s="64" t="s">
        <v>98</v>
      </c>
    </row>
    <row r="67" spans="1:10" s="76" customFormat="1" hidden="1">
      <c r="A67" s="217"/>
      <c r="B67" s="75" t="s">
        <v>102</v>
      </c>
      <c r="C67" s="211"/>
      <c r="D67" s="66" t="s">
        <v>51</v>
      </c>
      <c r="E67" s="67"/>
      <c r="F67" s="68"/>
      <c r="G67" s="67"/>
      <c r="H67" s="67"/>
      <c r="I67" s="67">
        <v>20</v>
      </c>
      <c r="J67" s="67"/>
    </row>
    <row r="68" spans="1:10" s="76" customFormat="1">
      <c r="A68" s="217">
        <v>14</v>
      </c>
      <c r="B68" s="75" t="s">
        <v>102</v>
      </c>
      <c r="C68" s="211" t="s">
        <v>111</v>
      </c>
      <c r="D68" s="63" t="s">
        <v>40</v>
      </c>
      <c r="E68" s="64"/>
      <c r="F68" s="65" t="s">
        <v>112</v>
      </c>
      <c r="G68" s="64" t="s">
        <v>42</v>
      </c>
      <c r="H68" s="64"/>
      <c r="I68" s="64">
        <f>IF(G68&lt;&gt;"",5,0)</f>
        <v>5</v>
      </c>
      <c r="J68" s="64" t="s">
        <v>98</v>
      </c>
    </row>
    <row r="69" spans="1:10" s="76" customFormat="1" hidden="1">
      <c r="A69" s="217"/>
      <c r="B69" s="75" t="s">
        <v>102</v>
      </c>
      <c r="C69" s="211"/>
      <c r="D69" s="63" t="s">
        <v>44</v>
      </c>
      <c r="E69" s="64" t="s">
        <v>45</v>
      </c>
      <c r="F69" s="65" t="s">
        <v>109</v>
      </c>
      <c r="G69" s="64" t="s">
        <v>42</v>
      </c>
      <c r="H69" s="64"/>
      <c r="I69" s="64">
        <f>IF(G69&lt;&gt;"",5,0)</f>
        <v>5</v>
      </c>
      <c r="J69" s="64" t="s">
        <v>98</v>
      </c>
    </row>
    <row r="70" spans="1:10" s="76" customFormat="1" hidden="1">
      <c r="A70" s="217"/>
      <c r="B70" s="75" t="s">
        <v>102</v>
      </c>
      <c r="C70" s="211"/>
      <c r="D70" s="63" t="s">
        <v>47</v>
      </c>
      <c r="E70" s="64"/>
      <c r="F70" s="65" t="s">
        <v>110</v>
      </c>
      <c r="G70" s="64" t="s">
        <v>42</v>
      </c>
      <c r="H70" s="64"/>
      <c r="I70" s="64">
        <f>IF(G70&lt;&gt;"",5,0)</f>
        <v>5</v>
      </c>
      <c r="J70" s="64" t="s">
        <v>98</v>
      </c>
    </row>
    <row r="71" spans="1:10" s="76" customFormat="1" hidden="1">
      <c r="A71" s="217"/>
      <c r="B71" s="75" t="s">
        <v>102</v>
      </c>
      <c r="C71" s="211"/>
      <c r="D71" s="63" t="s">
        <v>49</v>
      </c>
      <c r="E71" s="64"/>
      <c r="F71" s="65"/>
      <c r="G71" s="64" t="s">
        <v>42</v>
      </c>
      <c r="H71" s="64"/>
      <c r="I71" s="64">
        <f>IF(G71&lt;&gt;"",5,0)</f>
        <v>5</v>
      </c>
      <c r="J71" s="64" t="s">
        <v>98</v>
      </c>
    </row>
    <row r="72" spans="1:10" s="76" customFormat="1" hidden="1">
      <c r="A72" s="217"/>
      <c r="B72" s="75" t="s">
        <v>102</v>
      </c>
      <c r="C72" s="211"/>
      <c r="D72" s="66" t="s">
        <v>51</v>
      </c>
      <c r="E72" s="67"/>
      <c r="F72" s="68"/>
      <c r="G72" s="67"/>
      <c r="H72" s="67"/>
      <c r="I72" s="67">
        <v>20</v>
      </c>
      <c r="J72" s="67"/>
    </row>
    <row r="73" spans="1:10">
      <c r="A73" s="211">
        <v>15</v>
      </c>
      <c r="B73" s="62" t="s">
        <v>69</v>
      </c>
      <c r="C73" s="215" t="s">
        <v>113</v>
      </c>
      <c r="D73" s="77" t="s">
        <v>40</v>
      </c>
      <c r="E73" s="78"/>
      <c r="F73" s="79" t="s">
        <v>114</v>
      </c>
      <c r="G73" s="78"/>
      <c r="H73" s="78" t="s">
        <v>42</v>
      </c>
      <c r="I73" s="64">
        <f>IF(G73&lt;&gt;"",5,0)</f>
        <v>0</v>
      </c>
      <c r="J73" s="216" t="s">
        <v>115</v>
      </c>
    </row>
    <row r="74" spans="1:10" hidden="1">
      <c r="A74" s="211"/>
      <c r="B74" s="62" t="s">
        <v>69</v>
      </c>
      <c r="C74" s="215"/>
      <c r="D74" s="77" t="s">
        <v>44</v>
      </c>
      <c r="E74" s="78" t="s">
        <v>45</v>
      </c>
      <c r="F74" s="79" t="s">
        <v>116</v>
      </c>
      <c r="G74" s="78" t="s">
        <v>42</v>
      </c>
      <c r="H74" s="78"/>
      <c r="I74" s="78">
        <v>5</v>
      </c>
      <c r="J74" s="216"/>
    </row>
    <row r="75" spans="1:10" hidden="1">
      <c r="A75" s="211"/>
      <c r="B75" s="62" t="s">
        <v>69</v>
      </c>
      <c r="C75" s="215"/>
      <c r="D75" s="77" t="s">
        <v>47</v>
      </c>
      <c r="E75" s="78"/>
      <c r="F75" s="79" t="s">
        <v>117</v>
      </c>
      <c r="G75" s="78" t="s">
        <v>42</v>
      </c>
      <c r="H75" s="78"/>
      <c r="I75" s="64">
        <f>IF(G75&lt;&gt;"",5,0)</f>
        <v>5</v>
      </c>
      <c r="J75" s="216"/>
    </row>
    <row r="76" spans="1:10" hidden="1">
      <c r="A76" s="211"/>
      <c r="B76" s="62" t="s">
        <v>69</v>
      </c>
      <c r="C76" s="215"/>
      <c r="D76" s="77" t="s">
        <v>49</v>
      </c>
      <c r="E76" s="78"/>
      <c r="F76" s="79" t="s">
        <v>118</v>
      </c>
      <c r="G76" s="78"/>
      <c r="H76" s="78" t="s">
        <v>42</v>
      </c>
      <c r="I76" s="64">
        <f>IF(G76&lt;&gt;"",5,0)</f>
        <v>0</v>
      </c>
      <c r="J76" s="216"/>
    </row>
    <row r="77" spans="1:10" hidden="1">
      <c r="A77" s="211"/>
      <c r="B77" s="62" t="s">
        <v>69</v>
      </c>
      <c r="C77" s="215"/>
      <c r="D77" s="80" t="s">
        <v>51</v>
      </c>
      <c r="E77" s="81"/>
      <c r="F77" s="82"/>
      <c r="G77" s="81"/>
      <c r="H77" s="81"/>
      <c r="I77" s="81">
        <v>5</v>
      </c>
      <c r="J77" s="216"/>
    </row>
    <row r="78" spans="1:10" s="76" customFormat="1">
      <c r="A78" s="217">
        <v>16</v>
      </c>
      <c r="B78" s="75" t="s">
        <v>90</v>
      </c>
      <c r="C78" s="215" t="s">
        <v>119</v>
      </c>
      <c r="D78" s="77" t="s">
        <v>40</v>
      </c>
      <c r="E78" s="78"/>
      <c r="F78" s="79" t="s">
        <v>120</v>
      </c>
      <c r="G78" s="78" t="s">
        <v>42</v>
      </c>
      <c r="H78" s="78"/>
      <c r="I78" s="64">
        <f>IF(G78&lt;&gt;"",5,0)</f>
        <v>5</v>
      </c>
      <c r="J78" s="216"/>
    </row>
    <row r="79" spans="1:10" s="76" customFormat="1" hidden="1">
      <c r="A79" s="217"/>
      <c r="B79" s="75" t="s">
        <v>90</v>
      </c>
      <c r="C79" s="215"/>
      <c r="D79" s="77" t="s">
        <v>44</v>
      </c>
      <c r="E79" s="78" t="s">
        <v>45</v>
      </c>
      <c r="F79" s="79" t="s">
        <v>116</v>
      </c>
      <c r="G79" s="78" t="s">
        <v>42</v>
      </c>
      <c r="H79" s="78"/>
      <c r="I79" s="64">
        <f>IF(G79&lt;&gt;"",5,0)</f>
        <v>5</v>
      </c>
      <c r="J79" s="216"/>
    </row>
    <row r="80" spans="1:10" s="76" customFormat="1" hidden="1">
      <c r="A80" s="217"/>
      <c r="B80" s="75" t="s">
        <v>90</v>
      </c>
      <c r="C80" s="215"/>
      <c r="D80" s="77" t="s">
        <v>47</v>
      </c>
      <c r="E80" s="78"/>
      <c r="F80" s="79" t="s">
        <v>121</v>
      </c>
      <c r="G80" s="78" t="s">
        <v>42</v>
      </c>
      <c r="H80" s="78"/>
      <c r="I80" s="64">
        <f>IF(G80&lt;&gt;"",5,0)</f>
        <v>5</v>
      </c>
      <c r="J80" s="216"/>
    </row>
    <row r="81" spans="1:10" s="76" customFormat="1" hidden="1">
      <c r="A81" s="217"/>
      <c r="B81" s="75" t="s">
        <v>90</v>
      </c>
      <c r="C81" s="215"/>
      <c r="D81" s="77" t="s">
        <v>49</v>
      </c>
      <c r="E81" s="78"/>
      <c r="F81" s="79" t="s">
        <v>122</v>
      </c>
      <c r="G81" s="78" t="s">
        <v>42</v>
      </c>
      <c r="H81" s="78"/>
      <c r="I81" s="64">
        <f>IF(G81&lt;&gt;"",5,0)</f>
        <v>5</v>
      </c>
      <c r="J81" s="216"/>
    </row>
    <row r="82" spans="1:10" s="76" customFormat="1" hidden="1">
      <c r="A82" s="217"/>
      <c r="B82" s="75" t="s">
        <v>90</v>
      </c>
      <c r="C82" s="215"/>
      <c r="D82" s="80" t="s">
        <v>51</v>
      </c>
      <c r="E82" s="81"/>
      <c r="F82" s="82"/>
      <c r="G82" s="81"/>
      <c r="H82" s="81"/>
      <c r="I82" s="81">
        <v>20</v>
      </c>
      <c r="J82" s="216"/>
    </row>
    <row r="83" spans="1:10" ht="30">
      <c r="A83" s="211">
        <v>17</v>
      </c>
      <c r="B83" s="62" t="s">
        <v>76</v>
      </c>
      <c r="C83" s="215" t="s">
        <v>123</v>
      </c>
      <c r="D83" s="77" t="s">
        <v>40</v>
      </c>
      <c r="E83" s="78"/>
      <c r="F83" s="79" t="s">
        <v>124</v>
      </c>
      <c r="G83" s="78"/>
      <c r="H83" s="78" t="s">
        <v>42</v>
      </c>
      <c r="I83" s="64">
        <f>IF(G83&lt;&gt;"",5,0)</f>
        <v>0</v>
      </c>
      <c r="J83" s="216" t="s">
        <v>125</v>
      </c>
    </row>
    <row r="84" spans="1:10" hidden="1">
      <c r="A84" s="211"/>
      <c r="B84" s="62" t="s">
        <v>76</v>
      </c>
      <c r="C84" s="215"/>
      <c r="D84" s="77" t="s">
        <v>44</v>
      </c>
      <c r="E84" s="78" t="s">
        <v>45</v>
      </c>
      <c r="F84" s="79" t="s">
        <v>116</v>
      </c>
      <c r="G84" s="78" t="s">
        <v>42</v>
      </c>
      <c r="H84" s="78"/>
      <c r="I84" s="78">
        <v>5</v>
      </c>
      <c r="J84" s="216"/>
    </row>
    <row r="85" spans="1:10" ht="30" hidden="1">
      <c r="A85" s="211"/>
      <c r="B85" s="62" t="s">
        <v>76</v>
      </c>
      <c r="C85" s="215"/>
      <c r="D85" s="77" t="s">
        <v>47</v>
      </c>
      <c r="E85" s="78"/>
      <c r="F85" s="79" t="s">
        <v>126</v>
      </c>
      <c r="G85" s="78" t="s">
        <v>42</v>
      </c>
      <c r="H85" s="78"/>
      <c r="I85" s="64">
        <f>IF(G85&lt;&gt;"",5,0)</f>
        <v>5</v>
      </c>
      <c r="J85" s="216"/>
    </row>
    <row r="86" spans="1:10" hidden="1">
      <c r="A86" s="211"/>
      <c r="B86" s="62" t="s">
        <v>76</v>
      </c>
      <c r="C86" s="215"/>
      <c r="D86" s="77" t="s">
        <v>49</v>
      </c>
      <c r="E86" s="78"/>
      <c r="F86" s="79" t="s">
        <v>127</v>
      </c>
      <c r="G86" s="78" t="s">
        <v>42</v>
      </c>
      <c r="H86" s="78"/>
      <c r="I86" s="78">
        <v>5</v>
      </c>
      <c r="J86" s="216"/>
    </row>
    <row r="87" spans="1:10" hidden="1">
      <c r="A87" s="211"/>
      <c r="B87" s="62" t="s">
        <v>76</v>
      </c>
      <c r="C87" s="215"/>
      <c r="D87" s="80" t="s">
        <v>51</v>
      </c>
      <c r="E87" s="81"/>
      <c r="F87" s="82"/>
      <c r="G87" s="81"/>
      <c r="H87" s="81"/>
      <c r="I87" s="81">
        <v>10</v>
      </c>
      <c r="J87" s="216"/>
    </row>
    <row r="88" spans="1:10">
      <c r="A88" s="211">
        <v>18</v>
      </c>
      <c r="B88" s="62" t="s">
        <v>128</v>
      </c>
      <c r="C88" s="218" t="s">
        <v>129</v>
      </c>
      <c r="D88" s="83" t="s">
        <v>40</v>
      </c>
      <c r="E88" s="84"/>
      <c r="F88" s="85" t="s">
        <v>130</v>
      </c>
      <c r="G88" s="84" t="s">
        <v>42</v>
      </c>
      <c r="H88" s="84"/>
      <c r="I88" s="84">
        <v>5</v>
      </c>
      <c r="J88" s="219" t="s">
        <v>131</v>
      </c>
    </row>
    <row r="89" spans="1:10" hidden="1">
      <c r="A89" s="211"/>
      <c r="B89" s="62" t="s">
        <v>128</v>
      </c>
      <c r="C89" s="218"/>
      <c r="D89" s="83" t="s">
        <v>44</v>
      </c>
      <c r="E89" s="84" t="s">
        <v>45</v>
      </c>
      <c r="F89" s="85" t="s">
        <v>132</v>
      </c>
      <c r="G89" s="84" t="s">
        <v>42</v>
      </c>
      <c r="H89" s="84"/>
      <c r="I89" s="84">
        <v>5</v>
      </c>
      <c r="J89" s="219"/>
    </row>
    <row r="90" spans="1:10" hidden="1">
      <c r="A90" s="211"/>
      <c r="B90" s="62" t="s">
        <v>128</v>
      </c>
      <c r="C90" s="218"/>
      <c r="D90" s="83" t="s">
        <v>47</v>
      </c>
      <c r="E90" s="84"/>
      <c r="F90" s="85" t="s">
        <v>133</v>
      </c>
      <c r="G90" s="84" t="s">
        <v>42</v>
      </c>
      <c r="H90" s="84"/>
      <c r="I90" s="84">
        <v>5</v>
      </c>
      <c r="J90" s="219"/>
    </row>
    <row r="91" spans="1:10" ht="30" hidden="1">
      <c r="A91" s="211"/>
      <c r="B91" s="62" t="s">
        <v>128</v>
      </c>
      <c r="C91" s="218"/>
      <c r="D91" s="83" t="s">
        <v>49</v>
      </c>
      <c r="E91" s="84"/>
      <c r="F91" s="85" t="s">
        <v>134</v>
      </c>
      <c r="G91" s="84" t="s">
        <v>42</v>
      </c>
      <c r="H91" s="84"/>
      <c r="I91" s="84">
        <f>IF(G91&lt;&gt;"",5,"")</f>
        <v>5</v>
      </c>
      <c r="J91" s="219"/>
    </row>
    <row r="92" spans="1:10" hidden="1">
      <c r="A92" s="211"/>
      <c r="B92" s="62" t="s">
        <v>128</v>
      </c>
      <c r="C92" s="218"/>
      <c r="D92" s="86" t="s">
        <v>51</v>
      </c>
      <c r="E92" s="87"/>
      <c r="F92" s="88"/>
      <c r="G92" s="87"/>
      <c r="H92" s="87"/>
      <c r="I92" s="87">
        <f>SUBTOTAL(9,I88:I91)</f>
        <v>5</v>
      </c>
      <c r="J92" s="219"/>
    </row>
    <row r="93" spans="1:10">
      <c r="A93" s="211">
        <v>19</v>
      </c>
      <c r="B93" s="62" t="s">
        <v>128</v>
      </c>
      <c r="C93" s="218" t="s">
        <v>135</v>
      </c>
      <c r="D93" s="83" t="s">
        <v>40</v>
      </c>
      <c r="E93" s="84"/>
      <c r="F93" s="85" t="s">
        <v>136</v>
      </c>
      <c r="G93" s="84" t="s">
        <v>42</v>
      </c>
      <c r="H93" s="84"/>
      <c r="I93" s="84">
        <v>5</v>
      </c>
      <c r="J93" s="219" t="s">
        <v>137</v>
      </c>
    </row>
    <row r="94" spans="1:10" hidden="1">
      <c r="A94" s="211"/>
      <c r="B94" s="62" t="s">
        <v>128</v>
      </c>
      <c r="C94" s="218"/>
      <c r="D94" s="83" t="s">
        <v>44</v>
      </c>
      <c r="E94" s="84" t="s">
        <v>45</v>
      </c>
      <c r="F94" s="85" t="s">
        <v>132</v>
      </c>
      <c r="G94" s="84" t="s">
        <v>42</v>
      </c>
      <c r="H94" s="84"/>
      <c r="I94" s="84">
        <v>5</v>
      </c>
      <c r="J94" s="219"/>
    </row>
    <row r="95" spans="1:10" hidden="1">
      <c r="A95" s="211"/>
      <c r="B95" s="62" t="s">
        <v>128</v>
      </c>
      <c r="C95" s="218"/>
      <c r="D95" s="83" t="s">
        <v>47</v>
      </c>
      <c r="E95" s="84"/>
      <c r="F95" s="85" t="s">
        <v>138</v>
      </c>
      <c r="G95" s="84" t="s">
        <v>42</v>
      </c>
      <c r="H95" s="84"/>
      <c r="I95" s="84">
        <v>5</v>
      </c>
      <c r="J95" s="219"/>
    </row>
    <row r="96" spans="1:10" hidden="1">
      <c r="A96" s="211"/>
      <c r="B96" s="62" t="s">
        <v>128</v>
      </c>
      <c r="C96" s="218"/>
      <c r="D96" s="83" t="s">
        <v>49</v>
      </c>
      <c r="E96" s="84"/>
      <c r="F96" s="85" t="s">
        <v>139</v>
      </c>
      <c r="G96" s="84" t="s">
        <v>42</v>
      </c>
      <c r="H96" s="84"/>
      <c r="I96" s="84">
        <f>IF(G96&lt;&gt;"",5,"")</f>
        <v>5</v>
      </c>
      <c r="J96" s="219"/>
    </row>
    <row r="97" spans="1:10" hidden="1">
      <c r="A97" s="211"/>
      <c r="B97" s="62" t="s">
        <v>128</v>
      </c>
      <c r="C97" s="218"/>
      <c r="D97" s="86" t="s">
        <v>51</v>
      </c>
      <c r="E97" s="87"/>
      <c r="F97" s="88"/>
      <c r="G97" s="87"/>
      <c r="H97" s="87"/>
      <c r="I97" s="87">
        <f>SUBTOTAL(9,I93:I96)</f>
        <v>5</v>
      </c>
      <c r="J97" s="219"/>
    </row>
    <row r="98" spans="1:10">
      <c r="A98" s="211">
        <v>20</v>
      </c>
      <c r="B98" s="62" t="s">
        <v>128</v>
      </c>
      <c r="C98" s="220" t="s">
        <v>140</v>
      </c>
      <c r="D98" s="63" t="s">
        <v>40</v>
      </c>
      <c r="E98" s="64"/>
      <c r="F98" s="65" t="s">
        <v>141</v>
      </c>
      <c r="G98" s="64" t="s">
        <v>42</v>
      </c>
      <c r="H98" s="64"/>
      <c r="I98" s="64">
        <f>IF(G98&lt;&gt;"",5,"")</f>
        <v>5</v>
      </c>
      <c r="J98" s="64" t="s">
        <v>142</v>
      </c>
    </row>
    <row r="99" spans="1:10" hidden="1">
      <c r="A99" s="211"/>
      <c r="B99" s="62" t="s">
        <v>128</v>
      </c>
      <c r="C99" s="220"/>
      <c r="D99" s="63" t="s">
        <v>44</v>
      </c>
      <c r="E99" s="64" t="s">
        <v>45</v>
      </c>
      <c r="F99" s="65" t="s">
        <v>109</v>
      </c>
      <c r="G99" s="64" t="s">
        <v>42</v>
      </c>
      <c r="H99" s="64"/>
      <c r="I99" s="64">
        <f>IF(G99&lt;&gt;"",5,"")</f>
        <v>5</v>
      </c>
      <c r="J99" s="64" t="s">
        <v>142</v>
      </c>
    </row>
    <row r="100" spans="1:10" hidden="1">
      <c r="A100" s="211"/>
      <c r="B100" s="62" t="s">
        <v>128</v>
      </c>
      <c r="C100" s="220"/>
      <c r="D100" s="63" t="s">
        <v>47</v>
      </c>
      <c r="E100" s="64"/>
      <c r="F100" s="65" t="s">
        <v>143</v>
      </c>
      <c r="G100" s="64" t="s">
        <v>42</v>
      </c>
      <c r="H100" s="64"/>
      <c r="I100" s="64">
        <f>IF(G100&lt;&gt;"",5,"")</f>
        <v>5</v>
      </c>
      <c r="J100" s="64" t="s">
        <v>142</v>
      </c>
    </row>
    <row r="101" spans="1:10" hidden="1">
      <c r="A101" s="211"/>
      <c r="B101" s="62" t="s">
        <v>128</v>
      </c>
      <c r="C101" s="220"/>
      <c r="D101" s="63" t="s">
        <v>49</v>
      </c>
      <c r="E101" s="64"/>
      <c r="F101" s="65" t="s">
        <v>144</v>
      </c>
      <c r="G101" s="64" t="s">
        <v>42</v>
      </c>
      <c r="H101" s="64"/>
      <c r="I101" s="84">
        <f>IF(G101&lt;&gt;"",5,"")</f>
        <v>5</v>
      </c>
      <c r="J101" s="64" t="s">
        <v>142</v>
      </c>
    </row>
    <row r="102" spans="1:10" hidden="1">
      <c r="A102" s="211"/>
      <c r="B102" s="62" t="s">
        <v>128</v>
      </c>
      <c r="C102" s="220"/>
      <c r="D102" s="66" t="s">
        <v>51</v>
      </c>
      <c r="E102" s="67"/>
      <c r="F102" s="68"/>
      <c r="G102" s="67"/>
      <c r="H102" s="67"/>
      <c r="I102" s="67">
        <f>SUM(I98:I101)</f>
        <v>20</v>
      </c>
      <c r="J102" s="67"/>
    </row>
    <row r="103" spans="1:10">
      <c r="A103" s="211">
        <v>21</v>
      </c>
      <c r="B103" s="62" t="s">
        <v>128</v>
      </c>
      <c r="C103" s="220" t="s">
        <v>145</v>
      </c>
      <c r="D103" s="63" t="s">
        <v>40</v>
      </c>
      <c r="E103" s="64"/>
      <c r="F103" s="65" t="s">
        <v>146</v>
      </c>
      <c r="G103" s="64"/>
      <c r="H103" s="64" t="s">
        <v>42</v>
      </c>
      <c r="I103" s="64">
        <f>IF(G103&lt;&gt;"",5,0)</f>
        <v>0</v>
      </c>
      <c r="J103" s="64" t="s">
        <v>147</v>
      </c>
    </row>
    <row r="104" spans="1:10" hidden="1">
      <c r="A104" s="211"/>
      <c r="B104" s="62" t="s">
        <v>128</v>
      </c>
      <c r="C104" s="220"/>
      <c r="D104" s="63" t="s">
        <v>44</v>
      </c>
      <c r="E104" s="64" t="s">
        <v>45</v>
      </c>
      <c r="F104" s="65" t="s">
        <v>109</v>
      </c>
      <c r="G104" s="64" t="s">
        <v>42</v>
      </c>
      <c r="H104" s="64"/>
      <c r="I104" s="64">
        <f>IF(G104&lt;&gt;"",5,"")</f>
        <v>5</v>
      </c>
      <c r="J104" s="64" t="s">
        <v>142</v>
      </c>
    </row>
    <row r="105" spans="1:10" hidden="1">
      <c r="A105" s="211"/>
      <c r="B105" s="62" t="s">
        <v>128</v>
      </c>
      <c r="C105" s="220"/>
      <c r="D105" s="63" t="s">
        <v>47</v>
      </c>
      <c r="E105" s="64"/>
      <c r="F105" s="65" t="s">
        <v>148</v>
      </c>
      <c r="G105" s="64" t="s">
        <v>42</v>
      </c>
      <c r="H105" s="64"/>
      <c r="I105" s="64">
        <f>IF(G105&lt;&gt;"",5,0)</f>
        <v>5</v>
      </c>
      <c r="J105" s="64" t="s">
        <v>142</v>
      </c>
    </row>
    <row r="106" spans="1:10" hidden="1">
      <c r="A106" s="211"/>
      <c r="B106" s="62" t="s">
        <v>128</v>
      </c>
      <c r="C106" s="220"/>
      <c r="D106" s="63" t="s">
        <v>49</v>
      </c>
      <c r="E106" s="64"/>
      <c r="F106" s="65" t="s">
        <v>149</v>
      </c>
      <c r="G106" s="64" t="s">
        <v>42</v>
      </c>
      <c r="H106" s="64"/>
      <c r="I106" s="64">
        <f>IF(G106&lt;&gt;"",5,"")</f>
        <v>5</v>
      </c>
      <c r="J106" s="64" t="s">
        <v>142</v>
      </c>
    </row>
    <row r="107" spans="1:10" hidden="1">
      <c r="A107" s="211"/>
      <c r="B107" s="62" t="s">
        <v>128</v>
      </c>
      <c r="C107" s="220"/>
      <c r="D107" s="66" t="s">
        <v>51</v>
      </c>
      <c r="E107" s="67"/>
      <c r="F107" s="68"/>
      <c r="G107" s="67"/>
      <c r="H107" s="67"/>
      <c r="I107" s="67">
        <f>SUM(I103:I106)</f>
        <v>15</v>
      </c>
      <c r="J107" s="67"/>
    </row>
    <row r="108" spans="1:10">
      <c r="A108" s="211">
        <v>22</v>
      </c>
      <c r="B108" s="62" t="s">
        <v>38</v>
      </c>
      <c r="C108" s="221" t="s">
        <v>150</v>
      </c>
      <c r="D108" s="63" t="s">
        <v>40</v>
      </c>
      <c r="E108" s="64"/>
      <c r="F108" s="65" t="s">
        <v>151</v>
      </c>
      <c r="G108" s="64" t="s">
        <v>42</v>
      </c>
      <c r="H108" s="64"/>
      <c r="I108" s="64">
        <v>5</v>
      </c>
      <c r="J108" s="64" t="s">
        <v>142</v>
      </c>
    </row>
    <row r="109" spans="1:10" hidden="1">
      <c r="A109" s="211"/>
      <c r="B109" s="62" t="s">
        <v>38</v>
      </c>
      <c r="C109" s="221"/>
      <c r="D109" s="63" t="s">
        <v>44</v>
      </c>
      <c r="E109" s="64" t="s">
        <v>45</v>
      </c>
      <c r="F109" s="65" t="s">
        <v>152</v>
      </c>
      <c r="G109" s="64" t="s">
        <v>42</v>
      </c>
      <c r="H109" s="64"/>
      <c r="I109" s="64">
        <f>IF(G109&lt;&gt;"",5,"")</f>
        <v>5</v>
      </c>
      <c r="J109" s="64" t="s">
        <v>142</v>
      </c>
    </row>
    <row r="110" spans="1:10" hidden="1">
      <c r="A110" s="211"/>
      <c r="B110" s="62" t="s">
        <v>38</v>
      </c>
      <c r="C110" s="221"/>
      <c r="D110" s="63" t="s">
        <v>47</v>
      </c>
      <c r="E110" s="64"/>
      <c r="F110" s="65" t="s">
        <v>153</v>
      </c>
      <c r="G110" s="64" t="s">
        <v>42</v>
      </c>
      <c r="H110" s="64"/>
      <c r="I110" s="64">
        <v>5</v>
      </c>
      <c r="J110" s="64" t="s">
        <v>142</v>
      </c>
    </row>
    <row r="111" spans="1:10" hidden="1">
      <c r="A111" s="211"/>
      <c r="B111" s="62" t="s">
        <v>38</v>
      </c>
      <c r="C111" s="221"/>
      <c r="D111" s="63" t="s">
        <v>49</v>
      </c>
      <c r="E111" s="64"/>
      <c r="F111" s="65" t="s">
        <v>154</v>
      </c>
      <c r="G111" s="64"/>
      <c r="H111" s="64" t="s">
        <v>42</v>
      </c>
      <c r="I111" s="64">
        <f>IF(G111&lt;&gt;"",5,0)</f>
        <v>0</v>
      </c>
      <c r="J111" s="64" t="s">
        <v>142</v>
      </c>
    </row>
    <row r="112" spans="1:10" hidden="1">
      <c r="A112" s="211"/>
      <c r="B112" s="62" t="s">
        <v>38</v>
      </c>
      <c r="C112" s="221"/>
      <c r="D112" s="66" t="s">
        <v>51</v>
      </c>
      <c r="E112" s="67"/>
      <c r="F112" s="68"/>
      <c r="G112" s="67"/>
      <c r="H112" s="67"/>
      <c r="I112" s="67">
        <f>SUM(I108:I111)</f>
        <v>15</v>
      </c>
      <c r="J112" s="67"/>
    </row>
    <row r="113" spans="1:10" s="76" customFormat="1" ht="15" customHeight="1">
      <c r="A113" s="217">
        <v>23</v>
      </c>
      <c r="B113" s="75" t="s">
        <v>155</v>
      </c>
      <c r="C113" s="220" t="s">
        <v>156</v>
      </c>
      <c r="D113" s="63" t="s">
        <v>40</v>
      </c>
      <c r="E113" s="64"/>
      <c r="F113" s="65" t="s">
        <v>157</v>
      </c>
      <c r="G113" s="64"/>
      <c r="H113" s="64" t="s">
        <v>42</v>
      </c>
      <c r="I113" s="64">
        <v>0</v>
      </c>
      <c r="J113" s="64" t="s">
        <v>158</v>
      </c>
    </row>
    <row r="114" spans="1:10" s="76" customFormat="1" hidden="1">
      <c r="A114" s="217"/>
      <c r="B114" s="75" t="s">
        <v>155</v>
      </c>
      <c r="C114" s="220"/>
      <c r="D114" s="63" t="s">
        <v>44</v>
      </c>
      <c r="E114" s="64" t="s">
        <v>45</v>
      </c>
      <c r="F114" s="65" t="s">
        <v>159</v>
      </c>
      <c r="G114" s="64" t="s">
        <v>42</v>
      </c>
      <c r="H114" s="64"/>
      <c r="I114" s="64">
        <f>IF(G114&lt;&gt;"",5,"")</f>
        <v>5</v>
      </c>
      <c r="J114" s="64" t="s">
        <v>142</v>
      </c>
    </row>
    <row r="115" spans="1:10" s="76" customFormat="1" hidden="1">
      <c r="A115" s="217"/>
      <c r="B115" s="75" t="s">
        <v>155</v>
      </c>
      <c r="C115" s="220"/>
      <c r="D115" s="63" t="s">
        <v>47</v>
      </c>
      <c r="E115" s="64"/>
      <c r="F115" s="65" t="s">
        <v>62</v>
      </c>
      <c r="G115" s="64" t="s">
        <v>42</v>
      </c>
      <c r="H115" s="64"/>
      <c r="I115" s="64">
        <v>5</v>
      </c>
      <c r="J115" s="64" t="s">
        <v>142</v>
      </c>
    </row>
    <row r="116" spans="1:10" s="76" customFormat="1" hidden="1">
      <c r="A116" s="217"/>
      <c r="B116" s="75" t="s">
        <v>155</v>
      </c>
      <c r="C116" s="220"/>
      <c r="D116" s="63" t="s">
        <v>49</v>
      </c>
      <c r="E116" s="64"/>
      <c r="F116" s="65" t="s">
        <v>160</v>
      </c>
      <c r="G116" s="64" t="s">
        <v>42</v>
      </c>
      <c r="H116" s="64"/>
      <c r="I116" s="64">
        <v>5</v>
      </c>
      <c r="J116" s="64" t="s">
        <v>142</v>
      </c>
    </row>
    <row r="117" spans="1:10" s="76" customFormat="1" hidden="1">
      <c r="A117" s="217"/>
      <c r="B117" s="75" t="s">
        <v>155</v>
      </c>
      <c r="C117" s="220"/>
      <c r="D117" s="66" t="s">
        <v>51</v>
      </c>
      <c r="E117" s="67"/>
      <c r="F117" s="68"/>
      <c r="G117" s="67"/>
      <c r="H117" s="67"/>
      <c r="I117" s="67">
        <f>SUM(I113:I116)</f>
        <v>15</v>
      </c>
      <c r="J117" s="67"/>
    </row>
    <row r="118" spans="1:10">
      <c r="A118" s="211">
        <v>24</v>
      </c>
      <c r="B118" s="62" t="s">
        <v>56</v>
      </c>
      <c r="C118" s="211" t="s">
        <v>161</v>
      </c>
      <c r="D118" s="63" t="s">
        <v>40</v>
      </c>
      <c r="E118" s="64"/>
      <c r="F118" s="65" t="s">
        <v>162</v>
      </c>
      <c r="G118" s="64"/>
      <c r="H118" s="64" t="s">
        <v>42</v>
      </c>
      <c r="I118" s="64">
        <f>IF(G118&lt;&gt;"",5,0)</f>
        <v>0</v>
      </c>
      <c r="J118" s="64" t="s">
        <v>163</v>
      </c>
    </row>
    <row r="119" spans="1:10" hidden="1">
      <c r="A119" s="211"/>
      <c r="B119" s="62" t="s">
        <v>56</v>
      </c>
      <c r="C119" s="211"/>
      <c r="D119" s="63" t="s">
        <v>44</v>
      </c>
      <c r="E119" s="64" t="s">
        <v>45</v>
      </c>
      <c r="F119" s="65" t="s">
        <v>109</v>
      </c>
      <c r="G119" s="64" t="s">
        <v>42</v>
      </c>
      <c r="H119" s="64"/>
      <c r="I119" s="64">
        <f>IF(G119&lt;&gt;"",5,"")</f>
        <v>5</v>
      </c>
      <c r="J119" s="64" t="s">
        <v>142</v>
      </c>
    </row>
    <row r="120" spans="1:10" hidden="1">
      <c r="A120" s="211"/>
      <c r="B120" s="62" t="s">
        <v>56</v>
      </c>
      <c r="C120" s="211"/>
      <c r="D120" s="63" t="s">
        <v>47</v>
      </c>
      <c r="E120" s="64"/>
      <c r="F120" s="65" t="s">
        <v>164</v>
      </c>
      <c r="G120" s="64" t="s">
        <v>42</v>
      </c>
      <c r="H120" s="64"/>
      <c r="I120" s="64">
        <f>IF(G120&lt;&gt;"",5,"")</f>
        <v>5</v>
      </c>
      <c r="J120" s="64" t="s">
        <v>142</v>
      </c>
    </row>
    <row r="121" spans="1:10" hidden="1">
      <c r="A121" s="211"/>
      <c r="B121" s="62" t="s">
        <v>56</v>
      </c>
      <c r="C121" s="211"/>
      <c r="D121" s="63" t="s">
        <v>49</v>
      </c>
      <c r="E121" s="64"/>
      <c r="F121" s="65" t="s">
        <v>165</v>
      </c>
      <c r="G121" s="64"/>
      <c r="H121" s="64" t="s">
        <v>42</v>
      </c>
      <c r="I121" s="64">
        <v>5</v>
      </c>
      <c r="J121" s="64" t="s">
        <v>142</v>
      </c>
    </row>
    <row r="122" spans="1:10" hidden="1">
      <c r="A122" s="211"/>
      <c r="B122" s="62" t="s">
        <v>56</v>
      </c>
      <c r="C122" s="211"/>
      <c r="D122" s="66" t="s">
        <v>51</v>
      </c>
      <c r="E122" s="67"/>
      <c r="F122" s="68"/>
      <c r="G122" s="67"/>
      <c r="H122" s="67"/>
      <c r="I122" s="67">
        <f>SUM(I118:I121)</f>
        <v>15</v>
      </c>
      <c r="J122" s="67"/>
    </row>
    <row r="123" spans="1:10">
      <c r="A123" s="211">
        <v>25</v>
      </c>
      <c r="B123" s="62" t="s">
        <v>128</v>
      </c>
      <c r="C123" s="211" t="s">
        <v>166</v>
      </c>
      <c r="D123" s="63" t="s">
        <v>40</v>
      </c>
      <c r="E123" s="64"/>
      <c r="F123" s="65" t="s">
        <v>167</v>
      </c>
      <c r="G123" s="64" t="s">
        <v>42</v>
      </c>
      <c r="H123" s="64"/>
      <c r="I123" s="64">
        <v>5</v>
      </c>
      <c r="J123" s="64" t="s">
        <v>142</v>
      </c>
    </row>
    <row r="124" spans="1:10" hidden="1">
      <c r="A124" s="211"/>
      <c r="B124" s="62" t="s">
        <v>128</v>
      </c>
      <c r="C124" s="211"/>
      <c r="D124" s="63" t="s">
        <v>44</v>
      </c>
      <c r="E124" s="64" t="s">
        <v>45</v>
      </c>
      <c r="F124" s="65" t="s">
        <v>109</v>
      </c>
      <c r="G124" s="64" t="s">
        <v>42</v>
      </c>
      <c r="H124" s="64"/>
      <c r="I124" s="64">
        <v>5</v>
      </c>
      <c r="J124" s="64" t="s">
        <v>142</v>
      </c>
    </row>
    <row r="125" spans="1:10" hidden="1">
      <c r="A125" s="211"/>
      <c r="B125" s="62" t="s">
        <v>128</v>
      </c>
      <c r="C125" s="211"/>
      <c r="D125" s="63" t="s">
        <v>47</v>
      </c>
      <c r="E125" s="64"/>
      <c r="F125" s="65" t="s">
        <v>168</v>
      </c>
      <c r="G125" s="64" t="s">
        <v>42</v>
      </c>
      <c r="H125" s="64"/>
      <c r="I125" s="64">
        <v>5</v>
      </c>
      <c r="J125" s="64" t="s">
        <v>142</v>
      </c>
    </row>
    <row r="126" spans="1:10" hidden="1">
      <c r="A126" s="211"/>
      <c r="B126" s="62" t="s">
        <v>128</v>
      </c>
      <c r="C126" s="211"/>
      <c r="D126" s="63" t="s">
        <v>49</v>
      </c>
      <c r="E126" s="64"/>
      <c r="F126" s="65" t="s">
        <v>149</v>
      </c>
      <c r="G126" s="64" t="s">
        <v>42</v>
      </c>
      <c r="H126" s="64"/>
      <c r="I126" s="64">
        <v>5</v>
      </c>
      <c r="J126" s="64" t="s">
        <v>142</v>
      </c>
    </row>
    <row r="127" spans="1:10" hidden="1">
      <c r="A127" s="211"/>
      <c r="B127" s="62" t="s">
        <v>128</v>
      </c>
      <c r="C127" s="211"/>
      <c r="D127" s="66" t="s">
        <v>51</v>
      </c>
      <c r="E127" s="67"/>
      <c r="F127" s="68"/>
      <c r="G127" s="67"/>
      <c r="H127" s="67"/>
      <c r="I127" s="67">
        <f>SUM(I123:I126)</f>
        <v>20</v>
      </c>
      <c r="J127" s="67"/>
    </row>
    <row r="128" spans="1:10">
      <c r="A128" s="211">
        <v>26</v>
      </c>
      <c r="B128" s="62" t="s">
        <v>56</v>
      </c>
      <c r="C128" s="211" t="s">
        <v>169</v>
      </c>
      <c r="D128" s="63" t="s">
        <v>40</v>
      </c>
      <c r="E128" s="64"/>
      <c r="F128" s="65" t="s">
        <v>170</v>
      </c>
      <c r="G128" s="64"/>
      <c r="H128" s="64" t="s">
        <v>42</v>
      </c>
      <c r="I128" s="64">
        <f>IF(G128&lt;&gt;"",5,0)</f>
        <v>0</v>
      </c>
      <c r="J128" s="64" t="s">
        <v>43</v>
      </c>
    </row>
    <row r="129" spans="1:10" hidden="1">
      <c r="A129" s="211"/>
      <c r="B129" s="62" t="s">
        <v>56</v>
      </c>
      <c r="C129" s="211"/>
      <c r="D129" s="63" t="s">
        <v>44</v>
      </c>
      <c r="E129" s="64" t="s">
        <v>45</v>
      </c>
      <c r="F129" s="65" t="s">
        <v>109</v>
      </c>
      <c r="G129" s="64" t="s">
        <v>42</v>
      </c>
      <c r="H129" s="64"/>
      <c r="I129" s="64">
        <f>IF(G129&lt;&gt;"",5,0)</f>
        <v>5</v>
      </c>
      <c r="J129" s="64" t="s">
        <v>142</v>
      </c>
    </row>
    <row r="130" spans="1:10" hidden="1">
      <c r="A130" s="211"/>
      <c r="B130" s="62" t="s">
        <v>56</v>
      </c>
      <c r="C130" s="211"/>
      <c r="D130" s="63" t="s">
        <v>47</v>
      </c>
      <c r="E130" s="64"/>
      <c r="F130" s="65" t="s">
        <v>171</v>
      </c>
      <c r="G130" s="64" t="s">
        <v>42</v>
      </c>
      <c r="H130" s="64"/>
      <c r="I130" s="64">
        <f>IF(G130&lt;&gt;"",5,"")</f>
        <v>5</v>
      </c>
      <c r="J130" s="64" t="s">
        <v>142</v>
      </c>
    </row>
    <row r="131" spans="1:10" hidden="1">
      <c r="A131" s="211"/>
      <c r="B131" s="62" t="s">
        <v>56</v>
      </c>
      <c r="C131" s="211"/>
      <c r="D131" s="63" t="s">
        <v>49</v>
      </c>
      <c r="E131" s="64"/>
      <c r="F131" s="65" t="s">
        <v>172</v>
      </c>
      <c r="G131" s="64"/>
      <c r="H131" s="64" t="s">
        <v>42</v>
      </c>
      <c r="I131" s="64">
        <f>IF(G131&lt;&gt;"",5,0)</f>
        <v>0</v>
      </c>
      <c r="J131" s="64" t="s">
        <v>142</v>
      </c>
    </row>
    <row r="132" spans="1:10" hidden="1">
      <c r="A132" s="211"/>
      <c r="B132" s="62" t="s">
        <v>56</v>
      </c>
      <c r="C132" s="211"/>
      <c r="D132" s="66" t="s">
        <v>51</v>
      </c>
      <c r="E132" s="67"/>
      <c r="F132" s="68"/>
      <c r="G132" s="67"/>
      <c r="H132" s="67"/>
      <c r="I132" s="67">
        <f>SUM(I128:I131)</f>
        <v>10</v>
      </c>
      <c r="J132" s="67"/>
    </row>
    <row r="133" spans="1:10" s="76" customFormat="1">
      <c r="A133" s="217">
        <v>26</v>
      </c>
      <c r="B133" s="89" t="s">
        <v>95</v>
      </c>
      <c r="C133" s="211" t="s">
        <v>173</v>
      </c>
      <c r="D133" s="63" t="s">
        <v>40</v>
      </c>
      <c r="E133" s="64"/>
      <c r="F133" s="65" t="s">
        <v>174</v>
      </c>
      <c r="G133" s="64"/>
      <c r="H133" s="64" t="s">
        <v>42</v>
      </c>
      <c r="I133" s="64">
        <f>IF(G133&lt;&gt;"",5,0)</f>
        <v>0</v>
      </c>
      <c r="J133" s="64" t="s">
        <v>142</v>
      </c>
    </row>
    <row r="134" spans="1:10" s="76" customFormat="1" hidden="1">
      <c r="A134" s="217"/>
      <c r="B134" s="89" t="s">
        <v>95</v>
      </c>
      <c r="C134" s="211"/>
      <c r="D134" s="63" t="s">
        <v>44</v>
      </c>
      <c r="E134" s="64" t="s">
        <v>45</v>
      </c>
      <c r="F134" s="65" t="s">
        <v>109</v>
      </c>
      <c r="G134" s="64" t="s">
        <v>42</v>
      </c>
      <c r="H134" s="64"/>
      <c r="I134" s="64">
        <f>IF(G134&lt;&gt;"",5,0)</f>
        <v>5</v>
      </c>
      <c r="J134" s="64" t="s">
        <v>142</v>
      </c>
    </row>
    <row r="135" spans="1:10" s="76" customFormat="1" hidden="1">
      <c r="A135" s="217"/>
      <c r="B135" s="89" t="s">
        <v>95</v>
      </c>
      <c r="C135" s="211"/>
      <c r="D135" s="63" t="s">
        <v>47</v>
      </c>
      <c r="E135" s="64"/>
      <c r="F135" s="65" t="s">
        <v>110</v>
      </c>
      <c r="G135" s="64" t="s">
        <v>42</v>
      </c>
      <c r="H135" s="64"/>
      <c r="I135" s="64">
        <f>IF(G135&lt;&gt;"",5,0)</f>
        <v>5</v>
      </c>
      <c r="J135" s="64" t="s">
        <v>142</v>
      </c>
    </row>
    <row r="136" spans="1:10" s="76" customFormat="1" hidden="1">
      <c r="A136" s="217"/>
      <c r="B136" s="89" t="s">
        <v>95</v>
      </c>
      <c r="C136" s="211"/>
      <c r="D136" s="63" t="s">
        <v>49</v>
      </c>
      <c r="E136" s="64"/>
      <c r="F136" s="65"/>
      <c r="G136" s="64" t="s">
        <v>42</v>
      </c>
      <c r="H136" s="64"/>
      <c r="I136" s="64">
        <f>IF(G136&lt;&gt;"",5,0)</f>
        <v>5</v>
      </c>
      <c r="J136" s="64" t="s">
        <v>142</v>
      </c>
    </row>
    <row r="137" spans="1:10" s="76" customFormat="1" hidden="1">
      <c r="A137" s="217"/>
      <c r="B137" s="89" t="s">
        <v>95</v>
      </c>
      <c r="C137" s="211"/>
      <c r="D137" s="66" t="s">
        <v>51</v>
      </c>
      <c r="E137" s="67"/>
      <c r="F137" s="68"/>
      <c r="G137" s="67"/>
      <c r="H137" s="67"/>
      <c r="I137" s="67">
        <f>SUM(I133:I136)</f>
        <v>15</v>
      </c>
      <c r="J137" s="67"/>
    </row>
    <row r="138" spans="1:10" ht="15" customHeight="1">
      <c r="A138" s="214">
        <v>28</v>
      </c>
      <c r="B138" s="90" t="s">
        <v>90</v>
      </c>
      <c r="C138" s="214" t="s">
        <v>175</v>
      </c>
      <c r="D138" s="69" t="s">
        <v>40</v>
      </c>
      <c r="E138" s="70"/>
      <c r="F138" s="71" t="s">
        <v>176</v>
      </c>
      <c r="G138" s="70"/>
      <c r="H138" s="70" t="s">
        <v>42</v>
      </c>
      <c r="I138" s="64">
        <f>IF(G138&lt;&gt;"",5,0)</f>
        <v>0</v>
      </c>
      <c r="J138" s="69" t="s">
        <v>72</v>
      </c>
    </row>
    <row r="139" spans="1:10" hidden="1">
      <c r="A139" s="214"/>
      <c r="B139" s="90" t="s">
        <v>90</v>
      </c>
      <c r="C139" s="214"/>
      <c r="D139" s="69" t="s">
        <v>44</v>
      </c>
      <c r="E139" s="70" t="s">
        <v>45</v>
      </c>
      <c r="F139" s="71" t="s">
        <v>177</v>
      </c>
      <c r="G139" s="70" t="s">
        <v>42</v>
      </c>
      <c r="H139" s="70"/>
      <c r="I139" s="64">
        <f>IF(G139&lt;&gt;"",5,"0")</f>
        <v>5</v>
      </c>
      <c r="J139" s="69"/>
    </row>
    <row r="140" spans="1:10" hidden="1">
      <c r="A140" s="214"/>
      <c r="B140" s="90" t="s">
        <v>90</v>
      </c>
      <c r="C140" s="214"/>
      <c r="D140" s="69" t="s">
        <v>47</v>
      </c>
      <c r="E140" s="70"/>
      <c r="F140" s="71" t="s">
        <v>178</v>
      </c>
      <c r="G140" s="70"/>
      <c r="H140" s="70" t="s">
        <v>42</v>
      </c>
      <c r="I140" s="64">
        <f>IF(G140&lt;&gt;"",5,0)</f>
        <v>0</v>
      </c>
      <c r="J140" s="69" t="s">
        <v>179</v>
      </c>
    </row>
    <row r="141" spans="1:10" hidden="1">
      <c r="A141" s="214"/>
      <c r="B141" s="90" t="s">
        <v>90</v>
      </c>
      <c r="C141" s="214"/>
      <c r="D141" s="69" t="s">
        <v>49</v>
      </c>
      <c r="E141" s="70"/>
      <c r="F141" s="71"/>
      <c r="G141" s="70" t="s">
        <v>42</v>
      </c>
      <c r="H141" s="70"/>
      <c r="I141" s="64">
        <f>IF(G141&lt;&gt;"",5,"0")</f>
        <v>5</v>
      </c>
      <c r="J141" s="69"/>
    </row>
    <row r="142" spans="1:10" hidden="1">
      <c r="A142" s="214"/>
      <c r="B142" s="90" t="s">
        <v>90</v>
      </c>
      <c r="C142" s="214"/>
      <c r="D142" s="72" t="s">
        <v>51</v>
      </c>
      <c r="E142" s="73"/>
      <c r="F142" s="74"/>
      <c r="G142" s="73"/>
      <c r="H142" s="73"/>
      <c r="I142" s="73">
        <f>SUM(I138:I141)</f>
        <v>10</v>
      </c>
      <c r="J142" s="69"/>
    </row>
    <row r="143" spans="1:10">
      <c r="A143" s="214">
        <v>29</v>
      </c>
      <c r="B143" s="90" t="s">
        <v>69</v>
      </c>
      <c r="C143" s="214" t="s">
        <v>180</v>
      </c>
      <c r="D143" s="69" t="s">
        <v>40</v>
      </c>
      <c r="E143" s="70"/>
      <c r="F143" s="71" t="s">
        <v>181</v>
      </c>
      <c r="G143" s="70" t="s">
        <v>42</v>
      </c>
      <c r="H143" s="70"/>
      <c r="I143" s="70">
        <f>IF(G143&lt;&gt;"",5,"")</f>
        <v>5</v>
      </c>
      <c r="J143" s="69"/>
    </row>
    <row r="144" spans="1:10" hidden="1">
      <c r="A144" s="214"/>
      <c r="B144" s="90" t="s">
        <v>69</v>
      </c>
      <c r="C144" s="214"/>
      <c r="D144" s="69" t="s">
        <v>44</v>
      </c>
      <c r="E144" s="70" t="s">
        <v>45</v>
      </c>
      <c r="F144" s="71" t="s">
        <v>182</v>
      </c>
      <c r="G144" s="70" t="s">
        <v>42</v>
      </c>
      <c r="H144" s="70"/>
      <c r="I144" s="70">
        <f>IF(G144&lt;&gt;"",5,"")</f>
        <v>5</v>
      </c>
      <c r="J144" s="69"/>
    </row>
    <row r="145" spans="1:10" hidden="1">
      <c r="A145" s="214"/>
      <c r="B145" s="90" t="s">
        <v>69</v>
      </c>
      <c r="C145" s="214"/>
      <c r="D145" s="69" t="s">
        <v>47</v>
      </c>
      <c r="E145" s="70"/>
      <c r="F145" s="71" t="s">
        <v>183</v>
      </c>
      <c r="G145" s="70" t="s">
        <v>42</v>
      </c>
      <c r="H145" s="70"/>
      <c r="I145" s="70">
        <f>IF(G145&lt;&gt;"",5,"")</f>
        <v>5</v>
      </c>
      <c r="J145" s="69"/>
    </row>
    <row r="146" spans="1:10" hidden="1">
      <c r="A146" s="214"/>
      <c r="B146" s="90" t="s">
        <v>69</v>
      </c>
      <c r="C146" s="214"/>
      <c r="D146" s="69" t="s">
        <v>49</v>
      </c>
      <c r="E146" s="70"/>
      <c r="F146" s="71"/>
      <c r="G146" s="70" t="s">
        <v>42</v>
      </c>
      <c r="H146" s="70"/>
      <c r="I146" s="70">
        <f>IF(G146&lt;&gt;"",5,"")</f>
        <v>5</v>
      </c>
      <c r="J146" s="69"/>
    </row>
    <row r="147" spans="1:10" hidden="1">
      <c r="A147" s="214"/>
      <c r="B147" s="90" t="s">
        <v>69</v>
      </c>
      <c r="C147" s="214"/>
      <c r="D147" s="72" t="s">
        <v>51</v>
      </c>
      <c r="E147" s="73"/>
      <c r="F147" s="74"/>
      <c r="G147" s="73"/>
      <c r="H147" s="73"/>
      <c r="I147" s="73">
        <f>SUM(I143:I146)</f>
        <v>20</v>
      </c>
      <c r="J147" s="69"/>
    </row>
    <row r="148" spans="1:10">
      <c r="A148" s="214">
        <v>30</v>
      </c>
      <c r="B148" s="90" t="s">
        <v>69</v>
      </c>
      <c r="C148" s="214" t="s">
        <v>184</v>
      </c>
      <c r="D148" s="69" t="s">
        <v>40</v>
      </c>
      <c r="E148" s="70"/>
      <c r="F148" s="71" t="s">
        <v>185</v>
      </c>
      <c r="G148" s="70"/>
      <c r="H148" s="70" t="s">
        <v>42</v>
      </c>
      <c r="I148" s="64">
        <f>IF(G148&lt;&gt;"",5,0)</f>
        <v>0</v>
      </c>
      <c r="J148" s="69" t="s">
        <v>186</v>
      </c>
    </row>
    <row r="149" spans="1:10" hidden="1">
      <c r="A149" s="214"/>
      <c r="B149" s="90" t="s">
        <v>69</v>
      </c>
      <c r="C149" s="214"/>
      <c r="D149" s="69" t="s">
        <v>44</v>
      </c>
      <c r="E149" s="70" t="s">
        <v>45</v>
      </c>
      <c r="F149" s="71" t="s">
        <v>187</v>
      </c>
      <c r="G149" s="70"/>
      <c r="H149" s="70" t="s">
        <v>42</v>
      </c>
      <c r="I149" s="64">
        <f>IF(G149&lt;&gt;"",5,0)</f>
        <v>0</v>
      </c>
      <c r="J149" s="69"/>
    </row>
    <row r="150" spans="1:10" hidden="1">
      <c r="A150" s="214"/>
      <c r="B150" s="90" t="s">
        <v>69</v>
      </c>
      <c r="C150" s="214"/>
      <c r="D150" s="69" t="s">
        <v>47</v>
      </c>
      <c r="E150" s="70"/>
      <c r="F150" s="71" t="s">
        <v>188</v>
      </c>
      <c r="G150" s="70" t="s">
        <v>42</v>
      </c>
      <c r="H150" s="70"/>
      <c r="I150" s="64">
        <f>IF(G150&lt;&gt;"",5,0)</f>
        <v>5</v>
      </c>
      <c r="J150" s="69"/>
    </row>
    <row r="151" spans="1:10" hidden="1">
      <c r="A151" s="214"/>
      <c r="B151" s="90" t="s">
        <v>69</v>
      </c>
      <c r="C151" s="214"/>
      <c r="D151" s="69" t="s">
        <v>49</v>
      </c>
      <c r="E151" s="70"/>
      <c r="F151" s="71"/>
      <c r="G151" s="70"/>
      <c r="H151" s="70" t="s">
        <v>42</v>
      </c>
      <c r="I151" s="64">
        <f>IF(G151&lt;&gt;"",5,0)</f>
        <v>0</v>
      </c>
      <c r="J151" s="69" t="s">
        <v>189</v>
      </c>
    </row>
    <row r="152" spans="1:10" hidden="1">
      <c r="A152" s="214"/>
      <c r="B152" s="90" t="s">
        <v>69</v>
      </c>
      <c r="C152" s="214"/>
      <c r="D152" s="72" t="s">
        <v>51</v>
      </c>
      <c r="E152" s="73"/>
      <c r="F152" s="74"/>
      <c r="G152" s="73"/>
      <c r="H152" s="73"/>
      <c r="I152" s="73">
        <f>SUM(I148:I151)</f>
        <v>5</v>
      </c>
      <c r="J152" s="69"/>
    </row>
    <row r="153" spans="1:10">
      <c r="A153" s="214">
        <v>31</v>
      </c>
      <c r="B153" s="90" t="s">
        <v>69</v>
      </c>
      <c r="C153" s="214" t="s">
        <v>190</v>
      </c>
      <c r="D153" s="69" t="s">
        <v>40</v>
      </c>
      <c r="E153" s="70"/>
      <c r="F153" s="71" t="s">
        <v>181</v>
      </c>
      <c r="G153" s="70" t="s">
        <v>42</v>
      </c>
      <c r="H153" s="70"/>
      <c r="I153" s="70">
        <f>IF(G153&lt;&gt;"",5,"")</f>
        <v>5</v>
      </c>
      <c r="J153" s="69"/>
    </row>
    <row r="154" spans="1:10" hidden="1">
      <c r="A154" s="214"/>
      <c r="B154" s="90" t="s">
        <v>69</v>
      </c>
      <c r="C154" s="214"/>
      <c r="D154" s="69" t="s">
        <v>44</v>
      </c>
      <c r="E154" s="70" t="s">
        <v>45</v>
      </c>
      <c r="F154" s="71" t="s">
        <v>182</v>
      </c>
      <c r="G154" s="70" t="s">
        <v>42</v>
      </c>
      <c r="H154" s="70"/>
      <c r="I154" s="70">
        <f>IF(G154&lt;&gt;"",5,"")</f>
        <v>5</v>
      </c>
      <c r="J154" s="69"/>
    </row>
    <row r="155" spans="1:10" hidden="1">
      <c r="A155" s="214"/>
      <c r="B155" s="90" t="s">
        <v>69</v>
      </c>
      <c r="C155" s="214"/>
      <c r="D155" s="69" t="s">
        <v>47</v>
      </c>
      <c r="E155" s="70"/>
      <c r="F155" s="71" t="s">
        <v>183</v>
      </c>
      <c r="G155" s="70" t="s">
        <v>42</v>
      </c>
      <c r="H155" s="70"/>
      <c r="I155" s="70">
        <f>IF(G155&lt;&gt;"",5,"")</f>
        <v>5</v>
      </c>
      <c r="J155" s="69"/>
    </row>
    <row r="156" spans="1:10" hidden="1">
      <c r="A156" s="214"/>
      <c r="B156" s="90" t="s">
        <v>69</v>
      </c>
      <c r="C156" s="214"/>
      <c r="D156" s="69" t="s">
        <v>49</v>
      </c>
      <c r="E156" s="70"/>
      <c r="F156" s="71"/>
      <c r="G156" s="70" t="s">
        <v>42</v>
      </c>
      <c r="H156" s="70"/>
      <c r="I156" s="70">
        <f>IF(G156&lt;&gt;"",5,"")</f>
        <v>5</v>
      </c>
      <c r="J156" s="69"/>
    </row>
    <row r="157" spans="1:10" hidden="1">
      <c r="A157" s="214"/>
      <c r="B157" s="90" t="s">
        <v>69</v>
      </c>
      <c r="C157" s="214"/>
      <c r="D157" s="72" t="s">
        <v>51</v>
      </c>
      <c r="E157" s="73"/>
      <c r="F157" s="74"/>
      <c r="G157" s="73"/>
      <c r="H157" s="73"/>
      <c r="I157" s="73">
        <f>SUM(I153:I156)</f>
        <v>20</v>
      </c>
      <c r="J157" s="69"/>
    </row>
    <row r="158" spans="1:10">
      <c r="A158" s="214">
        <v>32</v>
      </c>
      <c r="B158" s="90" t="s">
        <v>90</v>
      </c>
      <c r="C158" s="214" t="s">
        <v>191</v>
      </c>
      <c r="D158" s="69" t="s">
        <v>40</v>
      </c>
      <c r="E158" s="70"/>
      <c r="F158" s="71" t="s">
        <v>192</v>
      </c>
      <c r="G158" s="70"/>
      <c r="H158" s="70" t="s">
        <v>42</v>
      </c>
      <c r="I158" s="64">
        <f>IF(G158&lt;&gt;"",5,0)</f>
        <v>0</v>
      </c>
      <c r="J158" s="69" t="s">
        <v>193</v>
      </c>
    </row>
    <row r="159" spans="1:10" hidden="1">
      <c r="A159" s="214"/>
      <c r="B159" s="90" t="s">
        <v>90</v>
      </c>
      <c r="C159" s="214"/>
      <c r="D159" s="69" t="s">
        <v>44</v>
      </c>
      <c r="E159" s="70" t="s">
        <v>45</v>
      </c>
      <c r="F159" s="71" t="s">
        <v>194</v>
      </c>
      <c r="G159" s="70"/>
      <c r="H159" s="70" t="s">
        <v>42</v>
      </c>
      <c r="I159" s="64">
        <f>IF(G159&lt;&gt;"",5,0)</f>
        <v>0</v>
      </c>
      <c r="J159" s="69"/>
    </row>
    <row r="160" spans="1:10" hidden="1">
      <c r="A160" s="214"/>
      <c r="B160" s="90" t="s">
        <v>90</v>
      </c>
      <c r="C160" s="214"/>
      <c r="D160" s="69" t="s">
        <v>47</v>
      </c>
      <c r="E160" s="70"/>
      <c r="F160" s="71" t="s">
        <v>195</v>
      </c>
      <c r="G160" s="70"/>
      <c r="H160" s="70" t="s">
        <v>42</v>
      </c>
      <c r="I160" s="64">
        <f>IF(G160&lt;&gt;"",5,0)</f>
        <v>0</v>
      </c>
      <c r="J160" s="69"/>
    </row>
    <row r="161" spans="1:10" hidden="1">
      <c r="A161" s="214"/>
      <c r="B161" s="90" t="s">
        <v>90</v>
      </c>
      <c r="C161" s="214"/>
      <c r="D161" s="69" t="s">
        <v>49</v>
      </c>
      <c r="E161" s="70"/>
      <c r="F161" s="71"/>
      <c r="G161" s="70"/>
      <c r="H161" s="70" t="s">
        <v>42</v>
      </c>
      <c r="I161" s="64">
        <f>IF(G161&lt;&gt;"",5,0)</f>
        <v>0</v>
      </c>
      <c r="J161" s="69" t="s">
        <v>189</v>
      </c>
    </row>
    <row r="162" spans="1:10" hidden="1">
      <c r="A162" s="214"/>
      <c r="B162" s="90" t="s">
        <v>90</v>
      </c>
      <c r="C162" s="214"/>
      <c r="D162" s="72" t="s">
        <v>51</v>
      </c>
      <c r="E162" s="73"/>
      <c r="F162" s="74"/>
      <c r="G162" s="73"/>
      <c r="H162" s="73"/>
      <c r="I162" s="73">
        <f>SUM(I158:I161)</f>
        <v>0</v>
      </c>
      <c r="J162" s="69"/>
    </row>
    <row r="163" spans="1:10">
      <c r="A163" s="214">
        <v>33</v>
      </c>
      <c r="B163" s="90" t="s">
        <v>155</v>
      </c>
      <c r="C163" s="214" t="s">
        <v>196</v>
      </c>
      <c r="D163" s="69" t="s">
        <v>40</v>
      </c>
      <c r="E163" s="70"/>
      <c r="F163" s="71" t="s">
        <v>197</v>
      </c>
      <c r="G163" s="70" t="s">
        <v>42</v>
      </c>
      <c r="H163" s="70"/>
      <c r="I163" s="70">
        <f>IF(G163&lt;&gt;"",5,"")</f>
        <v>5</v>
      </c>
      <c r="J163" s="69"/>
    </row>
    <row r="164" spans="1:10" hidden="1">
      <c r="A164" s="214"/>
      <c r="B164" s="90" t="s">
        <v>155</v>
      </c>
      <c r="C164" s="214"/>
      <c r="D164" s="69" t="s">
        <v>44</v>
      </c>
      <c r="E164" s="70" t="s">
        <v>45</v>
      </c>
      <c r="F164" s="71" t="s">
        <v>198</v>
      </c>
      <c r="G164" s="70" t="s">
        <v>42</v>
      </c>
      <c r="H164" s="70"/>
      <c r="I164" s="70">
        <f>IF(G164&lt;&gt;"",5,"")</f>
        <v>5</v>
      </c>
      <c r="J164" s="69"/>
    </row>
    <row r="165" spans="1:10" ht="30" hidden="1">
      <c r="A165" s="214"/>
      <c r="B165" s="90" t="s">
        <v>155</v>
      </c>
      <c r="C165" s="214"/>
      <c r="D165" s="69" t="s">
        <v>47</v>
      </c>
      <c r="E165" s="70"/>
      <c r="F165" s="71" t="s">
        <v>199</v>
      </c>
      <c r="G165" s="70" t="s">
        <v>42</v>
      </c>
      <c r="H165" s="70"/>
      <c r="I165" s="70">
        <f>IF(G165&lt;&gt;"",5,"")</f>
        <v>5</v>
      </c>
      <c r="J165" s="69"/>
    </row>
    <row r="166" spans="1:10" hidden="1">
      <c r="A166" s="214"/>
      <c r="B166" s="90" t="s">
        <v>155</v>
      </c>
      <c r="C166" s="214"/>
      <c r="D166" s="69" t="s">
        <v>49</v>
      </c>
      <c r="E166" s="70"/>
      <c r="F166" s="71"/>
      <c r="G166" s="70" t="s">
        <v>42</v>
      </c>
      <c r="H166" s="70"/>
      <c r="I166" s="70">
        <f>IF(G166&lt;&gt;"",5,"")</f>
        <v>5</v>
      </c>
      <c r="J166" s="69"/>
    </row>
    <row r="167" spans="1:10" hidden="1">
      <c r="A167" s="214"/>
      <c r="B167" s="90" t="s">
        <v>155</v>
      </c>
      <c r="C167" s="214"/>
      <c r="D167" s="72" t="s">
        <v>51</v>
      </c>
      <c r="E167" s="73"/>
      <c r="F167" s="74"/>
      <c r="G167" s="73"/>
      <c r="H167" s="73"/>
      <c r="I167" s="73">
        <f>SUM(I163:I166)</f>
        <v>20</v>
      </c>
      <c r="J167" s="69"/>
    </row>
    <row r="168" spans="1:10">
      <c r="A168" s="214">
        <v>34</v>
      </c>
      <c r="B168" s="90" t="s">
        <v>200</v>
      </c>
      <c r="C168" s="214" t="s">
        <v>201</v>
      </c>
      <c r="D168" s="69" t="s">
        <v>40</v>
      </c>
      <c r="E168" s="70"/>
      <c r="F168" s="71" t="s">
        <v>202</v>
      </c>
      <c r="G168" s="70" t="s">
        <v>42</v>
      </c>
      <c r="H168" s="70"/>
      <c r="I168" s="70">
        <f>IF(G168&lt;&gt;"",5,"")</f>
        <v>5</v>
      </c>
      <c r="J168" s="69"/>
    </row>
    <row r="169" spans="1:10" hidden="1">
      <c r="A169" s="214"/>
      <c r="B169" s="90" t="s">
        <v>200</v>
      </c>
      <c r="C169" s="214"/>
      <c r="D169" s="69" t="s">
        <v>44</v>
      </c>
      <c r="E169" s="70" t="s">
        <v>45</v>
      </c>
      <c r="F169" s="71" t="s">
        <v>203</v>
      </c>
      <c r="G169" s="70" t="s">
        <v>42</v>
      </c>
      <c r="H169" s="70"/>
      <c r="I169" s="70">
        <f>IF(G169&lt;&gt;"",5,"")</f>
        <v>5</v>
      </c>
      <c r="J169" s="69"/>
    </row>
    <row r="170" spans="1:10" ht="30" hidden="1">
      <c r="A170" s="214"/>
      <c r="B170" s="90" t="s">
        <v>200</v>
      </c>
      <c r="C170" s="214"/>
      <c r="D170" s="69" t="s">
        <v>47</v>
      </c>
      <c r="E170" s="70"/>
      <c r="F170" s="71" t="s">
        <v>204</v>
      </c>
      <c r="G170" s="70" t="s">
        <v>42</v>
      </c>
      <c r="H170" s="70"/>
      <c r="I170" s="70">
        <f>IF(G170&lt;&gt;"",5,"")</f>
        <v>5</v>
      </c>
      <c r="J170" s="69"/>
    </row>
    <row r="171" spans="1:10" hidden="1">
      <c r="A171" s="214"/>
      <c r="B171" s="90" t="s">
        <v>200</v>
      </c>
      <c r="C171" s="214"/>
      <c r="D171" s="69" t="s">
        <v>49</v>
      </c>
      <c r="E171" s="70"/>
      <c r="F171" s="71"/>
      <c r="G171" s="70" t="s">
        <v>42</v>
      </c>
      <c r="H171" s="70"/>
      <c r="I171" s="70">
        <f>IF(G171&lt;&gt;"",5,"")</f>
        <v>5</v>
      </c>
      <c r="J171" s="69"/>
    </row>
    <row r="172" spans="1:10" hidden="1">
      <c r="A172" s="214"/>
      <c r="B172" s="90" t="s">
        <v>200</v>
      </c>
      <c r="C172" s="214"/>
      <c r="D172" s="72" t="s">
        <v>51</v>
      </c>
      <c r="E172" s="73"/>
      <c r="F172" s="74"/>
      <c r="G172" s="73"/>
      <c r="H172" s="73"/>
      <c r="I172" s="73">
        <f>SUM(I168:I171)</f>
        <v>20</v>
      </c>
      <c r="J172" s="69"/>
    </row>
    <row r="173" spans="1:10">
      <c r="A173" s="214">
        <v>35</v>
      </c>
      <c r="B173" s="90" t="s">
        <v>38</v>
      </c>
      <c r="C173" s="214" t="s">
        <v>205</v>
      </c>
      <c r="D173" s="69" t="s">
        <v>40</v>
      </c>
      <c r="E173" s="70"/>
      <c r="F173" s="71" t="s">
        <v>206</v>
      </c>
      <c r="G173" s="70" t="s">
        <v>42</v>
      </c>
      <c r="H173" s="70"/>
      <c r="I173" s="70">
        <f>IF(G173&lt;&gt;"",5,"")</f>
        <v>5</v>
      </c>
      <c r="J173" s="69"/>
    </row>
    <row r="174" spans="1:10" hidden="1">
      <c r="A174" s="214"/>
      <c r="B174" s="90" t="s">
        <v>38</v>
      </c>
      <c r="C174" s="214"/>
      <c r="D174" s="69" t="s">
        <v>44</v>
      </c>
      <c r="E174" s="70" t="s">
        <v>45</v>
      </c>
      <c r="F174" s="71" t="s">
        <v>207</v>
      </c>
      <c r="G174" s="70" t="s">
        <v>42</v>
      </c>
      <c r="H174" s="70"/>
      <c r="I174" s="70">
        <f>IF(G174&lt;&gt;"",5,"")</f>
        <v>5</v>
      </c>
      <c r="J174" s="69"/>
    </row>
    <row r="175" spans="1:10" ht="30" hidden="1">
      <c r="A175" s="214"/>
      <c r="B175" s="90" t="s">
        <v>38</v>
      </c>
      <c r="C175" s="214"/>
      <c r="D175" s="69" t="s">
        <v>47</v>
      </c>
      <c r="E175" s="70"/>
      <c r="F175" s="71" t="s">
        <v>208</v>
      </c>
      <c r="G175" s="70" t="s">
        <v>42</v>
      </c>
      <c r="H175" s="70"/>
      <c r="I175" s="70">
        <f>IF(G175&lt;&gt;"",5,"")</f>
        <v>5</v>
      </c>
      <c r="J175" s="69"/>
    </row>
    <row r="176" spans="1:10" hidden="1">
      <c r="A176" s="214"/>
      <c r="B176" s="90" t="s">
        <v>38</v>
      </c>
      <c r="C176" s="214"/>
      <c r="D176" s="69" t="s">
        <v>49</v>
      </c>
      <c r="E176" s="70"/>
      <c r="F176" s="71"/>
      <c r="G176" s="70" t="s">
        <v>42</v>
      </c>
      <c r="H176" s="70"/>
      <c r="I176" s="70">
        <f>IF(G176&lt;&gt;"",5,"")</f>
        <v>5</v>
      </c>
      <c r="J176" s="69"/>
    </row>
    <row r="177" spans="1:10" hidden="1">
      <c r="A177" s="214"/>
      <c r="B177" s="90" t="s">
        <v>38</v>
      </c>
      <c r="C177" s="214"/>
      <c r="D177" s="72" t="s">
        <v>51</v>
      </c>
      <c r="E177" s="73"/>
      <c r="F177" s="74"/>
      <c r="G177" s="73"/>
      <c r="H177" s="73"/>
      <c r="I177" s="73">
        <f>SUM(I173:I176)</f>
        <v>20</v>
      </c>
      <c r="J177" s="69"/>
    </row>
    <row r="178" spans="1:10" s="76" customFormat="1" ht="15" customHeight="1">
      <c r="A178" s="222">
        <v>36</v>
      </c>
      <c r="B178" s="91" t="s">
        <v>90</v>
      </c>
      <c r="C178" s="215" t="s">
        <v>209</v>
      </c>
      <c r="D178" s="77" t="s">
        <v>40</v>
      </c>
      <c r="E178" s="78"/>
      <c r="F178" s="79" t="s">
        <v>210</v>
      </c>
      <c r="G178" s="78" t="s">
        <v>42</v>
      </c>
      <c r="H178" s="78"/>
      <c r="I178" s="64">
        <f>IF(G178&lt;&gt;"",5,"0")</f>
        <v>5</v>
      </c>
      <c r="J178" s="92" t="s">
        <v>98</v>
      </c>
    </row>
    <row r="179" spans="1:10" s="76" customFormat="1" hidden="1">
      <c r="A179" s="222"/>
      <c r="B179" s="91" t="s">
        <v>90</v>
      </c>
      <c r="C179" s="215"/>
      <c r="D179" s="77" t="s">
        <v>44</v>
      </c>
      <c r="E179" s="78" t="s">
        <v>45</v>
      </c>
      <c r="F179" s="79" t="s">
        <v>116</v>
      </c>
      <c r="G179" s="78" t="s">
        <v>42</v>
      </c>
      <c r="H179" s="78"/>
      <c r="I179" s="64">
        <f>IF(G179&lt;&gt;"",5,"0")</f>
        <v>5</v>
      </c>
      <c r="J179" s="92" t="s">
        <v>98</v>
      </c>
    </row>
    <row r="180" spans="1:10" s="76" customFormat="1" ht="30" hidden="1">
      <c r="A180" s="222"/>
      <c r="B180" s="91" t="s">
        <v>90</v>
      </c>
      <c r="C180" s="215"/>
      <c r="D180" s="77" t="s">
        <v>47</v>
      </c>
      <c r="E180" s="78"/>
      <c r="F180" s="79" t="s">
        <v>211</v>
      </c>
      <c r="G180" s="78" t="s">
        <v>42</v>
      </c>
      <c r="H180" s="78"/>
      <c r="I180" s="64">
        <f>IF(G180&lt;&gt;"",5,"0")</f>
        <v>5</v>
      </c>
      <c r="J180" s="92" t="s">
        <v>98</v>
      </c>
    </row>
    <row r="181" spans="1:10" s="76" customFormat="1" hidden="1">
      <c r="A181" s="222"/>
      <c r="B181" s="91" t="s">
        <v>90</v>
      </c>
      <c r="C181" s="215"/>
      <c r="D181" s="77" t="s">
        <v>49</v>
      </c>
      <c r="E181" s="78"/>
      <c r="F181" s="79" t="s">
        <v>127</v>
      </c>
      <c r="G181" s="78" t="s">
        <v>42</v>
      </c>
      <c r="H181" s="78"/>
      <c r="I181" s="64">
        <f>IF(G181&lt;&gt;"",5,"0")</f>
        <v>5</v>
      </c>
      <c r="J181" s="92" t="s">
        <v>98</v>
      </c>
    </row>
    <row r="182" spans="1:10" s="76" customFormat="1" hidden="1">
      <c r="A182" s="222"/>
      <c r="B182" s="91" t="s">
        <v>90</v>
      </c>
      <c r="C182" s="215"/>
      <c r="D182" s="80" t="s">
        <v>51</v>
      </c>
      <c r="E182" s="81"/>
      <c r="F182" s="82"/>
      <c r="G182" s="81"/>
      <c r="H182" s="81"/>
      <c r="I182" s="81">
        <f>+SUM(I178:I181)</f>
        <v>20</v>
      </c>
      <c r="J182" s="93"/>
    </row>
    <row r="183" spans="1:10" s="76" customFormat="1" ht="15" customHeight="1">
      <c r="A183" s="222">
        <v>37</v>
      </c>
      <c r="B183" s="91" t="s">
        <v>76</v>
      </c>
      <c r="C183" s="215" t="s">
        <v>212</v>
      </c>
      <c r="D183" s="77" t="s">
        <v>40</v>
      </c>
      <c r="E183" s="78"/>
      <c r="F183" s="79" t="s">
        <v>213</v>
      </c>
      <c r="G183" s="78"/>
      <c r="H183" s="78" t="s">
        <v>42</v>
      </c>
      <c r="I183" s="78">
        <v>0</v>
      </c>
      <c r="J183" s="92" t="s">
        <v>98</v>
      </c>
    </row>
    <row r="184" spans="1:10" s="76" customFormat="1" hidden="1">
      <c r="A184" s="222"/>
      <c r="B184" s="91" t="s">
        <v>76</v>
      </c>
      <c r="C184" s="215"/>
      <c r="D184" s="77" t="s">
        <v>44</v>
      </c>
      <c r="E184" s="78" t="s">
        <v>45</v>
      </c>
      <c r="F184" s="79" t="s">
        <v>116</v>
      </c>
      <c r="G184" s="78" t="s">
        <v>42</v>
      </c>
      <c r="H184" s="78"/>
      <c r="I184" s="78">
        <v>5</v>
      </c>
      <c r="J184" s="92" t="s">
        <v>98</v>
      </c>
    </row>
    <row r="185" spans="1:10" s="76" customFormat="1" ht="30" hidden="1">
      <c r="A185" s="222"/>
      <c r="B185" s="91" t="s">
        <v>76</v>
      </c>
      <c r="C185" s="215"/>
      <c r="D185" s="77" t="s">
        <v>47</v>
      </c>
      <c r="E185" s="78"/>
      <c r="F185" s="79" t="s">
        <v>214</v>
      </c>
      <c r="G185" s="78" t="s">
        <v>42</v>
      </c>
      <c r="H185" s="78"/>
      <c r="I185" s="78">
        <v>5</v>
      </c>
      <c r="J185" s="92" t="s">
        <v>98</v>
      </c>
    </row>
    <row r="186" spans="1:10" s="76" customFormat="1" hidden="1">
      <c r="A186" s="222"/>
      <c r="B186" s="91" t="s">
        <v>76</v>
      </c>
      <c r="C186" s="215"/>
      <c r="D186" s="77" t="s">
        <v>49</v>
      </c>
      <c r="E186" s="78"/>
      <c r="F186" s="79" t="s">
        <v>215</v>
      </c>
      <c r="G186" s="78" t="s">
        <v>42</v>
      </c>
      <c r="H186" s="78"/>
      <c r="I186" s="78">
        <v>5</v>
      </c>
      <c r="J186" s="92" t="s">
        <v>98</v>
      </c>
    </row>
    <row r="187" spans="1:10" s="76" customFormat="1" hidden="1">
      <c r="A187" s="222"/>
      <c r="B187" s="91" t="s">
        <v>76</v>
      </c>
      <c r="C187" s="215"/>
      <c r="D187" s="80" t="s">
        <v>51</v>
      </c>
      <c r="E187" s="81"/>
      <c r="F187" s="82"/>
      <c r="G187" s="81"/>
      <c r="H187" s="81"/>
      <c r="I187" s="81">
        <v>15</v>
      </c>
      <c r="J187" s="93"/>
    </row>
    <row r="188" spans="1:10">
      <c r="A188" s="214">
        <v>38</v>
      </c>
      <c r="B188" s="90" t="s">
        <v>95</v>
      </c>
      <c r="C188" s="211" t="s">
        <v>216</v>
      </c>
      <c r="D188" s="63" t="s">
        <v>40</v>
      </c>
      <c r="E188" s="64"/>
      <c r="F188" s="65" t="s">
        <v>217</v>
      </c>
      <c r="G188" s="64"/>
      <c r="H188" s="64" t="s">
        <v>42</v>
      </c>
      <c r="I188" s="64">
        <f>IF(G188&lt;&gt;"",5,0)</f>
        <v>0</v>
      </c>
      <c r="J188" s="64" t="s">
        <v>72</v>
      </c>
    </row>
    <row r="189" spans="1:10" hidden="1">
      <c r="A189" s="214"/>
      <c r="B189" s="90" t="s">
        <v>95</v>
      </c>
      <c r="C189" s="211"/>
      <c r="D189" s="63" t="s">
        <v>44</v>
      </c>
      <c r="E189" s="64" t="s">
        <v>45</v>
      </c>
      <c r="F189" s="65" t="s">
        <v>218</v>
      </c>
      <c r="G189" s="64" t="s">
        <v>42</v>
      </c>
      <c r="H189" s="64"/>
      <c r="I189" s="64">
        <v>5</v>
      </c>
      <c r="J189" s="64" t="s">
        <v>98</v>
      </c>
    </row>
    <row r="190" spans="1:10" ht="30" hidden="1">
      <c r="A190" s="214"/>
      <c r="B190" s="90" t="s">
        <v>95</v>
      </c>
      <c r="C190" s="211"/>
      <c r="D190" s="63" t="s">
        <v>47</v>
      </c>
      <c r="E190" s="64"/>
      <c r="F190" s="65" t="s">
        <v>62</v>
      </c>
      <c r="G190" s="64" t="s">
        <v>42</v>
      </c>
      <c r="H190" s="64"/>
      <c r="I190" s="64">
        <v>5</v>
      </c>
      <c r="J190" s="64" t="s">
        <v>98</v>
      </c>
    </row>
    <row r="191" spans="1:10" hidden="1">
      <c r="A191" s="214"/>
      <c r="B191" s="90" t="s">
        <v>95</v>
      </c>
      <c r="C191" s="211"/>
      <c r="D191" s="63" t="s">
        <v>49</v>
      </c>
      <c r="E191" s="64"/>
      <c r="F191" s="65" t="s">
        <v>219</v>
      </c>
      <c r="G191" s="64"/>
      <c r="H191" s="64" t="s">
        <v>42</v>
      </c>
      <c r="I191" s="64">
        <f>IF(G191&lt;&gt;"",5,0)</f>
        <v>0</v>
      </c>
      <c r="J191" s="64" t="s">
        <v>98</v>
      </c>
    </row>
    <row r="192" spans="1:10" hidden="1">
      <c r="A192" s="214"/>
      <c r="B192" s="90" t="s">
        <v>95</v>
      </c>
      <c r="C192" s="211"/>
      <c r="D192" s="66" t="s">
        <v>51</v>
      </c>
      <c r="E192" s="67"/>
      <c r="F192" s="68"/>
      <c r="G192" s="67"/>
      <c r="H192" s="67"/>
      <c r="I192" s="67">
        <v>10</v>
      </c>
      <c r="J192" s="67"/>
    </row>
    <row r="193" spans="1:10" s="76" customFormat="1">
      <c r="A193" s="222">
        <v>39</v>
      </c>
      <c r="B193" s="91" t="s">
        <v>95</v>
      </c>
      <c r="C193" s="211" t="s">
        <v>220</v>
      </c>
      <c r="D193" s="63" t="s">
        <v>40</v>
      </c>
      <c r="E193" s="64"/>
      <c r="F193" s="65" t="s">
        <v>221</v>
      </c>
      <c r="G193" s="64"/>
      <c r="H193" s="64" t="s">
        <v>42</v>
      </c>
      <c r="I193" s="64">
        <f>IF(G193&lt;&gt;"",5,0)</f>
        <v>0</v>
      </c>
      <c r="J193" s="64" t="s">
        <v>98</v>
      </c>
    </row>
    <row r="194" spans="1:10" s="76" customFormat="1" hidden="1">
      <c r="A194" s="222"/>
      <c r="B194" s="91" t="s">
        <v>95</v>
      </c>
      <c r="C194" s="211"/>
      <c r="D194" s="63" t="s">
        <v>44</v>
      </c>
      <c r="E194" s="64" t="s">
        <v>45</v>
      </c>
      <c r="F194" s="65" t="s">
        <v>109</v>
      </c>
      <c r="G194" s="64" t="s">
        <v>42</v>
      </c>
      <c r="H194" s="64"/>
      <c r="I194" s="64">
        <f>IF(G194&lt;&gt;"",5,0)</f>
        <v>5</v>
      </c>
      <c r="J194" s="64" t="s">
        <v>98</v>
      </c>
    </row>
    <row r="195" spans="1:10" s="76" customFormat="1" ht="30" hidden="1">
      <c r="A195" s="222"/>
      <c r="B195" s="91" t="s">
        <v>95</v>
      </c>
      <c r="C195" s="211"/>
      <c r="D195" s="63" t="s">
        <v>47</v>
      </c>
      <c r="E195" s="64"/>
      <c r="F195" s="65" t="s">
        <v>110</v>
      </c>
      <c r="G195" s="64" t="s">
        <v>42</v>
      </c>
      <c r="H195" s="64"/>
      <c r="I195" s="64">
        <f>IF(G195&lt;&gt;"",5,0)</f>
        <v>5</v>
      </c>
      <c r="J195" s="64" t="s">
        <v>98</v>
      </c>
    </row>
    <row r="196" spans="1:10" s="76" customFormat="1" hidden="1">
      <c r="A196" s="222"/>
      <c r="B196" s="91" t="s">
        <v>95</v>
      </c>
      <c r="C196" s="211"/>
      <c r="D196" s="63" t="s">
        <v>49</v>
      </c>
      <c r="E196" s="64"/>
      <c r="F196" s="65"/>
      <c r="G196" s="64" t="s">
        <v>42</v>
      </c>
      <c r="H196" s="64"/>
      <c r="I196" s="64">
        <f>IF(G196&lt;&gt;"",5,0)</f>
        <v>5</v>
      </c>
      <c r="J196" s="64" t="s">
        <v>98</v>
      </c>
    </row>
    <row r="197" spans="1:10" s="76" customFormat="1" hidden="1">
      <c r="A197" s="222"/>
      <c r="B197" s="91" t="s">
        <v>95</v>
      </c>
      <c r="C197" s="211"/>
      <c r="D197" s="66" t="s">
        <v>51</v>
      </c>
      <c r="E197" s="67"/>
      <c r="F197" s="68"/>
      <c r="G197" s="67"/>
      <c r="H197" s="67"/>
      <c r="I197" s="67">
        <f>+SUM(I193:I196)</f>
        <v>15</v>
      </c>
      <c r="J197" s="67"/>
    </row>
    <row r="198" spans="1:10">
      <c r="A198" s="214">
        <v>40</v>
      </c>
      <c r="B198" s="90" t="s">
        <v>200</v>
      </c>
      <c r="C198" s="223" t="s">
        <v>222</v>
      </c>
      <c r="D198" s="63" t="s">
        <v>40</v>
      </c>
      <c r="E198" s="64"/>
      <c r="F198" s="65" t="s">
        <v>223</v>
      </c>
      <c r="G198" s="64" t="s">
        <v>42</v>
      </c>
      <c r="H198" s="64"/>
      <c r="I198" s="64">
        <f>IF(G198&lt;&gt;"",5,0)</f>
        <v>5</v>
      </c>
      <c r="J198" s="64" t="s">
        <v>224</v>
      </c>
    </row>
    <row r="199" spans="1:10" hidden="1">
      <c r="A199" s="214"/>
      <c r="B199" s="90" t="s">
        <v>200</v>
      </c>
      <c r="C199" s="223"/>
      <c r="D199" s="63" t="s">
        <v>44</v>
      </c>
      <c r="E199" s="64" t="s">
        <v>45</v>
      </c>
      <c r="F199" s="65" t="s">
        <v>109</v>
      </c>
      <c r="G199" s="64" t="s">
        <v>42</v>
      </c>
      <c r="H199" s="64"/>
      <c r="I199" s="64">
        <v>5</v>
      </c>
      <c r="J199" s="64" t="s">
        <v>142</v>
      </c>
    </row>
    <row r="200" spans="1:10" ht="30" hidden="1">
      <c r="A200" s="214"/>
      <c r="B200" s="90" t="s">
        <v>200</v>
      </c>
      <c r="C200" s="223"/>
      <c r="D200" s="63" t="s">
        <v>47</v>
      </c>
      <c r="E200" s="64"/>
      <c r="F200" s="65" t="s">
        <v>110</v>
      </c>
      <c r="G200" s="64" t="s">
        <v>42</v>
      </c>
      <c r="H200" s="64"/>
      <c r="I200" s="64">
        <f>IF(G200&lt;&gt;"",5,0)</f>
        <v>5</v>
      </c>
      <c r="J200" s="64" t="s">
        <v>142</v>
      </c>
    </row>
    <row r="201" spans="1:10" hidden="1">
      <c r="A201" s="214"/>
      <c r="B201" s="90" t="s">
        <v>200</v>
      </c>
      <c r="C201" s="223"/>
      <c r="D201" s="63" t="s">
        <v>49</v>
      </c>
      <c r="E201" s="64"/>
      <c r="F201" s="65"/>
      <c r="G201" s="64"/>
      <c r="H201" s="64" t="s">
        <v>42</v>
      </c>
      <c r="I201" s="64" t="str">
        <f>IF(G201&lt;&gt;"",5,"")</f>
        <v/>
      </c>
      <c r="J201" s="64" t="s">
        <v>225</v>
      </c>
    </row>
    <row r="202" spans="1:10" hidden="1">
      <c r="A202" s="214"/>
      <c r="B202" s="90" t="s">
        <v>200</v>
      </c>
      <c r="C202" s="223"/>
      <c r="D202" s="66" t="s">
        <v>51</v>
      </c>
      <c r="E202" s="67"/>
      <c r="F202" s="68"/>
      <c r="G202" s="67"/>
      <c r="H202" s="67"/>
      <c r="I202" s="67">
        <f>SUM(I198:I201)</f>
        <v>15</v>
      </c>
      <c r="J202" s="67"/>
    </row>
    <row r="203" spans="1:10">
      <c r="A203" s="214">
        <v>41</v>
      </c>
      <c r="B203" s="90" t="s">
        <v>200</v>
      </c>
      <c r="C203" s="223" t="s">
        <v>226</v>
      </c>
      <c r="D203" s="63" t="s">
        <v>40</v>
      </c>
      <c r="E203" s="64"/>
      <c r="F203" s="65" t="s">
        <v>223</v>
      </c>
      <c r="G203" s="64" t="s">
        <v>42</v>
      </c>
      <c r="H203" s="64"/>
      <c r="I203" s="64">
        <f>IF(G203&lt;&gt;"",5,0)</f>
        <v>5</v>
      </c>
      <c r="J203" s="64" t="s">
        <v>224</v>
      </c>
    </row>
    <row r="204" spans="1:10" hidden="1">
      <c r="A204" s="214"/>
      <c r="B204" s="90" t="s">
        <v>200</v>
      </c>
      <c r="C204" s="223"/>
      <c r="D204" s="63" t="s">
        <v>44</v>
      </c>
      <c r="E204" s="64" t="s">
        <v>45</v>
      </c>
      <c r="F204" s="65" t="s">
        <v>109</v>
      </c>
      <c r="G204" s="64" t="s">
        <v>42</v>
      </c>
      <c r="H204" s="64"/>
      <c r="I204" s="64">
        <v>5</v>
      </c>
      <c r="J204" s="64" t="s">
        <v>142</v>
      </c>
    </row>
    <row r="205" spans="1:10" ht="30" hidden="1">
      <c r="A205" s="214"/>
      <c r="B205" s="90" t="s">
        <v>200</v>
      </c>
      <c r="C205" s="223"/>
      <c r="D205" s="63" t="s">
        <v>47</v>
      </c>
      <c r="E205" s="64"/>
      <c r="F205" s="65" t="s">
        <v>110</v>
      </c>
      <c r="G205" s="64" t="s">
        <v>42</v>
      </c>
      <c r="H205" s="64"/>
      <c r="I205" s="64">
        <f>IF(G205&lt;&gt;"",5,0)</f>
        <v>5</v>
      </c>
      <c r="J205" s="64" t="s">
        <v>142</v>
      </c>
    </row>
    <row r="206" spans="1:10" hidden="1">
      <c r="A206" s="214"/>
      <c r="B206" s="90" t="s">
        <v>200</v>
      </c>
      <c r="C206" s="223"/>
      <c r="D206" s="63" t="s">
        <v>49</v>
      </c>
      <c r="E206" s="64"/>
      <c r="F206" s="65"/>
      <c r="G206" s="64" t="s">
        <v>42</v>
      </c>
      <c r="H206" s="64"/>
      <c r="I206" s="64">
        <f>IF(G206&lt;&gt;"",5,"")</f>
        <v>5</v>
      </c>
      <c r="J206" s="64" t="s">
        <v>227</v>
      </c>
    </row>
    <row r="207" spans="1:10" hidden="1">
      <c r="A207" s="214"/>
      <c r="B207" s="90" t="s">
        <v>200</v>
      </c>
      <c r="C207" s="223"/>
      <c r="D207" s="66" t="s">
        <v>51</v>
      </c>
      <c r="E207" s="67"/>
      <c r="F207" s="68"/>
      <c r="G207" s="67"/>
      <c r="H207" s="67"/>
      <c r="I207" s="67">
        <f>SUM(I203:I206)</f>
        <v>20</v>
      </c>
      <c r="J207" s="67"/>
    </row>
    <row r="208" spans="1:10">
      <c r="A208" s="214">
        <v>42</v>
      </c>
      <c r="B208" s="90" t="s">
        <v>200</v>
      </c>
      <c r="C208" s="223" t="s">
        <v>228</v>
      </c>
      <c r="D208" s="63" t="s">
        <v>40</v>
      </c>
      <c r="E208" s="64"/>
      <c r="F208" s="65" t="s">
        <v>223</v>
      </c>
      <c r="G208" s="64" t="s">
        <v>42</v>
      </c>
      <c r="H208" s="64"/>
      <c r="I208" s="64">
        <f>IF(G208&lt;&gt;"",5,0)</f>
        <v>5</v>
      </c>
      <c r="J208" s="64" t="s">
        <v>224</v>
      </c>
    </row>
    <row r="209" spans="1:10" hidden="1">
      <c r="A209" s="214"/>
      <c r="B209" s="90" t="s">
        <v>200</v>
      </c>
      <c r="C209" s="223"/>
      <c r="D209" s="63" t="s">
        <v>44</v>
      </c>
      <c r="E209" s="64" t="s">
        <v>45</v>
      </c>
      <c r="F209" s="65" t="s">
        <v>109</v>
      </c>
      <c r="G209" s="64" t="s">
        <v>42</v>
      </c>
      <c r="H209" s="64"/>
      <c r="I209" s="64">
        <f>IF(G209&lt;&gt;"",5,"0")</f>
        <v>5</v>
      </c>
      <c r="J209" s="64" t="s">
        <v>142</v>
      </c>
    </row>
    <row r="210" spans="1:10" ht="30" hidden="1">
      <c r="A210" s="214"/>
      <c r="B210" s="90" t="s">
        <v>200</v>
      </c>
      <c r="C210" s="223"/>
      <c r="D210" s="63" t="s">
        <v>47</v>
      </c>
      <c r="E210" s="64"/>
      <c r="F210" s="65" t="s">
        <v>110</v>
      </c>
      <c r="G210" s="64" t="s">
        <v>42</v>
      </c>
      <c r="H210" s="64"/>
      <c r="I210" s="64">
        <f>IF(G210&lt;&gt;"",5,0)</f>
        <v>5</v>
      </c>
      <c r="J210" s="64" t="s">
        <v>142</v>
      </c>
    </row>
    <row r="211" spans="1:10" hidden="1">
      <c r="A211" s="214"/>
      <c r="B211" s="90" t="s">
        <v>200</v>
      </c>
      <c r="C211" s="223"/>
      <c r="D211" s="63" t="s">
        <v>49</v>
      </c>
      <c r="E211" s="64"/>
      <c r="F211" s="65"/>
      <c r="G211" s="64" t="s">
        <v>42</v>
      </c>
      <c r="H211" s="64"/>
      <c r="I211" s="64">
        <f>IF(G211&lt;&gt;"",5,0)</f>
        <v>5</v>
      </c>
      <c r="J211" s="64" t="s">
        <v>227</v>
      </c>
    </row>
    <row r="212" spans="1:10" hidden="1">
      <c r="A212" s="214"/>
      <c r="B212" s="90" t="s">
        <v>200</v>
      </c>
      <c r="C212" s="223"/>
      <c r="D212" s="66" t="s">
        <v>51</v>
      </c>
      <c r="E212" s="67"/>
      <c r="F212" s="68"/>
      <c r="G212" s="67"/>
      <c r="H212" s="67"/>
      <c r="I212" s="67">
        <f>SUM(I208:I211)</f>
        <v>20</v>
      </c>
      <c r="J212" s="67"/>
    </row>
    <row r="213" spans="1:10">
      <c r="A213" s="214">
        <v>43</v>
      </c>
      <c r="B213" s="90" t="s">
        <v>200</v>
      </c>
      <c r="C213" s="223" t="s">
        <v>229</v>
      </c>
      <c r="D213" s="63" t="s">
        <v>40</v>
      </c>
      <c r="E213" s="64"/>
      <c r="F213" s="65" t="s">
        <v>223</v>
      </c>
      <c r="G213" s="64" t="s">
        <v>42</v>
      </c>
      <c r="H213" s="64"/>
      <c r="I213" s="64">
        <f>IF(G213&lt;&gt;"",5,0)</f>
        <v>5</v>
      </c>
      <c r="J213" s="64" t="s">
        <v>224</v>
      </c>
    </row>
    <row r="214" spans="1:10" hidden="1">
      <c r="A214" s="214"/>
      <c r="B214" s="90" t="s">
        <v>200</v>
      </c>
      <c r="C214" s="223"/>
      <c r="D214" s="63" t="s">
        <v>44</v>
      </c>
      <c r="E214" s="64" t="s">
        <v>45</v>
      </c>
      <c r="F214" s="65" t="s">
        <v>109</v>
      </c>
      <c r="G214" s="64" t="s">
        <v>42</v>
      </c>
      <c r="H214" s="64"/>
      <c r="I214" s="64">
        <f>IF(G214&lt;&gt;"",5,"0")</f>
        <v>5</v>
      </c>
      <c r="J214" s="64" t="s">
        <v>142</v>
      </c>
    </row>
    <row r="215" spans="1:10" ht="30" hidden="1">
      <c r="A215" s="214"/>
      <c r="B215" s="90" t="s">
        <v>200</v>
      </c>
      <c r="C215" s="223"/>
      <c r="D215" s="63" t="s">
        <v>47</v>
      </c>
      <c r="E215" s="64"/>
      <c r="F215" s="65" t="s">
        <v>110</v>
      </c>
      <c r="G215" s="64" t="s">
        <v>42</v>
      </c>
      <c r="H215" s="64"/>
      <c r="I215" s="64">
        <f>IF(G215&lt;&gt;"",5,0)</f>
        <v>5</v>
      </c>
      <c r="J215" s="64" t="s">
        <v>142</v>
      </c>
    </row>
    <row r="216" spans="1:10" hidden="1">
      <c r="A216" s="214"/>
      <c r="B216" s="90" t="s">
        <v>200</v>
      </c>
      <c r="C216" s="223"/>
      <c r="D216" s="63" t="s">
        <v>49</v>
      </c>
      <c r="E216" s="64"/>
      <c r="F216" s="65"/>
      <c r="G216" s="64" t="s">
        <v>42</v>
      </c>
      <c r="H216" s="64"/>
      <c r="I216" s="64">
        <f>IF(G216&lt;&gt;"",5,0)</f>
        <v>5</v>
      </c>
      <c r="J216" s="64" t="s">
        <v>227</v>
      </c>
    </row>
    <row r="217" spans="1:10" hidden="1">
      <c r="A217" s="214"/>
      <c r="B217" s="90" t="s">
        <v>200</v>
      </c>
      <c r="C217" s="223"/>
      <c r="D217" s="66" t="s">
        <v>51</v>
      </c>
      <c r="E217" s="67"/>
      <c r="F217" s="68"/>
      <c r="G217" s="67"/>
      <c r="H217" s="67"/>
      <c r="I217" s="67">
        <f>SUM(I213:I216)</f>
        <v>20</v>
      </c>
      <c r="J217" s="67"/>
    </row>
    <row r="218" spans="1:10" ht="15" customHeight="1">
      <c r="A218" s="214">
        <v>44</v>
      </c>
      <c r="B218" s="90" t="s">
        <v>155</v>
      </c>
      <c r="C218" s="211" t="s">
        <v>230</v>
      </c>
      <c r="D218" s="63" t="s">
        <v>40</v>
      </c>
      <c r="E218" s="64"/>
      <c r="F218" s="65" t="s">
        <v>223</v>
      </c>
      <c r="G218" s="64" t="s">
        <v>42</v>
      </c>
      <c r="H218" s="64"/>
      <c r="I218" s="64">
        <v>5</v>
      </c>
      <c r="J218" s="64" t="s">
        <v>98</v>
      </c>
    </row>
    <row r="219" spans="1:10" hidden="1">
      <c r="A219" s="214"/>
      <c r="B219" s="90" t="s">
        <v>155</v>
      </c>
      <c r="C219" s="211"/>
      <c r="D219" s="63" t="s">
        <v>44</v>
      </c>
      <c r="E219" s="64" t="s">
        <v>45</v>
      </c>
      <c r="F219" s="65" t="s">
        <v>109</v>
      </c>
      <c r="G219" s="64" t="s">
        <v>42</v>
      </c>
      <c r="H219" s="64"/>
      <c r="I219" s="64">
        <v>5</v>
      </c>
      <c r="J219" s="64" t="s">
        <v>98</v>
      </c>
    </row>
    <row r="220" spans="1:10" ht="30" hidden="1">
      <c r="A220" s="214"/>
      <c r="B220" s="90" t="s">
        <v>155</v>
      </c>
      <c r="C220" s="211"/>
      <c r="D220" s="63" t="s">
        <v>47</v>
      </c>
      <c r="E220" s="64"/>
      <c r="F220" s="65" t="s">
        <v>110</v>
      </c>
      <c r="G220" s="64" t="s">
        <v>42</v>
      </c>
      <c r="H220" s="64"/>
      <c r="I220" s="64">
        <v>5</v>
      </c>
      <c r="J220" s="64" t="s">
        <v>98</v>
      </c>
    </row>
    <row r="221" spans="1:10" hidden="1">
      <c r="A221" s="214"/>
      <c r="B221" s="90" t="s">
        <v>155</v>
      </c>
      <c r="C221" s="211"/>
      <c r="D221" s="63" t="s">
        <v>49</v>
      </c>
      <c r="E221" s="64"/>
      <c r="F221" s="65"/>
      <c r="G221" s="64" t="s">
        <v>42</v>
      </c>
      <c r="H221" s="64"/>
      <c r="I221" s="64">
        <v>5</v>
      </c>
      <c r="J221" s="64" t="s">
        <v>98</v>
      </c>
    </row>
    <row r="222" spans="1:10" hidden="1">
      <c r="A222" s="214"/>
      <c r="B222" s="90" t="s">
        <v>155</v>
      </c>
      <c r="C222" s="211"/>
      <c r="D222" s="66" t="s">
        <v>51</v>
      </c>
      <c r="E222" s="67"/>
      <c r="F222" s="68"/>
      <c r="G222" s="67"/>
      <c r="H222" s="67"/>
      <c r="I222" s="67">
        <v>20</v>
      </c>
      <c r="J222" s="67"/>
    </row>
    <row r="223" spans="1:10">
      <c r="A223" s="214">
        <v>45</v>
      </c>
      <c r="B223" s="90" t="s">
        <v>155</v>
      </c>
      <c r="C223" s="211" t="s">
        <v>231</v>
      </c>
      <c r="D223" s="63" t="s">
        <v>40</v>
      </c>
      <c r="E223" s="64"/>
      <c r="F223" s="65" t="s">
        <v>223</v>
      </c>
      <c r="G223" s="64" t="s">
        <v>42</v>
      </c>
      <c r="H223" s="64"/>
      <c r="I223" s="64">
        <f>IF(G223&lt;&gt;"",5,"0")</f>
        <v>5</v>
      </c>
      <c r="J223" s="64" t="s">
        <v>98</v>
      </c>
    </row>
    <row r="224" spans="1:10" hidden="1">
      <c r="A224" s="214"/>
      <c r="B224" s="90" t="s">
        <v>155</v>
      </c>
      <c r="C224" s="211"/>
      <c r="D224" s="63" t="s">
        <v>44</v>
      </c>
      <c r="E224" s="64" t="s">
        <v>45</v>
      </c>
      <c r="F224" s="65" t="s">
        <v>232</v>
      </c>
      <c r="G224" s="64"/>
      <c r="H224" s="64"/>
      <c r="I224" s="64">
        <f>IF(G224&lt;&gt;"",5,0)</f>
        <v>0</v>
      </c>
      <c r="J224" s="64" t="s">
        <v>98</v>
      </c>
    </row>
    <row r="225" spans="1:10" ht="30" hidden="1">
      <c r="A225" s="214"/>
      <c r="B225" s="90" t="s">
        <v>155</v>
      </c>
      <c r="C225" s="211"/>
      <c r="D225" s="63" t="s">
        <v>47</v>
      </c>
      <c r="E225" s="64"/>
      <c r="F225" s="65" t="s">
        <v>110</v>
      </c>
      <c r="G225" s="64" t="s">
        <v>42</v>
      </c>
      <c r="H225" s="64"/>
      <c r="I225" s="64">
        <f>IF(G225&lt;&gt;"",5,"0")</f>
        <v>5</v>
      </c>
      <c r="J225" s="64" t="s">
        <v>98</v>
      </c>
    </row>
    <row r="226" spans="1:10" hidden="1">
      <c r="A226" s="214"/>
      <c r="B226" s="90" t="s">
        <v>155</v>
      </c>
      <c r="C226" s="211"/>
      <c r="D226" s="63" t="s">
        <v>49</v>
      </c>
      <c r="E226" s="64"/>
      <c r="F226" s="65"/>
      <c r="G226" s="64" t="s">
        <v>42</v>
      </c>
      <c r="H226" s="64"/>
      <c r="I226" s="64">
        <f>IF(G226&lt;&gt;"",5,"0")</f>
        <v>5</v>
      </c>
      <c r="J226" s="64" t="s">
        <v>98</v>
      </c>
    </row>
    <row r="227" spans="1:10" hidden="1">
      <c r="A227" s="214"/>
      <c r="B227" s="90" t="s">
        <v>155</v>
      </c>
      <c r="C227" s="211"/>
      <c r="D227" s="66" t="s">
        <v>51</v>
      </c>
      <c r="E227" s="67"/>
      <c r="F227" s="68"/>
      <c r="G227" s="67"/>
      <c r="H227" s="67"/>
      <c r="I227" s="67">
        <v>15</v>
      </c>
      <c r="J227" s="67"/>
    </row>
    <row r="228" spans="1:10">
      <c r="A228" s="214">
        <v>46</v>
      </c>
      <c r="B228" s="90" t="s">
        <v>155</v>
      </c>
      <c r="C228" s="211" t="s">
        <v>233</v>
      </c>
      <c r="D228" s="63" t="s">
        <v>40</v>
      </c>
      <c r="E228" s="64"/>
      <c r="F228" s="65" t="s">
        <v>234</v>
      </c>
      <c r="G228" s="64"/>
      <c r="H228" s="64" t="s">
        <v>42</v>
      </c>
      <c r="I228" s="64">
        <f>IF(G228&lt;&gt;"",5,0)</f>
        <v>0</v>
      </c>
      <c r="J228" s="64" t="s">
        <v>98</v>
      </c>
    </row>
    <row r="229" spans="1:10" hidden="1">
      <c r="A229" s="214"/>
      <c r="B229" s="90" t="s">
        <v>155</v>
      </c>
      <c r="C229" s="211"/>
      <c r="D229" s="63" t="s">
        <v>44</v>
      </c>
      <c r="E229" s="64" t="s">
        <v>45</v>
      </c>
      <c r="F229" s="65" t="s">
        <v>109</v>
      </c>
      <c r="G229" s="64" t="s">
        <v>42</v>
      </c>
      <c r="H229" s="64"/>
      <c r="I229" s="64">
        <f>IF(G229&lt;&gt;"",5,"0")</f>
        <v>5</v>
      </c>
      <c r="J229" s="64" t="s">
        <v>98</v>
      </c>
    </row>
    <row r="230" spans="1:10" ht="30" hidden="1">
      <c r="A230" s="214"/>
      <c r="B230" s="90" t="s">
        <v>155</v>
      </c>
      <c r="C230" s="211"/>
      <c r="D230" s="63" t="s">
        <v>47</v>
      </c>
      <c r="E230" s="64"/>
      <c r="F230" s="65" t="s">
        <v>110</v>
      </c>
      <c r="G230" s="64" t="s">
        <v>42</v>
      </c>
      <c r="H230" s="64"/>
      <c r="I230" s="64">
        <f>IF(G230&lt;&gt;"",5,"0")</f>
        <v>5</v>
      </c>
      <c r="J230" s="64" t="s">
        <v>98</v>
      </c>
    </row>
    <row r="231" spans="1:10" hidden="1">
      <c r="A231" s="214"/>
      <c r="B231" s="90" t="s">
        <v>155</v>
      </c>
      <c r="C231" s="211"/>
      <c r="D231" s="63" t="s">
        <v>49</v>
      </c>
      <c r="E231" s="64"/>
      <c r="F231" s="65"/>
      <c r="G231" s="64" t="s">
        <v>42</v>
      </c>
      <c r="H231" s="64"/>
      <c r="I231" s="64">
        <f>IF(G231&lt;&gt;"",5,"0")</f>
        <v>5</v>
      </c>
      <c r="J231" s="64" t="s">
        <v>98</v>
      </c>
    </row>
    <row r="232" spans="1:10" hidden="1">
      <c r="A232" s="214"/>
      <c r="B232" s="90" t="s">
        <v>155</v>
      </c>
      <c r="C232" s="211"/>
      <c r="D232" s="66" t="s">
        <v>51</v>
      </c>
      <c r="E232" s="67"/>
      <c r="F232" s="68"/>
      <c r="G232" s="67"/>
      <c r="H232" s="67"/>
      <c r="I232" s="67">
        <v>15</v>
      </c>
      <c r="J232" s="67"/>
    </row>
    <row r="233" spans="1:10">
      <c r="A233" s="214">
        <v>47</v>
      </c>
      <c r="B233" s="90" t="s">
        <v>102</v>
      </c>
      <c r="C233" s="211" t="s">
        <v>235</v>
      </c>
      <c r="D233" s="63" t="s">
        <v>40</v>
      </c>
      <c r="E233" s="64"/>
      <c r="F233" s="65" t="s">
        <v>236</v>
      </c>
      <c r="G233" s="64" t="s">
        <v>42</v>
      </c>
      <c r="H233" s="64"/>
      <c r="I233" s="64">
        <v>5</v>
      </c>
      <c r="J233" s="64" t="s">
        <v>98</v>
      </c>
    </row>
    <row r="234" spans="1:10" hidden="1">
      <c r="A234" s="214"/>
      <c r="B234" s="90" t="s">
        <v>102</v>
      </c>
      <c r="C234" s="211"/>
      <c r="D234" s="63" t="s">
        <v>44</v>
      </c>
      <c r="E234" s="64" t="s">
        <v>45</v>
      </c>
      <c r="F234" s="65" t="s">
        <v>109</v>
      </c>
      <c r="G234" s="64" t="s">
        <v>42</v>
      </c>
      <c r="H234" s="64"/>
      <c r="I234" s="64">
        <v>5</v>
      </c>
      <c r="J234" s="64" t="s">
        <v>98</v>
      </c>
    </row>
    <row r="235" spans="1:10" ht="30" hidden="1">
      <c r="A235" s="214"/>
      <c r="B235" s="90" t="s">
        <v>102</v>
      </c>
      <c r="C235" s="211"/>
      <c r="D235" s="63" t="s">
        <v>47</v>
      </c>
      <c r="E235" s="64"/>
      <c r="F235" s="65" t="s">
        <v>110</v>
      </c>
      <c r="G235" s="64" t="s">
        <v>42</v>
      </c>
      <c r="H235" s="64"/>
      <c r="I235" s="64">
        <v>5</v>
      </c>
      <c r="J235" s="64" t="s">
        <v>98</v>
      </c>
    </row>
    <row r="236" spans="1:10" hidden="1">
      <c r="A236" s="214"/>
      <c r="B236" s="90" t="s">
        <v>102</v>
      </c>
      <c r="C236" s="211"/>
      <c r="D236" s="63" t="s">
        <v>49</v>
      </c>
      <c r="E236" s="64"/>
      <c r="F236" s="65" t="s">
        <v>237</v>
      </c>
      <c r="G236" s="64" t="s">
        <v>42</v>
      </c>
      <c r="H236" s="64"/>
      <c r="I236" s="64">
        <v>5</v>
      </c>
      <c r="J236" s="64" t="s">
        <v>98</v>
      </c>
    </row>
    <row r="237" spans="1:10" hidden="1">
      <c r="A237" s="214"/>
      <c r="B237" s="90" t="s">
        <v>102</v>
      </c>
      <c r="C237" s="211"/>
      <c r="D237" s="66" t="s">
        <v>51</v>
      </c>
      <c r="E237" s="67"/>
      <c r="F237" s="68"/>
      <c r="G237" s="67"/>
      <c r="H237" s="67"/>
      <c r="I237" s="67">
        <f>SUM(I233:I236)</f>
        <v>20</v>
      </c>
      <c r="J237" s="67"/>
    </row>
    <row r="238" spans="1:10">
      <c r="A238" s="214">
        <v>48</v>
      </c>
      <c r="B238" s="90" t="s">
        <v>102</v>
      </c>
      <c r="C238" s="211" t="s">
        <v>238</v>
      </c>
      <c r="D238" s="63" t="s">
        <v>40</v>
      </c>
      <c r="E238" s="64"/>
      <c r="F238" s="65" t="s">
        <v>239</v>
      </c>
      <c r="G238" s="64"/>
      <c r="H238" s="64" t="s">
        <v>42</v>
      </c>
      <c r="I238" s="64">
        <f>IF(G238&lt;&gt;"",5,0)</f>
        <v>0</v>
      </c>
      <c r="J238" s="64" t="s">
        <v>240</v>
      </c>
    </row>
    <row r="239" spans="1:10" hidden="1">
      <c r="A239" s="214"/>
      <c r="B239" s="90" t="s">
        <v>102</v>
      </c>
      <c r="C239" s="211"/>
      <c r="D239" s="63" t="s">
        <v>44</v>
      </c>
      <c r="E239" s="64" t="s">
        <v>45</v>
      </c>
      <c r="F239" s="65" t="s">
        <v>109</v>
      </c>
      <c r="G239" s="64" t="s">
        <v>42</v>
      </c>
      <c r="H239" s="64"/>
      <c r="I239" s="64">
        <f>IF(G239&lt;&gt;"",5,"0")</f>
        <v>5</v>
      </c>
      <c r="J239" s="64" t="s">
        <v>98</v>
      </c>
    </row>
    <row r="240" spans="1:10" ht="30" hidden="1">
      <c r="A240" s="214"/>
      <c r="B240" s="90" t="s">
        <v>102</v>
      </c>
      <c r="C240" s="211"/>
      <c r="D240" s="63" t="s">
        <v>47</v>
      </c>
      <c r="E240" s="64"/>
      <c r="F240" s="65" t="s">
        <v>110</v>
      </c>
      <c r="G240" s="64" t="s">
        <v>42</v>
      </c>
      <c r="H240" s="64"/>
      <c r="I240" s="64">
        <f>IF(G240&lt;&gt;"",5,"0")</f>
        <v>5</v>
      </c>
      <c r="J240" s="64" t="s">
        <v>98</v>
      </c>
    </row>
    <row r="241" spans="1:10" hidden="1">
      <c r="A241" s="214"/>
      <c r="B241" s="90" t="s">
        <v>102</v>
      </c>
      <c r="C241" s="211"/>
      <c r="D241" s="63" t="s">
        <v>49</v>
      </c>
      <c r="E241" s="64"/>
      <c r="F241" s="65"/>
      <c r="G241" s="64" t="s">
        <v>42</v>
      </c>
      <c r="H241" s="64"/>
      <c r="I241" s="64">
        <f>IF(G241&lt;&gt;"",5,"0")</f>
        <v>5</v>
      </c>
      <c r="J241" s="64" t="s">
        <v>98</v>
      </c>
    </row>
    <row r="242" spans="1:10" hidden="1">
      <c r="A242" s="214"/>
      <c r="B242" s="90" t="s">
        <v>102</v>
      </c>
      <c r="C242" s="211"/>
      <c r="D242" s="66" t="s">
        <v>51</v>
      </c>
      <c r="E242" s="67"/>
      <c r="F242" s="68"/>
      <c r="G242" s="67"/>
      <c r="H242" s="67"/>
      <c r="I242" s="67">
        <v>15</v>
      </c>
      <c r="J242" s="67"/>
    </row>
    <row r="243" spans="1:10">
      <c r="A243" s="214">
        <v>49</v>
      </c>
      <c r="B243" s="90" t="s">
        <v>95</v>
      </c>
      <c r="C243" s="211" t="s">
        <v>241</v>
      </c>
      <c r="D243" s="63" t="s">
        <v>40</v>
      </c>
      <c r="E243" s="64"/>
      <c r="F243" s="65" t="s">
        <v>242</v>
      </c>
      <c r="G243" s="64" t="s">
        <v>42</v>
      </c>
      <c r="H243" s="64"/>
      <c r="I243" s="64">
        <v>5</v>
      </c>
      <c r="J243" s="64" t="s">
        <v>98</v>
      </c>
    </row>
    <row r="244" spans="1:10" hidden="1">
      <c r="A244" s="214"/>
      <c r="B244" s="90" t="s">
        <v>95</v>
      </c>
      <c r="C244" s="211"/>
      <c r="D244" s="63" t="s">
        <v>44</v>
      </c>
      <c r="E244" s="64" t="s">
        <v>45</v>
      </c>
      <c r="F244" s="65" t="s">
        <v>109</v>
      </c>
      <c r="G244" s="64" t="s">
        <v>42</v>
      </c>
      <c r="H244" s="64"/>
      <c r="I244" s="64">
        <v>5</v>
      </c>
      <c r="J244" s="64" t="s">
        <v>98</v>
      </c>
    </row>
    <row r="245" spans="1:10" ht="30" hidden="1">
      <c r="A245" s="214"/>
      <c r="B245" s="90" t="s">
        <v>95</v>
      </c>
      <c r="C245" s="211"/>
      <c r="D245" s="63" t="s">
        <v>47</v>
      </c>
      <c r="E245" s="64"/>
      <c r="F245" s="65" t="s">
        <v>110</v>
      </c>
      <c r="G245" s="64" t="s">
        <v>42</v>
      </c>
      <c r="H245" s="64"/>
      <c r="I245" s="64">
        <v>5</v>
      </c>
      <c r="J245" s="64" t="s">
        <v>98</v>
      </c>
    </row>
    <row r="246" spans="1:10" hidden="1">
      <c r="A246" s="214"/>
      <c r="B246" s="90" t="s">
        <v>95</v>
      </c>
      <c r="C246" s="211"/>
      <c r="D246" s="63" t="s">
        <v>49</v>
      </c>
      <c r="E246" s="64"/>
      <c r="F246" s="65"/>
      <c r="G246" s="64" t="s">
        <v>42</v>
      </c>
      <c r="H246" s="64"/>
      <c r="I246" s="64">
        <v>5</v>
      </c>
      <c r="J246" s="64" t="s">
        <v>98</v>
      </c>
    </row>
    <row r="247" spans="1:10" hidden="1">
      <c r="A247" s="214"/>
      <c r="B247" s="90" t="s">
        <v>95</v>
      </c>
      <c r="C247" s="211"/>
      <c r="D247" s="66" t="s">
        <v>51</v>
      </c>
      <c r="E247" s="67"/>
      <c r="F247" s="68"/>
      <c r="G247" s="67"/>
      <c r="H247" s="67"/>
      <c r="I247" s="67">
        <v>20</v>
      </c>
      <c r="J247" s="67"/>
    </row>
    <row r="248" spans="1:10">
      <c r="A248" s="214">
        <v>50</v>
      </c>
      <c r="B248" s="90" t="s">
        <v>56</v>
      </c>
      <c r="C248" s="211" t="s">
        <v>243</v>
      </c>
      <c r="D248" s="63" t="s">
        <v>40</v>
      </c>
      <c r="E248" s="64"/>
      <c r="F248" s="65" t="s">
        <v>244</v>
      </c>
      <c r="G248" s="64"/>
      <c r="H248" s="64" t="s">
        <v>42</v>
      </c>
      <c r="I248" s="64">
        <f>IF(G248&lt;&gt;"",5,0)</f>
        <v>0</v>
      </c>
      <c r="J248" s="64" t="s">
        <v>98</v>
      </c>
    </row>
    <row r="249" spans="1:10" hidden="1">
      <c r="A249" s="214"/>
      <c r="B249" s="90" t="s">
        <v>56</v>
      </c>
      <c r="C249" s="211"/>
      <c r="D249" s="63" t="s">
        <v>44</v>
      </c>
      <c r="E249" s="64" t="s">
        <v>45</v>
      </c>
      <c r="F249" s="65" t="s">
        <v>109</v>
      </c>
      <c r="G249" s="64" t="s">
        <v>42</v>
      </c>
      <c r="H249" s="64"/>
      <c r="I249" s="64">
        <f>IF(G249&lt;&gt;"",5,"0")</f>
        <v>5</v>
      </c>
      <c r="J249" s="64" t="s">
        <v>98</v>
      </c>
    </row>
    <row r="250" spans="1:10" ht="30" hidden="1">
      <c r="A250" s="214"/>
      <c r="B250" s="90" t="s">
        <v>56</v>
      </c>
      <c r="C250" s="211"/>
      <c r="D250" s="63" t="s">
        <v>47</v>
      </c>
      <c r="E250" s="64"/>
      <c r="F250" s="65" t="s">
        <v>110</v>
      </c>
      <c r="G250" s="64" t="s">
        <v>42</v>
      </c>
      <c r="H250" s="64"/>
      <c r="I250" s="64">
        <f>IF(G250&lt;&gt;"",5,"0")</f>
        <v>5</v>
      </c>
      <c r="J250" s="64" t="s">
        <v>98</v>
      </c>
    </row>
    <row r="251" spans="1:10" hidden="1">
      <c r="A251" s="214"/>
      <c r="B251" s="90" t="s">
        <v>56</v>
      </c>
      <c r="C251" s="211"/>
      <c r="D251" s="63" t="s">
        <v>49</v>
      </c>
      <c r="E251" s="64"/>
      <c r="F251" s="65" t="s">
        <v>237</v>
      </c>
      <c r="G251" s="64"/>
      <c r="H251" s="64" t="s">
        <v>42</v>
      </c>
      <c r="I251" s="64">
        <f>IF(G251&lt;&gt;"",5,0)</f>
        <v>0</v>
      </c>
      <c r="J251" s="64" t="s">
        <v>98</v>
      </c>
    </row>
    <row r="252" spans="1:10" hidden="1">
      <c r="A252" s="214"/>
      <c r="B252" s="90" t="s">
        <v>56</v>
      </c>
      <c r="C252" s="211"/>
      <c r="D252" s="66" t="s">
        <v>51</v>
      </c>
      <c r="E252" s="67"/>
      <c r="F252" s="68"/>
      <c r="G252" s="67"/>
      <c r="H252" s="67"/>
      <c r="I252" s="67">
        <v>10</v>
      </c>
      <c r="J252" s="67"/>
    </row>
  </sheetData>
  <autoFilter ref="A2:J252">
    <filterColumn colId="3">
      <filters>
        <filter val="Báo cáo đúng ASO"/>
      </filters>
    </filterColumn>
  </autoFilter>
  <mergeCells count="114"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3" max="4" width="15.28515625" bestFit="1" customWidth="1"/>
  </cols>
  <sheetData>
    <row r="1" spans="1:4">
      <c r="A1" s="142" t="s">
        <v>313</v>
      </c>
      <c r="B1" s="142"/>
      <c r="C1" s="142" t="s">
        <v>311</v>
      </c>
      <c r="D1" s="142" t="s">
        <v>312</v>
      </c>
    </row>
    <row r="2" spans="1:4">
      <c r="A2" s="142" t="s">
        <v>310</v>
      </c>
      <c r="B2" s="142">
        <v>26</v>
      </c>
      <c r="C2" s="143">
        <f>B2*6000000</f>
        <v>156000000</v>
      </c>
      <c r="D2" s="143">
        <f>C2</f>
        <v>156000000</v>
      </c>
    </row>
    <row r="3" spans="1:4">
      <c r="A3" s="142" t="s">
        <v>17</v>
      </c>
      <c r="B3" s="142">
        <v>5</v>
      </c>
      <c r="C3" s="143">
        <f>7200000*B3</f>
        <v>36000000</v>
      </c>
      <c r="D3" s="143">
        <f>(7200000-1920000)*5</f>
        <v>26400000</v>
      </c>
    </row>
    <row r="4" spans="1:4">
      <c r="A4" s="142" t="s">
        <v>17</v>
      </c>
      <c r="B4" s="142">
        <v>2</v>
      </c>
      <c r="C4" s="143">
        <f>10200000*B4</f>
        <v>20400000</v>
      </c>
      <c r="D4" s="143">
        <f>4200000*2</f>
        <v>8400000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MT</vt:lpstr>
      <vt:lpstr>KQ audit</vt:lpstr>
      <vt:lpstr>Sheet1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2018-11-24T04:49:21Z</cp:lastPrinted>
  <dcterms:created xsi:type="dcterms:W3CDTF">2012-12-13T09:34:20Z</dcterms:created>
  <dcterms:modified xsi:type="dcterms:W3CDTF">2018-11-24T04:49:24Z</dcterms:modified>
</cp:coreProperties>
</file>