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20" windowWidth="15015" windowHeight="6690"/>
  </bookViews>
  <sheets>
    <sheet name="MT" sheetId="1" r:id="rId1"/>
    <sheet name="KQ audit" sheetId="3" state="hidden" r:id="rId2"/>
    <sheet name="Sheet1" sheetId="4" r:id="rId3"/>
  </sheets>
  <externalReferences>
    <externalReference r:id="rId4"/>
  </externalReferences>
  <definedNames>
    <definedName name="_xlnm._FilterDatabase" localSheetId="1" hidden="1">'KQ audit'!$A$2:$J$252</definedName>
    <definedName name="_xlnm.Print_Area" localSheetId="0">MT!$A$1:$Y$65</definedName>
  </definedNames>
  <calcPr calcId="145621" calcMode="manual"/>
</workbook>
</file>

<file path=xl/calcChain.xml><?xml version="1.0" encoding="utf-8"?>
<calcChain xmlns="http://schemas.openxmlformats.org/spreadsheetml/2006/main">
  <c r="R13" i="1" l="1"/>
  <c r="W51" i="1" l="1"/>
  <c r="W50" i="1"/>
  <c r="W47" i="1"/>
  <c r="D48" i="1"/>
  <c r="Q50" i="1"/>
  <c r="Q47" i="1"/>
  <c r="R23" i="1" l="1"/>
  <c r="R16" i="1"/>
  <c r="N51" i="1" l="1"/>
  <c r="M53" i="1"/>
  <c r="I48" i="1"/>
  <c r="N48" i="1" s="1"/>
  <c r="N52" i="1" s="1"/>
  <c r="I47" i="1"/>
  <c r="N47" i="1" s="1"/>
  <c r="I18" i="1"/>
  <c r="O14" i="1"/>
  <c r="P14" i="1" s="1"/>
  <c r="J14" i="1"/>
  <c r="L14" i="1" s="1"/>
  <c r="G14" i="1"/>
  <c r="F14" i="1"/>
  <c r="K14" i="1" l="1"/>
  <c r="Q14" i="1" s="1"/>
  <c r="H48" i="1"/>
  <c r="M48" i="1" s="1"/>
  <c r="H47" i="1"/>
  <c r="M47" i="1" s="1"/>
  <c r="U10" i="1" l="1"/>
  <c r="V10" i="1" s="1"/>
  <c r="W10" i="1" s="1"/>
  <c r="X10" i="1" s="1"/>
  <c r="M51" i="1"/>
  <c r="H42" i="1"/>
  <c r="H50" i="1" s="1"/>
  <c r="H51" i="1" s="1"/>
  <c r="W15" i="1"/>
  <c r="V12" i="1"/>
  <c r="W12" i="1"/>
  <c r="X12" i="1" s="1"/>
  <c r="V8" i="1"/>
  <c r="W8" i="1"/>
  <c r="X8" i="1" s="1"/>
  <c r="V6" i="1"/>
  <c r="W6" i="1"/>
  <c r="X6" i="1" s="1"/>
  <c r="X15" i="1"/>
  <c r="V7" i="1"/>
  <c r="V9" i="1"/>
  <c r="V11" i="1"/>
  <c r="V13" i="1"/>
  <c r="W9" i="1"/>
  <c r="X9" i="1" s="1"/>
  <c r="W13" i="1"/>
  <c r="X13" i="1" s="1"/>
  <c r="W11" i="1"/>
  <c r="X11" i="1" s="1"/>
  <c r="W7" i="1"/>
  <c r="X7" i="1" s="1"/>
  <c r="I31" i="1"/>
  <c r="I49" i="1" s="1"/>
  <c r="I52" i="1" s="1"/>
  <c r="D47" i="1"/>
  <c r="E48" i="1"/>
  <c r="E47" i="1"/>
  <c r="J29" i="1"/>
  <c r="K29" i="1" s="1"/>
  <c r="O29" i="1"/>
  <c r="P29" i="1" s="1"/>
  <c r="D4" i="4"/>
  <c r="C4" i="4"/>
  <c r="D3" i="4"/>
  <c r="C3" i="4"/>
  <c r="C2" i="4"/>
  <c r="D2" i="4"/>
  <c r="F29" i="1"/>
  <c r="G29" i="1" s="1"/>
  <c r="F30" i="1"/>
  <c r="G30" i="1" s="1"/>
  <c r="O28" i="1"/>
  <c r="P28" i="1" s="1"/>
  <c r="J28" i="1"/>
  <c r="K28" i="1" s="1"/>
  <c r="F28" i="1"/>
  <c r="G28" i="1"/>
  <c r="H31" i="1"/>
  <c r="H49" i="1" s="1"/>
  <c r="D42" i="1"/>
  <c r="M42" i="1"/>
  <c r="D50" i="1"/>
  <c r="F41" i="1"/>
  <c r="G41" i="1"/>
  <c r="F40" i="1"/>
  <c r="G40" i="1"/>
  <c r="F17" i="1"/>
  <c r="G17" i="1"/>
  <c r="F16" i="1"/>
  <c r="G16" i="1"/>
  <c r="F15" i="1"/>
  <c r="G15" i="1"/>
  <c r="F12" i="1"/>
  <c r="G12" i="1"/>
  <c r="F11" i="1"/>
  <c r="G11" i="1"/>
  <c r="F10" i="1"/>
  <c r="G10" i="1"/>
  <c r="F9" i="1"/>
  <c r="G9" i="1"/>
  <c r="F8" i="1"/>
  <c r="G8" i="1"/>
  <c r="F7" i="1"/>
  <c r="G7" i="1"/>
  <c r="B48" i="1"/>
  <c r="B49" i="1"/>
  <c r="B50" i="1"/>
  <c r="O50" i="1"/>
  <c r="P50" i="1" s="1"/>
  <c r="O49" i="1"/>
  <c r="U47" i="1"/>
  <c r="U48" i="1"/>
  <c r="U49" i="1"/>
  <c r="U50" i="1"/>
  <c r="E31" i="1"/>
  <c r="N31" i="1"/>
  <c r="E49" i="1" s="1"/>
  <c r="D31" i="1"/>
  <c r="F31" i="1" s="1"/>
  <c r="M31" i="1"/>
  <c r="E42" i="1"/>
  <c r="E50" i="1"/>
  <c r="F50" i="1" s="1"/>
  <c r="G50" i="1" s="1"/>
  <c r="N42" i="1"/>
  <c r="J26" i="1"/>
  <c r="K26" i="1" s="1"/>
  <c r="J27" i="1"/>
  <c r="J30" i="1"/>
  <c r="K30" i="1" s="1"/>
  <c r="U52" i="1"/>
  <c r="U51" i="1"/>
  <c r="O13" i="1"/>
  <c r="P13" i="1"/>
  <c r="J13" i="1"/>
  <c r="K13" i="1" s="1"/>
  <c r="F13" i="1"/>
  <c r="G13" i="1" s="1"/>
  <c r="I42" i="1"/>
  <c r="I50" i="1" s="1"/>
  <c r="I51" i="1" s="1"/>
  <c r="O9" i="1"/>
  <c r="P9" i="1"/>
  <c r="J9" i="1"/>
  <c r="L9" i="1" s="1"/>
  <c r="F47" i="1"/>
  <c r="G47" i="1" s="1"/>
  <c r="J36" i="1"/>
  <c r="K36" i="1" s="1"/>
  <c r="J37" i="1"/>
  <c r="L37" i="1" s="1"/>
  <c r="J38" i="1"/>
  <c r="K38" i="1" s="1"/>
  <c r="J39" i="1"/>
  <c r="K39" i="1" s="1"/>
  <c r="J35" i="1"/>
  <c r="K35" i="1" s="1"/>
  <c r="J24" i="1"/>
  <c r="L24" i="1"/>
  <c r="Q24" i="1" s="1"/>
  <c r="R24" i="1" s="1"/>
  <c r="J25" i="1"/>
  <c r="L25" i="1"/>
  <c r="J23" i="1"/>
  <c r="K23" i="1" s="1"/>
  <c r="O36" i="1"/>
  <c r="P36" i="1" s="1"/>
  <c r="O37" i="1"/>
  <c r="P37" i="1" s="1"/>
  <c r="O38" i="1"/>
  <c r="P38" i="1" s="1"/>
  <c r="O39" i="1"/>
  <c r="P39" i="1" s="1"/>
  <c r="O35" i="1"/>
  <c r="P35" i="1" s="1"/>
  <c r="O24" i="1"/>
  <c r="P24" i="1" s="1"/>
  <c r="O25" i="1"/>
  <c r="P25" i="1" s="1"/>
  <c r="O26" i="1"/>
  <c r="P26" i="1" s="1"/>
  <c r="O27" i="1"/>
  <c r="P27" i="1" s="1"/>
  <c r="O30" i="1"/>
  <c r="P30" i="1" s="1"/>
  <c r="O23" i="1"/>
  <c r="P23" i="1" s="1"/>
  <c r="P31" i="1" s="1"/>
  <c r="O41" i="1"/>
  <c r="P41" i="1" s="1"/>
  <c r="O40" i="1"/>
  <c r="P40" i="1" s="1"/>
  <c r="O7" i="1"/>
  <c r="P7" i="1" s="1"/>
  <c r="O8" i="1"/>
  <c r="P8" i="1" s="1"/>
  <c r="O10" i="1"/>
  <c r="P10" i="1" s="1"/>
  <c r="O11" i="1"/>
  <c r="P11" i="1" s="1"/>
  <c r="O12" i="1"/>
  <c r="P12" i="1" s="1"/>
  <c r="O15" i="1"/>
  <c r="P15" i="1" s="1"/>
  <c r="J15" i="1"/>
  <c r="L15" i="1" s="1"/>
  <c r="O16" i="1"/>
  <c r="P16" i="1"/>
  <c r="O17" i="1"/>
  <c r="P17" i="1"/>
  <c r="O6" i="1"/>
  <c r="P6" i="1"/>
  <c r="F23" i="1"/>
  <c r="G23" i="1"/>
  <c r="F24" i="1"/>
  <c r="G24" i="1"/>
  <c r="F25" i="1"/>
  <c r="G25" i="1"/>
  <c r="F26" i="1"/>
  <c r="G26" i="1"/>
  <c r="F27" i="1"/>
  <c r="G27" i="1"/>
  <c r="F35" i="1"/>
  <c r="G35" i="1"/>
  <c r="G42" i="1" s="1"/>
  <c r="F36" i="1"/>
  <c r="G36" i="1"/>
  <c r="F37" i="1"/>
  <c r="G37" i="1"/>
  <c r="F38" i="1"/>
  <c r="G38" i="1"/>
  <c r="F39" i="1"/>
  <c r="G39" i="1"/>
  <c r="F6" i="1"/>
  <c r="G6" i="1"/>
  <c r="J6" i="1"/>
  <c r="K6" i="1" s="1"/>
  <c r="J7" i="1"/>
  <c r="L7" i="1" s="1"/>
  <c r="J8" i="1"/>
  <c r="L8" i="1" s="1"/>
  <c r="J10" i="1"/>
  <c r="L10" i="1" s="1"/>
  <c r="J11" i="1"/>
  <c r="L11" i="1" s="1"/>
  <c r="J12" i="1"/>
  <c r="K12" i="1" s="1"/>
  <c r="R53" i="1"/>
  <c r="J17" i="1"/>
  <c r="L17" i="1" s="1"/>
  <c r="H18" i="1"/>
  <c r="J18" i="1" s="1"/>
  <c r="J41" i="1"/>
  <c r="L41" i="1" s="1"/>
  <c r="J16" i="1"/>
  <c r="K16" i="1" s="1"/>
  <c r="J40" i="1"/>
  <c r="L40" i="1" s="1"/>
  <c r="I251" i="3"/>
  <c r="I250" i="3"/>
  <c r="I249" i="3"/>
  <c r="I248" i="3"/>
  <c r="I241" i="3"/>
  <c r="I240" i="3"/>
  <c r="I239" i="3"/>
  <c r="I238" i="3"/>
  <c r="I237" i="3"/>
  <c r="I231" i="3"/>
  <c r="I230" i="3"/>
  <c r="I229" i="3"/>
  <c r="I228" i="3"/>
  <c r="I226" i="3"/>
  <c r="I225" i="3"/>
  <c r="I224" i="3"/>
  <c r="I223" i="3"/>
  <c r="I216" i="3"/>
  <c r="I215" i="3"/>
  <c r="I214" i="3"/>
  <c r="I213" i="3"/>
  <c r="I217" i="3"/>
  <c r="I211" i="3"/>
  <c r="I210" i="3"/>
  <c r="I209" i="3"/>
  <c r="I208" i="3"/>
  <c r="I212" i="3"/>
  <c r="I206" i="3"/>
  <c r="I205" i="3"/>
  <c r="I203" i="3"/>
  <c r="I201" i="3"/>
  <c r="I198" i="3"/>
  <c r="I200" i="3"/>
  <c r="I202" i="3"/>
  <c r="I196" i="3"/>
  <c r="I195" i="3"/>
  <c r="I194" i="3"/>
  <c r="I193" i="3"/>
  <c r="I191" i="3"/>
  <c r="I188" i="3"/>
  <c r="I181" i="3"/>
  <c r="I180" i="3"/>
  <c r="I179" i="3"/>
  <c r="I178" i="3"/>
  <c r="I182" i="3"/>
  <c r="I176" i="3"/>
  <c r="I175" i="3"/>
  <c r="I174" i="3"/>
  <c r="I173" i="3"/>
  <c r="I171" i="3"/>
  <c r="I170" i="3"/>
  <c r="I169" i="3"/>
  <c r="I168" i="3"/>
  <c r="I166" i="3"/>
  <c r="I165" i="3"/>
  <c r="I164" i="3"/>
  <c r="I163" i="3"/>
  <c r="I161" i="3"/>
  <c r="I160" i="3"/>
  <c r="I159" i="3"/>
  <c r="I158" i="3"/>
  <c r="I162" i="3"/>
  <c r="I156" i="3"/>
  <c r="I155" i="3"/>
  <c r="I153" i="3"/>
  <c r="I154" i="3"/>
  <c r="I157" i="3"/>
  <c r="I151" i="3"/>
  <c r="I150" i="3"/>
  <c r="I149" i="3"/>
  <c r="I148" i="3"/>
  <c r="I146" i="3"/>
  <c r="I145" i="3"/>
  <c r="I143" i="3"/>
  <c r="I144" i="3"/>
  <c r="I147" i="3"/>
  <c r="I141" i="3"/>
  <c r="I140" i="3"/>
  <c r="I139" i="3"/>
  <c r="I138" i="3"/>
  <c r="I136" i="3"/>
  <c r="I135" i="3"/>
  <c r="I134" i="3"/>
  <c r="I133" i="3"/>
  <c r="I131" i="3"/>
  <c r="I130" i="3"/>
  <c r="I128" i="3"/>
  <c r="I129" i="3"/>
  <c r="I132" i="3"/>
  <c r="I127" i="3"/>
  <c r="I120" i="3"/>
  <c r="I119" i="3"/>
  <c r="I118" i="3"/>
  <c r="I114" i="3"/>
  <c r="I117" i="3"/>
  <c r="I111" i="3"/>
  <c r="I109" i="3"/>
  <c r="I106" i="3"/>
  <c r="I105" i="3"/>
  <c r="I103" i="3"/>
  <c r="I104" i="3"/>
  <c r="I107" i="3"/>
  <c r="I101" i="3"/>
  <c r="I100" i="3"/>
  <c r="I98" i="3"/>
  <c r="I99" i="3"/>
  <c r="I102" i="3"/>
  <c r="I97" i="3"/>
  <c r="I96" i="3"/>
  <c r="I92" i="3"/>
  <c r="I91" i="3"/>
  <c r="I85" i="3"/>
  <c r="I83" i="3"/>
  <c r="I81" i="3"/>
  <c r="I80" i="3"/>
  <c r="I79" i="3"/>
  <c r="I78" i="3"/>
  <c r="I76" i="3"/>
  <c r="I75" i="3"/>
  <c r="I73" i="3"/>
  <c r="I71" i="3"/>
  <c r="I70" i="3"/>
  <c r="I69" i="3"/>
  <c r="I68" i="3"/>
  <c r="I66" i="3"/>
  <c r="I65" i="3"/>
  <c r="I64" i="3"/>
  <c r="I63" i="3"/>
  <c r="I61" i="3"/>
  <c r="I60" i="3"/>
  <c r="I59" i="3"/>
  <c r="I58" i="3"/>
  <c r="I56" i="3"/>
  <c r="I55" i="3"/>
  <c r="I54" i="3"/>
  <c r="I53" i="3"/>
  <c r="I51" i="3"/>
  <c r="I50" i="3"/>
  <c r="I48" i="3"/>
  <c r="I49" i="3"/>
  <c r="I52" i="3"/>
  <c r="I46" i="3"/>
  <c r="I45" i="3"/>
  <c r="I44" i="3"/>
  <c r="I43" i="3"/>
  <c r="I47" i="3"/>
  <c r="I41" i="3"/>
  <c r="I40" i="3"/>
  <c r="I39" i="3"/>
  <c r="I38" i="3"/>
  <c r="I42" i="3"/>
  <c r="I36" i="3"/>
  <c r="I35" i="3"/>
  <c r="I34" i="3"/>
  <c r="I33" i="3"/>
  <c r="I31" i="3"/>
  <c r="I30" i="3"/>
  <c r="I29" i="3"/>
  <c r="I28" i="3"/>
  <c r="I32" i="3"/>
  <c r="I26" i="3"/>
  <c r="I25" i="3"/>
  <c r="I24" i="3"/>
  <c r="I23" i="3"/>
  <c r="I27" i="3"/>
  <c r="I21" i="3"/>
  <c r="I20" i="3"/>
  <c r="I19" i="3"/>
  <c r="I18" i="3"/>
  <c r="I22" i="3"/>
  <c r="I16" i="3"/>
  <c r="I15" i="3"/>
  <c r="I13" i="3"/>
  <c r="I14" i="3"/>
  <c r="I17" i="3"/>
  <c r="I11" i="3"/>
  <c r="I10" i="3"/>
  <c r="I8" i="3"/>
  <c r="I9" i="3"/>
  <c r="I12" i="3"/>
  <c r="I6" i="3"/>
  <c r="I5" i="3"/>
  <c r="I4" i="3"/>
  <c r="I3" i="3"/>
  <c r="I7" i="3"/>
  <c r="I142" i="3"/>
  <c r="N18" i="1"/>
  <c r="M18" i="1"/>
  <c r="O18" i="1" s="1"/>
  <c r="E18" i="1"/>
  <c r="D18" i="1"/>
  <c r="F18" i="1" s="1"/>
  <c r="I152" i="3"/>
  <c r="I172" i="3"/>
  <c r="I112" i="3"/>
  <c r="I207" i="3"/>
  <c r="I197" i="3"/>
  <c r="I37" i="3"/>
  <c r="I122" i="3"/>
  <c r="I137" i="3"/>
  <c r="I167" i="3"/>
  <c r="I177" i="3"/>
  <c r="S53" i="1"/>
  <c r="T53" i="1" s="1"/>
  <c r="D53" i="1"/>
  <c r="E53" i="1"/>
  <c r="F53" i="1"/>
  <c r="O42" i="1"/>
  <c r="L36" i="1"/>
  <c r="K25" i="1"/>
  <c r="K27" i="1"/>
  <c r="L27" i="1"/>
  <c r="F48" i="1"/>
  <c r="G48" i="1"/>
  <c r="F42" i="1"/>
  <c r="J48" i="1"/>
  <c r="K48" i="1" s="1"/>
  <c r="J47" i="1"/>
  <c r="K47" i="1" s="1"/>
  <c r="J42" i="1"/>
  <c r="O48" i="1"/>
  <c r="L28" i="1"/>
  <c r="K24" i="1"/>
  <c r="L16" i="1"/>
  <c r="K17" i="1"/>
  <c r="K10" i="1"/>
  <c r="K7" i="1"/>
  <c r="K15" i="1"/>
  <c r="L13" i="1"/>
  <c r="K41" i="1"/>
  <c r="K9" i="1"/>
  <c r="K37" i="1"/>
  <c r="L29" i="1"/>
  <c r="P49" i="1" l="1"/>
  <c r="Q49" i="1"/>
  <c r="L12" i="1"/>
  <c r="P48" i="1"/>
  <c r="Q48" i="1"/>
  <c r="L6" i="1"/>
  <c r="Q9" i="1"/>
  <c r="R9" i="1" s="1"/>
  <c r="P42" i="1"/>
  <c r="G18" i="1"/>
  <c r="G31" i="1"/>
  <c r="P18" i="1"/>
  <c r="F49" i="1"/>
  <c r="G49" i="1" s="1"/>
  <c r="Q10" i="1"/>
  <c r="R10" i="1" s="1"/>
  <c r="Q25" i="1"/>
  <c r="R25" i="1" s="1"/>
  <c r="D49" i="1"/>
  <c r="O51" i="1"/>
  <c r="P51" i="1" s="1"/>
  <c r="Q29" i="1"/>
  <c r="R29" i="1" s="1"/>
  <c r="Q7" i="1"/>
  <c r="R7" i="1" s="1"/>
  <c r="Q28" i="1"/>
  <c r="R28" i="1" s="1"/>
  <c r="K8" i="1"/>
  <c r="K40" i="1"/>
  <c r="K42" i="1" s="1"/>
  <c r="Q27" i="1"/>
  <c r="R27" i="1" s="1"/>
  <c r="L38" i="1"/>
  <c r="Q38" i="1" s="1"/>
  <c r="R38" i="1" s="1"/>
  <c r="O31" i="1"/>
  <c r="Q17" i="1"/>
  <c r="R17" i="1" s="1"/>
  <c r="Q12" i="1"/>
  <c r="R12" i="1" s="1"/>
  <c r="M52" i="1"/>
  <c r="K11" i="1"/>
  <c r="Q11" i="1" s="1"/>
  <c r="R11" i="1" s="1"/>
  <c r="Q13" i="1"/>
  <c r="Q8" i="1"/>
  <c r="R8" i="1" s="1"/>
  <c r="Q15" i="1"/>
  <c r="R15" i="1" s="1"/>
  <c r="Q6" i="1"/>
  <c r="R6" i="1" s="1"/>
  <c r="L48" i="1"/>
  <c r="L18" i="1"/>
  <c r="L47" i="1"/>
  <c r="Q16" i="1"/>
  <c r="Q40" i="1"/>
  <c r="R40" i="1" s="1"/>
  <c r="Q41" i="1"/>
  <c r="R41" i="1" s="1"/>
  <c r="L35" i="1"/>
  <c r="Q35" i="1" s="1"/>
  <c r="R35" i="1" s="1"/>
  <c r="Q37" i="1"/>
  <c r="R37" i="1" s="1"/>
  <c r="Q36" i="1"/>
  <c r="R36" i="1" s="1"/>
  <c r="L26" i="1"/>
  <c r="Q26" i="1" s="1"/>
  <c r="L23" i="1"/>
  <c r="Q23" i="1" s="1"/>
  <c r="O47" i="1"/>
  <c r="P47" i="1" s="1"/>
  <c r="I53" i="1"/>
  <c r="J51" i="1"/>
  <c r="K51" i="1" s="1"/>
  <c r="J50" i="1"/>
  <c r="L39" i="1"/>
  <c r="Q39" i="1" s="1"/>
  <c r="R39" i="1" s="1"/>
  <c r="L30" i="1"/>
  <c r="Q30" i="1" s="1"/>
  <c r="R30" i="1" s="1"/>
  <c r="J31" i="1"/>
  <c r="K31" i="1"/>
  <c r="J49" i="1"/>
  <c r="H52" i="1"/>
  <c r="W49" i="1" l="1"/>
  <c r="W48" i="1"/>
  <c r="P44" i="1"/>
  <c r="G44" i="1"/>
  <c r="R18" i="1"/>
  <c r="K18" i="1"/>
  <c r="Q18" i="1"/>
  <c r="X47" i="1"/>
  <c r="L51" i="1"/>
  <c r="L31" i="1"/>
  <c r="R31" i="1"/>
  <c r="N53" i="1"/>
  <c r="O53" i="1" s="1"/>
  <c r="O52" i="1"/>
  <c r="P52" i="1" s="1"/>
  <c r="K44" i="1"/>
  <c r="R42" i="1"/>
  <c r="R44" i="1" s="1"/>
  <c r="K50" i="1"/>
  <c r="L50" i="1"/>
  <c r="L42" i="1"/>
  <c r="L44" i="1" s="1"/>
  <c r="X51" i="1"/>
  <c r="Q42" i="1"/>
  <c r="Q31" i="1"/>
  <c r="K49" i="1"/>
  <c r="L49" i="1"/>
  <c r="H53" i="1"/>
  <c r="J53" i="1" s="1"/>
  <c r="J52" i="1"/>
  <c r="X48" i="1" l="1"/>
  <c r="Q44" i="1"/>
  <c r="X50" i="1"/>
  <c r="X49" i="1"/>
  <c r="L53" i="1"/>
  <c r="L52" i="1"/>
  <c r="K52" i="1"/>
  <c r="W52" i="1" l="1"/>
  <c r="W53" i="1" l="1"/>
  <c r="X52" i="1"/>
  <c r="X53" i="1" s="1"/>
</calcChain>
</file>

<file path=xl/comments1.xml><?xml version="1.0" encoding="utf-8"?>
<comments xmlns="http://schemas.openxmlformats.org/spreadsheetml/2006/main">
  <authors>
    <author>AnhNguyen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 xml:space="preserve">lay trong sell in
</t>
        </r>
      </text>
    </comment>
  </commentList>
</comments>
</file>

<file path=xl/sharedStrings.xml><?xml version="1.0" encoding="utf-8"?>
<sst xmlns="http://schemas.openxmlformats.org/spreadsheetml/2006/main" count="1321" uniqueCount="331">
  <si>
    <t>Region: Modern Trade</t>
  </si>
  <si>
    <t>No.</t>
  </si>
  <si>
    <t>Total Incentive</t>
  </si>
  <si>
    <t>Target</t>
  </si>
  <si>
    <t>Actual</t>
  </si>
  <si>
    <t>%</t>
  </si>
  <si>
    <t>Incentive</t>
  </si>
  <si>
    <t>Indirect</t>
  </si>
  <si>
    <t>Prepared by</t>
  </si>
  <si>
    <t>Noted by</t>
  </si>
  <si>
    <t>Approved by</t>
  </si>
  <si>
    <t>Adi Setiawan</t>
  </si>
  <si>
    <t>Nguyen Thanh Ho</t>
  </si>
  <si>
    <t>2. Sell Out Total (Val)</t>
  </si>
  <si>
    <t>STT</t>
  </si>
  <si>
    <t>Remark</t>
  </si>
  <si>
    <t>TOTAL</t>
  </si>
  <si>
    <t>Total Indirect</t>
  </si>
  <si>
    <t>MTS</t>
  </si>
  <si>
    <t>MTS &amp; MTM</t>
  </si>
  <si>
    <t>MTE</t>
  </si>
  <si>
    <t>Total Direct</t>
  </si>
  <si>
    <t>2. Sell in Total (Val)</t>
  </si>
  <si>
    <t>2. Sell out (Val)</t>
  </si>
  <si>
    <t>3. Sell In (Val)</t>
  </si>
  <si>
    <t>Trương Thị Ánh Sương</t>
  </si>
  <si>
    <t>Phạm Thị Mỹ Hương</t>
  </si>
  <si>
    <t>Phan Thị Trúc Phương</t>
  </si>
  <si>
    <t>Total Incentive accept</t>
  </si>
  <si>
    <t>Tên siêu thị</t>
  </si>
  <si>
    <t>KPI</t>
  </si>
  <si>
    <t>Yêu cầu</t>
  </si>
  <si>
    <t>Thực tế (ghi cụ thể)</t>
  </si>
  <si>
    <t>ĐẠT</t>
  </si>
  <si>
    <t>Điểm (5)</t>
  </si>
  <si>
    <t>Ghi Chú</t>
  </si>
  <si>
    <t>Có</t>
  </si>
  <si>
    <t>Ko</t>
  </si>
  <si>
    <t>MTE Huong</t>
  </si>
  <si>
    <t>COOPMART Lý Thường Kiệt</t>
  </si>
  <si>
    <t>Báo cáo đúng ASO</t>
  </si>
  <si>
    <t>SKU có mặt: Na10g, Na75g, Roll</t>
  </si>
  <si>
    <t>x</t>
  </si>
  <si>
    <t>Thiếu Ahh</t>
  </si>
  <si>
    <t>Đảm bảo tồn kho</t>
  </si>
  <si>
    <t>&gt; 30%</t>
  </si>
  <si>
    <t>SL tồn: Đạt</t>
  </si>
  <si>
    <t>Báo cáo đúng facing</t>
  </si>
  <si>
    <t>số mặt từng SKU: Na10g 7, Na75g 4, Roll 6</t>
  </si>
  <si>
    <t>Vị trí trưng bày sp</t>
  </si>
  <si>
    <t>Ngang tầm nhìn</t>
  </si>
  <si>
    <t>TỔNG ĐIỂM</t>
  </si>
  <si>
    <t>COOPMART Hòa Hảo</t>
  </si>
  <si>
    <t>SL tồn: Na10g 60%, Na75g đạt, Roll dạt</t>
  </si>
  <si>
    <t>số mặt từng SKU: Na10g 1, Na75g 1, Roll 1</t>
  </si>
  <si>
    <t>Na10g, Na75g đạt, Roll không đạt</t>
  </si>
  <si>
    <t>MTE Truc</t>
  </si>
  <si>
    <t>COOPMART Phú Thọ</t>
  </si>
  <si>
    <t>số mặt từng SKU: Roll 5, Na75g 3, Na10 5</t>
  </si>
  <si>
    <t>COOP Food 3/2</t>
  </si>
  <si>
    <t>SKU có mặt: Na10g, Roll</t>
  </si>
  <si>
    <t>Thiếu Ahh, Na75g</t>
  </si>
  <si>
    <t>số mặt từng SKU: 2</t>
  </si>
  <si>
    <t>COOP Food Lê Văn Sỹ</t>
  </si>
  <si>
    <t>SKU có mặt: Na10g</t>
  </si>
  <si>
    <t>Thiếu Na75g, Roll</t>
  </si>
  <si>
    <t>SL tồn: 2 hộp, 50%</t>
  </si>
  <si>
    <t>số mặt từng SKU: Na10g: 1</t>
  </si>
  <si>
    <t>Trên tầm đầu</t>
  </si>
  <si>
    <t>MTE Dung</t>
  </si>
  <si>
    <t>Focoo mart
269 Hai Ba Trung</t>
  </si>
  <si>
    <t>SKU có mặt: TinCan, Roll, Ahh</t>
  </si>
  <si>
    <t>Thiếu Na10g</t>
  </si>
  <si>
    <t>SL tồn/SL cho phép : TinCan 4/4, Roll 4/4, Ahh  4/4</t>
  </si>
  <si>
    <t>số mặt từng SKU: TinCan, Roll, Ahh : 1/1/1</t>
  </si>
  <si>
    <t>Ngay tầm mắt</t>
  </si>
  <si>
    <t>MTE Hai</t>
  </si>
  <si>
    <t>B's Mart
29 Tran Quoc Toan</t>
  </si>
  <si>
    <t>SKU có mặt: F.Nabati, Nabati 10g, Nabati 23g, Ahh, Na75g, B. Ahh, Roll</t>
  </si>
  <si>
    <t>SL tồn/SL cho phép : F.Nabati 1/3, Nabati 10g 1/3, Nabati 23g 20/20, Ahh 1/3, Na75g 12/12, B. Ahh 1/3, Roll 1/3</t>
  </si>
  <si>
    <t>số mặt từng SKU: 1 F.Nabati, 1 Nabati 10g,2 Nabati 23g, 1Ahh, 2 Na75g,1 B. Ahh, 1Roll</t>
  </si>
  <si>
    <t>Dưới chân</t>
  </si>
  <si>
    <t>B's Mart
22 Phan Xich Long</t>
  </si>
  <si>
    <t>SKU có mặt: Na10, F.Na, B.Na, Roll, B.Roll, Ahh, B.Ahh, Na75g</t>
  </si>
  <si>
    <t>SL tồn/SL cho phép : Na10 1/3, F.Na 1/3, B.Na 1/3, Roll 1/3, B.Roll 1/3, Ahh 1/3, B.Ahh 1/3, 13/13 Na75g</t>
  </si>
  <si>
    <t>số mặt từng SKU: 1/1 Na10, 1/1 F.Na, 1/1B.Na,1/1 Roll, 1/1B.Roll, 1/1Ahh, 1/1B.Ahh, 1/1Na75g</t>
  </si>
  <si>
    <t>B's Mart
183E Nguyen Van Dau</t>
  </si>
  <si>
    <t>SKU có mặt: Na75, Na23g, F.Na, Na10g, Ahh, F.Ahh, B.Ahh, Roll</t>
  </si>
  <si>
    <t>SL tồn/SL cho phép : 18/20 Na75, 16/20 Na23g, F.Na, Na10g, Ahh, F.Ahh, B.Ahh, Roll</t>
  </si>
  <si>
    <t>số mặt từng SKU: 1 Na75, 1 Na23g, 1 F.Na, 2 Na10g, 1 Ahh, 1 F.Ahh, 1 B.Ahh, 2 Roll</t>
  </si>
  <si>
    <t>MTE Suong</t>
  </si>
  <si>
    <t>Satra 
167A No Trang Long</t>
  </si>
  <si>
    <t>SKU có mặt: Roll, TinCan, Na75g, Ahh, B.Ahh</t>
  </si>
  <si>
    <t>SL tồn/SL cho phép : 9/9 Roll, 2/2 TinCan, 21/22Na75g, 3/3 Ahh,3/3 B.Ahh</t>
  </si>
  <si>
    <t>số mặt từng SKU: 3 Roll, 1 TinCan, 1 Na75g, 1Ahh, 1 B.Ahh</t>
  </si>
  <si>
    <t>MTE Lieu</t>
  </si>
  <si>
    <t>Satra 393 Quang Trung P10 Gò Vấp</t>
  </si>
  <si>
    <t>SKU có mặt: Na10, Roll, Ahh, Na75</t>
  </si>
  <si>
    <t>Có 5 điểm, Không 0 điểm</t>
  </si>
  <si>
    <t>SL tồn: Trên 30%</t>
  </si>
  <si>
    <t>số mặt từng SKU: 1 Na10, 1 Roll, 1 Ahh, 1 Na75</t>
  </si>
  <si>
    <t>Ngang tầm mắt</t>
  </si>
  <si>
    <t>MTE Tram</t>
  </si>
  <si>
    <t>Coop food Lê Văn Thọ 80/8 H Lê Văn Thọ P11 Gò Vấp</t>
  </si>
  <si>
    <t>SKU có mặt: Ahh, Na75g</t>
  </si>
  <si>
    <t>Thiếu Na10g, Roll</t>
  </si>
  <si>
    <t>số mặt từng SKU: Ahh 1, Na75g 1</t>
  </si>
  <si>
    <t>Coopfood NGUYỄN CỬU ĐÀM</t>
  </si>
  <si>
    <t>SKU có mặt: Na10, Na75, Ahh</t>
  </si>
  <si>
    <t>SL tồn</t>
  </si>
  <si>
    <t xml:space="preserve">số mặt từng SKU: </t>
  </si>
  <si>
    <t>Coopfood TÂN KỲ TÂN QUÝ</t>
  </si>
  <si>
    <t>SKU có mặt: Na10, Na75, Roll, Ahh</t>
  </si>
  <si>
    <t>CITI BÌNH THẠNH - 243 Chu Văn An, 
Q. BT</t>
  </si>
  <si>
    <t>SKU có mặt: 23g, 350g, Rolls, Ahh, Ahh Firecheese (Thiếu Na10g, 75g)</t>
  </si>
  <si>
    <t>SL tồn: 23g (1), 350g (2), Rolls (6), Ahh (4), Ahh Firecheese (7)</t>
  </si>
  <si>
    <t xml:space="preserve">SL tồn/SL cho phép: </t>
  </si>
  <si>
    <t>Số mặt từng SKU: 23g - 350g - Ahh (1), Ahh Firecheese - Rolls (2)</t>
  </si>
  <si>
    <t>350g quá cao, SKUs khác quá thấp</t>
  </si>
  <si>
    <t>VINATEX BÌNH MINH - 440 Nơ Trang Long, P. 13, Q. BT
(Siêu thị không có sản phẩm Nabati)</t>
  </si>
  <si>
    <t>SKU có mặt: Không có</t>
  </si>
  <si>
    <t xml:space="preserve">Số mặt từng SKU: </t>
  </si>
  <si>
    <t>-</t>
  </si>
  <si>
    <t>SATRASECO - 169 Điện Biên Phủ, P. 22, Q. BT</t>
  </si>
  <si>
    <t>SKU có mặt: 23g, Rolls, Na10, Na Firecheese, Ahh Firecheese, Ahh (Thiếu Na75g)</t>
  </si>
  <si>
    <t>SL tồn: 23g (4), Rolls (8), Na10 (11), Na Firecheese (3), Ahh Firecheese (10), Ahh (7)</t>
  </si>
  <si>
    <t>Số mặt từng SKU: 23g - Rolls - Na10 - Na Firecheese - Ahh Firecheese - Ahh (2)</t>
  </si>
  <si>
    <t>Các SKUs trưng bày đẹp (hình)</t>
  </si>
  <si>
    <t>MTE Phuong</t>
  </si>
  <si>
    <t>CO.OPMART RẠCH MIỄU - 48 Hoa Sứ, P. 7, 
Q. PN</t>
  </si>
  <si>
    <t>SKU có mặt: Ahh, Rolls, Na10, 75g</t>
  </si>
  <si>
    <t>SL tồn: Ahh (14), Rolls (9), Na10 (15), 75g (122pcs)</t>
  </si>
  <si>
    <t>SL tồn/SL cho phép:</t>
  </si>
  <si>
    <t>Số mặt từng SKU: Ahh - Rolls - Na10 (3), 75g (6)</t>
  </si>
  <si>
    <t>Các SKUs trưng bày không tập trung, 2 hộp Ahh bị lẫn vào khu vực khác, Rolls cao</t>
  </si>
  <si>
    <t>CO.OPMART ĐINH TIÊN HOÀNG - 127 Đinh Tiên Hoàng, P. 3, Q. BT</t>
  </si>
  <si>
    <t>SKU có mặt: Na10, 75g, Ahh, Rolls</t>
  </si>
  <si>
    <t>SL tồn: Na10 (26), 75g (135pcs), Ahh (9), Rolls (16)</t>
  </si>
  <si>
    <t>Số mặt từng SKU: Na10 (5), 75g (3), Ahh (1), Rolls (2)</t>
  </si>
  <si>
    <t>Các SKUs trưng bày không tập trung, Ahh quá cao, Rolls quá thấp</t>
  </si>
  <si>
    <t>CO.OP MART NGUYỄN XÍ</t>
  </si>
  <si>
    <t>SKU có mặt: Ahh, Rolls, 10g, 75g</t>
  </si>
  <si>
    <t>Có 5 điểm/ Không 0 điểm</t>
  </si>
  <si>
    <t xml:space="preserve">số mặt từng SKU: Ahh - Rolls (3), 10g - 75g (2), </t>
  </si>
  <si>
    <t>Ahh quá cao, sp ko tập trung</t>
  </si>
  <si>
    <t>CO.OP MART ĐẠI SIÊU THỊ</t>
  </si>
  <si>
    <t>SKU có mặt: Ahh, 75g</t>
  </si>
  <si>
    <t>Thiếu Na10, Roll</t>
  </si>
  <si>
    <t>số mặt từng SKU: Ahh (4), 75g (4)</t>
  </si>
  <si>
    <t>Trưng bày đẹp</t>
  </si>
  <si>
    <t>Co.opfood Trần Chánh Chiêu</t>
  </si>
  <si>
    <t>SKU có mặt: 75g, 10g</t>
  </si>
  <si>
    <t>SL tồn: 12-1</t>
  </si>
  <si>
    <t>số mặt từng SKU: 2-1</t>
  </si>
  <si>
    <t>Trên cao</t>
  </si>
  <si>
    <t>MTE Tien</t>
  </si>
  <si>
    <t>Co.opfood Phú Lợi</t>
  </si>
  <si>
    <t>SKU có mặt: 10g</t>
  </si>
  <si>
    <t>Thiếu Roll, Ahh, Na75g</t>
  </si>
  <si>
    <t>SL tồn: 13</t>
  </si>
  <si>
    <t>Phía trên</t>
  </si>
  <si>
    <t>CO.OP FOOD BÀ CHIỂU</t>
  </si>
  <si>
    <t>SKU có mặt: Na 75g</t>
  </si>
  <si>
    <t>Na10g, Ahh</t>
  </si>
  <si>
    <t>số mặt từng SKU:  1</t>
  </si>
  <si>
    <t>Trưng bày không đẹp</t>
  </si>
  <si>
    <t>CO.OP FOOD CẦU KINH</t>
  </si>
  <si>
    <t>SKU có mặt: Na 75g, Na 10g, Roll</t>
  </si>
  <si>
    <t>số mặt từng SKU: 1 | 1 | 1</t>
  </si>
  <si>
    <t>CO.OP FOOD BÌNH HÒA</t>
  </si>
  <si>
    <t>SKU có mặt: Na 10g, Na 75g</t>
  </si>
  <si>
    <t>số mặt từng SKU: 1 | 1</t>
  </si>
  <si>
    <t>Trưng bày bị khuất bởi SP đối thủ (coffee joy)</t>
  </si>
  <si>
    <t>Shop &amp; Go 136 Nguyen Thai Hoc St., D. 1</t>
  </si>
  <si>
    <t>SKU có mặt: Thiếu Na10, Tincan</t>
  </si>
  <si>
    <t>Satra Đỗ Xuân Hợp, 
315 Do Xuan Hop, P. Phuoc Long B, Q9</t>
  </si>
  <si>
    <t>SKU có mặt: Rolls, Ahh</t>
  </si>
  <si>
    <t>SL tồn/SL cho phép : Ahh 1 hop, Roll 6 hop</t>
  </si>
  <si>
    <t>số mặt từng SKU:  Ahh 1 mat, Roll 2 mat</t>
  </si>
  <si>
    <t>Sai facing Ahh</t>
  </si>
  <si>
    <t>Shop &amp; Go , 58 Võ Thị Sáu, Q.1</t>
  </si>
  <si>
    <t>SKU có mặt: Na10g, Rolls, Na23g, TinCan</t>
  </si>
  <si>
    <t>SL tồn/SL cho phép : Na10g: 3, Rolls: 2, Na23g: 2, Tincan: 2</t>
  </si>
  <si>
    <t>số mặt từng SKU: Na10g: 1, Rolls: 1, Na23g:1 , TinCan:1</t>
  </si>
  <si>
    <t>Citimart, 21-23 Nguyễn Thị Minh Khai, P Bến Nghé,  Q. 1</t>
  </si>
  <si>
    <t>SKU có mặt: Na23g</t>
  </si>
  <si>
    <t>Thiếu Na10, 75g, Roll, Ahh</t>
  </si>
  <si>
    <t>SL tồn/SL cho phép: tồn 1 hộp</t>
  </si>
  <si>
    <t>số mặt từng SKU: 1mặt</t>
  </si>
  <si>
    <t>Vị trí không đẹp</t>
  </si>
  <si>
    <t>Shop &amp; Go, 74A1 Hai Bà Trưng, Quận 1</t>
  </si>
  <si>
    <t xml:space="preserve">Siêu Thị Hà Nội, 187A Cống Quỳnh </t>
  </si>
  <si>
    <t>SKU có mặt: Ahh, Rolls</t>
  </si>
  <si>
    <t>Thiếu Na10g, Na75g</t>
  </si>
  <si>
    <t>SL tồn/SL cho phép : 1 hộp mỗi loại</t>
  </si>
  <si>
    <t>số mặt từng SKU: Ahh 1 mặt, Rolls 1 mặt</t>
  </si>
  <si>
    <t>Co.op Nguyễn Đình Chiểu</t>
  </si>
  <si>
    <t>SKU có mặt: Rolls, Ahh, Na 10g, Na75g</t>
  </si>
  <si>
    <t>SL tồn/SL cho phép : đảm bảo đủ tồn</t>
  </si>
  <si>
    <t>số mặt từng SKU:  Ahh 2 mặt, còn lại 1 mặt</t>
  </si>
  <si>
    <t>MTE Huyen</t>
  </si>
  <si>
    <t>Cirkle K Bà Huyện Thanh Quan, Q3</t>
  </si>
  <si>
    <t>SKU có mặt: 75g</t>
  </si>
  <si>
    <t>SL tồn/SL cho phép : 2 miếng/10 miếng</t>
  </si>
  <si>
    <t>số mặt từng SKU: 1 mặt</t>
  </si>
  <si>
    <t>Co.op Cống Quỳnh</t>
  </si>
  <si>
    <t>SKU có mặt: Na 10g, Na 75g, Rolls, Ahh</t>
  </si>
  <si>
    <t>SL tồn/SL cho phép: đảm bảo đủ tồn</t>
  </si>
  <si>
    <t>số mặt từng SKU:  mỗi SKU 1 mặt</t>
  </si>
  <si>
    <t>SATRAFOOD - 163 Phan Đăng Lưu, P. 1, Q. PN</t>
  </si>
  <si>
    <t>SKU có mặt: Na10, Rolls, Ahh, Ahh Firecheese, 75g</t>
  </si>
  <si>
    <t>Số mặt từng SKU: Na10 (3), Rolls (2), Ahh - Ahh Firecheese - 75g (1)</t>
  </si>
  <si>
    <t>FAMILYMART - 188E Phan Văn Tri, Q.BT</t>
  </si>
  <si>
    <t>SKU có mặt: Na10, Na Blueberry, Na Firecheese, Rolls Blueberry, Rolls, Ahh, Ahh Firecheese (THIẾU NA75G)</t>
  </si>
  <si>
    <t>Số mặt từng SKU: Na Blueberry (2), Na10 - Na Firecheese - Rolls Blueberry - Rolls - Ahh - Ahh Firecheese (1)</t>
  </si>
  <si>
    <t>Các SKUs trưng bày vừa tầm mắt, đẹp (hình)</t>
  </si>
  <si>
    <t>G7 mini stop 
(183 Nguyễn Văn Đậu)</t>
  </si>
  <si>
    <t>SKU có mặt: Na75, Selimut</t>
  </si>
  <si>
    <t>SL tồn: 100%</t>
  </si>
  <si>
    <t>Kệ dưới</t>
  </si>
  <si>
    <t>Shop &amp; Go 21A Bùi Thị Xuân St., D. 1</t>
  </si>
  <si>
    <t>SKU có mặt: Thiếu Na10g, Na23g</t>
  </si>
  <si>
    <t>Cycle   K Lê Lai</t>
  </si>
  <si>
    <t>SKU có mặt:</t>
  </si>
  <si>
    <t>có 1 mặt hàng</t>
  </si>
  <si>
    <t>Vị trí hơi thấp</t>
  </si>
  <si>
    <t>Cycle   K Lê Thánh Tôn</t>
  </si>
  <si>
    <t>Vị trí đẹp, dễ nhìn</t>
  </si>
  <si>
    <t>Cycle   K Hai Ba Trung</t>
  </si>
  <si>
    <t>Cycle K Cống Quỳnh</t>
  </si>
  <si>
    <t>Coop Mart Phu My Hung</t>
  </si>
  <si>
    <t>Coop Lam Van Ben</t>
  </si>
  <si>
    <t>SL tồn Na10g &lt;30%</t>
  </si>
  <si>
    <t>Coop Huynh Tan Phat</t>
  </si>
  <si>
    <t>SKU có mặt: thiếu Roll</t>
  </si>
  <si>
    <t>Co-op mart Thắng Lợi</t>
  </si>
  <si>
    <t>SKU có mặt: Na10g, Roll, Ahh, Na75g</t>
  </si>
  <si>
    <t>Ahh nằm ở kệ dưới cùng sát chân</t>
  </si>
  <si>
    <t>Co-op Mart BMC</t>
  </si>
  <si>
    <t>SKU có mặt: Na75g</t>
  </si>
  <si>
    <t>Thiếu Na10g, Roll, Ahh</t>
  </si>
  <si>
    <t>Maximax Cộng hòa</t>
  </si>
  <si>
    <t xml:space="preserve">SKU có mặt: </t>
  </si>
  <si>
    <t>Co-op Mart Nguyễn Kiệm</t>
  </si>
  <si>
    <t>SKU có mặt: Thiếu Na10g</t>
  </si>
  <si>
    <t>Trương Thị Liên</t>
  </si>
  <si>
    <t>MTM</t>
  </si>
  <si>
    <t>Indirect
NORTH</t>
  </si>
  <si>
    <t>Direct
 South</t>
  </si>
  <si>
    <t>SALES INCENTIVE FOR SALESMAN-MT</t>
  </si>
  <si>
    <t>Additional Incentive</t>
  </si>
  <si>
    <t>1. Available Stock (Outlet)</t>
  </si>
  <si>
    <t>3. ASO</t>
  </si>
  <si>
    <t>Nguyễn Thị Hồng Lam</t>
  </si>
  <si>
    <t>Phan Thị Ngọc Thiêu</t>
  </si>
  <si>
    <t>Nguyễn Đức Thịnh</t>
  </si>
  <si>
    <t>Nguyễn Thị Mỹ Hạnh</t>
  </si>
  <si>
    <t>Lê Đoàn Hương Giang</t>
  </si>
  <si>
    <t>Nguyễn Thị Thúy Vân</t>
  </si>
  <si>
    <t>Nguyễn Thị Bích Trâm</t>
  </si>
  <si>
    <t>Direct NORTH</t>
  </si>
  <si>
    <t>Total MTN</t>
  </si>
  <si>
    <t>Phạm Minh Thuộc</t>
  </si>
  <si>
    <t>Hoàng Lệ Hương</t>
  </si>
  <si>
    <t>1. Available Stock + Visibility (Outlet)</t>
  </si>
  <si>
    <t>4. Listing NPD</t>
  </si>
  <si>
    <t>Chữ Thị Thúy Hằng</t>
  </si>
  <si>
    <t>Mã NV</t>
  </si>
  <si>
    <t>ACHIEVE  SALE TEAM</t>
  </si>
  <si>
    <t>NBTS00610</t>
  </si>
  <si>
    <t>Dư Ngọc Anh</t>
  </si>
  <si>
    <t xml:space="preserve">Nguyễn Thị Thu Huyền </t>
  </si>
  <si>
    <t>Lê Thị Vân Anh</t>
  </si>
  <si>
    <t>Đinh Trang Thư</t>
  </si>
  <si>
    <t>Võ Thị Bé Sáu</t>
  </si>
  <si>
    <t>Irwan Utama</t>
  </si>
  <si>
    <t>Đoàn Thị Hoài Thu</t>
  </si>
  <si>
    <t>Lê Thị Phương Thanh</t>
  </si>
  <si>
    <t xml:space="preserve">Trần Thanh Phi Hùng </t>
  </si>
  <si>
    <t>Lê Tấn Vũ</t>
  </si>
  <si>
    <t>Vũ Văn Thắng</t>
  </si>
  <si>
    <t>NBTS01789</t>
  </si>
  <si>
    <t>SI Indirect MTN (Nguyen Dung) + Direct North</t>
  </si>
  <si>
    <t>SI Indirect MTS (Thanh Lien)</t>
  </si>
  <si>
    <t>Nguyen Thi Kim Ngan</t>
  </si>
  <si>
    <t>NBTS00593</t>
  </si>
  <si>
    <t>NBTS00594</t>
  </si>
  <si>
    <t>NBTS01643</t>
  </si>
  <si>
    <t>NBTS00603</t>
  </si>
  <si>
    <t>NBTS01683</t>
  </si>
  <si>
    <t>NBTS01684</t>
  </si>
  <si>
    <t>NBTS01425</t>
  </si>
  <si>
    <t>NBTS00607</t>
  </si>
  <si>
    <t>NBTS00609</t>
  </si>
  <si>
    <t>NBTS00599</t>
  </si>
  <si>
    <t>NBTS00600</t>
  </si>
  <si>
    <t>NBTS01603</t>
  </si>
  <si>
    <t>NBTS00612</t>
  </si>
  <si>
    <t>NBTS01111</t>
  </si>
  <si>
    <t>NBTS00617</t>
  </si>
  <si>
    <t>NBTS01286</t>
  </si>
  <si>
    <t>NBTS00616</t>
  </si>
  <si>
    <t>NBTS00614</t>
  </si>
  <si>
    <t>NBTS00618</t>
  </si>
  <si>
    <t>SM</t>
  </si>
  <si>
    <t>PLAN</t>
  </si>
  <si>
    <t>ACT</t>
  </si>
  <si>
    <t>MT</t>
  </si>
  <si>
    <t>NBTS02012</t>
  </si>
  <si>
    <t>Hồ Thị Xuân Trâm</t>
  </si>
  <si>
    <t>Phương</t>
  </si>
  <si>
    <t>Vacancy</t>
  </si>
  <si>
    <t>Đào Thúy Quyên</t>
  </si>
  <si>
    <t>NBTS02043</t>
  </si>
  <si>
    <t>NBTS02065</t>
  </si>
  <si>
    <t>12 2018</t>
  </si>
  <si>
    <t>Trương Công Tính</t>
  </si>
  <si>
    <t>NBTS02156</t>
  </si>
  <si>
    <t>Nguyễn Tùng</t>
  </si>
  <si>
    <t>Trương Ngọc Sơn</t>
  </si>
  <si>
    <t>OFF ngày 13/12/2018</t>
  </si>
  <si>
    <t>NBTS02153</t>
  </si>
  <si>
    <t>NBTS02128</t>
  </si>
  <si>
    <t>Vào ngày 18/12/2018</t>
  </si>
  <si>
    <t>NBTS02152</t>
  </si>
  <si>
    <t>Châu Thị Tuyết Nhi</t>
  </si>
  <si>
    <t>Vào ngày 11/12/2018</t>
  </si>
  <si>
    <t>Nguyễn Thị Hồng Sinh</t>
  </si>
  <si>
    <t>Vào ngày 17/12/2018</t>
  </si>
  <si>
    <t>NBTS02154</t>
  </si>
  <si>
    <t>Nguyen Thanh 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</si>
</sst>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</numFmts>
  <fonts count="1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sz val="14"/>
      <color rgb="FFFF0000"/>
      <name val="Tahoma"/>
      <family val="2"/>
    </font>
    <font>
      <b/>
      <sz val="9"/>
      <color rgb="FFFF0000"/>
      <name val="Tahoma"/>
      <family val="2"/>
    </font>
    <font>
      <sz val="14"/>
      <color theme="0"/>
      <name val="Tahoma"/>
      <family val="2"/>
    </font>
    <font>
      <b/>
      <sz val="10"/>
      <color theme="0"/>
      <name val="Tahoma"/>
      <family val="2"/>
    </font>
    <font>
      <sz val="48"/>
      <color indexed="62"/>
      <name val="Tahoma"/>
      <family val="2"/>
    </font>
    <font>
      <sz val="14"/>
      <color indexed="8"/>
      <name val="Tahoma"/>
      <family val="2"/>
    </font>
    <font>
      <b/>
      <sz val="12"/>
      <color indexed="62"/>
      <name val="Tahoma"/>
      <family val="2"/>
    </font>
    <font>
      <sz val="14"/>
      <color indexed="62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20"/>
      <color rgb="FF0000FF"/>
      <name val="Tahoma"/>
      <family val="2"/>
    </font>
    <font>
      <sz val="20"/>
      <color rgb="FF0000FF"/>
      <name val="Tahoma"/>
      <family val="2"/>
    </font>
    <font>
      <b/>
      <sz val="20"/>
      <color indexed="62"/>
      <name val="Tahoma"/>
      <family val="2"/>
    </font>
    <font>
      <sz val="20"/>
      <color indexed="62"/>
      <name val="Tahoma"/>
      <family val="2"/>
    </font>
    <font>
      <sz val="20"/>
      <color theme="0"/>
      <name val="Tahoma"/>
      <family val="2"/>
    </font>
    <font>
      <b/>
      <sz val="20"/>
      <color indexed="18"/>
      <name val="Tahoma"/>
      <family val="2"/>
    </font>
    <font>
      <b/>
      <sz val="20"/>
      <color rgb="FFFF0000"/>
      <name val="Tahoma"/>
      <family val="2"/>
    </font>
    <font>
      <sz val="20"/>
      <color theme="1"/>
      <name val="Calibri"/>
      <family val="2"/>
      <scheme val="minor"/>
    </font>
    <font>
      <b/>
      <sz val="14"/>
      <color theme="0"/>
      <name val="Tahoma"/>
      <family val="2"/>
    </font>
    <font>
      <sz val="9"/>
      <color theme="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</borders>
  <cellStyleXfs count="16915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20" fillId="5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19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0" fontId="32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8" fillId="0" borderId="27"/>
    <xf numFmtId="0" fontId="39" fillId="0" borderId="0" applyNumberFormat="0" applyFill="0" applyBorder="0" applyAlignment="0" applyProtection="0">
      <alignment vertical="top"/>
      <protection locked="0"/>
    </xf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169" fontId="19" fillId="0" borderId="0"/>
    <xf numFmtId="0" fontId="19" fillId="0" borderId="0"/>
    <xf numFmtId="0" fontId="19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43" fillId="0" borderId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9" fillId="0" borderId="0"/>
    <xf numFmtId="169" fontId="50" fillId="0" borderId="0"/>
    <xf numFmtId="43" fontId="1" fillId="0" borderId="0" applyFont="0" applyFill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169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169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169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169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69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169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9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9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169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169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169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169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169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169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69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169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9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9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9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43" fontId="2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2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169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169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9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0" fontId="52" fillId="0" borderId="0" applyNumberFormat="0" applyFill="0" applyBorder="0" applyAlignment="0" applyProtection="0">
      <alignment vertical="top"/>
      <protection locked="0"/>
    </xf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9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169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169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9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ill="0" applyBorder="0" applyAlignment="0" applyProtection="0"/>
    <xf numFmtId="165" fontId="19" fillId="0" borderId="0" applyProtection="0"/>
    <xf numFmtId="172" fontId="19" fillId="0" borderId="0" applyProtection="0"/>
    <xf numFmtId="0" fontId="19" fillId="0" borderId="0" applyProtection="0"/>
    <xf numFmtId="171" fontId="19" fillId="0" borderId="0" applyProtection="0"/>
    <xf numFmtId="40" fontId="19" fillId="0" borderId="0" applyProtection="0"/>
    <xf numFmtId="38" fontId="19" fillId="0" borderId="0" applyProtection="0"/>
    <xf numFmtId="177" fontId="19" fillId="0" borderId="0" applyProtection="0"/>
    <xf numFmtId="178" fontId="19" fillId="0" borderId="0" applyProtection="0"/>
    <xf numFmtId="6" fontId="19" fillId="0" borderId="0" applyProtection="0"/>
    <xf numFmtId="0" fontId="66" fillId="0" borderId="0" applyProtection="0">
      <alignment vertical="center"/>
    </xf>
    <xf numFmtId="0" fontId="19" fillId="0" borderId="0" applyProtection="0"/>
    <xf numFmtId="0" fontId="19" fillId="0" borderId="0" applyProtection="0"/>
    <xf numFmtId="0" fontId="67" fillId="0" borderId="0" applyProtection="0"/>
    <xf numFmtId="0" fontId="19" fillId="28" borderId="0" applyNumberFormat="0" applyFont="0" applyBorder="0" applyAlignment="0" applyProtection="0"/>
    <xf numFmtId="0" fontId="68" fillId="0" borderId="0" applyProtection="0"/>
    <xf numFmtId="0" fontId="69" fillId="0" borderId="0" applyProtection="0"/>
    <xf numFmtId="0" fontId="19" fillId="0" borderId="0" applyProtection="0"/>
    <xf numFmtId="171" fontId="19" fillId="0" borderId="0" applyProtection="0"/>
    <xf numFmtId="173" fontId="19" fillId="0" borderId="0" applyProtection="0"/>
    <xf numFmtId="179" fontId="19" fillId="0" borderId="0" applyProtection="0"/>
    <xf numFmtId="0" fontId="70" fillId="0" borderId="0" applyProtection="0"/>
    <xf numFmtId="177" fontId="19" fillId="0" borderId="0" applyProtection="0"/>
    <xf numFmtId="40" fontId="19" fillId="0" borderId="0" applyProtection="0"/>
    <xf numFmtId="38" fontId="19" fillId="0" borderId="0" applyProtection="0"/>
    <xf numFmtId="9" fontId="19" fillId="0" borderId="0" applyProtection="0"/>
    <xf numFmtId="178" fontId="19" fillId="0" borderId="0" applyProtection="0"/>
    <xf numFmtId="172" fontId="19" fillId="0" borderId="0" applyProtection="0"/>
    <xf numFmtId="174" fontId="19" fillId="0" borderId="0" applyProtection="0"/>
    <xf numFmtId="174" fontId="19" fillId="0" borderId="0" applyProtection="0"/>
    <xf numFmtId="0" fontId="71" fillId="0" borderId="0" applyProtection="0"/>
    <xf numFmtId="180" fontId="19" fillId="0" borderId="0" applyProtection="0"/>
    <xf numFmtId="0" fontId="19" fillId="0" borderId="0" applyProtection="0"/>
    <xf numFmtId="0" fontId="19" fillId="0" borderId="0" applyProtection="0"/>
    <xf numFmtId="42" fontId="19" fillId="0" borderId="0" applyProtection="0"/>
    <xf numFmtId="179" fontId="19" fillId="0" borderId="0" applyProtection="0"/>
    <xf numFmtId="178" fontId="19" fillId="0" borderId="0" applyProtection="0"/>
    <xf numFmtId="43" fontId="19" fillId="0" borderId="0" applyProtection="0"/>
    <xf numFmtId="177" fontId="19" fillId="0" borderId="0" applyProtection="0"/>
    <xf numFmtId="42" fontId="19" fillId="0" borderId="0" applyProtection="0"/>
    <xf numFmtId="43" fontId="19" fillId="0" borderId="0" applyProtection="0"/>
    <xf numFmtId="178" fontId="19" fillId="0" borderId="0" applyProtection="0"/>
    <xf numFmtId="41" fontId="19" fillId="0" borderId="0" applyProtection="0"/>
    <xf numFmtId="177" fontId="19" fillId="0" borderId="0" applyProtection="0"/>
    <xf numFmtId="178" fontId="19" fillId="0" borderId="0" applyProtection="0"/>
    <xf numFmtId="41" fontId="19" fillId="0" borderId="0" applyProtection="0"/>
    <xf numFmtId="43" fontId="19" fillId="0" borderId="0" applyProtection="0"/>
    <xf numFmtId="177" fontId="19" fillId="0" borderId="0" applyProtection="0"/>
    <xf numFmtId="179" fontId="19" fillId="0" borderId="0" applyProtection="0"/>
    <xf numFmtId="177" fontId="19" fillId="0" borderId="0" applyProtection="0"/>
    <xf numFmtId="41" fontId="19" fillId="0" borderId="0" applyProtection="0"/>
    <xf numFmtId="43" fontId="19" fillId="0" borderId="0" applyProtection="0"/>
    <xf numFmtId="179" fontId="19" fillId="0" borderId="0" applyProtection="0"/>
    <xf numFmtId="178" fontId="19" fillId="0" borderId="0" applyProtection="0"/>
    <xf numFmtId="179" fontId="19" fillId="0" borderId="0" applyProtection="0"/>
    <xf numFmtId="0" fontId="72" fillId="29" borderId="0" applyProtection="0"/>
    <xf numFmtId="0" fontId="19" fillId="0" borderId="0" applyProtection="0"/>
    <xf numFmtId="0" fontId="73" fillId="0" borderId="0" applyProtection="0"/>
    <xf numFmtId="9" fontId="19" fillId="0" borderId="0" applyProtection="0"/>
    <xf numFmtId="0" fontId="74" fillId="29" borderId="0" applyProtection="0"/>
    <xf numFmtId="0" fontId="75" fillId="29" borderId="0" applyProtection="0"/>
    <xf numFmtId="0" fontId="76" fillId="0" borderId="0" applyProtection="0">
      <alignment wrapText="1"/>
    </xf>
    <xf numFmtId="181" fontId="19" fillId="0" borderId="0" applyProtection="0"/>
    <xf numFmtId="0" fontId="19" fillId="0" borderId="0" applyProtection="0"/>
    <xf numFmtId="182" fontId="19" fillId="0" borderId="0" applyProtection="0"/>
    <xf numFmtId="0" fontId="19" fillId="0" borderId="0" applyProtection="0"/>
    <xf numFmtId="0" fontId="77" fillId="0" borderId="0">
      <alignment horizontal="center" wrapText="1"/>
      <protection locked="0"/>
    </xf>
    <xf numFmtId="183" fontId="19" fillId="0" borderId="0" applyProtection="0"/>
    <xf numFmtId="0" fontId="19" fillId="0" borderId="0" applyProtection="0"/>
    <xf numFmtId="184" fontId="19" fillId="0" borderId="0" applyProtection="0"/>
    <xf numFmtId="0" fontId="19" fillId="0" borderId="0" applyProtection="0"/>
    <xf numFmtId="184" fontId="19" fillId="0" borderId="0" applyProtection="0"/>
    <xf numFmtId="179" fontId="19" fillId="0" borderId="0" applyProtection="0"/>
    <xf numFmtId="0" fontId="78" fillId="0" borderId="0" applyProtection="0"/>
    <xf numFmtId="0" fontId="79" fillId="0" borderId="0" applyProtection="0"/>
    <xf numFmtId="0" fontId="78" fillId="0" borderId="0" applyProtection="0"/>
    <xf numFmtId="185" fontId="80" fillId="0" borderId="0" applyProtection="0"/>
    <xf numFmtId="186" fontId="81" fillId="0" borderId="0" applyProtection="0"/>
    <xf numFmtId="187" fontId="81" fillId="0" borderId="0" applyProtection="0"/>
    <xf numFmtId="188" fontId="82" fillId="0" borderId="0" applyProtection="0"/>
    <xf numFmtId="189" fontId="82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83" fillId="0" borderId="0" applyProtection="0"/>
    <xf numFmtId="44" fontId="19" fillId="0" borderId="0" applyProtection="0"/>
    <xf numFmtId="191" fontId="19" fillId="0" borderId="0" applyProtection="0"/>
    <xf numFmtId="43" fontId="19" fillId="0" borderId="0" applyFont="0" applyFill="0" applyBorder="0" applyAlignment="0" applyProtection="0"/>
    <xf numFmtId="43" fontId="19" fillId="0" borderId="0" applyProtection="0"/>
    <xf numFmtId="192" fontId="84" fillId="0" borderId="0" applyProtection="0"/>
    <xf numFmtId="0" fontId="85" fillId="0" borderId="0" applyProtection="0"/>
    <xf numFmtId="0" fontId="86" fillId="0" borderId="0" applyProtection="0"/>
    <xf numFmtId="186" fontId="19" fillId="0" borderId="0" applyProtection="0"/>
    <xf numFmtId="44" fontId="19" fillId="0" borderId="0" applyProtection="0"/>
    <xf numFmtId="193" fontId="19" fillId="0" borderId="0" applyProtection="0"/>
    <xf numFmtId="1" fontId="87" fillId="0" borderId="0" applyProtection="0"/>
    <xf numFmtId="14" fontId="88" fillId="0" borderId="0" applyProtection="0"/>
    <xf numFmtId="0" fontId="19" fillId="0" borderId="0" applyProtection="0"/>
    <xf numFmtId="194" fontId="19" fillId="0" borderId="42" applyProtection="0">
      <alignment vertical="center"/>
    </xf>
    <xf numFmtId="195" fontId="19" fillId="0" borderId="0" applyProtection="0"/>
    <xf numFmtId="196" fontId="19" fillId="0" borderId="0" applyProtection="0"/>
    <xf numFmtId="197" fontId="19" fillId="0" borderId="0" applyProtection="0"/>
    <xf numFmtId="0" fontId="89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90" fillId="0" borderId="0" applyProtection="0"/>
    <xf numFmtId="198" fontId="19" fillId="0" borderId="0" applyProtection="0"/>
    <xf numFmtId="0" fontId="91" fillId="0" borderId="0" applyProtection="0"/>
    <xf numFmtId="0" fontId="92" fillId="0" borderId="0" applyProtection="0">
      <alignment vertical="center"/>
    </xf>
    <xf numFmtId="0" fontId="93" fillId="0" borderId="0" applyProtection="0"/>
    <xf numFmtId="0" fontId="94" fillId="0" borderId="0" applyProtection="0">
      <alignment vertical="center"/>
    </xf>
    <xf numFmtId="0" fontId="95" fillId="0" borderId="0" applyProtection="0"/>
    <xf numFmtId="0" fontId="93" fillId="0" borderId="0" applyProtection="0"/>
    <xf numFmtId="0" fontId="96" fillId="0" borderId="0" applyProtection="0"/>
    <xf numFmtId="0" fontId="97" fillId="0" borderId="0" applyProtection="0"/>
    <xf numFmtId="0" fontId="98" fillId="29" borderId="0" applyProtection="0"/>
    <xf numFmtId="0" fontId="19" fillId="0" borderId="0" applyProtection="0"/>
    <xf numFmtId="0" fontId="99" fillId="0" borderId="0" applyProtection="0"/>
    <xf numFmtId="0" fontId="36" fillId="0" borderId="43" applyProtection="0"/>
    <xf numFmtId="0" fontId="36" fillId="0" borderId="41" applyProtection="0">
      <alignment horizontal="left" vertical="center"/>
    </xf>
    <xf numFmtId="0" fontId="36" fillId="0" borderId="41" applyProtection="0">
      <alignment horizontal="left" vertical="center"/>
    </xf>
    <xf numFmtId="199" fontId="100" fillId="0" borderId="0">
      <protection locked="0"/>
    </xf>
    <xf numFmtId="199" fontId="100" fillId="0" borderId="0">
      <protection locked="0"/>
    </xf>
    <xf numFmtId="0" fontId="101" fillId="30" borderId="3" applyProtection="0"/>
    <xf numFmtId="0" fontId="101" fillId="30" borderId="3" applyProtection="0"/>
    <xf numFmtId="41" fontId="19" fillId="0" borderId="0" applyProtection="0"/>
    <xf numFmtId="0" fontId="98" fillId="31" borderId="0" applyProtection="0"/>
    <xf numFmtId="0" fontId="19" fillId="32" borderId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19" fillId="33" borderId="0" applyProtection="0"/>
    <xf numFmtId="177" fontId="19" fillId="0" borderId="0" applyProtection="0"/>
    <xf numFmtId="178" fontId="19" fillId="0" borderId="0" applyProtection="0"/>
    <xf numFmtId="0" fontId="103" fillId="0" borderId="44" applyProtection="0"/>
    <xf numFmtId="200" fontId="104" fillId="0" borderId="45" applyProtection="0"/>
    <xf numFmtId="179" fontId="19" fillId="0" borderId="0" applyProtection="0"/>
    <xf numFmtId="180" fontId="19" fillId="0" borderId="0" applyProtection="0"/>
    <xf numFmtId="201" fontId="19" fillId="0" borderId="0" applyProtection="0"/>
    <xf numFmtId="202" fontId="19" fillId="0" borderId="0" applyProtection="0"/>
    <xf numFmtId="0" fontId="19" fillId="0" borderId="0" applyProtection="0"/>
    <xf numFmtId="0" fontId="84" fillId="0" borderId="0" applyProtection="0"/>
    <xf numFmtId="37" fontId="105" fillId="0" borderId="0" applyProtection="0"/>
    <xf numFmtId="0" fontId="19" fillId="0" borderId="0" applyProtection="0"/>
    <xf numFmtId="203" fontId="106" fillId="0" borderId="0" applyProtection="0"/>
    <xf numFmtId="0" fontId="107" fillId="0" borderId="0" applyProtection="0"/>
    <xf numFmtId="0" fontId="19" fillId="0" borderId="0" applyProtection="0"/>
    <xf numFmtId="0" fontId="2" fillId="0" borderId="0" applyProtection="0"/>
    <xf numFmtId="0" fontId="2" fillId="0" borderId="0" applyProtection="0"/>
    <xf numFmtId="3" fontId="19" fillId="0" borderId="0" applyProtection="0"/>
    <xf numFmtId="0" fontId="19" fillId="0" borderId="0" applyProtection="0"/>
    <xf numFmtId="0" fontId="84" fillId="0" borderId="0" applyProtection="0"/>
    <xf numFmtId="0" fontId="108" fillId="2" borderId="0" applyProtection="0"/>
    <xf numFmtId="14" fontId="77" fillId="0" borderId="0">
      <alignment horizontal="center" wrapText="1"/>
      <protection locked="0"/>
    </xf>
    <xf numFmtId="189" fontId="19" fillId="0" borderId="0" applyProtection="0"/>
    <xf numFmtId="204" fontId="19" fillId="0" borderId="0" applyProtection="0"/>
    <xf numFmtId="10" fontId="19" fillId="0" borderId="0" applyProtection="0"/>
    <xf numFmtId="9" fontId="19" fillId="0" borderId="0" applyProtection="0"/>
    <xf numFmtId="9" fontId="19" fillId="0" borderId="0" applyProtection="0"/>
    <xf numFmtId="9" fontId="19" fillId="0" borderId="0" applyFont="0" applyFill="0" applyBorder="0" applyAlignment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5" fontId="109" fillId="0" borderId="0" applyProtection="0"/>
    <xf numFmtId="0" fontId="19" fillId="0" borderId="0" applyProtection="0"/>
    <xf numFmtId="0" fontId="110" fillId="0" borderId="44" applyProtection="0">
      <alignment horizontal="center"/>
    </xf>
    <xf numFmtId="3" fontId="111" fillId="0" borderId="46" applyProtection="0">
      <alignment horizontal="center" vertical="top" wrapText="1"/>
    </xf>
    <xf numFmtId="0" fontId="19" fillId="0" borderId="0" applyProtection="0"/>
    <xf numFmtId="41" fontId="19" fillId="0" borderId="0" applyProtection="0"/>
    <xf numFmtId="41" fontId="19" fillId="0" borderId="0" applyProtection="0"/>
    <xf numFmtId="41" fontId="19" fillId="0" borderId="0" applyProtection="0"/>
    <xf numFmtId="42" fontId="19" fillId="0" borderId="0" applyProtection="0"/>
    <xf numFmtId="0" fontId="103" fillId="0" borderId="0" applyProtection="0"/>
    <xf numFmtId="40" fontId="112" fillId="0" borderId="0" applyProtection="0">
      <alignment horizontal="right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6" fontId="114" fillId="0" borderId="19" applyProtection="0">
      <alignment horizontal="right" vertical="center"/>
    </xf>
    <xf numFmtId="206" fontId="114" fillId="0" borderId="19" applyProtection="0">
      <alignment horizontal="right" vertical="center"/>
    </xf>
    <xf numFmtId="49" fontId="88" fillId="0" borderId="0" applyProtection="0"/>
    <xf numFmtId="207" fontId="82" fillId="0" borderId="0" applyProtection="0"/>
    <xf numFmtId="208" fontId="102" fillId="0" borderId="0" applyProtection="0"/>
    <xf numFmtId="40" fontId="65" fillId="0" borderId="0" applyProtection="0"/>
    <xf numFmtId="177" fontId="19" fillId="0" borderId="0" applyProtection="0"/>
    <xf numFmtId="178" fontId="19" fillId="0" borderId="0" applyProtection="0"/>
    <xf numFmtId="209" fontId="113" fillId="0" borderId="19" applyProtection="0">
      <alignment horizontal="center"/>
    </xf>
    <xf numFmtId="209" fontId="113" fillId="0" borderId="19" applyProtection="0">
      <alignment horizontal="center"/>
    </xf>
    <xf numFmtId="0" fontId="115" fillId="0" borderId="47" applyProtection="0"/>
    <xf numFmtId="0" fontId="116" fillId="0" borderId="0" applyProtection="0"/>
    <xf numFmtId="179" fontId="19" fillId="0" borderId="0" applyProtection="0"/>
    <xf numFmtId="180" fontId="19" fillId="0" borderId="0" applyProtection="0"/>
    <xf numFmtId="210" fontId="113" fillId="0" borderId="0" applyProtection="0"/>
    <xf numFmtId="211" fontId="113" fillId="0" borderId="3" applyProtection="0"/>
    <xf numFmtId="211" fontId="113" fillId="0" borderId="3" applyProtection="0"/>
    <xf numFmtId="0" fontId="117" fillId="0" borderId="0" applyProtection="0"/>
    <xf numFmtId="0" fontId="117" fillId="0" borderId="0" applyProtection="0"/>
    <xf numFmtId="5" fontId="118" fillId="32" borderId="26" applyProtection="0">
      <alignment vertical="top"/>
    </xf>
    <xf numFmtId="5" fontId="118" fillId="32" borderId="26" applyProtection="0">
      <alignment vertical="top"/>
    </xf>
    <xf numFmtId="5" fontId="119" fillId="0" borderId="27" applyProtection="0">
      <alignment horizontal="left" vertical="top"/>
    </xf>
    <xf numFmtId="0" fontId="120" fillId="0" borderId="27" applyProtection="0">
      <alignment horizontal="left" vertical="center"/>
    </xf>
    <xf numFmtId="0" fontId="121" fillId="34" borderId="3" applyProtection="0">
      <alignment horizontal="left" vertical="center"/>
    </xf>
    <xf numFmtId="0" fontId="121" fillId="34" borderId="3" applyProtection="0">
      <alignment horizontal="left" vertical="center"/>
    </xf>
    <xf numFmtId="6" fontId="122" fillId="31" borderId="26" applyProtection="0"/>
    <xf numFmtId="6" fontId="122" fillId="31" borderId="26" applyProtection="0"/>
    <xf numFmtId="5" fontId="101" fillId="0" borderId="26" applyProtection="0">
      <alignment horizontal="left" vertical="top"/>
    </xf>
    <xf numFmtId="5" fontId="101" fillId="0" borderId="26" applyProtection="0">
      <alignment horizontal="left" vertical="top"/>
    </xf>
    <xf numFmtId="0" fontId="123" fillId="2" borderId="0" applyProtection="0">
      <alignment horizontal="left" vertical="center"/>
    </xf>
    <xf numFmtId="212" fontId="19" fillId="0" borderId="0" applyProtection="0"/>
    <xf numFmtId="213" fontId="19" fillId="0" borderId="0" applyProtection="0"/>
    <xf numFmtId="0" fontId="124" fillId="0" borderId="0" applyProtection="0"/>
    <xf numFmtId="0" fontId="125" fillId="0" borderId="0" applyProtection="0">
      <alignment vertical="center"/>
    </xf>
    <xf numFmtId="42" fontId="19" fillId="0" borderId="0" applyProtection="0"/>
    <xf numFmtId="44" fontId="19" fillId="0" borderId="0" applyProtection="0"/>
    <xf numFmtId="0" fontId="126" fillId="0" borderId="0" applyProtection="0"/>
    <xf numFmtId="0" fontId="19" fillId="0" borderId="0" applyProtection="0"/>
    <xf numFmtId="0" fontId="19" fillId="0" borderId="0" applyProtection="0"/>
    <xf numFmtId="0" fontId="66" fillId="0" borderId="0" applyProtection="0">
      <alignment vertical="center"/>
    </xf>
    <xf numFmtId="9" fontId="19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19" fillId="0" borderId="0" applyProtection="0"/>
    <xf numFmtId="0" fontId="19" fillId="0" borderId="0" applyProtection="0"/>
    <xf numFmtId="181" fontId="19" fillId="0" borderId="0" applyProtection="0"/>
    <xf numFmtId="182" fontId="19" fillId="0" borderId="0" applyProtection="0"/>
    <xf numFmtId="0" fontId="80" fillId="0" borderId="0" applyProtection="0"/>
    <xf numFmtId="177" fontId="19" fillId="0" borderId="0" applyProtection="0"/>
    <xf numFmtId="178" fontId="19" fillId="0" borderId="0" applyProtection="0"/>
    <xf numFmtId="0" fontId="19" fillId="0" borderId="0" applyProtection="0"/>
    <xf numFmtId="184" fontId="19" fillId="0" borderId="0" applyProtection="0"/>
    <xf numFmtId="183" fontId="19" fillId="0" borderId="0" applyProtection="0"/>
    <xf numFmtId="0" fontId="127" fillId="0" borderId="0" applyProtection="0"/>
    <xf numFmtId="176" fontId="19" fillId="0" borderId="0" applyProtection="0"/>
    <xf numFmtId="214" fontId="19" fillId="0" borderId="0" applyProtection="0"/>
    <xf numFmtId="215" fontId="19" fillId="0" borderId="0" applyProtection="0"/>
    <xf numFmtId="44" fontId="19" fillId="0" borderId="0" applyProtection="0"/>
    <xf numFmtId="42" fontId="19" fillId="0" borderId="0" applyProtection="0"/>
  </cellStyleXfs>
  <cellXfs count="239">
    <xf numFmtId="0" fontId="0" fillId="0" borderId="0" xfId="0"/>
    <xf numFmtId="0" fontId="4" fillId="2" borderId="0" xfId="2" applyFont="1" applyFill="1" applyAlignment="1">
      <alignment vertical="top"/>
    </xf>
    <xf numFmtId="0" fontId="5" fillId="2" borderId="0" xfId="2" applyFont="1" applyFill="1" applyAlignment="1">
      <alignment vertical="top"/>
    </xf>
    <xf numFmtId="9" fontId="5" fillId="2" borderId="0" xfId="3" applyFont="1" applyFill="1" applyBorder="1" applyAlignment="1">
      <alignment horizontal="center" wrapText="1"/>
    </xf>
    <xf numFmtId="165" fontId="6" fillId="2" borderId="0" xfId="4" applyNumberFormat="1" applyFont="1" applyFill="1"/>
    <xf numFmtId="9" fontId="6" fillId="2" borderId="0" xfId="1" applyFont="1" applyFill="1"/>
    <xf numFmtId="0" fontId="6" fillId="2" borderId="0" xfId="2" applyFont="1" applyFill="1" applyAlignment="1">
      <alignment vertical="top"/>
    </xf>
    <xf numFmtId="9" fontId="6" fillId="2" borderId="0" xfId="1" applyFont="1" applyFill="1" applyAlignment="1">
      <alignment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8" fillId="3" borderId="3" xfId="2" applyFont="1" applyFill="1" applyBorder="1" applyAlignment="1">
      <alignment vertical="center" wrapText="1"/>
    </xf>
    <xf numFmtId="0" fontId="8" fillId="3" borderId="3" xfId="2" applyFont="1" applyFill="1" applyBorder="1" applyAlignment="1">
      <alignment horizontal="center" vertical="center" wrapText="1"/>
    </xf>
    <xf numFmtId="9" fontId="8" fillId="3" borderId="3" xfId="1" applyFont="1" applyFill="1" applyBorder="1" applyAlignment="1">
      <alignment horizontal="center" vertical="center" wrapText="1"/>
    </xf>
    <xf numFmtId="9" fontId="12" fillId="2" borderId="3" xfId="1" applyFont="1" applyFill="1" applyBorder="1" applyAlignment="1">
      <alignment horizontal="center" wrapText="1"/>
    </xf>
    <xf numFmtId="165" fontId="12" fillId="2" borderId="5" xfId="4" applyNumberFormat="1" applyFont="1" applyFill="1" applyBorder="1" applyAlignment="1">
      <alignment horizontal="center" wrapText="1"/>
    </xf>
    <xf numFmtId="0" fontId="13" fillId="2" borderId="0" xfId="2" applyFont="1" applyFill="1" applyAlignment="1">
      <alignment vertical="top"/>
    </xf>
    <xf numFmtId="165" fontId="16" fillId="2" borderId="0" xfId="4" applyNumberFormat="1" applyFont="1" applyFill="1"/>
    <xf numFmtId="9" fontId="16" fillId="2" borderId="0" xfId="1" applyFont="1" applyFill="1"/>
    <xf numFmtId="0" fontId="8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 vertical="top"/>
    </xf>
    <xf numFmtId="9" fontId="17" fillId="2" borderId="0" xfId="1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8" fillId="2" borderId="0" xfId="2" applyFont="1" applyFill="1" applyAlignment="1">
      <alignment vertical="top"/>
    </xf>
    <xf numFmtId="0" fontId="18" fillId="2" borderId="0" xfId="2" applyFont="1" applyFill="1" applyAlignment="1">
      <alignment vertical="top"/>
    </xf>
    <xf numFmtId="0" fontId="17" fillId="2" borderId="0" xfId="2" applyFont="1" applyFill="1" applyAlignment="1">
      <alignment horizontal="left" vertical="center"/>
    </xf>
    <xf numFmtId="9" fontId="17" fillId="2" borderId="0" xfId="1" applyFont="1" applyFill="1" applyAlignment="1">
      <alignment horizontal="left" vertical="center"/>
    </xf>
    <xf numFmtId="165" fontId="16" fillId="2" borderId="0" xfId="4" applyNumberFormat="1" applyFont="1" applyFill="1" applyAlignment="1">
      <alignment horizontal="left" vertical="center"/>
    </xf>
    <xf numFmtId="0" fontId="18" fillId="2" borderId="0" xfId="2" applyFont="1" applyFill="1" applyAlignment="1">
      <alignment horizontal="left" vertical="center"/>
    </xf>
    <xf numFmtId="0" fontId="22" fillId="2" borderId="0" xfId="2" applyFont="1" applyFill="1" applyAlignment="1"/>
    <xf numFmtId="0" fontId="8" fillId="3" borderId="7" xfId="2" applyFont="1" applyFill="1" applyBorder="1" applyAlignment="1">
      <alignment horizontal="center" vertical="center" wrapText="1"/>
    </xf>
    <xf numFmtId="165" fontId="12" fillId="2" borderId="7" xfId="4" applyNumberFormat="1" applyFont="1" applyFill="1" applyBorder="1" applyAlignment="1">
      <alignment horizontal="center" wrapText="1"/>
    </xf>
    <xf numFmtId="0" fontId="15" fillId="2" borderId="0" xfId="2" applyFont="1" applyFill="1" applyAlignment="1"/>
    <xf numFmtId="0" fontId="3" fillId="2" borderId="0" xfId="2" applyFont="1" applyFill="1" applyBorder="1" applyAlignment="1">
      <alignment vertical="top"/>
    </xf>
    <xf numFmtId="165" fontId="14" fillId="4" borderId="6" xfId="4" applyNumberFormat="1" applyFont="1" applyFill="1" applyBorder="1" applyAlignment="1">
      <alignment horizontal="center" wrapText="1"/>
    </xf>
    <xf numFmtId="9" fontId="14" fillId="4" borderId="6" xfId="1" applyFont="1" applyFill="1" applyBorder="1" applyAlignment="1">
      <alignment horizontal="center" wrapText="1"/>
    </xf>
    <xf numFmtId="165" fontId="14" fillId="4" borderId="8" xfId="4" applyNumberFormat="1" applyFont="1" applyFill="1" applyBorder="1" applyAlignment="1">
      <alignment horizontal="center" wrapText="1"/>
    </xf>
    <xf numFmtId="0" fontId="8" fillId="2" borderId="0" xfId="2" applyFont="1" applyFill="1" applyAlignment="1">
      <alignment horizontal="center" vertical="center"/>
    </xf>
    <xf numFmtId="0" fontId="15" fillId="0" borderId="0" xfId="2" applyFont="1" applyFill="1" applyAlignment="1"/>
    <xf numFmtId="165" fontId="14" fillId="0" borderId="3" xfId="4" applyNumberFormat="1" applyFont="1" applyFill="1" applyBorder="1" applyAlignment="1">
      <alignment horizontal="center" wrapText="1"/>
    </xf>
    <xf numFmtId="9" fontId="14" fillId="0" borderId="3" xfId="1" applyFont="1" applyFill="1" applyBorder="1" applyAlignment="1">
      <alignment horizontal="center" wrapText="1"/>
    </xf>
    <xf numFmtId="165" fontId="23" fillId="4" borderId="6" xfId="4" applyNumberFormat="1" applyFont="1" applyFill="1" applyBorder="1" applyAlignment="1"/>
    <xf numFmtId="0" fontId="18" fillId="0" borderId="0" xfId="2" applyFont="1" applyFill="1" applyBorder="1" applyAlignment="1">
      <alignment vertical="top"/>
    </xf>
    <xf numFmtId="0" fontId="17" fillId="0" borderId="0" xfId="2" applyFont="1" applyFill="1" applyBorder="1" applyAlignment="1">
      <alignment horizontal="center" vertical="top"/>
    </xf>
    <xf numFmtId="14" fontId="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2" fillId="0" borderId="3" xfId="4" applyNumberFormat="1" applyFont="1" applyFill="1" applyBorder="1" applyAlignment="1">
      <alignment horizontal="center" wrapText="1"/>
    </xf>
    <xf numFmtId="0" fontId="8" fillId="3" borderId="19" xfId="2" applyFont="1" applyFill="1" applyBorder="1" applyAlignment="1">
      <alignment horizontal="center" vertical="center" wrapText="1"/>
    </xf>
    <xf numFmtId="165" fontId="14" fillId="4" borderId="17" xfId="4" applyNumberFormat="1" applyFont="1" applyFill="1" applyBorder="1" applyAlignment="1">
      <alignment horizontal="center" wrapText="1"/>
    </xf>
    <xf numFmtId="165" fontId="12" fillId="2" borderId="20" xfId="4" applyNumberFormat="1" applyFont="1" applyFill="1" applyBorder="1" applyAlignment="1">
      <alignment horizontal="center" wrapText="1"/>
    </xf>
    <xf numFmtId="165" fontId="14" fillId="4" borderId="21" xfId="4" applyNumberFormat="1" applyFont="1" applyFill="1" applyBorder="1" applyAlignment="1">
      <alignment horizontal="center" wrapText="1"/>
    </xf>
    <xf numFmtId="0" fontId="8" fillId="3" borderId="22" xfId="2" applyFont="1" applyFill="1" applyBorder="1" applyAlignment="1">
      <alignment vertical="center" wrapText="1"/>
    </xf>
    <xf numFmtId="165" fontId="12" fillId="2" borderId="22" xfId="4" applyNumberFormat="1" applyFont="1" applyFill="1" applyBorder="1" applyAlignment="1">
      <alignment horizontal="center" wrapText="1"/>
    </xf>
    <xf numFmtId="165" fontId="14" fillId="4" borderId="10" xfId="4" applyNumberFormat="1" applyFont="1" applyFill="1" applyBorder="1" applyAlignment="1">
      <alignment horizontal="center" wrapText="1"/>
    </xf>
    <xf numFmtId="0" fontId="24" fillId="4" borderId="17" xfId="0" applyFont="1" applyFill="1" applyBorder="1" applyAlignment="1"/>
    <xf numFmtId="0" fontId="8" fillId="3" borderId="23" xfId="2" applyFont="1" applyFill="1" applyBorder="1" applyAlignment="1">
      <alignment horizontal="center" vertical="center" wrapText="1"/>
    </xf>
    <xf numFmtId="165" fontId="14" fillId="0" borderId="22" xfId="4" applyNumberFormat="1" applyFont="1" applyFill="1" applyBorder="1" applyAlignment="1">
      <alignment horizontal="center" wrapText="1"/>
    </xf>
    <xf numFmtId="165" fontId="14" fillId="0" borderId="7" xfId="4" applyNumberFormat="1" applyFont="1" applyFill="1" applyBorder="1" applyAlignment="1">
      <alignment horizontal="center" wrapText="1"/>
    </xf>
    <xf numFmtId="165" fontId="23" fillId="0" borderId="22" xfId="4" applyNumberFormat="1" applyFont="1" applyFill="1" applyBorder="1" applyAlignment="1"/>
    <xf numFmtId="0" fontId="11" fillId="0" borderId="7" xfId="0" applyFont="1" applyFill="1" applyBorder="1" applyAlignment="1"/>
    <xf numFmtId="165" fontId="14" fillId="0" borderId="5" xfId="4" applyNumberFormat="1" applyFont="1" applyFill="1" applyBorder="1" applyAlignment="1">
      <alignment horizontal="center" wrapText="1"/>
    </xf>
    <xf numFmtId="0" fontId="27" fillId="0" borderId="0" xfId="0" applyFont="1" applyFill="1" applyAlignment="1">
      <alignment wrapText="1"/>
    </xf>
    <xf numFmtId="0" fontId="26" fillId="0" borderId="3" xfId="32" applyFont="1" applyBorder="1" applyAlignment="1">
      <alignment horizontal="center" vertical="center" wrapText="1"/>
    </xf>
    <xf numFmtId="0" fontId="27" fillId="0" borderId="3" xfId="32" applyFont="1" applyFill="1" applyBorder="1" applyAlignment="1">
      <alignment vertical="center"/>
    </xf>
    <xf numFmtId="0" fontId="27" fillId="0" borderId="3" xfId="32" applyFont="1" applyFill="1" applyBorder="1" applyAlignment="1">
      <alignment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left" vertical="center" wrapText="1"/>
    </xf>
    <xf numFmtId="0" fontId="26" fillId="0" borderId="3" xfId="32" applyFont="1" applyFill="1" applyBorder="1" applyAlignment="1">
      <alignment wrapText="1"/>
    </xf>
    <xf numFmtId="0" fontId="26" fillId="0" borderId="3" xfId="32" applyFont="1" applyFill="1" applyBorder="1" applyAlignment="1">
      <alignment horizontal="center" vertical="center" wrapText="1"/>
    </xf>
    <xf numFmtId="0" fontId="26" fillId="0" borderId="3" xfId="32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7" fillId="4" borderId="3" xfId="32" applyFont="1" applyFill="1" applyBorder="1" applyAlignment="1">
      <alignment vertical="center"/>
    </xf>
    <xf numFmtId="0" fontId="27" fillId="4" borderId="0" xfId="0" applyFont="1" applyFill="1" applyAlignment="1">
      <alignment wrapText="1"/>
    </xf>
    <xf numFmtId="0" fontId="27" fillId="0" borderId="3" xfId="33" applyFont="1" applyFill="1" applyBorder="1" applyAlignment="1">
      <alignment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6" fillId="0" borderId="3" xfId="33" applyFont="1" applyFill="1" applyBorder="1" applyAlignment="1">
      <alignment wrapText="1"/>
    </xf>
    <xf numFmtId="0" fontId="26" fillId="0" borderId="3" xfId="33" applyFont="1" applyFill="1" applyBorder="1" applyAlignment="1">
      <alignment horizontal="center" vertical="center" wrapText="1"/>
    </xf>
    <xf numFmtId="0" fontId="26" fillId="0" borderId="3" xfId="33" applyFont="1" applyFill="1" applyBorder="1" applyAlignment="1">
      <alignment horizontal="left" vertical="center" wrapText="1"/>
    </xf>
    <xf numFmtId="0" fontId="27" fillId="0" borderId="3" xfId="34" applyFont="1" applyFill="1" applyBorder="1" applyAlignment="1">
      <alignment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6" fillId="0" borderId="3" xfId="34" applyFont="1" applyFill="1" applyBorder="1" applyAlignment="1">
      <alignment wrapText="1"/>
    </xf>
    <xf numFmtId="0" fontId="26" fillId="0" borderId="3" xfId="34" applyFont="1" applyFill="1" applyBorder="1" applyAlignment="1">
      <alignment horizontal="center" vertical="center" wrapText="1"/>
    </xf>
    <xf numFmtId="0" fontId="26" fillId="0" borderId="3" xfId="34" applyFont="1" applyFill="1" applyBorder="1" applyAlignment="1">
      <alignment horizontal="left" vertical="center" wrapText="1"/>
    </xf>
    <xf numFmtId="0" fontId="27" fillId="4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/>
    </xf>
    <xf numFmtId="0" fontId="27" fillId="4" borderId="3" xfId="0" applyFont="1" applyFill="1" applyBorder="1" applyAlignment="1">
      <alignment vertical="center"/>
    </xf>
    <xf numFmtId="0" fontId="27" fillId="4" borderId="3" xfId="32" applyFont="1" applyFill="1" applyBorder="1" applyAlignment="1">
      <alignment horizontal="center" vertical="center" wrapText="1"/>
    </xf>
    <xf numFmtId="0" fontId="26" fillId="4" borderId="3" xfId="32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wrapText="1"/>
    </xf>
    <xf numFmtId="9" fontId="12" fillId="2" borderId="3" xfId="1" applyNumberFormat="1" applyFont="1" applyFill="1" applyBorder="1" applyAlignment="1">
      <alignment horizontal="center" wrapText="1"/>
    </xf>
    <xf numFmtId="9" fontId="14" fillId="0" borderId="3" xfId="1" applyNumberFormat="1" applyFont="1" applyFill="1" applyBorder="1" applyAlignment="1">
      <alignment horizontal="center" wrapText="1"/>
    </xf>
    <xf numFmtId="0" fontId="8" fillId="3" borderId="3" xfId="2" applyFont="1" applyFill="1" applyBorder="1" applyAlignment="1">
      <alignment horizontal="center" vertical="center" wrapText="1"/>
    </xf>
    <xf numFmtId="165" fontId="17" fillId="2" borderId="0" xfId="2" applyNumberFormat="1" applyFont="1" applyFill="1" applyAlignment="1">
      <alignment horizontal="center" vertical="top"/>
    </xf>
    <xf numFmtId="0" fontId="22" fillId="2" borderId="0" xfId="2" quotePrefix="1" applyFont="1" applyFill="1" applyAlignment="1"/>
    <xf numFmtId="165" fontId="17" fillId="2" borderId="0" xfId="2" applyNumberFormat="1" applyFont="1" applyFill="1" applyAlignment="1">
      <alignment horizontal="left" vertical="center"/>
    </xf>
    <xf numFmtId="0" fontId="8" fillId="3" borderId="3" xfId="2" applyFont="1" applyFill="1" applyBorder="1" applyAlignment="1">
      <alignment horizontal="center" vertical="center" wrapText="1"/>
    </xf>
    <xf numFmtId="0" fontId="8" fillId="3" borderId="20" xfId="2" applyFont="1" applyFill="1" applyBorder="1" applyAlignment="1">
      <alignment horizontal="center" vertical="center" wrapText="1"/>
    </xf>
    <xf numFmtId="165" fontId="14" fillId="4" borderId="37" xfId="4" applyNumberFormat="1" applyFont="1" applyFill="1" applyBorder="1" applyAlignment="1">
      <alignment horizontal="center" wrapText="1"/>
    </xf>
    <xf numFmtId="9" fontId="8" fillId="3" borderId="19" xfId="1" applyFont="1" applyFill="1" applyBorder="1" applyAlignment="1">
      <alignment horizontal="center" vertical="center" wrapText="1"/>
    </xf>
    <xf numFmtId="9" fontId="12" fillId="2" borderId="19" xfId="1" applyFont="1" applyFill="1" applyBorder="1" applyAlignment="1">
      <alignment horizontal="center" wrapText="1"/>
    </xf>
    <xf numFmtId="9" fontId="14" fillId="4" borderId="17" xfId="1" applyFont="1" applyFill="1" applyBorder="1" applyAlignment="1">
      <alignment horizontal="center" wrapText="1"/>
    </xf>
    <xf numFmtId="165" fontId="14" fillId="4" borderId="38" xfId="4" applyNumberFormat="1" applyFont="1" applyFill="1" applyBorder="1" applyAlignment="1">
      <alignment horizontal="center" wrapText="1"/>
    </xf>
    <xf numFmtId="165" fontId="14" fillId="0" borderId="19" xfId="4" applyNumberFormat="1" applyFont="1" applyFill="1" applyBorder="1" applyAlignment="1">
      <alignment horizontal="center" wrapText="1"/>
    </xf>
    <xf numFmtId="165" fontId="1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4" fillId="2" borderId="20" xfId="4" applyNumberFormat="1" applyFont="1" applyFill="1" applyBorder="1" applyAlignment="1">
      <alignment horizontal="center" wrapText="1"/>
    </xf>
    <xf numFmtId="165" fontId="14" fillId="4" borderId="18" xfId="4" applyNumberFormat="1" applyFont="1" applyFill="1" applyBorder="1" applyAlignment="1">
      <alignment horizontal="center" wrapText="1"/>
    </xf>
    <xf numFmtId="165" fontId="6" fillId="2" borderId="0" xfId="2" applyNumberFormat="1" applyFont="1" applyFill="1" applyAlignment="1">
      <alignment vertical="top"/>
    </xf>
    <xf numFmtId="165" fontId="53" fillId="0" borderId="22" xfId="4" applyNumberFormat="1" applyFont="1" applyFill="1" applyBorder="1" applyAlignment="1">
      <alignment horizontal="center" wrapText="1"/>
    </xf>
    <xf numFmtId="165" fontId="53" fillId="0" borderId="3" xfId="4" applyNumberFormat="1" applyFont="1" applyFill="1" applyBorder="1" applyAlignment="1">
      <alignment horizontal="center" wrapText="1"/>
    </xf>
    <xf numFmtId="165" fontId="23" fillId="27" borderId="22" xfId="4" applyNumberFormat="1" applyFont="1" applyFill="1" applyBorder="1" applyAlignment="1"/>
    <xf numFmtId="0" fontId="55" fillId="27" borderId="7" xfId="0" applyFont="1" applyFill="1" applyBorder="1" applyAlignment="1"/>
    <xf numFmtId="165" fontId="14" fillId="27" borderId="36" xfId="4" applyNumberFormat="1" applyFont="1" applyFill="1" applyBorder="1" applyAlignment="1">
      <alignment horizontal="center" wrapText="1"/>
    </xf>
    <xf numFmtId="9" fontId="14" fillId="27" borderId="3" xfId="1" applyFont="1" applyFill="1" applyBorder="1" applyAlignment="1">
      <alignment horizontal="center" wrapText="1"/>
    </xf>
    <xf numFmtId="165" fontId="14" fillId="27" borderId="7" xfId="4" applyNumberFormat="1" applyFont="1" applyFill="1" applyBorder="1" applyAlignment="1">
      <alignment horizontal="center" wrapText="1"/>
    </xf>
    <xf numFmtId="165" fontId="53" fillId="27" borderId="22" xfId="4" applyNumberFormat="1" applyFont="1" applyFill="1" applyBorder="1" applyAlignment="1">
      <alignment horizontal="center" wrapText="1"/>
    </xf>
    <xf numFmtId="165" fontId="14" fillId="27" borderId="3" xfId="4" applyNumberFormat="1" applyFont="1" applyFill="1" applyBorder="1" applyAlignment="1">
      <alignment horizontal="center" wrapText="1"/>
    </xf>
    <xf numFmtId="165" fontId="14" fillId="27" borderId="19" xfId="4" applyNumberFormat="1" applyFont="1" applyFill="1" applyBorder="1" applyAlignment="1">
      <alignment horizontal="center" wrapText="1"/>
    </xf>
    <xf numFmtId="165" fontId="14" fillId="27" borderId="20" xfId="4" applyNumberFormat="1" applyFont="1" applyFill="1" applyBorder="1" applyAlignment="1">
      <alignment horizontal="center" wrapText="1"/>
    </xf>
    <xf numFmtId="165" fontId="14" fillId="27" borderId="22" xfId="4" applyNumberFormat="1" applyFont="1" applyFill="1" applyBorder="1" applyAlignment="1">
      <alignment horizontal="center" wrapText="1"/>
    </xf>
    <xf numFmtId="165" fontId="14" fillId="27" borderId="5" xfId="4" applyNumberFormat="1" applyFont="1" applyFill="1" applyBorder="1" applyAlignment="1">
      <alignment horizontal="center" wrapText="1"/>
    </xf>
    <xf numFmtId="9" fontId="14" fillId="27" borderId="3" xfId="1" applyNumberFormat="1" applyFont="1" applyFill="1" applyBorder="1" applyAlignment="1">
      <alignment horizontal="center" wrapText="1"/>
    </xf>
    <xf numFmtId="165" fontId="56" fillId="27" borderId="22" xfId="4" applyNumberFormat="1" applyFont="1" applyFill="1" applyBorder="1" applyAlignment="1"/>
    <xf numFmtId="165" fontId="53" fillId="27" borderId="36" xfId="4" applyNumberFormat="1" applyFont="1" applyFill="1" applyBorder="1" applyAlignment="1">
      <alignment horizontal="center" wrapText="1"/>
    </xf>
    <xf numFmtId="9" fontId="53" fillId="27" borderId="3" xfId="1" applyFont="1" applyFill="1" applyBorder="1" applyAlignment="1">
      <alignment horizontal="center" wrapText="1"/>
    </xf>
    <xf numFmtId="165" fontId="53" fillId="27" borderId="7" xfId="4" applyNumberFormat="1" applyFont="1" applyFill="1" applyBorder="1" applyAlignment="1">
      <alignment horizontal="center" wrapText="1"/>
    </xf>
    <xf numFmtId="165" fontId="53" fillId="27" borderId="3" xfId="4" applyNumberFormat="1" applyFont="1" applyFill="1" applyBorder="1" applyAlignment="1">
      <alignment horizontal="center" wrapText="1"/>
    </xf>
    <xf numFmtId="165" fontId="53" fillId="27" borderId="19" xfId="4" applyNumberFormat="1" applyFont="1" applyFill="1" applyBorder="1" applyAlignment="1">
      <alignment horizontal="center" wrapText="1"/>
    </xf>
    <xf numFmtId="165" fontId="53" fillId="27" borderId="20" xfId="4" applyNumberFormat="1" applyFont="1" applyFill="1" applyBorder="1" applyAlignment="1">
      <alignment horizontal="center" wrapText="1"/>
    </xf>
    <xf numFmtId="165" fontId="53" fillId="27" borderId="5" xfId="4" applyNumberFormat="1" applyFont="1" applyFill="1" applyBorder="1" applyAlignment="1">
      <alignment horizontal="center" wrapText="1"/>
    </xf>
    <xf numFmtId="0" fontId="58" fillId="0" borderId="0" xfId="2" applyFont="1" applyFill="1" applyAlignment="1"/>
    <xf numFmtId="0" fontId="59" fillId="2" borderId="0" xfId="2" applyFont="1" applyFill="1" applyAlignment="1">
      <alignment horizontal="center" vertical="top"/>
    </xf>
    <xf numFmtId="165" fontId="59" fillId="2" borderId="0" xfId="2" applyNumberFormat="1" applyFont="1" applyFill="1" applyAlignment="1">
      <alignment horizontal="center" vertical="top"/>
    </xf>
    <xf numFmtId="9" fontId="59" fillId="2" borderId="0" xfId="1" applyFont="1" applyFill="1" applyAlignment="1">
      <alignment horizontal="center" vertical="top"/>
    </xf>
    <xf numFmtId="165" fontId="0" fillId="0" borderId="0" xfId="0" applyNumberFormat="1"/>
    <xf numFmtId="165" fontId="53" fillId="0" borderId="0" xfId="4" applyNumberFormat="1" applyFont="1" applyFill="1" applyBorder="1" applyAlignment="1">
      <alignment horizontal="center" wrapText="1"/>
    </xf>
    <xf numFmtId="165" fontId="56" fillId="0" borderId="0" xfId="4" applyNumberFormat="1" applyFont="1" applyFill="1" applyBorder="1" applyAlignment="1"/>
    <xf numFmtId="0" fontId="55" fillId="0" borderId="0" xfId="0" applyFont="1" applyFill="1" applyBorder="1" applyAlignment="1"/>
    <xf numFmtId="9" fontId="53" fillId="0" borderId="0" xfId="1" applyFont="1" applyFill="1" applyBorder="1" applyAlignment="1">
      <alignment horizontal="center" wrapText="1"/>
    </xf>
    <xf numFmtId="165" fontId="57" fillId="0" borderId="0" xfId="4" applyNumberFormat="1" applyFont="1" applyFill="1" applyBorder="1" applyAlignment="1">
      <alignment horizontal="center" wrapText="1"/>
    </xf>
    <xf numFmtId="0" fontId="15" fillId="0" borderId="0" xfId="2" applyFont="1" applyFill="1" applyAlignment="1">
      <alignment wrapText="1"/>
    </xf>
    <xf numFmtId="165" fontId="12" fillId="2" borderId="22" xfId="4" applyNumberFormat="1" applyFont="1" applyFill="1" applyBorder="1" applyAlignment="1">
      <alignment wrapText="1"/>
    </xf>
    <xf numFmtId="165" fontId="12" fillId="2" borderId="3" xfId="4" applyNumberFormat="1" applyFont="1" applyFill="1" applyBorder="1" applyAlignment="1">
      <alignment wrapText="1"/>
    </xf>
    <xf numFmtId="0" fontId="8" fillId="3" borderId="3" xfId="2" applyFont="1" applyFill="1" applyBorder="1" applyAlignment="1">
      <alignment horizontal="center" vertical="center" wrapText="1"/>
    </xf>
    <xf numFmtId="165" fontId="9" fillId="2" borderId="0" xfId="2" applyNumberFormat="1" applyFont="1" applyFill="1" applyAlignment="1">
      <alignment vertical="top"/>
    </xf>
    <xf numFmtId="165" fontId="5" fillId="2" borderId="0" xfId="2" applyNumberFormat="1" applyFont="1" applyFill="1" applyAlignment="1">
      <alignment vertical="top"/>
    </xf>
    <xf numFmtId="0" fontId="61" fillId="2" borderId="0" xfId="2" applyFont="1" applyFill="1" applyAlignment="1">
      <alignment vertical="top"/>
    </xf>
    <xf numFmtId="43" fontId="53" fillId="0" borderId="0" xfId="31" applyFont="1" applyFill="1" applyBorder="1" applyAlignment="1">
      <alignment horizontal="center" wrapText="1"/>
    </xf>
    <xf numFmtId="43" fontId="4" fillId="2" borderId="0" xfId="31" applyFont="1" applyFill="1"/>
    <xf numFmtId="175" fontId="8" fillId="2" borderId="0" xfId="31" applyNumberFormat="1" applyFont="1" applyFill="1"/>
    <xf numFmtId="165" fontId="23" fillId="4" borderId="17" xfId="4" applyNumberFormat="1" applyFont="1" applyFill="1" applyBorder="1" applyAlignment="1"/>
    <xf numFmtId="165" fontId="56" fillId="27" borderId="41" xfId="4" applyNumberFormat="1" applyFont="1" applyFill="1" applyBorder="1" applyAlignment="1"/>
    <xf numFmtId="0" fontId="62" fillId="2" borderId="3" xfId="0" applyFont="1" applyFill="1" applyBorder="1" applyAlignment="1">
      <alignment vertical="center" wrapText="1"/>
    </xf>
    <xf numFmtId="165" fontId="14" fillId="0" borderId="41" xfId="4" applyNumberFormat="1" applyFont="1" applyFill="1" applyBorder="1" applyAlignment="1">
      <alignment horizontal="center" wrapText="1"/>
    </xf>
    <xf numFmtId="0" fontId="63" fillId="0" borderId="0" xfId="2" applyFont="1" applyFill="1" applyAlignment="1"/>
    <xf numFmtId="9" fontId="3" fillId="2" borderId="0" xfId="1" applyFont="1" applyFill="1" applyBorder="1" applyAlignment="1">
      <alignment vertical="top"/>
    </xf>
    <xf numFmtId="9" fontId="10" fillId="2" borderId="0" xfId="1" applyFont="1" applyFill="1" applyAlignment="1">
      <alignment vertical="top"/>
    </xf>
    <xf numFmtId="9" fontId="13" fillId="2" borderId="0" xfId="1" applyFont="1" applyFill="1" applyAlignment="1">
      <alignment vertical="top"/>
    </xf>
    <xf numFmtId="9" fontId="64" fillId="2" borderId="0" xfId="1" applyFont="1" applyFill="1" applyAlignment="1">
      <alignment vertical="top"/>
    </xf>
    <xf numFmtId="9" fontId="15" fillId="2" borderId="0" xfId="1" applyFont="1" applyFill="1" applyAlignment="1"/>
    <xf numFmtId="9" fontId="4" fillId="2" borderId="0" xfId="1" applyFont="1" applyFill="1"/>
    <xf numFmtId="9" fontId="60" fillId="2" borderId="0" xfId="1" applyFont="1" applyFill="1"/>
    <xf numFmtId="165" fontId="14" fillId="0" borderId="0" xfId="4" applyNumberFormat="1" applyFont="1" applyFill="1" applyBorder="1" applyAlignment="1">
      <alignment horizontal="center"/>
    </xf>
    <xf numFmtId="165" fontId="53" fillId="0" borderId="0" xfId="1" applyNumberFormat="1" applyFont="1" applyFill="1" applyBorder="1" applyAlignment="1">
      <alignment horizontal="center" wrapText="1"/>
    </xf>
    <xf numFmtId="0" fontId="128" fillId="0" borderId="19" xfId="0" applyFont="1" applyFill="1" applyBorder="1" applyAlignment="1">
      <alignment vertical="center"/>
    </xf>
    <xf numFmtId="0" fontId="128" fillId="0" borderId="19" xfId="0" applyFont="1" applyBorder="1" applyAlignment="1">
      <alignment vertical="center"/>
    </xf>
    <xf numFmtId="165" fontId="129" fillId="2" borderId="0" xfId="2" applyNumberFormat="1" applyFont="1" applyFill="1" applyBorder="1" applyAlignment="1">
      <alignment vertical="top"/>
    </xf>
    <xf numFmtId="165" fontId="129" fillId="2" borderId="0" xfId="4" applyNumberFormat="1" applyFont="1" applyFill="1"/>
    <xf numFmtId="0" fontId="0" fillId="0" borderId="3" xfId="0" applyBorder="1"/>
    <xf numFmtId="165" fontId="0" fillId="0" borderId="3" xfId="31" applyNumberFormat="1" applyFont="1" applyBorder="1"/>
    <xf numFmtId="165" fontId="130" fillId="2" borderId="0" xfId="31" applyNumberFormat="1" applyFont="1" applyFill="1" applyAlignment="1">
      <alignment vertical="top"/>
    </xf>
    <xf numFmtId="165" fontId="131" fillId="2" borderId="0" xfId="31" applyNumberFormat="1" applyFont="1" applyFill="1" applyAlignment="1">
      <alignment vertical="top"/>
    </xf>
    <xf numFmtId="165" fontId="132" fillId="2" borderId="0" xfId="31" applyNumberFormat="1" applyFont="1" applyFill="1" applyAlignment="1">
      <alignment vertical="top"/>
    </xf>
    <xf numFmtId="165" fontId="133" fillId="2" borderId="0" xfId="31" applyNumberFormat="1" applyFont="1" applyFill="1" applyAlignment="1">
      <alignment vertical="top"/>
    </xf>
    <xf numFmtId="165" fontId="132" fillId="2" borderId="0" xfId="31" applyNumberFormat="1" applyFont="1" applyFill="1" applyAlignment="1"/>
    <xf numFmtId="165" fontId="131" fillId="2" borderId="0" xfId="31" applyNumberFormat="1" applyFont="1" applyFill="1" applyAlignment="1">
      <alignment horizontal="center" vertical="top"/>
    </xf>
    <xf numFmtId="165" fontId="134" fillId="2" borderId="0" xfId="31" applyNumberFormat="1" applyFont="1" applyFill="1" applyAlignment="1">
      <alignment horizontal="center" vertical="top"/>
    </xf>
    <xf numFmtId="165" fontId="130" fillId="3" borderId="7" xfId="31" applyNumberFormat="1" applyFont="1" applyFill="1" applyBorder="1" applyAlignment="1">
      <alignment horizontal="center" vertical="center" wrapText="1"/>
    </xf>
    <xf numFmtId="165" fontId="135" fillId="0" borderId="7" xfId="31" applyNumberFormat="1" applyFont="1" applyFill="1" applyBorder="1" applyAlignment="1">
      <alignment horizontal="center" wrapText="1"/>
    </xf>
    <xf numFmtId="165" fontId="135" fillId="27" borderId="3" xfId="31" applyNumberFormat="1" applyFont="1" applyFill="1" applyBorder="1" applyAlignment="1">
      <alignment horizontal="center" wrapText="1"/>
    </xf>
    <xf numFmtId="165" fontId="136" fillId="27" borderId="7" xfId="31" applyNumberFormat="1" applyFont="1" applyFill="1" applyBorder="1" applyAlignment="1">
      <alignment horizontal="center" wrapText="1"/>
    </xf>
    <xf numFmtId="165" fontId="136" fillId="0" borderId="0" xfId="31" applyNumberFormat="1" applyFont="1" applyFill="1" applyBorder="1" applyAlignment="1">
      <alignment horizontal="center" wrapText="1"/>
    </xf>
    <xf numFmtId="165" fontId="137" fillId="0" borderId="0" xfId="31" applyNumberFormat="1" applyFont="1"/>
    <xf numFmtId="165" fontId="131" fillId="2" borderId="0" xfId="31" applyNumberFormat="1" applyFont="1" applyFill="1" applyAlignment="1">
      <alignment horizontal="left" vertical="center"/>
    </xf>
    <xf numFmtId="165" fontId="133" fillId="2" borderId="0" xfId="31" applyNumberFormat="1" applyFont="1" applyFill="1" applyAlignment="1">
      <alignment horizontal="left" vertical="center"/>
    </xf>
    <xf numFmtId="165" fontId="134" fillId="2" borderId="0" xfId="31" applyNumberFormat="1" applyFont="1" applyFill="1" applyAlignment="1">
      <alignment vertical="top"/>
    </xf>
    <xf numFmtId="9" fontId="134" fillId="2" borderId="0" xfId="1" applyFont="1" applyFill="1" applyAlignment="1">
      <alignment vertical="top"/>
    </xf>
    <xf numFmtId="43" fontId="134" fillId="2" borderId="0" xfId="31" applyNumberFormat="1" applyFont="1" applyFill="1" applyAlignment="1">
      <alignment vertical="top"/>
    </xf>
    <xf numFmtId="9" fontId="138" fillId="2" borderId="0" xfId="1" applyFont="1" applyFill="1" applyAlignment="1">
      <alignment vertical="top"/>
    </xf>
    <xf numFmtId="9" fontId="139" fillId="2" borderId="0" xfId="1" applyFont="1" applyFill="1" applyAlignment="1">
      <alignment vertical="top"/>
    </xf>
    <xf numFmtId="0" fontId="8" fillId="3" borderId="1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3" borderId="11" xfId="2" applyFont="1" applyFill="1" applyBorder="1" applyAlignment="1">
      <alignment horizontal="center" vertical="center"/>
    </xf>
    <xf numFmtId="0" fontId="9" fillId="3" borderId="19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11" fillId="0" borderId="26" xfId="2" applyFont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8" fillId="3" borderId="14" xfId="2" applyFont="1" applyFill="1" applyBorder="1" applyAlignment="1">
      <alignment horizontal="center" vertical="center" wrapText="1"/>
    </xf>
    <xf numFmtId="0" fontId="8" fillId="3" borderId="28" xfId="2" applyFont="1" applyFill="1" applyBorder="1" applyAlignment="1">
      <alignment horizontal="center" vertical="center" wrapText="1"/>
    </xf>
    <xf numFmtId="0" fontId="8" fillId="3" borderId="25" xfId="2" applyFont="1" applyFill="1" applyBorder="1" applyAlignment="1">
      <alignment horizontal="center" vertical="center" wrapText="1"/>
    </xf>
    <xf numFmtId="0" fontId="8" fillId="3" borderId="22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51" fillId="0" borderId="3" xfId="0" applyFont="1" applyBorder="1" applyAlignment="1">
      <alignment horizontal="center" vertical="center" wrapText="1"/>
    </xf>
    <xf numFmtId="0" fontId="51" fillId="0" borderId="26" xfId="0" applyFont="1" applyBorder="1" applyAlignment="1">
      <alignment horizontal="center" vertical="center" wrapText="1"/>
    </xf>
    <xf numFmtId="0" fontId="51" fillId="0" borderId="27" xfId="0" applyFont="1" applyBorder="1" applyAlignment="1">
      <alignment horizontal="center" vertical="center" wrapText="1"/>
    </xf>
    <xf numFmtId="0" fontId="51" fillId="0" borderId="28" xfId="0" applyFont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24" xfId="2" quotePrefix="1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horizontal="center" vertical="center" wrapText="1"/>
    </xf>
    <xf numFmtId="0" fontId="8" fillId="3" borderId="39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40" xfId="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vertical="center" wrapText="1"/>
    </xf>
    <xf numFmtId="0" fontId="26" fillId="0" borderId="3" xfId="32" applyFont="1" applyBorder="1" applyAlignment="1">
      <alignment horizontal="center" vertical="center" wrapText="1"/>
    </xf>
    <xf numFmtId="0" fontId="0" fillId="0" borderId="3" xfId="0" applyBorder="1"/>
    <xf numFmtId="0" fontId="27" fillId="0" borderId="3" xfId="0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7" fillId="4" borderId="3" xfId="32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6" fillId="0" borderId="3" xfId="35" applyFont="1" applyFill="1" applyBorder="1" applyAlignment="1">
      <alignment horizontal="center" vertical="center" wrapText="1"/>
    </xf>
    <xf numFmtId="0" fontId="26" fillId="0" borderId="3" xfId="36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wrapText="1"/>
    </xf>
  </cellXfs>
  <cellStyles count="16915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%20THUY%20AN\06.%20HCM%20&amp;%20MT\Ma%20NV%20H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1"/>
      <sheetName val="Sheet1"/>
      <sheetName val="Sale Man"/>
      <sheetName val="Sales man (WS.KA)"/>
      <sheetName val="SC"/>
      <sheetName val="Sales Sup"/>
      <sheetName val="ASM"/>
      <sheetName val="Probation"/>
      <sheetName val="Detail SM Daily-MTD"/>
      <sheetName val="Sell in"/>
      <sheetName val="Act vol case (2)"/>
    </sheetNames>
    <sheetDataSet>
      <sheetData sheetId="0" refreshError="1">
        <row r="2">
          <cell r="B2">
            <v>0</v>
          </cell>
        </row>
        <row r="3">
          <cell r="B3" t="str">
            <v>Nguyễn Đức Việt</v>
          </cell>
          <cell r="C3" t="str">
            <v>NBTS00001</v>
          </cell>
          <cell r="D3">
            <v>42552</v>
          </cell>
          <cell r="E3" t="str">
            <v>SS</v>
          </cell>
          <cell r="F3" t="str">
            <v>WS+KA</v>
          </cell>
          <cell r="G3" t="str">
            <v>Phúc An Bình  &amp; Hoàng Phúc</v>
          </cell>
        </row>
        <row r="4">
          <cell r="B4" t="str">
            <v>Nguyễn Thị Phương Thảo</v>
          </cell>
          <cell r="C4" t="str">
            <v>NBTS00002</v>
          </cell>
          <cell r="D4">
            <v>42422</v>
          </cell>
          <cell r="E4" t="str">
            <v>SM</v>
          </cell>
          <cell r="F4" t="str">
            <v>Tân Phú</v>
          </cell>
          <cell r="G4" t="str">
            <v>Phúc An Bình</v>
          </cell>
        </row>
        <row r="5">
          <cell r="B5" t="str">
            <v>Nguyễn Minh Hiền</v>
          </cell>
          <cell r="C5" t="str">
            <v>NBTS00004</v>
          </cell>
          <cell r="D5">
            <v>41761</v>
          </cell>
          <cell r="E5" t="str">
            <v>SM</v>
          </cell>
          <cell r="F5" t="str">
            <v>Tân Phú</v>
          </cell>
          <cell r="G5" t="str">
            <v>Hoàng Phúc</v>
          </cell>
        </row>
        <row r="6">
          <cell r="B6" t="str">
            <v>Mai Công Định</v>
          </cell>
          <cell r="C6" t="str">
            <v>NBTS00005</v>
          </cell>
          <cell r="D6">
            <v>41437</v>
          </cell>
          <cell r="E6" t="str">
            <v>SM</v>
          </cell>
          <cell r="F6" t="str">
            <v>Tân Phú</v>
          </cell>
          <cell r="G6" t="str">
            <v>Hoàng Phúc</v>
          </cell>
        </row>
        <row r="7">
          <cell r="B7" t="str">
            <v>Nguyễn Thị Lệ Hằng</v>
          </cell>
          <cell r="C7" t="str">
            <v>NBTS00006</v>
          </cell>
          <cell r="D7">
            <v>42795</v>
          </cell>
          <cell r="E7" t="str">
            <v>SM</v>
          </cell>
          <cell r="F7">
            <v>0</v>
          </cell>
          <cell r="G7" t="str">
            <v>Hoàng Phúc</v>
          </cell>
        </row>
        <row r="8">
          <cell r="B8" t="str">
            <v>Dương Thị Diễm Thanh</v>
          </cell>
          <cell r="C8" t="str">
            <v>NBTS00007</v>
          </cell>
          <cell r="D8">
            <v>42836</v>
          </cell>
          <cell r="E8" t="str">
            <v>SM</v>
          </cell>
          <cell r="F8" t="str">
            <v>Bình Chánh</v>
          </cell>
          <cell r="G8" t="str">
            <v>Châu Gia Khương</v>
          </cell>
        </row>
        <row r="9">
          <cell r="B9" t="str">
            <v>Trần Ngọc Ninh</v>
          </cell>
          <cell r="C9" t="str">
            <v>NBTS00008</v>
          </cell>
          <cell r="D9">
            <v>41699</v>
          </cell>
          <cell r="E9" t="str">
            <v>SM</v>
          </cell>
          <cell r="F9" t="str">
            <v>WS+KA</v>
          </cell>
          <cell r="G9" t="str">
            <v>Châu Gia Khương</v>
          </cell>
        </row>
        <row r="10">
          <cell r="B10" t="str">
            <v>Phạm Nhựt Nam</v>
          </cell>
          <cell r="C10" t="str">
            <v>NBTS00009</v>
          </cell>
          <cell r="D10">
            <v>42219</v>
          </cell>
          <cell r="E10" t="str">
            <v>SM</v>
          </cell>
          <cell r="F10" t="str">
            <v>Bình Chánh</v>
          </cell>
          <cell r="G10" t="str">
            <v>Vạn Sự Lợi</v>
          </cell>
        </row>
        <row r="11">
          <cell r="B11" t="str">
            <v>Chăn Sĩ Sơn Lâm</v>
          </cell>
          <cell r="C11" t="str">
            <v>NBTS00010</v>
          </cell>
          <cell r="D11">
            <v>41719</v>
          </cell>
          <cell r="E11" t="str">
            <v>SM</v>
          </cell>
          <cell r="F11" t="str">
            <v>Bình Chánh</v>
          </cell>
          <cell r="G11" t="str">
            <v>Vạn Sự Lợi</v>
          </cell>
        </row>
        <row r="12">
          <cell r="B12" t="str">
            <v>Phan Thế Trung</v>
          </cell>
          <cell r="C12" t="str">
            <v>NBTS00011</v>
          </cell>
          <cell r="D12">
            <v>41061</v>
          </cell>
          <cell r="E12" t="str">
            <v>SM</v>
          </cell>
          <cell r="F12" t="str">
            <v>WS+KA</v>
          </cell>
          <cell r="G12" t="str">
            <v>Vạn Sự Lợi</v>
          </cell>
        </row>
        <row r="13">
          <cell r="B13" t="str">
            <v>Trần Thị Sương</v>
          </cell>
          <cell r="C13" t="str">
            <v>NBTS00012</v>
          </cell>
          <cell r="D13">
            <v>41307</v>
          </cell>
          <cell r="E13" t="str">
            <v>SS</v>
          </cell>
          <cell r="F13" t="str">
            <v>Q1+3</v>
          </cell>
          <cell r="G13" t="str">
            <v>Mai Gia An</v>
          </cell>
        </row>
        <row r="14">
          <cell r="B14" t="str">
            <v>Nguyễn Xuân Phong</v>
          </cell>
          <cell r="C14" t="str">
            <v>NBTS00013</v>
          </cell>
          <cell r="D14">
            <v>40966</v>
          </cell>
          <cell r="E14" t="str">
            <v>SM</v>
          </cell>
          <cell r="F14" t="str">
            <v>Q1+3</v>
          </cell>
          <cell r="G14" t="str">
            <v>Mai Gia An</v>
          </cell>
        </row>
        <row r="15">
          <cell r="B15" t="str">
            <v>Đoàn Trọng Nam</v>
          </cell>
          <cell r="C15" t="str">
            <v>NBTS00014</v>
          </cell>
          <cell r="D15">
            <v>42278</v>
          </cell>
          <cell r="E15" t="str">
            <v>SM</v>
          </cell>
          <cell r="F15" t="str">
            <v>Q1+3</v>
          </cell>
          <cell r="G15" t="str">
            <v>Mai Gia An</v>
          </cell>
        </row>
        <row r="16">
          <cell r="B16" t="str">
            <v>Nguyễn Hoàng Bảo Châu</v>
          </cell>
          <cell r="C16" t="str">
            <v>NBTS00015</v>
          </cell>
          <cell r="D16">
            <v>42401</v>
          </cell>
          <cell r="E16" t="str">
            <v>SM</v>
          </cell>
          <cell r="F16" t="str">
            <v>Q1+3</v>
          </cell>
          <cell r="G16" t="str">
            <v>Mai Gia An</v>
          </cell>
        </row>
        <row r="17">
          <cell r="B17" t="str">
            <v>Trần Xuân Đầy</v>
          </cell>
          <cell r="C17" t="str">
            <v>NBTS00016</v>
          </cell>
          <cell r="D17">
            <v>42893</v>
          </cell>
          <cell r="E17" t="str">
            <v>SM</v>
          </cell>
          <cell r="F17" t="str">
            <v>Q1+3</v>
          </cell>
          <cell r="G17" t="str">
            <v>Mai Gia An</v>
          </cell>
        </row>
        <row r="18">
          <cell r="B18" t="str">
            <v>Nguyễn Ngọc Thật</v>
          </cell>
          <cell r="C18" t="str">
            <v>NBTS00017</v>
          </cell>
          <cell r="D18">
            <v>41002</v>
          </cell>
          <cell r="E18" t="str">
            <v>SS</v>
          </cell>
          <cell r="F18" t="str">
            <v>Tân Bình- Phú Nhuận</v>
          </cell>
          <cell r="G18" t="str">
            <v>Phương Trâm, Vuơng Dũng</v>
          </cell>
        </row>
        <row r="19">
          <cell r="B19" t="str">
            <v>Nguyễn Ngọc Lực</v>
          </cell>
          <cell r="C19" t="str">
            <v>NBTS00018</v>
          </cell>
          <cell r="D19">
            <v>41755</v>
          </cell>
          <cell r="E19" t="str">
            <v>SM</v>
          </cell>
          <cell r="F19" t="str">
            <v>Tân Bình- Phú Nhuận</v>
          </cell>
          <cell r="G19" t="str">
            <v>Phương Trâm</v>
          </cell>
        </row>
        <row r="20">
          <cell r="B20" t="str">
            <v>Nguyễn Huy Trung</v>
          </cell>
          <cell r="C20" t="str">
            <v>NBTS00019</v>
          </cell>
          <cell r="D20" t="str">
            <v>11/07/2016</v>
          </cell>
          <cell r="E20" t="str">
            <v>SM</v>
          </cell>
          <cell r="F20" t="str">
            <v>Tân Bình- Phú Nhuận</v>
          </cell>
          <cell r="G20" t="str">
            <v>Phương Trâm</v>
          </cell>
        </row>
        <row r="21">
          <cell r="B21" t="str">
            <v>Lê Văn Hạnh</v>
          </cell>
          <cell r="C21" t="str">
            <v>NBTS00020</v>
          </cell>
          <cell r="D21">
            <v>42553</v>
          </cell>
          <cell r="E21" t="str">
            <v>SM</v>
          </cell>
          <cell r="F21">
            <v>0</v>
          </cell>
          <cell r="G21" t="str">
            <v>Vuơng Dũng</v>
          </cell>
        </row>
        <row r="22">
          <cell r="B22" t="str">
            <v>Nguyễn Văn Hoàng</v>
          </cell>
          <cell r="C22" t="str">
            <v>NBTS00021</v>
          </cell>
          <cell r="D22">
            <v>41944</v>
          </cell>
          <cell r="E22" t="str">
            <v>SM</v>
          </cell>
          <cell r="F22" t="str">
            <v>Tân Bình- Phú Nhuận</v>
          </cell>
          <cell r="G22" t="str">
            <v>Vuơng Dũng</v>
          </cell>
        </row>
        <row r="23">
          <cell r="B23" t="str">
            <v>Nguyễn Công Phấn</v>
          </cell>
          <cell r="C23" t="str">
            <v>NBTS00022</v>
          </cell>
          <cell r="D23">
            <v>41470</v>
          </cell>
          <cell r="E23" t="str">
            <v>SS</v>
          </cell>
          <cell r="F23" t="str">
            <v>Nhà Bè</v>
          </cell>
          <cell r="G23" t="str">
            <v>Siêu Tính &amp; Trần Phạm Minh</v>
          </cell>
        </row>
        <row r="24">
          <cell r="B24" t="str">
            <v>Lê Bích Nhi</v>
          </cell>
          <cell r="C24" t="str">
            <v>NBTS00023</v>
          </cell>
          <cell r="D24">
            <v>42186</v>
          </cell>
          <cell r="E24" t="str">
            <v>SM</v>
          </cell>
          <cell r="F24" t="str">
            <v>Bình Tân</v>
          </cell>
          <cell r="G24" t="str">
            <v>Siêu Tính</v>
          </cell>
        </row>
        <row r="25">
          <cell r="B25" t="str">
            <v>Phạm Nhật Qui</v>
          </cell>
          <cell r="C25" t="str">
            <v>NBTS00024</v>
          </cell>
          <cell r="D25">
            <v>42826</v>
          </cell>
          <cell r="E25" t="str">
            <v>SM</v>
          </cell>
          <cell r="F25">
            <v>0</v>
          </cell>
          <cell r="G25" t="str">
            <v>Siêu Tính</v>
          </cell>
        </row>
        <row r="26">
          <cell r="B26" t="str">
            <v>Lai Thanh Sang</v>
          </cell>
          <cell r="C26" t="str">
            <v>NBTS00025</v>
          </cell>
          <cell r="D26">
            <v>42861</v>
          </cell>
          <cell r="E26" t="str">
            <v>SM</v>
          </cell>
          <cell r="F26" t="str">
            <v>WS+KA</v>
          </cell>
          <cell r="G26" t="str">
            <v>Trần Gia</v>
          </cell>
        </row>
        <row r="27">
          <cell r="B27" t="str">
            <v xml:space="preserve">Châu Duy Cường </v>
          </cell>
          <cell r="C27" t="str">
            <v>NBTS00026</v>
          </cell>
          <cell r="D27">
            <v>42513</v>
          </cell>
          <cell r="E27" t="str">
            <v>SS</v>
          </cell>
          <cell r="F27" t="str">
            <v>Tân Phú</v>
          </cell>
          <cell r="G27" t="str">
            <v>Diễm Phúc, LQK</v>
          </cell>
        </row>
        <row r="28">
          <cell r="B28" t="str">
            <v>Trịnh Công Phúc</v>
          </cell>
          <cell r="C28" t="str">
            <v>NBTS00027</v>
          </cell>
          <cell r="D28">
            <v>42644</v>
          </cell>
          <cell r="E28" t="str">
            <v>SM</v>
          </cell>
          <cell r="F28" t="str">
            <v>Quận 1</v>
          </cell>
          <cell r="G28" t="str">
            <v>Diễm Phúc</v>
          </cell>
        </row>
        <row r="29">
          <cell r="B29" t="str">
            <v>Lê Trần Thanh Phương</v>
          </cell>
          <cell r="C29" t="str">
            <v>NBTS00028</v>
          </cell>
          <cell r="D29">
            <v>42644</v>
          </cell>
          <cell r="E29" t="str">
            <v>SM</v>
          </cell>
          <cell r="F29" t="str">
            <v>Quận 1</v>
          </cell>
          <cell r="G29" t="str">
            <v>Diễm Phúc</v>
          </cell>
        </row>
        <row r="30">
          <cell r="B30" t="str">
            <v>Huỳnh Thanh Nam</v>
          </cell>
          <cell r="C30" t="str">
            <v>NBTS00029</v>
          </cell>
          <cell r="D30">
            <v>42401</v>
          </cell>
          <cell r="E30" t="str">
            <v>SM</v>
          </cell>
          <cell r="F30" t="str">
            <v>Quận 1</v>
          </cell>
          <cell r="G30" t="str">
            <v>Diễm Phúc</v>
          </cell>
        </row>
        <row r="31">
          <cell r="B31" t="str">
            <v xml:space="preserve">Võ Thị Thanh Thủy </v>
          </cell>
          <cell r="C31" t="str">
            <v>NBTS00030</v>
          </cell>
          <cell r="D31">
            <v>42898</v>
          </cell>
          <cell r="E31" t="str">
            <v>SM</v>
          </cell>
          <cell r="F31" t="str">
            <v>Quận 1</v>
          </cell>
          <cell r="G31" t="str">
            <v>Diễm Phúc</v>
          </cell>
        </row>
        <row r="32">
          <cell r="B32" t="str">
            <v>Trần Thị Trúc Ly</v>
          </cell>
          <cell r="C32" t="str">
            <v>NBTS00031</v>
          </cell>
          <cell r="D32">
            <v>42826</v>
          </cell>
          <cell r="E32" t="str">
            <v>SM</v>
          </cell>
          <cell r="F32">
            <v>0</v>
          </cell>
          <cell r="G32" t="str">
            <v>Long Quốc Kim</v>
          </cell>
        </row>
        <row r="33">
          <cell r="B33" t="str">
            <v>Lê Vũ Hoài Duy</v>
          </cell>
          <cell r="C33" t="str">
            <v>NBTS00032</v>
          </cell>
          <cell r="D33">
            <v>42065</v>
          </cell>
          <cell r="E33" t="str">
            <v>SM</v>
          </cell>
          <cell r="F33" t="str">
            <v>Quận 1</v>
          </cell>
          <cell r="G33" t="str">
            <v>Long Quốc Kim</v>
          </cell>
        </row>
        <row r="34">
          <cell r="B34" t="str">
            <v>Vũ Hải</v>
          </cell>
          <cell r="C34" t="str">
            <v>NBTS00033</v>
          </cell>
          <cell r="D34">
            <v>42898</v>
          </cell>
          <cell r="E34" t="str">
            <v>SM</v>
          </cell>
          <cell r="F34" t="str">
            <v>Quận 1</v>
          </cell>
          <cell r="G34" t="str">
            <v>Long Quốc Kim</v>
          </cell>
        </row>
        <row r="35">
          <cell r="B35" t="str">
            <v>Nguyễn Huy</v>
          </cell>
          <cell r="C35" t="str">
            <v>NBTS00034</v>
          </cell>
          <cell r="D35">
            <v>41335</v>
          </cell>
          <cell r="E35" t="str">
            <v>SS WS</v>
          </cell>
          <cell r="F35" t="str">
            <v>Bình Chánh</v>
          </cell>
          <cell r="G35" t="str">
            <v>WS 1</v>
          </cell>
        </row>
        <row r="36">
          <cell r="B36" t="str">
            <v>Châu Hữu Tính</v>
          </cell>
          <cell r="C36" t="str">
            <v>NBTS00035</v>
          </cell>
          <cell r="D36">
            <v>42832</v>
          </cell>
          <cell r="E36" t="str">
            <v>WS</v>
          </cell>
          <cell r="F36">
            <v>0</v>
          </cell>
          <cell r="G36" t="str">
            <v>WS1</v>
          </cell>
        </row>
        <row r="37">
          <cell r="B37" t="str">
            <v>Nguyễn Thị Hằng</v>
          </cell>
          <cell r="C37" t="str">
            <v>NBTS00036</v>
          </cell>
          <cell r="D37">
            <v>42461</v>
          </cell>
          <cell r="E37" t="str">
            <v>WS</v>
          </cell>
          <cell r="F37" t="str">
            <v>WS+KA</v>
          </cell>
          <cell r="G37" t="str">
            <v>WS 1</v>
          </cell>
        </row>
        <row r="38">
          <cell r="B38" t="str">
            <v xml:space="preserve">Nguyễn Hồng Phi Yến </v>
          </cell>
          <cell r="C38" t="str">
            <v>NBTS00037</v>
          </cell>
          <cell r="D38">
            <v>42716</v>
          </cell>
          <cell r="E38" t="str">
            <v>WS</v>
          </cell>
          <cell r="F38" t="str">
            <v>WS+KA</v>
          </cell>
          <cell r="G38" t="str">
            <v>WS 1</v>
          </cell>
        </row>
        <row r="39">
          <cell r="B39" t="str">
            <v>Huỳnh Ngọc Tân</v>
          </cell>
          <cell r="C39" t="str">
            <v>NBTS00038</v>
          </cell>
          <cell r="D39">
            <v>42705</v>
          </cell>
          <cell r="E39" t="str">
            <v>WS</v>
          </cell>
          <cell r="F39" t="str">
            <v>WS+KA</v>
          </cell>
          <cell r="G39" t="str">
            <v>WS 1</v>
          </cell>
        </row>
        <row r="40">
          <cell r="B40" t="str">
            <v>Phan Thanh Quý</v>
          </cell>
          <cell r="C40" t="str">
            <v>NBTS00039</v>
          </cell>
          <cell r="D40">
            <v>42672</v>
          </cell>
          <cell r="E40" t="str">
            <v>WS</v>
          </cell>
          <cell r="F40" t="str">
            <v>WS+KA</v>
          </cell>
          <cell r="G40" t="str">
            <v>WS 1</v>
          </cell>
        </row>
        <row r="41">
          <cell r="B41" t="str">
            <v>Cao Văn Quát</v>
          </cell>
          <cell r="C41" t="str">
            <v>NBTS00041</v>
          </cell>
          <cell r="D41">
            <v>42191</v>
          </cell>
          <cell r="E41" t="str">
            <v>WS</v>
          </cell>
          <cell r="F41" t="str">
            <v>WS+KA</v>
          </cell>
          <cell r="G41" t="str">
            <v>WS 1</v>
          </cell>
        </row>
        <row r="42">
          <cell r="B42" t="str">
            <v xml:space="preserve">Huỳnh Ngọc Nhu </v>
          </cell>
          <cell r="C42" t="str">
            <v>NBTS00042</v>
          </cell>
          <cell r="D42">
            <v>42892</v>
          </cell>
          <cell r="E42" t="str">
            <v>WS</v>
          </cell>
          <cell r="F42" t="str">
            <v>WS+KA</v>
          </cell>
          <cell r="G42" t="str">
            <v>WS1</v>
          </cell>
        </row>
        <row r="43">
          <cell r="B43" t="str">
            <v>Nguyễn Thái Thụy</v>
          </cell>
          <cell r="C43" t="str">
            <v>NBTS00043</v>
          </cell>
          <cell r="D43">
            <v>42850</v>
          </cell>
          <cell r="E43" t="str">
            <v>SS UAG</v>
          </cell>
          <cell r="F43" t="str">
            <v>Bình Chánh</v>
          </cell>
          <cell r="G43" t="str">
            <v>Urban Agent 1</v>
          </cell>
        </row>
        <row r="44">
          <cell r="B44" t="str">
            <v>Nguyễn Hoài Thanh</v>
          </cell>
          <cell r="C44" t="str">
            <v>NBTS00044</v>
          </cell>
          <cell r="D44">
            <v>42430</v>
          </cell>
          <cell r="E44" t="str">
            <v>KA</v>
          </cell>
          <cell r="F44" t="str">
            <v>WS+KA</v>
          </cell>
          <cell r="G44" t="str">
            <v>KA 1</v>
          </cell>
        </row>
        <row r="45">
          <cell r="B45" t="str">
            <v>Nguyễn Thị Phương Linh</v>
          </cell>
          <cell r="C45" t="str">
            <v>NBTS00045</v>
          </cell>
          <cell r="D45">
            <v>42672</v>
          </cell>
          <cell r="E45" t="str">
            <v>KA</v>
          </cell>
          <cell r="F45" t="str">
            <v>WS+KA</v>
          </cell>
          <cell r="G45" t="str">
            <v>KA 1</v>
          </cell>
        </row>
        <row r="46">
          <cell r="B46" t="str">
            <v>Nguyễn Văn Hiếu</v>
          </cell>
          <cell r="C46" t="str">
            <v>NBTS00046</v>
          </cell>
          <cell r="D46">
            <v>42686</v>
          </cell>
          <cell r="E46" t="str">
            <v>KA</v>
          </cell>
          <cell r="F46" t="str">
            <v>WS+KA</v>
          </cell>
          <cell r="G46" t="str">
            <v>KA 1</v>
          </cell>
        </row>
        <row r="47">
          <cell r="B47" t="str">
            <v xml:space="preserve">Nguyễn Hưng </v>
          </cell>
          <cell r="C47" t="str">
            <v>NBTS00047</v>
          </cell>
          <cell r="D47">
            <v>42887</v>
          </cell>
          <cell r="E47" t="str">
            <v>KA</v>
          </cell>
          <cell r="F47" t="str">
            <v>WS+KA</v>
          </cell>
          <cell r="G47" t="str">
            <v>KA 1</v>
          </cell>
        </row>
        <row r="48">
          <cell r="B48" t="str">
            <v>Nguyễn Trường Thành</v>
          </cell>
          <cell r="C48" t="str">
            <v>NBTS00048</v>
          </cell>
          <cell r="D48">
            <v>41645</v>
          </cell>
          <cell r="E48">
            <v>0</v>
          </cell>
          <cell r="F48" t="str">
            <v>ASM</v>
          </cell>
          <cell r="G48" t="str">
            <v>HCM</v>
          </cell>
        </row>
        <row r="49">
          <cell r="B49" t="str">
            <v>Phạm Lâm Sơn</v>
          </cell>
          <cell r="C49" t="str">
            <v>NBTS00049</v>
          </cell>
          <cell r="D49" t="str">
            <v>19/11/2015</v>
          </cell>
          <cell r="E49">
            <v>0</v>
          </cell>
          <cell r="F49" t="str">
            <v>SS</v>
          </cell>
          <cell r="G49" t="str">
            <v>Tân Phú</v>
          </cell>
        </row>
        <row r="50">
          <cell r="B50" t="str">
            <v>Nguyễn Phúc Tài</v>
          </cell>
          <cell r="C50" t="str">
            <v>NBTS00050</v>
          </cell>
          <cell r="D50">
            <v>42095</v>
          </cell>
          <cell r="E50">
            <v>0</v>
          </cell>
          <cell r="F50" t="str">
            <v>SM</v>
          </cell>
          <cell r="G50" t="str">
            <v>Quận 7A</v>
          </cell>
        </row>
        <row r="51">
          <cell r="B51" t="str">
            <v>Trần Bá Cường</v>
          </cell>
          <cell r="C51" t="str">
            <v>NBTS00051</v>
          </cell>
          <cell r="D51">
            <v>42705</v>
          </cell>
          <cell r="E51">
            <v>0</v>
          </cell>
          <cell r="F51" t="str">
            <v>SM</v>
          </cell>
          <cell r="G51" t="str">
            <v>Q4</v>
          </cell>
        </row>
        <row r="52">
          <cell r="B52" t="str">
            <v>Đặng Trần Tín</v>
          </cell>
          <cell r="C52" t="str">
            <v>NBTS00052</v>
          </cell>
          <cell r="D52">
            <v>41792</v>
          </cell>
          <cell r="E52">
            <v>0</v>
          </cell>
          <cell r="F52" t="str">
            <v>SM</v>
          </cell>
          <cell r="G52" t="str">
            <v>Q4</v>
          </cell>
        </row>
        <row r="53">
          <cell r="B53" t="str">
            <v>Tăng Tuấn Thi</v>
          </cell>
          <cell r="C53" t="str">
            <v>NBTS00053</v>
          </cell>
          <cell r="D53">
            <v>42894</v>
          </cell>
          <cell r="E53">
            <v>0</v>
          </cell>
          <cell r="F53" t="str">
            <v>SM</v>
          </cell>
          <cell r="G53" t="str">
            <v>Q4</v>
          </cell>
        </row>
        <row r="54">
          <cell r="B54" t="str">
            <v>Nguyễn Thị Mộng Tuyền</v>
          </cell>
          <cell r="C54" t="str">
            <v>NBTS00054</v>
          </cell>
          <cell r="D54">
            <v>42186</v>
          </cell>
          <cell r="E54">
            <v>0</v>
          </cell>
          <cell r="F54" t="str">
            <v>SM</v>
          </cell>
          <cell r="G54" t="str">
            <v>Quận 2+9</v>
          </cell>
        </row>
        <row r="55">
          <cell r="B55" t="str">
            <v>Đào Đức Cường</v>
          </cell>
          <cell r="C55" t="str">
            <v>NBTS00055</v>
          </cell>
          <cell r="D55">
            <v>42186</v>
          </cell>
          <cell r="E55">
            <v>0</v>
          </cell>
          <cell r="F55" t="str">
            <v>SM</v>
          </cell>
          <cell r="G55" t="str">
            <v>Quận 2+9</v>
          </cell>
        </row>
        <row r="56">
          <cell r="B56" t="str">
            <v>Lê Thanh Bình</v>
          </cell>
          <cell r="C56" t="str">
            <v>NBTS00056</v>
          </cell>
          <cell r="D56">
            <v>42772</v>
          </cell>
          <cell r="E56">
            <v>0</v>
          </cell>
          <cell r="F56" t="str">
            <v>SM</v>
          </cell>
          <cell r="G56" t="str">
            <v>Quận 2+9</v>
          </cell>
        </row>
        <row r="57">
          <cell r="B57" t="str">
            <v>Nguyễn Quang Minh Trung</v>
          </cell>
          <cell r="C57" t="str">
            <v>NBTS00057</v>
          </cell>
          <cell r="D57">
            <v>42826</v>
          </cell>
          <cell r="E57">
            <v>0</v>
          </cell>
          <cell r="F57" t="str">
            <v>SM</v>
          </cell>
          <cell r="G57" t="str">
            <v>Quận 2+9</v>
          </cell>
        </row>
        <row r="58">
          <cell r="B58" t="str">
            <v>Nguyễn Thị Hà An</v>
          </cell>
          <cell r="C58" t="str">
            <v>NBTS00058</v>
          </cell>
          <cell r="D58">
            <v>42449</v>
          </cell>
          <cell r="E58">
            <v>0</v>
          </cell>
          <cell r="F58" t="str">
            <v>SM</v>
          </cell>
          <cell r="G58" t="str">
            <v>Quận 2+9</v>
          </cell>
        </row>
        <row r="59">
          <cell r="B59" t="str">
            <v>Bùi Hữu Nghĩa</v>
          </cell>
          <cell r="C59" t="str">
            <v>NBTS00059</v>
          </cell>
          <cell r="D59">
            <v>40742</v>
          </cell>
          <cell r="E59">
            <v>0</v>
          </cell>
          <cell r="F59" t="str">
            <v>SS</v>
          </cell>
          <cell r="G59" t="str">
            <v>Nhà Bè</v>
          </cell>
        </row>
        <row r="60">
          <cell r="B60" t="str">
            <v>Nguyễn Vũ Đông</v>
          </cell>
          <cell r="C60" t="str">
            <v>NBTS00060</v>
          </cell>
          <cell r="D60">
            <v>42826</v>
          </cell>
          <cell r="E60">
            <v>0</v>
          </cell>
          <cell r="F60" t="str">
            <v>SM</v>
          </cell>
          <cell r="G60" t="str">
            <v>Quận 2+9</v>
          </cell>
        </row>
        <row r="61">
          <cell r="B61" t="str">
            <v>Đỗ Tài Thiện</v>
          </cell>
          <cell r="C61" t="str">
            <v>NBTS00061</v>
          </cell>
          <cell r="D61">
            <v>42217</v>
          </cell>
          <cell r="E61">
            <v>0</v>
          </cell>
          <cell r="F61" t="str">
            <v>SM</v>
          </cell>
          <cell r="G61" t="str">
            <v>Quận 2+9</v>
          </cell>
        </row>
        <row r="62">
          <cell r="B62" t="str">
            <v>Nguyễn Quốc Vương</v>
          </cell>
          <cell r="C62" t="str">
            <v>NBTS00062</v>
          </cell>
          <cell r="D62">
            <v>42126</v>
          </cell>
          <cell r="E62">
            <v>0</v>
          </cell>
          <cell r="F62" t="str">
            <v>SM</v>
          </cell>
          <cell r="G62" t="str">
            <v>Quận 2+9</v>
          </cell>
        </row>
        <row r="63">
          <cell r="B63" t="str">
            <v>Nguyễn Thành Danh</v>
          </cell>
          <cell r="C63" t="str">
            <v>NBTS00063</v>
          </cell>
          <cell r="D63">
            <v>41514</v>
          </cell>
          <cell r="E63">
            <v>0</v>
          </cell>
          <cell r="F63" t="str">
            <v>SM</v>
          </cell>
          <cell r="G63" t="str">
            <v>Bình Thạnh</v>
          </cell>
        </row>
        <row r="64">
          <cell r="B64" t="str">
            <v>Thái Minh Hoàng</v>
          </cell>
          <cell r="C64" t="str">
            <v>NBTS00064</v>
          </cell>
          <cell r="D64">
            <v>42898</v>
          </cell>
          <cell r="E64">
            <v>0</v>
          </cell>
          <cell r="F64" t="str">
            <v>SM</v>
          </cell>
          <cell r="G64" t="str">
            <v>Bình Thạnh</v>
          </cell>
        </row>
        <row r="65">
          <cell r="B65" t="str">
            <v>Hà Tuấn Anh</v>
          </cell>
          <cell r="C65" t="str">
            <v>NBTS00065</v>
          </cell>
          <cell r="D65">
            <v>42880</v>
          </cell>
          <cell r="E65">
            <v>0</v>
          </cell>
          <cell r="F65" t="str">
            <v>SS</v>
          </cell>
          <cell r="G65" t="str">
            <v>Hóc Môn, Q 12</v>
          </cell>
        </row>
        <row r="66">
          <cell r="B66" t="str">
            <v xml:space="preserve">Lê Đình Đức </v>
          </cell>
          <cell r="C66" t="str">
            <v>NBTS00066</v>
          </cell>
          <cell r="D66">
            <v>41879</v>
          </cell>
          <cell r="E66">
            <v>0</v>
          </cell>
          <cell r="F66" t="str">
            <v>SM</v>
          </cell>
          <cell r="G66" t="str">
            <v>Thủ Đức</v>
          </cell>
        </row>
        <row r="67">
          <cell r="B67" t="str">
            <v>Lê Thị Kim Yến</v>
          </cell>
          <cell r="C67" t="str">
            <v>NBTS00067</v>
          </cell>
          <cell r="D67">
            <v>42562</v>
          </cell>
          <cell r="E67">
            <v>0</v>
          </cell>
          <cell r="F67" t="str">
            <v>SM</v>
          </cell>
          <cell r="G67" t="str">
            <v>Thủ Đức</v>
          </cell>
        </row>
        <row r="68">
          <cell r="B68" t="str">
            <v xml:space="preserve">Nguyễn Văn Hùng </v>
          </cell>
          <cell r="C68" t="str">
            <v>NBTS00068</v>
          </cell>
          <cell r="D68">
            <v>41599</v>
          </cell>
          <cell r="E68">
            <v>0</v>
          </cell>
          <cell r="F68" t="str">
            <v>SM</v>
          </cell>
          <cell r="G68" t="str">
            <v>Thủ Đức</v>
          </cell>
        </row>
        <row r="69">
          <cell r="B69" t="str">
            <v>Trần Đăng Chinh</v>
          </cell>
          <cell r="C69" t="str">
            <v>NBTS00069</v>
          </cell>
          <cell r="D69">
            <v>41388</v>
          </cell>
          <cell r="E69">
            <v>0</v>
          </cell>
          <cell r="F69" t="str">
            <v>SM</v>
          </cell>
          <cell r="G69" t="str">
            <v>Thủ Đức</v>
          </cell>
        </row>
        <row r="70">
          <cell r="B70" t="str">
            <v xml:space="preserve">Nguyễn Văn Tú </v>
          </cell>
          <cell r="C70" t="str">
            <v>NBTS00070</v>
          </cell>
          <cell r="D70">
            <v>41913</v>
          </cell>
          <cell r="E70">
            <v>0</v>
          </cell>
          <cell r="F70" t="str">
            <v>SM</v>
          </cell>
          <cell r="G70" t="str">
            <v>Thủ Đức</v>
          </cell>
        </row>
        <row r="71">
          <cell r="B71" t="str">
            <v>Lê Cao Nhân</v>
          </cell>
          <cell r="C71" t="str">
            <v>NBTS00072</v>
          </cell>
          <cell r="D71">
            <v>42595</v>
          </cell>
          <cell r="E71">
            <v>0</v>
          </cell>
          <cell r="F71" t="str">
            <v>SM</v>
          </cell>
          <cell r="G71" t="str">
            <v>Bình Thạnh</v>
          </cell>
        </row>
        <row r="72">
          <cell r="B72" t="str">
            <v>Nguyễn Văn Vũ</v>
          </cell>
          <cell r="C72" t="str">
            <v>NBTS00073</v>
          </cell>
          <cell r="D72">
            <v>41848</v>
          </cell>
          <cell r="E72">
            <v>0</v>
          </cell>
          <cell r="F72" t="str">
            <v>SM</v>
          </cell>
          <cell r="G72" t="str">
            <v>Gò Vấp</v>
          </cell>
        </row>
        <row r="73">
          <cell r="B73" t="str">
            <v>Phạm Bá Quang</v>
          </cell>
          <cell r="C73" t="str">
            <v>NBTS00074</v>
          </cell>
          <cell r="D73">
            <v>41960</v>
          </cell>
          <cell r="E73">
            <v>0</v>
          </cell>
          <cell r="F73" t="str">
            <v>SM</v>
          </cell>
          <cell r="G73" t="str">
            <v>Bình Thạnh</v>
          </cell>
        </row>
        <row r="74">
          <cell r="B74" t="str">
            <v>Nguyễn Thị Bích Hạnh</v>
          </cell>
          <cell r="C74" t="str">
            <v>NBTS00075</v>
          </cell>
          <cell r="D74">
            <v>42430</v>
          </cell>
          <cell r="E74">
            <v>0</v>
          </cell>
          <cell r="F74" t="str">
            <v>SM</v>
          </cell>
          <cell r="G74" t="str">
            <v>Quận 2+9</v>
          </cell>
        </row>
        <row r="75">
          <cell r="B75" t="str">
            <v>Phan Tuấn Mỹ</v>
          </cell>
          <cell r="C75" t="str">
            <v>NBTS00076</v>
          </cell>
          <cell r="D75">
            <v>42898</v>
          </cell>
          <cell r="E75">
            <v>0</v>
          </cell>
          <cell r="F75" t="str">
            <v>SM</v>
          </cell>
          <cell r="G75" t="str">
            <v>Quận 2+9</v>
          </cell>
        </row>
        <row r="76">
          <cell r="B76" t="str">
            <v xml:space="preserve">Dương Văn Khem </v>
          </cell>
          <cell r="C76" t="str">
            <v>NBTS00079</v>
          </cell>
          <cell r="D76">
            <v>41848</v>
          </cell>
          <cell r="E76">
            <v>0</v>
          </cell>
          <cell r="F76" t="str">
            <v>SM</v>
          </cell>
          <cell r="G76" t="str">
            <v>Bình Thạnh</v>
          </cell>
        </row>
        <row r="77">
          <cell r="B77" t="str">
            <v>Lê Xuân Hiển</v>
          </cell>
          <cell r="C77" t="str">
            <v>NBTS00080</v>
          </cell>
          <cell r="D77">
            <v>42583</v>
          </cell>
          <cell r="E77">
            <v>0</v>
          </cell>
          <cell r="F77" t="str">
            <v>SM</v>
          </cell>
          <cell r="G77" t="str">
            <v>Bình Thạnh</v>
          </cell>
        </row>
        <row r="78">
          <cell r="B78" t="str">
            <v>Trương Thị Loan Thanh</v>
          </cell>
          <cell r="C78" t="str">
            <v>NBTS00081</v>
          </cell>
          <cell r="D78">
            <v>42009</v>
          </cell>
          <cell r="E78">
            <v>0</v>
          </cell>
          <cell r="F78" t="str">
            <v>SM</v>
          </cell>
          <cell r="G78" t="str">
            <v>Gò Vấp</v>
          </cell>
        </row>
        <row r="79">
          <cell r="B79" t="str">
            <v>Nguyễn Thu Huyến</v>
          </cell>
          <cell r="C79" t="str">
            <v>NBTS00082</v>
          </cell>
          <cell r="D79">
            <v>42899</v>
          </cell>
          <cell r="E79">
            <v>0</v>
          </cell>
          <cell r="F79" t="str">
            <v>SM</v>
          </cell>
          <cell r="G79" t="str">
            <v>Gò Vấp</v>
          </cell>
        </row>
        <row r="80">
          <cell r="B80" t="str">
            <v>Lưu Thành Thà</v>
          </cell>
          <cell r="C80" t="str">
            <v>NBTS00083</v>
          </cell>
          <cell r="D80">
            <v>41986</v>
          </cell>
          <cell r="E80">
            <v>0</v>
          </cell>
          <cell r="F80" t="str">
            <v>SS</v>
          </cell>
          <cell r="G80" t="str">
            <v>Q4+7+NB</v>
          </cell>
        </row>
        <row r="81">
          <cell r="B81" t="str">
            <v>Lê Anh Tuấn</v>
          </cell>
          <cell r="C81" t="str">
            <v>NBTS00084</v>
          </cell>
          <cell r="D81">
            <v>41211</v>
          </cell>
          <cell r="E81">
            <v>0</v>
          </cell>
          <cell r="F81" t="str">
            <v>SM</v>
          </cell>
          <cell r="G81" t="str">
            <v>Hóc Môn, Q 12</v>
          </cell>
        </row>
        <row r="82">
          <cell r="B82" t="str">
            <v>Nguyễn Văn Phát</v>
          </cell>
          <cell r="C82" t="str">
            <v>NBTS00085</v>
          </cell>
          <cell r="D82">
            <v>42565</v>
          </cell>
          <cell r="E82">
            <v>0</v>
          </cell>
          <cell r="F82" t="str">
            <v>SM</v>
          </cell>
          <cell r="G82" t="str">
            <v>Hóc Môn, Q 12</v>
          </cell>
        </row>
        <row r="83">
          <cell r="B83" t="str">
            <v>Đặng Thái Thành</v>
          </cell>
          <cell r="C83" t="str">
            <v>NBTS00086</v>
          </cell>
          <cell r="D83">
            <v>42371</v>
          </cell>
          <cell r="E83">
            <v>0</v>
          </cell>
          <cell r="F83" t="str">
            <v>SM</v>
          </cell>
          <cell r="G83" t="str">
            <v>Hóc Môn, Q 12</v>
          </cell>
        </row>
        <row r="84">
          <cell r="B84" t="str">
            <v xml:space="preserve">Trịnh Nguyên Vỹ </v>
          </cell>
          <cell r="C84" t="str">
            <v>NBTS00087</v>
          </cell>
          <cell r="D84">
            <v>42186</v>
          </cell>
          <cell r="E84">
            <v>0</v>
          </cell>
          <cell r="F84" t="str">
            <v>SM</v>
          </cell>
          <cell r="G84" t="str">
            <v>Hóc Môn, Q 12</v>
          </cell>
        </row>
        <row r="85">
          <cell r="B85" t="str">
            <v>Đỗ Văn Vũ</v>
          </cell>
          <cell r="C85" t="str">
            <v>NBTS00088</v>
          </cell>
          <cell r="D85">
            <v>42898</v>
          </cell>
          <cell r="E85">
            <v>0</v>
          </cell>
          <cell r="F85" t="str">
            <v>SM</v>
          </cell>
          <cell r="G85" t="str">
            <v>Hóc Môn, Q 12</v>
          </cell>
        </row>
        <row r="86">
          <cell r="B86" t="str">
            <v>Vũ Xuân Khang</v>
          </cell>
          <cell r="C86" t="str">
            <v>NBTS00089</v>
          </cell>
          <cell r="D86">
            <v>40998</v>
          </cell>
          <cell r="E86">
            <v>0</v>
          </cell>
          <cell r="F86" t="str">
            <v>SS</v>
          </cell>
          <cell r="G86" t="str">
            <v>Củ Chi</v>
          </cell>
        </row>
        <row r="87">
          <cell r="B87" t="str">
            <v>Trần Biên Thùy</v>
          </cell>
          <cell r="C87" t="str">
            <v>NBTS00090</v>
          </cell>
          <cell r="D87">
            <v>41211</v>
          </cell>
          <cell r="E87">
            <v>0</v>
          </cell>
          <cell r="F87" t="str">
            <v>SM</v>
          </cell>
          <cell r="G87" t="str">
            <v>Củ Chi 1</v>
          </cell>
        </row>
        <row r="88">
          <cell r="B88" t="str">
            <v>Vũ Xuân Khải</v>
          </cell>
          <cell r="C88" t="str">
            <v>NBTS00091</v>
          </cell>
          <cell r="D88">
            <v>42660</v>
          </cell>
          <cell r="E88">
            <v>0</v>
          </cell>
          <cell r="F88" t="str">
            <v>SM</v>
          </cell>
          <cell r="G88" t="str">
            <v>Củ Chi 3</v>
          </cell>
        </row>
        <row r="89">
          <cell r="B89" t="str">
            <v>Lâm Minh Được</v>
          </cell>
          <cell r="C89" t="str">
            <v>NBTS00092</v>
          </cell>
          <cell r="D89">
            <v>42826</v>
          </cell>
          <cell r="E89">
            <v>0</v>
          </cell>
          <cell r="F89" t="str">
            <v>SM</v>
          </cell>
          <cell r="G89" t="str">
            <v>Củ Chi 3</v>
          </cell>
        </row>
        <row r="90">
          <cell r="B90" t="str">
            <v>Lê Minh Tuấn</v>
          </cell>
          <cell r="C90" t="str">
            <v>NBTS00093</v>
          </cell>
          <cell r="D90">
            <v>42892</v>
          </cell>
          <cell r="E90">
            <v>0</v>
          </cell>
          <cell r="F90" t="str">
            <v>SM</v>
          </cell>
          <cell r="G90" t="str">
            <v>WS+KA</v>
          </cell>
        </row>
        <row r="91">
          <cell r="B91" t="str">
            <v>Trần Đình Duy</v>
          </cell>
          <cell r="C91" t="str">
            <v>NBTS00094</v>
          </cell>
          <cell r="D91">
            <v>41708</v>
          </cell>
          <cell r="E91">
            <v>0</v>
          </cell>
          <cell r="F91" t="str">
            <v>SS WS</v>
          </cell>
          <cell r="G91" t="str">
            <v>WS+KA</v>
          </cell>
        </row>
        <row r="92">
          <cell r="B92" t="str">
            <v>Võ Thành Như</v>
          </cell>
          <cell r="C92" t="str">
            <v>NBTS00095</v>
          </cell>
          <cell r="D92">
            <v>41205</v>
          </cell>
          <cell r="E92">
            <v>0</v>
          </cell>
          <cell r="F92" t="str">
            <v>WS</v>
          </cell>
          <cell r="G92" t="str">
            <v>WS+KA</v>
          </cell>
        </row>
        <row r="93">
          <cell r="B93" t="str">
            <v>Nguyễn Hoàng Phú</v>
          </cell>
          <cell r="C93" t="str">
            <v>NBTS00096</v>
          </cell>
          <cell r="D93">
            <v>42522</v>
          </cell>
          <cell r="E93">
            <v>0</v>
          </cell>
          <cell r="F93" t="str">
            <v>WS</v>
          </cell>
          <cell r="G93" t="str">
            <v>WS+KA</v>
          </cell>
        </row>
        <row r="94">
          <cell r="B94" t="str">
            <v xml:space="preserve">Lê Thị Ngọc Ánh </v>
          </cell>
          <cell r="C94" t="str">
            <v>NBTS00097</v>
          </cell>
          <cell r="D94">
            <v>42642</v>
          </cell>
          <cell r="E94">
            <v>0</v>
          </cell>
          <cell r="F94" t="str">
            <v>KA</v>
          </cell>
          <cell r="G94" t="str">
            <v>WS+KA</v>
          </cell>
        </row>
        <row r="95">
          <cell r="B95" t="str">
            <v>Phạm Vũ Mỹ Chi</v>
          </cell>
          <cell r="C95" t="str">
            <v>NBTS00098</v>
          </cell>
          <cell r="D95">
            <v>41904</v>
          </cell>
          <cell r="E95">
            <v>0</v>
          </cell>
          <cell r="F95" t="str">
            <v>WS</v>
          </cell>
          <cell r="G95" t="str">
            <v>WS+KA</v>
          </cell>
        </row>
        <row r="96">
          <cell r="B96" t="str">
            <v>Nguyễn Minh Trí</v>
          </cell>
          <cell r="C96" t="str">
            <v>NBTS00099</v>
          </cell>
          <cell r="D96">
            <v>41376</v>
          </cell>
          <cell r="E96">
            <v>0</v>
          </cell>
          <cell r="F96" t="str">
            <v>WS</v>
          </cell>
          <cell r="G96" t="str">
            <v>WS+KA</v>
          </cell>
        </row>
        <row r="97">
          <cell r="B97" t="str">
            <v>Châu Kiều Tâm</v>
          </cell>
          <cell r="C97" t="str">
            <v>NBTS00100</v>
          </cell>
          <cell r="D97">
            <v>41713</v>
          </cell>
          <cell r="E97">
            <v>0</v>
          </cell>
          <cell r="F97" t="str">
            <v>WS</v>
          </cell>
          <cell r="G97" t="str">
            <v>WS+KA</v>
          </cell>
        </row>
        <row r="98">
          <cell r="B98" t="str">
            <v>Nguyễn Hoàng Lang</v>
          </cell>
          <cell r="C98" t="str">
            <v>NBTS00101</v>
          </cell>
          <cell r="D98">
            <v>42493</v>
          </cell>
          <cell r="E98">
            <v>0</v>
          </cell>
          <cell r="F98" t="str">
            <v>WS</v>
          </cell>
          <cell r="G98" t="str">
            <v>Củ Chi 3</v>
          </cell>
        </row>
        <row r="99">
          <cell r="B99" t="str">
            <v>Trần Văn Phòng</v>
          </cell>
          <cell r="C99" t="str">
            <v>NBTS00102</v>
          </cell>
          <cell r="D99">
            <v>42901</v>
          </cell>
          <cell r="E99">
            <v>0</v>
          </cell>
          <cell r="F99" t="str">
            <v>SS KA</v>
          </cell>
          <cell r="G99" t="str">
            <v>WS+KA</v>
          </cell>
        </row>
        <row r="100">
          <cell r="B100" t="str">
            <v xml:space="preserve">Lê Hoàng Khoa </v>
          </cell>
          <cell r="C100" t="str">
            <v>NBTS00103</v>
          </cell>
          <cell r="D100">
            <v>42696</v>
          </cell>
          <cell r="E100">
            <v>0</v>
          </cell>
          <cell r="F100" t="str">
            <v>KA</v>
          </cell>
          <cell r="G100" t="str">
            <v>WS+KA</v>
          </cell>
        </row>
        <row r="101">
          <cell r="B101" t="str">
            <v>Trần Văn Ba</v>
          </cell>
          <cell r="C101" t="str">
            <v>NBTS00104</v>
          </cell>
          <cell r="D101">
            <v>42709</v>
          </cell>
          <cell r="E101">
            <v>0</v>
          </cell>
          <cell r="F101" t="str">
            <v>KA</v>
          </cell>
          <cell r="G101" t="str">
            <v>WS+KA</v>
          </cell>
        </row>
        <row r="102">
          <cell r="B102" t="str">
            <v xml:space="preserve">Lưu Khánh Dương </v>
          </cell>
          <cell r="C102" t="str">
            <v>NBTS00105</v>
          </cell>
          <cell r="D102">
            <v>42892</v>
          </cell>
          <cell r="E102">
            <v>0</v>
          </cell>
          <cell r="F102" t="str">
            <v>KA</v>
          </cell>
          <cell r="G102" t="str">
            <v>WS+KA</v>
          </cell>
        </row>
        <row r="103">
          <cell r="B103" t="str">
            <v>Hồ Thị Bé Ba</v>
          </cell>
          <cell r="C103" t="str">
            <v>NBTS00106</v>
          </cell>
          <cell r="D103">
            <v>42834</v>
          </cell>
          <cell r="E103">
            <v>0</v>
          </cell>
          <cell r="F103" t="str">
            <v>KA</v>
          </cell>
          <cell r="G103" t="str">
            <v>WS+KA</v>
          </cell>
        </row>
        <row r="104">
          <cell r="B104" t="str">
            <v>Phạm Hữu Lợi</v>
          </cell>
          <cell r="C104" t="str">
            <v>NBTS00590</v>
          </cell>
          <cell r="D104">
            <v>42846</v>
          </cell>
          <cell r="E104">
            <v>0</v>
          </cell>
          <cell r="F104" t="str">
            <v>MTM</v>
          </cell>
          <cell r="G104" t="str">
            <v>MT Direct</v>
          </cell>
        </row>
        <row r="105">
          <cell r="B105" t="str">
            <v>Nguyễn Thành Bảo</v>
          </cell>
          <cell r="C105" t="str">
            <v>NBTS00591</v>
          </cell>
          <cell r="D105">
            <v>41974</v>
          </cell>
          <cell r="E105">
            <v>0</v>
          </cell>
          <cell r="F105" t="str">
            <v>MTS</v>
          </cell>
          <cell r="G105" t="str">
            <v>MT Direct</v>
          </cell>
        </row>
        <row r="106">
          <cell r="B106" t="str">
            <v>Nguyễn Thị Kim Dung</v>
          </cell>
          <cell r="C106" t="str">
            <v>NBTS00592</v>
          </cell>
          <cell r="D106">
            <v>41425</v>
          </cell>
          <cell r="E106">
            <v>0</v>
          </cell>
          <cell r="F106" t="str">
            <v>MTE</v>
          </cell>
          <cell r="G106" t="str">
            <v>MT Indirect</v>
          </cell>
        </row>
        <row r="107">
          <cell r="B107" t="str">
            <v>Phan Thị Ngọc Thiêu</v>
          </cell>
          <cell r="C107" t="str">
            <v>NBTS00593</v>
          </cell>
          <cell r="D107">
            <v>42030</v>
          </cell>
          <cell r="E107">
            <v>0</v>
          </cell>
          <cell r="F107" t="str">
            <v>MTE</v>
          </cell>
          <cell r="G107" t="str">
            <v>MT Indirect</v>
          </cell>
        </row>
        <row r="108">
          <cell r="B108" t="str">
            <v>Nguyễn Thị Hồng Lam</v>
          </cell>
          <cell r="C108" t="str">
            <v>NBTS00594</v>
          </cell>
          <cell r="D108">
            <v>42208</v>
          </cell>
          <cell r="E108">
            <v>0</v>
          </cell>
          <cell r="F108" t="str">
            <v>MTE</v>
          </cell>
          <cell r="G108" t="str">
            <v>MT Direct</v>
          </cell>
        </row>
        <row r="109">
          <cell r="B109" t="str">
            <v>Nguyễn Thị Bích Liên</v>
          </cell>
          <cell r="C109" t="str">
            <v>NBTS00595</v>
          </cell>
          <cell r="D109">
            <v>42208</v>
          </cell>
          <cell r="E109">
            <v>0</v>
          </cell>
          <cell r="F109" t="str">
            <v>MTE</v>
          </cell>
          <cell r="G109" t="str">
            <v>MT Direct</v>
          </cell>
        </row>
        <row r="110">
          <cell r="B110" t="str">
            <v>Trương Thị Ánh Sương</v>
          </cell>
          <cell r="C110" t="str">
            <v>NBTS00596</v>
          </cell>
          <cell r="D110">
            <v>41334</v>
          </cell>
          <cell r="E110">
            <v>0</v>
          </cell>
          <cell r="F110" t="str">
            <v>MTE</v>
          </cell>
          <cell r="G110" t="str">
            <v>MT Indirect</v>
          </cell>
        </row>
        <row r="111">
          <cell r="B111" t="str">
            <v>Nguyễn Hải Đằng</v>
          </cell>
          <cell r="C111" t="str">
            <v>NBTS00597</v>
          </cell>
          <cell r="D111">
            <v>42653</v>
          </cell>
          <cell r="E111">
            <v>0</v>
          </cell>
          <cell r="F111" t="str">
            <v>MTE</v>
          </cell>
          <cell r="G111" t="str">
            <v>MT Indirect</v>
          </cell>
        </row>
        <row r="112">
          <cell r="B112" t="str">
            <v>Nguyễn Thị Ngọc Nga</v>
          </cell>
          <cell r="C112" t="str">
            <v>NBTS00598</v>
          </cell>
          <cell r="D112">
            <v>41446</v>
          </cell>
          <cell r="E112">
            <v>0</v>
          </cell>
          <cell r="F112" t="str">
            <v>MTS</v>
          </cell>
          <cell r="G112" t="str">
            <v>MT Indirect</v>
          </cell>
        </row>
        <row r="113">
          <cell r="B113" t="str">
            <v>Nguyễn Thị Mỹ Hạnh</v>
          </cell>
          <cell r="C113" t="str">
            <v>NBTS00599</v>
          </cell>
          <cell r="D113">
            <v>42475</v>
          </cell>
          <cell r="E113">
            <v>0</v>
          </cell>
          <cell r="F113" t="str">
            <v>MTE</v>
          </cell>
          <cell r="G113" t="str">
            <v>MT Direct</v>
          </cell>
        </row>
        <row r="114">
          <cell r="B114" t="str">
            <v>Nguyễn Thị Bích Trâm</v>
          </cell>
          <cell r="C114" t="str">
            <v>NBTS00600</v>
          </cell>
          <cell r="D114">
            <v>42555</v>
          </cell>
          <cell r="E114">
            <v>0</v>
          </cell>
          <cell r="F114" t="str">
            <v>MTE</v>
          </cell>
          <cell r="G114" t="str">
            <v>MT Direct</v>
          </cell>
        </row>
        <row r="115">
          <cell r="B115" t="str">
            <v xml:space="preserve">Đoàn Thị Hoài Thu </v>
          </cell>
          <cell r="C115" t="str">
            <v>NBTS00601</v>
          </cell>
          <cell r="D115">
            <v>42858</v>
          </cell>
          <cell r="E115">
            <v>0</v>
          </cell>
          <cell r="F115" t="str">
            <v>MTE</v>
          </cell>
          <cell r="G115" t="str">
            <v>MT Direct</v>
          </cell>
        </row>
        <row r="116">
          <cell r="B116" t="str">
            <v>Tống Thiều Thanh Thế</v>
          </cell>
          <cell r="C116" t="str">
            <v>NBTS00602</v>
          </cell>
          <cell r="D116">
            <v>42852</v>
          </cell>
          <cell r="E116">
            <v>0</v>
          </cell>
          <cell r="F116" t="str">
            <v>MTS</v>
          </cell>
          <cell r="G116" t="str">
            <v>MT Direct</v>
          </cell>
        </row>
        <row r="117">
          <cell r="B117" t="str">
            <v>Phạm Thị Mỹ Hương</v>
          </cell>
          <cell r="C117" t="str">
            <v>NBTS00603</v>
          </cell>
          <cell r="D117">
            <v>40969</v>
          </cell>
          <cell r="E117">
            <v>0</v>
          </cell>
          <cell r="F117" t="str">
            <v>MTE</v>
          </cell>
          <cell r="G117" t="str">
            <v>MT Direct</v>
          </cell>
        </row>
        <row r="118">
          <cell r="B118" t="str">
            <v>Nguyễn Thị Nga</v>
          </cell>
          <cell r="C118" t="str">
            <v>NBTS00604</v>
          </cell>
          <cell r="D118">
            <v>42679</v>
          </cell>
          <cell r="E118">
            <v>0</v>
          </cell>
          <cell r="F118" t="str">
            <v>MTE</v>
          </cell>
          <cell r="G118" t="str">
            <v>MT Direct</v>
          </cell>
        </row>
        <row r="119">
          <cell r="B119" t="str">
            <v>Phan Thị Trúc Phương</v>
          </cell>
          <cell r="C119" t="str">
            <v>NBTS00605</v>
          </cell>
          <cell r="D119">
            <v>41354</v>
          </cell>
          <cell r="E119">
            <v>0</v>
          </cell>
          <cell r="F119" t="str">
            <v>MTE</v>
          </cell>
          <cell r="G119" t="str">
            <v>MT Direct</v>
          </cell>
        </row>
        <row r="120">
          <cell r="B120" t="str">
            <v>Nguyễn Thế Vân Anh</v>
          </cell>
          <cell r="C120" t="str">
            <v>NBTS00606</v>
          </cell>
          <cell r="D120">
            <v>41965</v>
          </cell>
          <cell r="E120">
            <v>0</v>
          </cell>
          <cell r="F120" t="str">
            <v>MTE</v>
          </cell>
          <cell r="G120" t="str">
            <v>MT Direct</v>
          </cell>
        </row>
        <row r="121">
          <cell r="B121" t="str">
            <v>Nguyễn Đức Thịnh</v>
          </cell>
          <cell r="C121" t="str">
            <v>NBTS00607</v>
          </cell>
          <cell r="D121">
            <v>42222</v>
          </cell>
          <cell r="E121">
            <v>0</v>
          </cell>
          <cell r="F121" t="str">
            <v>MTE</v>
          </cell>
          <cell r="G121" t="str">
            <v>MT Direct</v>
          </cell>
        </row>
        <row r="122">
          <cell r="B122" t="str">
            <v>Nguyễn Tấn Nghĩa</v>
          </cell>
          <cell r="C122" t="str">
            <v>NBTS00608</v>
          </cell>
          <cell r="D122">
            <v>41862</v>
          </cell>
          <cell r="E122">
            <v>0</v>
          </cell>
          <cell r="F122" t="str">
            <v>MTE</v>
          </cell>
          <cell r="G122" t="str">
            <v>MT Direct</v>
          </cell>
        </row>
        <row r="123">
          <cell r="B123" t="str">
            <v>Phạm Minh Thuộc</v>
          </cell>
          <cell r="C123" t="str">
            <v>NBTS00609</v>
          </cell>
          <cell r="D123">
            <v>42675</v>
          </cell>
          <cell r="E123">
            <v>0</v>
          </cell>
          <cell r="F123" t="str">
            <v>MTE</v>
          </cell>
          <cell r="G123" t="str">
            <v>MT Direct</v>
          </cell>
        </row>
        <row r="124">
          <cell r="B124" t="str">
            <v xml:space="preserve">Nguyễn Thị Thu Huyền </v>
          </cell>
          <cell r="C124" t="str">
            <v>NBTS00610</v>
          </cell>
          <cell r="D124">
            <v>41708</v>
          </cell>
          <cell r="E124">
            <v>0</v>
          </cell>
          <cell r="F124" t="str">
            <v>MTM</v>
          </cell>
          <cell r="G124" t="str">
            <v>MT Indirect</v>
          </cell>
        </row>
        <row r="125">
          <cell r="B125" t="str">
            <v>Nguyễn Thị Thúy Vân</v>
          </cell>
          <cell r="C125" t="str">
            <v>NBTS00611</v>
          </cell>
          <cell r="D125">
            <v>41708</v>
          </cell>
          <cell r="E125">
            <v>0</v>
          </cell>
          <cell r="F125" t="str">
            <v>MTS</v>
          </cell>
          <cell r="G125" t="str">
            <v>MT Indirect</v>
          </cell>
        </row>
        <row r="126">
          <cell r="B126" t="str">
            <v>Hoàng Lệ Hương</v>
          </cell>
          <cell r="C126" t="str">
            <v>NBTS00612</v>
          </cell>
          <cell r="D126">
            <v>41974</v>
          </cell>
          <cell r="E126">
            <v>0</v>
          </cell>
          <cell r="F126" t="str">
            <v>MTE</v>
          </cell>
          <cell r="G126" t="str">
            <v>MT Indirect</v>
          </cell>
        </row>
        <row r="127">
          <cell r="B127" t="str">
            <v>Mai Thị Thu Trang</v>
          </cell>
          <cell r="C127" t="str">
            <v>NBTS00613</v>
          </cell>
          <cell r="D127">
            <v>42552</v>
          </cell>
          <cell r="E127">
            <v>0</v>
          </cell>
          <cell r="F127" t="str">
            <v>MTE</v>
          </cell>
          <cell r="G127" t="str">
            <v>MT Indirect</v>
          </cell>
        </row>
        <row r="128">
          <cell r="B128" t="str">
            <v>Trương Thị Liên</v>
          </cell>
          <cell r="C128" t="str">
            <v>NBTS00614</v>
          </cell>
          <cell r="D128">
            <v>41708</v>
          </cell>
          <cell r="E128">
            <v>0</v>
          </cell>
          <cell r="F128" t="str">
            <v>MTE</v>
          </cell>
          <cell r="G128" t="str">
            <v>MT Indirect</v>
          </cell>
        </row>
        <row r="129">
          <cell r="B129" t="str">
            <v>Hoàng Thị Hiền</v>
          </cell>
          <cell r="C129" t="str">
            <v>NBTS00615</v>
          </cell>
          <cell r="D129">
            <v>42684</v>
          </cell>
          <cell r="E129">
            <v>0</v>
          </cell>
          <cell r="F129" t="str">
            <v>MTE</v>
          </cell>
          <cell r="G129" t="str">
            <v>MT Direct</v>
          </cell>
        </row>
        <row r="130">
          <cell r="B130" t="str">
            <v>Chữ Thị Thúy Hằng</v>
          </cell>
          <cell r="C130" t="str">
            <v>NBTS00616</v>
          </cell>
          <cell r="D130">
            <v>42887</v>
          </cell>
          <cell r="E130">
            <v>0</v>
          </cell>
          <cell r="F130" t="str">
            <v>MTE</v>
          </cell>
          <cell r="G130" t="str">
            <v>MT Direct</v>
          </cell>
        </row>
        <row r="131">
          <cell r="B131" t="str">
            <v>Đinh Trang Thư</v>
          </cell>
          <cell r="C131" t="str">
            <v>NBTS00617</v>
          </cell>
          <cell r="D131">
            <v>42647</v>
          </cell>
          <cell r="E131">
            <v>0</v>
          </cell>
          <cell r="F131" t="str">
            <v>MTE</v>
          </cell>
          <cell r="G131" t="str">
            <v>MT Indirect</v>
          </cell>
        </row>
        <row r="132">
          <cell r="B132" t="str">
            <v>Lê Đoàn Hương Giang</v>
          </cell>
          <cell r="C132" t="str">
            <v>NBTS00618</v>
          </cell>
          <cell r="D132">
            <v>42475</v>
          </cell>
          <cell r="E132">
            <v>0</v>
          </cell>
          <cell r="F132" t="str">
            <v>MTE</v>
          </cell>
          <cell r="G132" t="str">
            <v>MT Direct</v>
          </cell>
        </row>
        <row r="133">
          <cell r="B133" t="str">
            <v>Trần Văn Tài</v>
          </cell>
          <cell r="C133" t="str">
            <v>NBTS00619</v>
          </cell>
          <cell r="D133">
            <v>42907</v>
          </cell>
          <cell r="E133">
            <v>0</v>
          </cell>
          <cell r="F133">
            <v>0</v>
          </cell>
          <cell r="G133" t="str">
            <v>Vạn Sự Lợi</v>
          </cell>
        </row>
        <row r="134">
          <cell r="B134" t="str">
            <v>Lê Xuân Hải</v>
          </cell>
          <cell r="C134" t="str">
            <v>NBTS00620</v>
          </cell>
          <cell r="D134">
            <v>42912</v>
          </cell>
          <cell r="E134">
            <v>0</v>
          </cell>
          <cell r="F134">
            <v>0</v>
          </cell>
          <cell r="G134" t="str">
            <v>Vương Dũng</v>
          </cell>
        </row>
        <row r="135">
          <cell r="B135" t="str">
            <v xml:space="preserve">Nguyễn Thanh An </v>
          </cell>
          <cell r="C135" t="str">
            <v>NBTS00621</v>
          </cell>
          <cell r="D135">
            <v>0</v>
          </cell>
          <cell r="E135">
            <v>0</v>
          </cell>
          <cell r="F135">
            <v>0</v>
          </cell>
          <cell r="G135" t="str">
            <v>Hoàng Phúc</v>
          </cell>
        </row>
        <row r="136">
          <cell r="B136" t="str">
            <v>Trần Văn Bình</v>
          </cell>
          <cell r="C136" t="str">
            <v>NBTS00670</v>
          </cell>
          <cell r="D136">
            <v>42917</v>
          </cell>
          <cell r="E136">
            <v>0</v>
          </cell>
          <cell r="F136" t="str">
            <v>ASM</v>
          </cell>
          <cell r="G136" t="str">
            <v>HCM 1</v>
          </cell>
        </row>
        <row r="137">
          <cell r="B137" t="str">
            <v>Võ Văn Lung</v>
          </cell>
          <cell r="C137" t="str">
            <v>NBTS00671</v>
          </cell>
          <cell r="D137">
            <v>42926</v>
          </cell>
          <cell r="E137">
            <v>0</v>
          </cell>
          <cell r="F137" t="str">
            <v>SM</v>
          </cell>
          <cell r="G137" t="str">
            <v>Phúc An Bình</v>
          </cell>
        </row>
        <row r="138">
          <cell r="B138" t="str">
            <v>Nguyễn Phú Thương</v>
          </cell>
          <cell r="C138" t="str">
            <v>NBTS00672</v>
          </cell>
          <cell r="D138">
            <v>42926</v>
          </cell>
          <cell r="E138">
            <v>0</v>
          </cell>
          <cell r="F138" t="str">
            <v>SS</v>
          </cell>
          <cell r="G138" t="str">
            <v>Châu Gia Khương &amp; Vạn Sự Lợi</v>
          </cell>
        </row>
        <row r="139">
          <cell r="B139" t="str">
            <v>Lê Văn Định</v>
          </cell>
          <cell r="C139" t="str">
            <v>NBTS00673</v>
          </cell>
          <cell r="D139">
            <v>42931</v>
          </cell>
          <cell r="E139">
            <v>0</v>
          </cell>
          <cell r="F139" t="str">
            <v>SM</v>
          </cell>
          <cell r="G139" t="str">
            <v>Châu Gia Khương</v>
          </cell>
        </row>
        <row r="140">
          <cell r="B140" t="str">
            <v>Trần Phước Lợi</v>
          </cell>
          <cell r="C140" t="str">
            <v>NBTS00674</v>
          </cell>
          <cell r="D140">
            <v>42926</v>
          </cell>
          <cell r="E140">
            <v>0</v>
          </cell>
          <cell r="F140" t="str">
            <v>SM</v>
          </cell>
          <cell r="G140" t="str">
            <v>Vạn Sự Lợi</v>
          </cell>
        </row>
        <row r="141">
          <cell r="B141" t="str">
            <v>Lâm Khoan Dũng</v>
          </cell>
          <cell r="C141" t="str">
            <v>NBTS00675</v>
          </cell>
          <cell r="D141">
            <v>42917</v>
          </cell>
          <cell r="E141">
            <v>0</v>
          </cell>
          <cell r="F141" t="str">
            <v>SM</v>
          </cell>
          <cell r="G141" t="str">
            <v>Siêu Tính</v>
          </cell>
        </row>
        <row r="142">
          <cell r="B142" t="str">
            <v>Trương Thị Lê Hồng</v>
          </cell>
          <cell r="C142" t="str">
            <v>NBTS00676</v>
          </cell>
          <cell r="D142">
            <v>42917</v>
          </cell>
          <cell r="E142">
            <v>0</v>
          </cell>
          <cell r="F142" t="str">
            <v>SM</v>
          </cell>
          <cell r="G142" t="str">
            <v>Trần Phạm Minh</v>
          </cell>
        </row>
        <row r="143">
          <cell r="B143" t="str">
            <v>Đinh Thị Thanh Tuyền</v>
          </cell>
          <cell r="C143" t="str">
            <v>NBTS00677</v>
          </cell>
          <cell r="D143">
            <v>42922</v>
          </cell>
          <cell r="E143">
            <v>0</v>
          </cell>
          <cell r="F143" t="str">
            <v>SM</v>
          </cell>
          <cell r="G143" t="str">
            <v>Xuân Thy</v>
          </cell>
        </row>
        <row r="144">
          <cell r="B144" t="str">
            <v>Hồ Quốc Dũng</v>
          </cell>
          <cell r="C144" t="str">
            <v>NBTS00678</v>
          </cell>
          <cell r="D144">
            <v>42917</v>
          </cell>
          <cell r="E144">
            <v>0</v>
          </cell>
          <cell r="F144" t="str">
            <v>KA</v>
          </cell>
          <cell r="G144" t="str">
            <v>KA 2</v>
          </cell>
        </row>
        <row r="145">
          <cell r="B145" t="str">
            <v>Võ Trung Trực</v>
          </cell>
          <cell r="C145" t="str">
            <v>NBTS00679</v>
          </cell>
          <cell r="D145">
            <v>42928</v>
          </cell>
          <cell r="E145">
            <v>0</v>
          </cell>
          <cell r="F145" t="str">
            <v>KA</v>
          </cell>
          <cell r="G145" t="str">
            <v>KA 2</v>
          </cell>
        </row>
        <row r="146">
          <cell r="B146" t="str">
            <v xml:space="preserve">Thái Bình Dũng   </v>
          </cell>
          <cell r="C146" t="str">
            <v>NBTS00680</v>
          </cell>
          <cell r="D146">
            <v>42917</v>
          </cell>
          <cell r="E146">
            <v>0</v>
          </cell>
          <cell r="F146" t="str">
            <v>KA</v>
          </cell>
          <cell r="G146" t="str">
            <v>KA 2</v>
          </cell>
        </row>
        <row r="147">
          <cell r="B147" t="str">
            <v>Vương Vân Nhi</v>
          </cell>
          <cell r="C147" t="str">
            <v>NBTS00681</v>
          </cell>
          <cell r="D147">
            <v>42921</v>
          </cell>
          <cell r="E147">
            <v>0</v>
          </cell>
          <cell r="F147" t="str">
            <v>MT</v>
          </cell>
          <cell r="G147" t="str">
            <v>MT Indirect</v>
          </cell>
        </row>
        <row r="148">
          <cell r="B148" t="str">
            <v>Phan Phú Cường</v>
          </cell>
          <cell r="C148" t="str">
            <v>NBTS00682</v>
          </cell>
          <cell r="D148">
            <v>42930</v>
          </cell>
          <cell r="E148">
            <v>0</v>
          </cell>
          <cell r="F148" t="str">
            <v>MT</v>
          </cell>
          <cell r="G148" t="str">
            <v>MT Direct</v>
          </cell>
        </row>
        <row r="149">
          <cell r="B149" t="str">
            <v>Đỗ Thị Nguyên</v>
          </cell>
          <cell r="C149" t="str">
            <v>NBTS00683</v>
          </cell>
          <cell r="D149">
            <v>42917</v>
          </cell>
          <cell r="E149">
            <v>0</v>
          </cell>
          <cell r="F149" t="str">
            <v>MT</v>
          </cell>
          <cell r="G149" t="str">
            <v>MT Direct</v>
          </cell>
        </row>
        <row r="150">
          <cell r="B150" t="str">
            <v xml:space="preserve">Nguyễn Lê Thanh Vy </v>
          </cell>
          <cell r="C150" t="str">
            <v>NBTS00684</v>
          </cell>
          <cell r="D150">
            <v>42917</v>
          </cell>
          <cell r="E150">
            <v>0</v>
          </cell>
          <cell r="F150" t="str">
            <v>KA</v>
          </cell>
          <cell r="G150" t="str">
            <v>KA 1</v>
          </cell>
        </row>
        <row r="151">
          <cell r="B151" t="str">
            <v>Hà Văn Mạnh</v>
          </cell>
          <cell r="C151" t="str">
            <v>NBTS00804</v>
          </cell>
          <cell r="D151" t="str">
            <v>21/7/2017</v>
          </cell>
          <cell r="E151" t="str">
            <v>SM</v>
          </cell>
          <cell r="F151">
            <v>0</v>
          </cell>
          <cell r="G151" t="str">
            <v>Phili Toàn Cầu</v>
          </cell>
        </row>
        <row r="152">
          <cell r="B152" t="str">
            <v>Nguyễn Thị Lại</v>
          </cell>
          <cell r="C152" t="str">
            <v>NBTS00805</v>
          </cell>
          <cell r="D152">
            <v>42939</v>
          </cell>
          <cell r="E152" t="str">
            <v>SM</v>
          </cell>
          <cell r="F152">
            <v>0</v>
          </cell>
          <cell r="G152" t="str">
            <v>Phili Toàn Cầu</v>
          </cell>
        </row>
        <row r="153">
          <cell r="B153" t="str">
            <v>Vũ Ngọc Ánh</v>
          </cell>
          <cell r="C153" t="str">
            <v>NBTS00806</v>
          </cell>
          <cell r="D153" t="str">
            <v>21/07/2017</v>
          </cell>
          <cell r="E153" t="str">
            <v>SM</v>
          </cell>
          <cell r="F153">
            <v>0</v>
          </cell>
          <cell r="G153" t="str">
            <v>Thiên Tuấn</v>
          </cell>
        </row>
        <row r="154">
          <cell r="B154" t="str">
            <v>Hoàng Thị Giáng Thu</v>
          </cell>
          <cell r="C154" t="str">
            <v>NBTS00807</v>
          </cell>
          <cell r="D154">
            <v>42937</v>
          </cell>
          <cell r="E154" t="str">
            <v>SM</v>
          </cell>
          <cell r="F154">
            <v>0</v>
          </cell>
          <cell r="G154" t="str">
            <v>Kim Hoàng</v>
          </cell>
        </row>
        <row r="155">
          <cell r="B155" t="str">
            <v>Trần Văn Lam</v>
          </cell>
          <cell r="C155" t="str">
            <v>NBTS00808</v>
          </cell>
          <cell r="D155">
            <v>42962</v>
          </cell>
          <cell r="E155" t="str">
            <v>SMDB</v>
          </cell>
          <cell r="F155">
            <v>0</v>
          </cell>
          <cell r="G155" t="str">
            <v xml:space="preserve">Phúc An Bình </v>
          </cell>
        </row>
        <row r="156">
          <cell r="B156" t="str">
            <v>Nguyễn Thị Lan Anh</v>
          </cell>
          <cell r="C156" t="str">
            <v>NBTS00809</v>
          </cell>
          <cell r="D156">
            <v>41865</v>
          </cell>
          <cell r="E156" t="str">
            <v>SMDB</v>
          </cell>
          <cell r="F156">
            <v>0</v>
          </cell>
          <cell r="G156" t="str">
            <v>Hoàng Phúc</v>
          </cell>
        </row>
        <row r="157">
          <cell r="B157" t="str">
            <v>Phan Quang Khải</v>
          </cell>
          <cell r="C157" t="str">
            <v>NBTS00810</v>
          </cell>
          <cell r="D157">
            <v>42942</v>
          </cell>
          <cell r="E157" t="str">
            <v>SS</v>
          </cell>
          <cell r="F157">
            <v>0</v>
          </cell>
          <cell r="G157" t="str">
            <v>Châu Gia Khương &amp; Vạn Sự Lợi</v>
          </cell>
        </row>
        <row r="158">
          <cell r="B158" t="str">
            <v>Nguyễn Thị Thanh Loan</v>
          </cell>
          <cell r="C158" t="str">
            <v>NBTS00811</v>
          </cell>
          <cell r="D158">
            <v>42937</v>
          </cell>
          <cell r="E158" t="str">
            <v>SM</v>
          </cell>
          <cell r="F158">
            <v>0</v>
          </cell>
          <cell r="G158" t="str">
            <v>Siêu Tính</v>
          </cell>
        </row>
        <row r="159">
          <cell r="B159" t="str">
            <v>Nguyễn Thành Trung</v>
          </cell>
          <cell r="C159" t="str">
            <v>NBTS00812</v>
          </cell>
          <cell r="D159">
            <v>42937</v>
          </cell>
          <cell r="E159" t="str">
            <v>KA</v>
          </cell>
          <cell r="F159">
            <v>0</v>
          </cell>
          <cell r="G159" t="str">
            <v>KA 1</v>
          </cell>
        </row>
        <row r="160">
          <cell r="B160" t="str">
            <v xml:space="preserve">Từ Tứ Thiện </v>
          </cell>
          <cell r="C160" t="str">
            <v>NBTS00813</v>
          </cell>
          <cell r="D160">
            <v>42941</v>
          </cell>
          <cell r="E160" t="str">
            <v>KA</v>
          </cell>
          <cell r="F160">
            <v>0</v>
          </cell>
          <cell r="G160" t="str">
            <v>KA 1</v>
          </cell>
        </row>
        <row r="161">
          <cell r="B161" t="str">
            <v>Phạm Nhật Minh</v>
          </cell>
          <cell r="C161" t="str">
            <v>NBTS00814</v>
          </cell>
          <cell r="D161">
            <v>42937</v>
          </cell>
          <cell r="E161" t="str">
            <v>SM</v>
          </cell>
          <cell r="F161">
            <v>0</v>
          </cell>
          <cell r="G161" t="str">
            <v>Trần Phạm Minh</v>
          </cell>
        </row>
        <row r="162">
          <cell r="B162" t="str">
            <v xml:space="preserve">Phạm Minh Công </v>
          </cell>
          <cell r="C162" t="str">
            <v>NBTS00815</v>
          </cell>
          <cell r="D162">
            <v>42957</v>
          </cell>
          <cell r="E162" t="str">
            <v>SM</v>
          </cell>
          <cell r="F162">
            <v>0</v>
          </cell>
          <cell r="G162" t="str">
            <v>Xuân Thy</v>
          </cell>
        </row>
        <row r="163">
          <cell r="B163" t="str">
            <v>Nguyễn Văn Tuấn</v>
          </cell>
          <cell r="C163" t="str">
            <v>NBTS00816</v>
          </cell>
          <cell r="D163">
            <v>42954</v>
          </cell>
          <cell r="E163" t="str">
            <v>SM</v>
          </cell>
          <cell r="F163">
            <v>0</v>
          </cell>
          <cell r="G163" t="str">
            <v>Minh Ngọc</v>
          </cell>
        </row>
        <row r="164">
          <cell r="B164" t="str">
            <v>Đinh Thị Loan Trang</v>
          </cell>
          <cell r="C164" t="str">
            <v>NBTS00817</v>
          </cell>
          <cell r="D164">
            <v>42955</v>
          </cell>
          <cell r="E164" t="str">
            <v>SM</v>
          </cell>
          <cell r="F164">
            <v>0</v>
          </cell>
          <cell r="G164" t="str">
            <v>Phili Toàn Cầu</v>
          </cell>
        </row>
        <row r="165">
          <cell r="B165" t="str">
            <v>Trần Thị Minh</v>
          </cell>
          <cell r="C165" t="str">
            <v>NBTS00818</v>
          </cell>
          <cell r="D165">
            <v>42963</v>
          </cell>
          <cell r="E165" t="str">
            <v>MTE</v>
          </cell>
          <cell r="F165">
            <v>0</v>
          </cell>
          <cell r="G165" t="str">
            <v>Indirect</v>
          </cell>
        </row>
        <row r="166">
          <cell r="B166" t="str">
            <v>Nguyễn Thị Yến Phương</v>
          </cell>
          <cell r="C166" t="str">
            <v>NBTS00821</v>
          </cell>
          <cell r="D166">
            <v>42968</v>
          </cell>
          <cell r="E166">
            <v>0</v>
          </cell>
          <cell r="F166">
            <v>0</v>
          </cell>
          <cell r="G166" t="str">
            <v>Siêu Tính</v>
          </cell>
        </row>
        <row r="167">
          <cell r="B167" t="str">
            <v xml:space="preserve">Trần Thị Diễm </v>
          </cell>
          <cell r="C167" t="str">
            <v>NBTS00873</v>
          </cell>
          <cell r="D167">
            <v>42983</v>
          </cell>
          <cell r="E167" t="str">
            <v>Re</v>
          </cell>
          <cell r="F167">
            <v>0</v>
          </cell>
          <cell r="G167" t="str">
            <v>Minh Ngọc</v>
          </cell>
        </row>
        <row r="168">
          <cell r="B168" t="str">
            <v>Hồ Thiên Đạt</v>
          </cell>
          <cell r="C168" t="str">
            <v>NBTS00874</v>
          </cell>
          <cell r="D168">
            <v>42982</v>
          </cell>
          <cell r="E168" t="str">
            <v>Re</v>
          </cell>
          <cell r="F168">
            <v>0</v>
          </cell>
          <cell r="G168" t="str">
            <v>Minh Ngọc</v>
          </cell>
        </row>
        <row r="169">
          <cell r="B169" t="str">
            <v>Trần Văn Hiệp</v>
          </cell>
          <cell r="C169" t="str">
            <v>NBTS00875</v>
          </cell>
          <cell r="D169">
            <v>42982</v>
          </cell>
          <cell r="E169" t="str">
            <v>Re</v>
          </cell>
          <cell r="F169">
            <v>0</v>
          </cell>
          <cell r="G169" t="str">
            <v>Phili Toàn Cầu</v>
          </cell>
        </row>
        <row r="170">
          <cell r="B170" t="str">
            <v>Nguyễn Văn Phụng</v>
          </cell>
          <cell r="C170" t="str">
            <v>NBTS00876</v>
          </cell>
          <cell r="D170">
            <v>42987</v>
          </cell>
          <cell r="E170" t="str">
            <v>Re</v>
          </cell>
          <cell r="F170">
            <v>0</v>
          </cell>
          <cell r="G170" t="str">
            <v>Minh Nguyệt</v>
          </cell>
        </row>
        <row r="171">
          <cell r="B171" t="str">
            <v>Hồ Kim Long</v>
          </cell>
          <cell r="C171" t="str">
            <v>NBTS00877</v>
          </cell>
          <cell r="D171">
            <v>42987</v>
          </cell>
          <cell r="E171" t="str">
            <v>Re</v>
          </cell>
          <cell r="F171">
            <v>0</v>
          </cell>
          <cell r="G171" t="str">
            <v>Minh Nguyệt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76"/>
  <sheetViews>
    <sheetView tabSelected="1" zoomScale="60" zoomScaleNormal="60" zoomScaleSheetLayoutView="37" workbookViewId="0">
      <pane xSplit="3" ySplit="5" topLeftCell="H39" activePane="bottomRight" state="frozen"/>
      <selection activeCell="V37" sqref="V37"/>
      <selection pane="topRight" activeCell="V37" sqref="V37"/>
      <selection pane="bottomLeft" activeCell="V37" sqref="V37"/>
      <selection pane="bottomRight" activeCell="P49" sqref="P49"/>
    </sheetView>
  </sheetViews>
  <sheetFormatPr defaultColWidth="9.140625" defaultRowHeight="25.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5.42578125" style="23" customWidth="1"/>
    <col min="20" max="20" width="19.28515625" style="17" customWidth="1"/>
    <col min="21" max="21" width="27.7109375" style="180" customWidth="1"/>
    <col min="22" max="22" width="32" style="23" customWidth="1"/>
    <col min="23" max="23" width="22.28515625" style="23" customWidth="1"/>
    <col min="24" max="24" width="24.28515625" style="23" bestFit="1" customWidth="1"/>
    <col min="25" max="25" width="23.7109375" style="23" customWidth="1"/>
    <col min="26" max="16384" width="9.140625" style="23"/>
  </cols>
  <sheetData>
    <row r="1" spans="1:24" s="1" customFormat="1" ht="42" customHeight="1">
      <c r="A1" s="32" t="s">
        <v>249</v>
      </c>
      <c r="B1" s="32"/>
      <c r="C1" s="32"/>
      <c r="D1" s="32"/>
      <c r="E1" s="32"/>
      <c r="F1" s="32"/>
      <c r="G1" s="32"/>
      <c r="H1" s="173"/>
      <c r="I1" s="32"/>
      <c r="J1" s="32"/>
      <c r="K1" s="32"/>
      <c r="L1" s="32"/>
      <c r="M1" s="32"/>
      <c r="N1" s="32"/>
      <c r="O1" s="32"/>
      <c r="P1" s="32"/>
      <c r="T1" s="162"/>
      <c r="U1" s="177"/>
    </row>
    <row r="2" spans="1:24" s="2" customFormat="1" ht="37.5" customHeight="1">
      <c r="A2" s="28" t="s">
        <v>0</v>
      </c>
      <c r="B2" s="28"/>
      <c r="C2" s="3"/>
      <c r="D2" s="4"/>
      <c r="E2" s="4"/>
      <c r="F2" s="43"/>
      <c r="G2" s="4"/>
      <c r="H2" s="174"/>
      <c r="I2" s="156"/>
      <c r="J2" s="5"/>
      <c r="K2" s="155"/>
      <c r="L2" s="4"/>
      <c r="M2" s="4"/>
      <c r="N2" s="5"/>
      <c r="O2" s="4"/>
      <c r="T2" s="5"/>
      <c r="U2" s="177"/>
    </row>
    <row r="3" spans="1:24" s="8" customFormat="1" ht="33" customHeight="1" thickBot="1">
      <c r="A3" s="100" t="s">
        <v>315</v>
      </c>
      <c r="B3" s="100"/>
      <c r="C3" s="28"/>
      <c r="D3" s="6"/>
      <c r="E3" s="6"/>
      <c r="F3" s="7"/>
      <c r="G3" s="6"/>
      <c r="H3" s="114"/>
      <c r="I3" s="151"/>
      <c r="J3" s="151"/>
      <c r="K3" s="114"/>
      <c r="L3" s="152"/>
      <c r="M3" s="6"/>
      <c r="N3" s="7"/>
      <c r="O3" s="6"/>
      <c r="T3" s="7"/>
      <c r="U3" s="178"/>
    </row>
    <row r="4" spans="1:24" s="9" customFormat="1" ht="18" customHeight="1">
      <c r="A4" s="197" t="s">
        <v>1</v>
      </c>
      <c r="B4" s="209" t="s">
        <v>267</v>
      </c>
      <c r="C4" s="199" t="s">
        <v>20</v>
      </c>
      <c r="D4" s="201" t="s">
        <v>251</v>
      </c>
      <c r="E4" s="202"/>
      <c r="F4" s="202"/>
      <c r="G4" s="203"/>
      <c r="H4" s="201" t="s">
        <v>22</v>
      </c>
      <c r="I4" s="202"/>
      <c r="J4" s="202"/>
      <c r="K4" s="202"/>
      <c r="L4" s="203"/>
      <c r="M4" s="201" t="s">
        <v>252</v>
      </c>
      <c r="N4" s="202"/>
      <c r="O4" s="202"/>
      <c r="P4" s="203"/>
      <c r="Q4" s="219" t="s">
        <v>2</v>
      </c>
      <c r="R4" s="219" t="s">
        <v>28</v>
      </c>
      <c r="S4" s="219" t="s">
        <v>15</v>
      </c>
      <c r="T4" s="163"/>
      <c r="U4" s="179"/>
    </row>
    <row r="5" spans="1:24" s="9" customFormat="1" ht="49.5" customHeight="1">
      <c r="A5" s="198"/>
      <c r="B5" s="210"/>
      <c r="C5" s="200"/>
      <c r="D5" s="50" t="s">
        <v>3</v>
      </c>
      <c r="E5" s="111" t="s">
        <v>4</v>
      </c>
      <c r="F5" s="12" t="s">
        <v>5</v>
      </c>
      <c r="G5" s="29" t="s">
        <v>6</v>
      </c>
      <c r="H5" s="50" t="s">
        <v>3</v>
      </c>
      <c r="I5" s="44" t="s">
        <v>4</v>
      </c>
      <c r="J5" s="12" t="s">
        <v>5</v>
      </c>
      <c r="K5" s="102" t="s">
        <v>6</v>
      </c>
      <c r="L5" s="103" t="s">
        <v>250</v>
      </c>
      <c r="M5" s="50" t="s">
        <v>3</v>
      </c>
      <c r="N5" s="102" t="s">
        <v>4</v>
      </c>
      <c r="O5" s="12" t="s">
        <v>5</v>
      </c>
      <c r="P5" s="29" t="s">
        <v>6</v>
      </c>
      <c r="Q5" s="220"/>
      <c r="R5" s="220"/>
      <c r="S5" s="220"/>
      <c r="T5" s="163"/>
      <c r="U5" s="179"/>
    </row>
    <row r="6" spans="1:24" s="15" customFormat="1" ht="36" customHeight="1">
      <c r="A6" s="207" t="s">
        <v>248</v>
      </c>
      <c r="B6" s="159" t="s">
        <v>288</v>
      </c>
      <c r="C6" s="171" t="s">
        <v>26</v>
      </c>
      <c r="D6" s="51">
        <v>5</v>
      </c>
      <c r="E6" s="51">
        <v>5</v>
      </c>
      <c r="F6" s="13">
        <f t="shared" ref="F6:F17" si="0">+IF(E6=0,0,E6/D6)</f>
        <v>1</v>
      </c>
      <c r="G6" s="30">
        <f>+IF(F6&gt;=100%,1500000,IF(F6&gt;=80%,1000000,0))</f>
        <v>1500000</v>
      </c>
      <c r="H6" s="148">
        <v>290218.5</v>
      </c>
      <c r="I6" s="149">
        <v>331200</v>
      </c>
      <c r="J6" s="13">
        <f t="shared" ref="J6:J12" si="1">+IF(I6=0,0,I6/H6)</f>
        <v>1.1412091234707642</v>
      </c>
      <c r="K6" s="30">
        <f>IF(AND(J6&gt;=90%,J6&lt;95%),1000000,IF(AND(J6&gt;=95%,J6&lt;100%),1300000,IF(J6&gt;=100%,2000000,0)))</f>
        <v>2000000</v>
      </c>
      <c r="L6" s="30">
        <f>IF(J6&gt;=100%,1000000,0)</f>
        <v>1000000</v>
      </c>
      <c r="M6" s="51">
        <v>5</v>
      </c>
      <c r="N6" s="51">
        <v>5</v>
      </c>
      <c r="O6" s="13">
        <f t="shared" ref="O6:O17" si="2">+IF(N6=0,0,N6/M6)</f>
        <v>1</v>
      </c>
      <c r="P6" s="30">
        <f>+IF(O6&gt;=100%,1500000,IF(O6&gt;=80%,1000000,0))</f>
        <v>1500000</v>
      </c>
      <c r="Q6" s="48">
        <f>+SUM(L6,P6,K6,G6)</f>
        <v>6000000</v>
      </c>
      <c r="R6" s="48">
        <f>+Q6</f>
        <v>6000000</v>
      </c>
      <c r="S6" s="48"/>
      <c r="T6" s="164"/>
      <c r="U6" s="192">
        <v>38300000</v>
      </c>
      <c r="V6" s="193" t="e">
        <f t="shared" ref="V6:V13" si="3">U6/$U$16</f>
        <v>#DIV/0!</v>
      </c>
      <c r="W6" s="194" t="e">
        <f t="shared" ref="W6:W13" si="4">V6*$U$18</f>
        <v>#DIV/0!</v>
      </c>
      <c r="X6" s="194" t="e">
        <f>U6-W6</f>
        <v>#DIV/0!</v>
      </c>
    </row>
    <row r="7" spans="1:24" s="15" customFormat="1" ht="36" customHeight="1">
      <c r="A7" s="208"/>
      <c r="B7" s="159" t="s">
        <v>289</v>
      </c>
      <c r="C7" s="171" t="s">
        <v>277</v>
      </c>
      <c r="D7" s="51">
        <v>5</v>
      </c>
      <c r="E7" s="51">
        <v>5</v>
      </c>
      <c r="F7" s="13">
        <f t="shared" si="0"/>
        <v>1</v>
      </c>
      <c r="G7" s="30">
        <f t="shared" ref="G7:G17" si="5">+IF(F7&gt;=100%,1500000,IF(F7&gt;=80%,1000000,0))</f>
        <v>1500000</v>
      </c>
      <c r="H7" s="148">
        <v>237451.5</v>
      </c>
      <c r="I7" s="149">
        <v>282000</v>
      </c>
      <c r="J7" s="13">
        <f t="shared" si="1"/>
        <v>1.1876109437085047</v>
      </c>
      <c r="K7" s="30">
        <f t="shared" ref="K7:K17" si="6">IF(AND(J7&gt;=90%,J7&lt;95%),1000000,IF(AND(J7&gt;=95%,J7&lt;100%),1300000,IF(J7&gt;=100%,2000000,0)))</f>
        <v>2000000</v>
      </c>
      <c r="L7" s="30">
        <f t="shared" ref="L7:L17" si="7">IF(J7&gt;=100%,1000000,0)</f>
        <v>1000000</v>
      </c>
      <c r="M7" s="51">
        <v>5</v>
      </c>
      <c r="N7" s="51">
        <v>5</v>
      </c>
      <c r="O7" s="13">
        <f t="shared" si="2"/>
        <v>1</v>
      </c>
      <c r="P7" s="30">
        <f t="shared" ref="P7:P17" si="8">+IF(O7&gt;=100%,1500000,IF(O7&gt;=80%,1000000,0))</f>
        <v>1500000</v>
      </c>
      <c r="Q7" s="48">
        <f t="shared" ref="Q7:Q17" si="9">+SUM(L7,P7,K7,G7)</f>
        <v>6000000</v>
      </c>
      <c r="R7" s="48">
        <f t="shared" ref="R7:R17" si="10">+Q7</f>
        <v>6000000</v>
      </c>
      <c r="S7" s="48"/>
      <c r="T7" s="164"/>
      <c r="U7" s="192">
        <v>33000000</v>
      </c>
      <c r="V7" s="193" t="e">
        <f t="shared" si="3"/>
        <v>#DIV/0!</v>
      </c>
      <c r="W7" s="192" t="e">
        <f t="shared" si="4"/>
        <v>#DIV/0!</v>
      </c>
      <c r="X7" s="194" t="e">
        <f t="shared" ref="X7:X15" si="11">U7-W7</f>
        <v>#DIV/0!</v>
      </c>
    </row>
    <row r="8" spans="1:24" s="15" customFormat="1" ht="36" customHeight="1">
      <c r="A8" s="208"/>
      <c r="B8" s="159" t="s">
        <v>290</v>
      </c>
      <c r="C8" s="171" t="s">
        <v>278</v>
      </c>
      <c r="D8" s="51">
        <v>5</v>
      </c>
      <c r="E8" s="51">
        <v>5</v>
      </c>
      <c r="F8" s="13">
        <f t="shared" si="0"/>
        <v>1</v>
      </c>
      <c r="G8" s="30">
        <f t="shared" si="5"/>
        <v>1500000</v>
      </c>
      <c r="H8" s="148">
        <v>263835</v>
      </c>
      <c r="I8" s="149">
        <v>295601.13317480002</v>
      </c>
      <c r="J8" s="13">
        <f t="shared" si="1"/>
        <v>1.1204015129713647</v>
      </c>
      <c r="K8" s="30">
        <f t="shared" si="6"/>
        <v>2000000</v>
      </c>
      <c r="L8" s="30">
        <f t="shared" si="7"/>
        <v>1000000</v>
      </c>
      <c r="M8" s="51">
        <v>5</v>
      </c>
      <c r="N8" s="51">
        <v>5</v>
      </c>
      <c r="O8" s="13">
        <f t="shared" si="2"/>
        <v>1</v>
      </c>
      <c r="P8" s="30">
        <f t="shared" si="8"/>
        <v>1500000</v>
      </c>
      <c r="Q8" s="48">
        <f t="shared" si="9"/>
        <v>6000000</v>
      </c>
      <c r="R8" s="48">
        <f t="shared" si="10"/>
        <v>6000000</v>
      </c>
      <c r="S8" s="48"/>
      <c r="T8" s="164"/>
      <c r="U8" s="192">
        <v>22300000</v>
      </c>
      <c r="V8" s="193" t="e">
        <f t="shared" si="3"/>
        <v>#DIV/0!</v>
      </c>
      <c r="W8" s="192" t="e">
        <f t="shared" si="4"/>
        <v>#DIV/0!</v>
      </c>
      <c r="X8" s="194" t="e">
        <f t="shared" si="11"/>
        <v>#DIV/0!</v>
      </c>
    </row>
    <row r="9" spans="1:24" s="15" customFormat="1" ht="36" customHeight="1">
      <c r="A9" s="208"/>
      <c r="B9" s="159" t="s">
        <v>291</v>
      </c>
      <c r="C9" s="171" t="s">
        <v>274</v>
      </c>
      <c r="D9" s="51">
        <v>5</v>
      </c>
      <c r="E9" s="51">
        <v>5</v>
      </c>
      <c r="F9" s="13">
        <f t="shared" si="0"/>
        <v>1</v>
      </c>
      <c r="G9" s="30">
        <f t="shared" si="5"/>
        <v>1500000</v>
      </c>
      <c r="H9" s="148">
        <v>237451.5</v>
      </c>
      <c r="I9" s="149">
        <v>279601.13317480002</v>
      </c>
      <c r="J9" s="13">
        <f t="shared" si="1"/>
        <v>1.1775083887648636</v>
      </c>
      <c r="K9" s="30">
        <f t="shared" si="6"/>
        <v>2000000</v>
      </c>
      <c r="L9" s="30">
        <f t="shared" si="7"/>
        <v>1000000</v>
      </c>
      <c r="M9" s="51">
        <v>5</v>
      </c>
      <c r="N9" s="51">
        <v>5</v>
      </c>
      <c r="O9" s="13">
        <f t="shared" si="2"/>
        <v>1</v>
      </c>
      <c r="P9" s="30">
        <f t="shared" si="8"/>
        <v>1500000</v>
      </c>
      <c r="Q9" s="48">
        <f t="shared" si="9"/>
        <v>6000000</v>
      </c>
      <c r="R9" s="48">
        <f t="shared" si="10"/>
        <v>6000000</v>
      </c>
      <c r="S9" s="48"/>
      <c r="T9" s="164"/>
      <c r="U9" s="192">
        <v>10420000</v>
      </c>
      <c r="V9" s="193" t="e">
        <f t="shared" si="3"/>
        <v>#DIV/0!</v>
      </c>
      <c r="W9" s="192" t="e">
        <f t="shared" si="4"/>
        <v>#DIV/0!</v>
      </c>
      <c r="X9" s="194" t="e">
        <f t="shared" si="11"/>
        <v>#DIV/0!</v>
      </c>
    </row>
    <row r="10" spans="1:24" s="15" customFormat="1" ht="36" customHeight="1">
      <c r="A10" s="208"/>
      <c r="B10" s="159" t="s">
        <v>292</v>
      </c>
      <c r="C10" s="171" t="s">
        <v>255</v>
      </c>
      <c r="D10" s="51">
        <v>5</v>
      </c>
      <c r="E10" s="51">
        <v>5</v>
      </c>
      <c r="F10" s="13">
        <f t="shared" ref="F10:F16" si="12">+IF(E10=0,0,E10/D10)</f>
        <v>1</v>
      </c>
      <c r="G10" s="30">
        <f t="shared" si="5"/>
        <v>1500000</v>
      </c>
      <c r="H10" s="148">
        <v>237451.5</v>
      </c>
      <c r="I10" s="149">
        <v>292601.13317480002</v>
      </c>
      <c r="J10" s="13">
        <f t="shared" si="1"/>
        <v>1.2322564109925607</v>
      </c>
      <c r="K10" s="30">
        <f t="shared" si="6"/>
        <v>2000000</v>
      </c>
      <c r="L10" s="30">
        <f t="shared" si="7"/>
        <v>1000000</v>
      </c>
      <c r="M10" s="51">
        <v>5</v>
      </c>
      <c r="N10" s="51">
        <v>5</v>
      </c>
      <c r="O10" s="13">
        <f t="shared" ref="O10:O16" si="13">+IF(N10=0,0,N10/M10)</f>
        <v>1</v>
      </c>
      <c r="P10" s="30">
        <f t="shared" si="8"/>
        <v>1500000</v>
      </c>
      <c r="Q10" s="48">
        <f t="shared" si="9"/>
        <v>6000000</v>
      </c>
      <c r="R10" s="48">
        <f t="shared" si="10"/>
        <v>6000000</v>
      </c>
      <c r="S10" s="48"/>
      <c r="T10" s="164"/>
      <c r="U10" s="192">
        <f>SUM(U6:U9)</f>
        <v>104020000</v>
      </c>
      <c r="V10" s="193" t="e">
        <f t="shared" si="3"/>
        <v>#DIV/0!</v>
      </c>
      <c r="W10" s="192" t="e">
        <f t="shared" si="4"/>
        <v>#DIV/0!</v>
      </c>
      <c r="X10" s="194" t="e">
        <f t="shared" si="11"/>
        <v>#DIV/0!</v>
      </c>
    </row>
    <row r="11" spans="1:24" s="15" customFormat="1" ht="36" customHeight="1">
      <c r="A11" s="208"/>
      <c r="B11" s="159" t="s">
        <v>314</v>
      </c>
      <c r="C11" s="171" t="s">
        <v>27</v>
      </c>
      <c r="D11" s="51">
        <v>5</v>
      </c>
      <c r="E11" s="51">
        <v>5</v>
      </c>
      <c r="F11" s="13">
        <f t="shared" si="12"/>
        <v>1</v>
      </c>
      <c r="G11" s="30">
        <f t="shared" si="5"/>
        <v>1500000</v>
      </c>
      <c r="H11" s="148">
        <v>290218.5</v>
      </c>
      <c r="I11" s="149">
        <v>352888</v>
      </c>
      <c r="J11" s="13">
        <f t="shared" si="1"/>
        <v>1.2159390252516638</v>
      </c>
      <c r="K11" s="30">
        <f t="shared" si="6"/>
        <v>2000000</v>
      </c>
      <c r="L11" s="30">
        <f t="shared" si="7"/>
        <v>1000000</v>
      </c>
      <c r="M11" s="51">
        <v>5</v>
      </c>
      <c r="N11" s="51">
        <v>5</v>
      </c>
      <c r="O11" s="13">
        <f t="shared" si="13"/>
        <v>1</v>
      </c>
      <c r="P11" s="30">
        <f t="shared" si="8"/>
        <v>1500000</v>
      </c>
      <c r="Q11" s="48">
        <f t="shared" ref="Q11" si="14">+SUM(L11,P11,K11,G11)</f>
        <v>6000000</v>
      </c>
      <c r="R11" s="48">
        <f t="shared" si="10"/>
        <v>6000000</v>
      </c>
      <c r="S11" s="48"/>
      <c r="T11" s="164"/>
      <c r="U11" s="192"/>
      <c r="V11" s="193" t="e">
        <f t="shared" si="3"/>
        <v>#DIV/0!</v>
      </c>
      <c r="W11" s="192" t="e">
        <f t="shared" si="4"/>
        <v>#DIV/0!</v>
      </c>
      <c r="X11" s="194" t="e">
        <f t="shared" si="11"/>
        <v>#DIV/0!</v>
      </c>
    </row>
    <row r="12" spans="1:24" s="15" customFormat="1" ht="36" customHeight="1">
      <c r="A12" s="208"/>
      <c r="B12" s="159" t="s">
        <v>293</v>
      </c>
      <c r="C12" s="171" t="s">
        <v>262</v>
      </c>
      <c r="D12" s="51">
        <v>5</v>
      </c>
      <c r="E12" s="51">
        <v>5</v>
      </c>
      <c r="F12" s="13">
        <f t="shared" si="12"/>
        <v>1</v>
      </c>
      <c r="G12" s="30">
        <f t="shared" si="5"/>
        <v>1500000</v>
      </c>
      <c r="H12" s="148">
        <v>237451.5</v>
      </c>
      <c r="I12" s="149">
        <v>282601.13317480002</v>
      </c>
      <c r="J12" s="13">
        <f t="shared" si="1"/>
        <v>1.1901425477404861</v>
      </c>
      <c r="K12" s="30">
        <f t="shared" si="6"/>
        <v>2000000</v>
      </c>
      <c r="L12" s="30">
        <f t="shared" si="7"/>
        <v>1000000</v>
      </c>
      <c r="M12" s="51">
        <v>5</v>
      </c>
      <c r="N12" s="51">
        <v>5</v>
      </c>
      <c r="O12" s="13">
        <f t="shared" si="13"/>
        <v>1</v>
      </c>
      <c r="P12" s="30">
        <f t="shared" si="8"/>
        <v>1500000</v>
      </c>
      <c r="Q12" s="48">
        <f t="shared" si="9"/>
        <v>6000000</v>
      </c>
      <c r="R12" s="48">
        <f t="shared" si="10"/>
        <v>6000000</v>
      </c>
      <c r="S12" s="48"/>
      <c r="T12" s="164"/>
      <c r="U12" s="192"/>
      <c r="V12" s="193" t="e">
        <f t="shared" si="3"/>
        <v>#DIV/0!</v>
      </c>
      <c r="W12" s="192" t="e">
        <f t="shared" si="4"/>
        <v>#DIV/0!</v>
      </c>
      <c r="X12" s="194" t="e">
        <f t="shared" si="11"/>
        <v>#DIV/0!</v>
      </c>
    </row>
    <row r="13" spans="1:24" s="15" customFormat="1" ht="36" customHeight="1">
      <c r="A13" s="208"/>
      <c r="B13" s="159" t="s">
        <v>324</v>
      </c>
      <c r="C13" s="171" t="s">
        <v>325</v>
      </c>
      <c r="D13" s="51">
        <v>5</v>
      </c>
      <c r="E13" s="51">
        <v>5</v>
      </c>
      <c r="F13" s="13">
        <f t="shared" si="12"/>
        <v>1</v>
      </c>
      <c r="G13" s="30">
        <f t="shared" si="5"/>
        <v>1500000</v>
      </c>
      <c r="H13" s="51">
        <v>237451.5</v>
      </c>
      <c r="I13" s="149">
        <v>321827</v>
      </c>
      <c r="J13" s="13">
        <f t="shared" ref="J13:J18" si="15">+IF(I13=0,0,I13/H13)</f>
        <v>1.3553378268825422</v>
      </c>
      <c r="K13" s="30">
        <f t="shared" si="6"/>
        <v>2000000</v>
      </c>
      <c r="L13" s="30">
        <f t="shared" si="7"/>
        <v>1000000</v>
      </c>
      <c r="M13" s="51">
        <v>5</v>
      </c>
      <c r="N13" s="51">
        <v>5</v>
      </c>
      <c r="O13" s="13">
        <f t="shared" si="13"/>
        <v>1</v>
      </c>
      <c r="P13" s="30">
        <f t="shared" ref="P13:P14" si="16">+IF(O13&gt;=100%,1500000,IF(O13&gt;=80%,1000000,0))</f>
        <v>1500000</v>
      </c>
      <c r="Q13" s="48">
        <f>+SUM(L13,P13,K13,G13)</f>
        <v>6000000</v>
      </c>
      <c r="R13" s="48">
        <f>+(Q13/26)*18</f>
        <v>4153846.153846154</v>
      </c>
      <c r="S13" s="48" t="s">
        <v>326</v>
      </c>
      <c r="T13" s="164"/>
      <c r="U13" s="192"/>
      <c r="V13" s="193" t="e">
        <f t="shared" si="3"/>
        <v>#DIV/0!</v>
      </c>
      <c r="W13" s="192" t="e">
        <f t="shared" si="4"/>
        <v>#DIV/0!</v>
      </c>
      <c r="X13" s="194" t="e">
        <f t="shared" si="11"/>
        <v>#DIV/0!</v>
      </c>
    </row>
    <row r="14" spans="1:24" s="15" customFormat="1" ht="36" customHeight="1">
      <c r="A14" s="208"/>
      <c r="B14" s="159" t="s">
        <v>321</v>
      </c>
      <c r="C14" s="171" t="s">
        <v>319</v>
      </c>
      <c r="D14" s="51">
        <v>5</v>
      </c>
      <c r="E14" s="51">
        <v>5</v>
      </c>
      <c r="F14" s="13">
        <f t="shared" si="12"/>
        <v>1</v>
      </c>
      <c r="G14" s="30">
        <f t="shared" si="5"/>
        <v>1500000</v>
      </c>
      <c r="H14" s="51">
        <v>237451.5</v>
      </c>
      <c r="I14" s="149">
        <v>105091</v>
      </c>
      <c r="J14" s="13">
        <f t="shared" ref="J14" si="17">+IF(I14=0,0,I14/H14)</f>
        <v>0.44257880030237756</v>
      </c>
      <c r="K14" s="30">
        <f t="shared" si="6"/>
        <v>0</v>
      </c>
      <c r="L14" s="30">
        <f t="shared" si="7"/>
        <v>0</v>
      </c>
      <c r="M14" s="51">
        <v>5</v>
      </c>
      <c r="N14" s="51">
        <v>5</v>
      </c>
      <c r="O14" s="13">
        <f t="shared" si="13"/>
        <v>1</v>
      </c>
      <c r="P14" s="30">
        <f t="shared" si="16"/>
        <v>1500000</v>
      </c>
      <c r="Q14" s="48">
        <f>+SUM(L14,P14,K14,G14)</f>
        <v>3000000</v>
      </c>
      <c r="R14" s="48">
        <v>0</v>
      </c>
      <c r="S14" s="48" t="s">
        <v>320</v>
      </c>
      <c r="T14" s="164"/>
      <c r="U14" s="192"/>
      <c r="V14" s="193"/>
      <c r="W14" s="192"/>
      <c r="X14" s="194"/>
    </row>
    <row r="15" spans="1:24" s="15" customFormat="1" ht="36" customHeight="1">
      <c r="A15" s="208"/>
      <c r="B15" s="159" t="s">
        <v>294</v>
      </c>
      <c r="C15" s="171" t="s">
        <v>256</v>
      </c>
      <c r="D15" s="51">
        <v>5</v>
      </c>
      <c r="E15" s="51">
        <v>5</v>
      </c>
      <c r="F15" s="13">
        <f t="shared" si="12"/>
        <v>1</v>
      </c>
      <c r="G15" s="30">
        <f t="shared" si="5"/>
        <v>1500000</v>
      </c>
      <c r="H15" s="51">
        <v>369369.00000000006</v>
      </c>
      <c r="I15" s="149">
        <v>469551.39802999998</v>
      </c>
      <c r="J15" s="13">
        <f t="shared" si="15"/>
        <v>1.2712257878435924</v>
      </c>
      <c r="K15" s="30">
        <f t="shared" si="6"/>
        <v>2000000</v>
      </c>
      <c r="L15" s="30">
        <f t="shared" si="7"/>
        <v>1000000</v>
      </c>
      <c r="M15" s="51">
        <v>5</v>
      </c>
      <c r="N15" s="51">
        <v>5</v>
      </c>
      <c r="O15" s="13">
        <f t="shared" si="13"/>
        <v>1</v>
      </c>
      <c r="P15" s="30">
        <f t="shared" si="8"/>
        <v>1500000</v>
      </c>
      <c r="Q15" s="48">
        <f>+SUM(L15,P15,K15,G15)</f>
        <v>6000000</v>
      </c>
      <c r="R15" s="48">
        <f>+Q15</f>
        <v>6000000</v>
      </c>
      <c r="S15" s="48"/>
      <c r="T15" s="164"/>
      <c r="U15" s="180"/>
      <c r="V15" s="193"/>
      <c r="W15" s="192">
        <f>V15*$U$18</f>
        <v>0</v>
      </c>
      <c r="X15" s="194">
        <f t="shared" si="11"/>
        <v>0</v>
      </c>
    </row>
    <row r="16" spans="1:24" s="15" customFormat="1" ht="36" customHeight="1">
      <c r="A16" s="208"/>
      <c r="B16" s="159" t="s">
        <v>317</v>
      </c>
      <c r="C16" s="171" t="s">
        <v>318</v>
      </c>
      <c r="D16" s="51">
        <v>5</v>
      </c>
      <c r="E16" s="51">
        <v>5</v>
      </c>
      <c r="F16" s="13">
        <f t="shared" si="12"/>
        <v>1</v>
      </c>
      <c r="G16" s="30">
        <f t="shared" si="5"/>
        <v>1500000</v>
      </c>
      <c r="H16" s="51">
        <v>289575.00000000006</v>
      </c>
      <c r="I16" s="45">
        <v>332170.46115999995</v>
      </c>
      <c r="J16" s="13">
        <f t="shared" si="15"/>
        <v>1.1470964729690059</v>
      </c>
      <c r="K16" s="30">
        <f t="shared" si="6"/>
        <v>2000000</v>
      </c>
      <c r="L16" s="30">
        <f t="shared" si="7"/>
        <v>1000000</v>
      </c>
      <c r="M16" s="51">
        <v>5</v>
      </c>
      <c r="N16" s="51">
        <v>5</v>
      </c>
      <c r="O16" s="13">
        <f t="shared" si="13"/>
        <v>1</v>
      </c>
      <c r="P16" s="30">
        <f t="shared" si="8"/>
        <v>1500000</v>
      </c>
      <c r="Q16" s="48">
        <f>+SUM(L16,P16,K16,G16)</f>
        <v>6000000</v>
      </c>
      <c r="R16" s="48">
        <f>+(Q16/26)*12</f>
        <v>2769230.7692307695</v>
      </c>
      <c r="S16" s="48" t="s">
        <v>323</v>
      </c>
      <c r="T16" s="164"/>
      <c r="U16" s="180"/>
      <c r="W16" s="180"/>
    </row>
    <row r="17" spans="1:21" s="15" customFormat="1" ht="36" customHeight="1">
      <c r="A17" s="208"/>
      <c r="B17" s="159" t="s">
        <v>296</v>
      </c>
      <c r="C17" s="171" t="s">
        <v>276</v>
      </c>
      <c r="D17" s="51">
        <v>5</v>
      </c>
      <c r="E17" s="51">
        <v>5</v>
      </c>
      <c r="F17" s="13">
        <f t="shared" si="0"/>
        <v>1</v>
      </c>
      <c r="G17" s="30">
        <f t="shared" si="5"/>
        <v>1500000</v>
      </c>
      <c r="H17" s="51">
        <v>289575.00000000006</v>
      </c>
      <c r="I17" s="45">
        <v>290631.73205200001</v>
      </c>
      <c r="J17" s="13">
        <f t="shared" si="15"/>
        <v>1.0036492516688249</v>
      </c>
      <c r="K17" s="30">
        <f t="shared" si="6"/>
        <v>2000000</v>
      </c>
      <c r="L17" s="30">
        <f t="shared" si="7"/>
        <v>1000000</v>
      </c>
      <c r="M17" s="51">
        <v>5</v>
      </c>
      <c r="N17" s="51">
        <v>5</v>
      </c>
      <c r="O17" s="13">
        <f t="shared" si="2"/>
        <v>1</v>
      </c>
      <c r="P17" s="30">
        <f t="shared" si="8"/>
        <v>1500000</v>
      </c>
      <c r="Q17" s="48">
        <f t="shared" si="9"/>
        <v>6000000</v>
      </c>
      <c r="R17" s="48">
        <f t="shared" si="10"/>
        <v>6000000</v>
      </c>
      <c r="S17" s="48"/>
      <c r="T17" s="164"/>
      <c r="U17" s="180"/>
    </row>
    <row r="18" spans="1:21" s="31" customFormat="1" ht="36" customHeight="1" thickBot="1">
      <c r="A18" s="40"/>
      <c r="B18" s="157"/>
      <c r="C18" s="53" t="s">
        <v>21</v>
      </c>
      <c r="D18" s="52">
        <f>SUM(D6:D17)</f>
        <v>60</v>
      </c>
      <c r="E18" s="33">
        <f>SUM(E6:E17)</f>
        <v>60</v>
      </c>
      <c r="F18" s="34">
        <f>+IF(E18=0,0,E18/D18)</f>
        <v>1</v>
      </c>
      <c r="G18" s="35">
        <f>SUM(G6:G17)</f>
        <v>18000000</v>
      </c>
      <c r="H18" s="52">
        <f>SUM(H6:H17)</f>
        <v>3217500</v>
      </c>
      <c r="I18" s="33">
        <f>SUM(I6:I17)</f>
        <v>3635764.1239411999</v>
      </c>
      <c r="J18" s="34">
        <f t="shared" si="15"/>
        <v>1.1299966197175446</v>
      </c>
      <c r="K18" s="33">
        <f>SUM(K6:K17)</f>
        <v>22000000</v>
      </c>
      <c r="L18" s="33">
        <f>SUM(L6:L17)</f>
        <v>11000000</v>
      </c>
      <c r="M18" s="108">
        <f>SUM(M6:M17)</f>
        <v>60</v>
      </c>
      <c r="N18" s="33">
        <f>SUM(N6:N17)</f>
        <v>60</v>
      </c>
      <c r="O18" s="34">
        <f>+IF(N18=0,0,N18/M18)</f>
        <v>1</v>
      </c>
      <c r="P18" s="35">
        <f>SUM(P6:P17)</f>
        <v>18000000</v>
      </c>
      <c r="Q18" s="49">
        <f>SUM(Q6:Q17)</f>
        <v>69000000</v>
      </c>
      <c r="R18" s="49">
        <f>SUM(R6:R17)</f>
        <v>60923076.92307692</v>
      </c>
      <c r="S18" s="49"/>
      <c r="T18" s="166"/>
      <c r="U18" s="181"/>
    </row>
    <row r="19" spans="1:21">
      <c r="I19" s="16" t="s">
        <v>310</v>
      </c>
      <c r="J19" s="110"/>
      <c r="Q19" s="41"/>
      <c r="T19" s="167"/>
    </row>
    <row r="20" spans="1:21" s="19" customFormat="1" ht="26.25" thickBot="1">
      <c r="J20" s="99"/>
      <c r="K20" s="99"/>
      <c r="N20" s="20"/>
      <c r="P20" s="22"/>
      <c r="Q20" s="42"/>
      <c r="T20" s="17"/>
      <c r="U20" s="182"/>
    </row>
    <row r="21" spans="1:21" s="9" customFormat="1" ht="18" customHeight="1">
      <c r="A21" s="197" t="s">
        <v>1</v>
      </c>
      <c r="B21" s="209" t="s">
        <v>267</v>
      </c>
      <c r="C21" s="199" t="s">
        <v>20</v>
      </c>
      <c r="D21" s="201" t="s">
        <v>251</v>
      </c>
      <c r="E21" s="202"/>
      <c r="F21" s="202"/>
      <c r="G21" s="203"/>
      <c r="H21" s="201" t="s">
        <v>23</v>
      </c>
      <c r="I21" s="202"/>
      <c r="J21" s="202"/>
      <c r="K21" s="202"/>
      <c r="L21" s="203"/>
      <c r="M21" s="201" t="s">
        <v>252</v>
      </c>
      <c r="N21" s="202"/>
      <c r="O21" s="202"/>
      <c r="P21" s="203"/>
      <c r="Q21" s="219" t="s">
        <v>2</v>
      </c>
      <c r="R21" s="219" t="s">
        <v>28</v>
      </c>
      <c r="S21" s="219" t="s">
        <v>15</v>
      </c>
      <c r="T21" s="163"/>
      <c r="U21" s="179"/>
    </row>
    <row r="22" spans="1:21" s="9" customFormat="1" ht="39" customHeight="1">
      <c r="A22" s="198"/>
      <c r="B22" s="210"/>
      <c r="C22" s="200"/>
      <c r="D22" s="50" t="s">
        <v>3</v>
      </c>
      <c r="E22" s="44" t="s">
        <v>4</v>
      </c>
      <c r="F22" s="12" t="s">
        <v>5</v>
      </c>
      <c r="G22" s="29" t="s">
        <v>6</v>
      </c>
      <c r="H22" s="54" t="s">
        <v>3</v>
      </c>
      <c r="I22" s="11" t="s">
        <v>4</v>
      </c>
      <c r="J22" s="12" t="s">
        <v>5</v>
      </c>
      <c r="K22" s="102" t="s">
        <v>6</v>
      </c>
      <c r="L22" s="103" t="s">
        <v>250</v>
      </c>
      <c r="M22" s="10" t="s">
        <v>3</v>
      </c>
      <c r="N22" s="102" t="s">
        <v>4</v>
      </c>
      <c r="O22" s="12" t="s">
        <v>5</v>
      </c>
      <c r="P22" s="46" t="s">
        <v>6</v>
      </c>
      <c r="Q22" s="220"/>
      <c r="R22" s="220"/>
      <c r="S22" s="220"/>
      <c r="T22" s="195"/>
      <c r="U22" s="179"/>
    </row>
    <row r="23" spans="1:21" s="15" customFormat="1" ht="42.75" customHeight="1">
      <c r="A23" s="204" t="s">
        <v>7</v>
      </c>
      <c r="B23" s="159" t="s">
        <v>295</v>
      </c>
      <c r="C23" s="172" t="s">
        <v>259</v>
      </c>
      <c r="D23" s="51">
        <v>5</v>
      </c>
      <c r="E23" s="51">
        <v>5</v>
      </c>
      <c r="F23" s="13">
        <f t="shared" ref="F23:F27" si="18">+IF(E23=0,0,E23/D23)</f>
        <v>1</v>
      </c>
      <c r="G23" s="30">
        <f t="shared" ref="G23:G27" si="19">+IF(F23&gt;=100%,800000,IF(F23&gt;=80%,500000,0))</f>
        <v>800000</v>
      </c>
      <c r="H23" s="51">
        <v>409500.00000000006</v>
      </c>
      <c r="I23" s="45">
        <v>429838.80000000005</v>
      </c>
      <c r="J23" s="13">
        <f t="shared" ref="J23:J30" si="20">+IF(I23=0,0,I23/H23)</f>
        <v>1.0496673992673993</v>
      </c>
      <c r="K23" s="30">
        <f>IF(AND(J23&gt;=90%,J23&lt;95%),1200000,IF(AND(J23&gt;=95%,J23&lt;100%),1500000,IF(J23&gt;=100%,2000000,0)))</f>
        <v>2000000</v>
      </c>
      <c r="L23" s="30">
        <f t="shared" ref="L23:L30" si="21">IF(J23&gt;=100%,1000000,0)</f>
        <v>1000000</v>
      </c>
      <c r="M23" s="51">
        <v>5</v>
      </c>
      <c r="N23" s="51">
        <v>5</v>
      </c>
      <c r="O23" s="96">
        <f t="shared" ref="O23:O31" si="22">+IF(N23=0,0,N23/M23)</f>
        <v>1</v>
      </c>
      <c r="P23" s="30">
        <f t="shared" ref="P23:P30" si="23">+IF(O23&gt;=100%,2200000,IF(O23&gt;=80%,1500000,0))</f>
        <v>2200000</v>
      </c>
      <c r="Q23" s="14">
        <f t="shared" ref="Q23:Q30" si="24">+SUM(L23,P23,K23,G23)</f>
        <v>6000000</v>
      </c>
      <c r="R23" s="48">
        <f t="shared" ref="R23:R30" si="25">+Q23</f>
        <v>6000000</v>
      </c>
      <c r="S23" s="48"/>
      <c r="T23" s="196" t="s">
        <v>25</v>
      </c>
      <c r="U23" s="180"/>
    </row>
    <row r="24" spans="1:21" s="15" customFormat="1" ht="42.75" customHeight="1">
      <c r="A24" s="205"/>
      <c r="B24" s="159" t="s">
        <v>285</v>
      </c>
      <c r="C24" s="172" t="s">
        <v>254</v>
      </c>
      <c r="D24" s="51">
        <v>5</v>
      </c>
      <c r="E24" s="51">
        <v>5</v>
      </c>
      <c r="F24" s="13">
        <f t="shared" si="18"/>
        <v>1</v>
      </c>
      <c r="G24" s="30">
        <f t="shared" si="19"/>
        <v>800000</v>
      </c>
      <c r="H24" s="51">
        <v>409500.00000000006</v>
      </c>
      <c r="I24" s="45">
        <v>510827.19999999995</v>
      </c>
      <c r="J24" s="13">
        <f t="shared" si="20"/>
        <v>1.2474412698412696</v>
      </c>
      <c r="K24" s="30">
        <f t="shared" ref="K24:K30" si="26">IF(AND(J24&gt;=90%,J24&lt;95%),1200000,IF(AND(J24&gt;=95%,J24&lt;100%),1500000,IF(J24&gt;=100%,2000000,0)))</f>
        <v>2000000</v>
      </c>
      <c r="L24" s="30">
        <f t="shared" si="21"/>
        <v>1000000</v>
      </c>
      <c r="M24" s="51">
        <v>5</v>
      </c>
      <c r="N24" s="51">
        <v>5</v>
      </c>
      <c r="O24" s="13">
        <f t="shared" si="22"/>
        <v>1</v>
      </c>
      <c r="P24" s="30">
        <f t="shared" si="23"/>
        <v>2200000</v>
      </c>
      <c r="Q24" s="14">
        <f t="shared" si="24"/>
        <v>6000000</v>
      </c>
      <c r="R24" s="48">
        <f t="shared" si="25"/>
        <v>6000000</v>
      </c>
      <c r="S24" s="48"/>
      <c r="T24" s="196" t="s">
        <v>25</v>
      </c>
      <c r="U24" s="180"/>
    </row>
    <row r="25" spans="1:21" s="15" customFormat="1" ht="42.75" customHeight="1">
      <c r="A25" s="205"/>
      <c r="B25" s="159" t="s">
        <v>286</v>
      </c>
      <c r="C25" s="172" t="s">
        <v>253</v>
      </c>
      <c r="D25" s="51">
        <v>5</v>
      </c>
      <c r="E25" s="51">
        <v>5</v>
      </c>
      <c r="F25" s="13">
        <f t="shared" si="18"/>
        <v>1</v>
      </c>
      <c r="G25" s="30">
        <f t="shared" si="19"/>
        <v>800000</v>
      </c>
      <c r="H25" s="51">
        <v>409500.00000000006</v>
      </c>
      <c r="I25" s="45">
        <v>472230.6</v>
      </c>
      <c r="J25" s="13">
        <f t="shared" si="20"/>
        <v>1.1531882783882781</v>
      </c>
      <c r="K25" s="30">
        <f t="shared" si="26"/>
        <v>2000000</v>
      </c>
      <c r="L25" s="30">
        <f t="shared" si="21"/>
        <v>1000000</v>
      </c>
      <c r="M25" s="51">
        <v>5</v>
      </c>
      <c r="N25" s="51">
        <v>5</v>
      </c>
      <c r="O25" s="13">
        <f t="shared" si="22"/>
        <v>1</v>
      </c>
      <c r="P25" s="30">
        <f t="shared" si="23"/>
        <v>2200000</v>
      </c>
      <c r="Q25" s="14">
        <f t="shared" si="24"/>
        <v>6000000</v>
      </c>
      <c r="R25" s="48">
        <f t="shared" si="25"/>
        <v>6000000</v>
      </c>
      <c r="S25" s="48"/>
      <c r="T25" s="196" t="s">
        <v>25</v>
      </c>
      <c r="U25" s="180"/>
    </row>
    <row r="26" spans="1:21" s="15" customFormat="1" ht="39.75" customHeight="1">
      <c r="A26" s="205"/>
      <c r="B26" s="159"/>
      <c r="C26" s="172" t="s">
        <v>311</v>
      </c>
      <c r="D26" s="51">
        <v>5</v>
      </c>
      <c r="E26" s="51">
        <v>5</v>
      </c>
      <c r="F26" s="13">
        <f t="shared" si="18"/>
        <v>1</v>
      </c>
      <c r="G26" s="30">
        <f t="shared" si="19"/>
        <v>800000</v>
      </c>
      <c r="H26" s="51">
        <v>409500.00000000006</v>
      </c>
      <c r="I26" s="45">
        <v>0</v>
      </c>
      <c r="J26" s="13">
        <f t="shared" si="20"/>
        <v>0</v>
      </c>
      <c r="K26" s="30">
        <f t="shared" si="26"/>
        <v>0</v>
      </c>
      <c r="L26" s="30">
        <f t="shared" si="21"/>
        <v>0</v>
      </c>
      <c r="M26" s="51">
        <v>5</v>
      </c>
      <c r="N26" s="51">
        <v>5</v>
      </c>
      <c r="O26" s="13">
        <f t="shared" si="22"/>
        <v>1</v>
      </c>
      <c r="P26" s="30">
        <f t="shared" si="23"/>
        <v>2200000</v>
      </c>
      <c r="Q26" s="14">
        <f t="shared" si="24"/>
        <v>3000000</v>
      </c>
      <c r="R26" s="48">
        <v>0</v>
      </c>
      <c r="S26" s="48"/>
      <c r="T26" s="196" t="s">
        <v>25</v>
      </c>
      <c r="U26" s="180"/>
    </row>
    <row r="27" spans="1:21" s="15" customFormat="1" ht="36" customHeight="1">
      <c r="A27" s="205"/>
      <c r="B27" s="159" t="s">
        <v>281</v>
      </c>
      <c r="C27" s="172" t="s">
        <v>280</v>
      </c>
      <c r="D27" s="51">
        <v>5</v>
      </c>
      <c r="E27" s="51">
        <v>5</v>
      </c>
      <c r="F27" s="13">
        <f t="shared" si="18"/>
        <v>1</v>
      </c>
      <c r="G27" s="30">
        <f t="shared" si="19"/>
        <v>800000</v>
      </c>
      <c r="H27" s="51">
        <v>409500.00000000006</v>
      </c>
      <c r="I27" s="45">
        <v>507264.19999999995</v>
      </c>
      <c r="J27" s="13">
        <f t="shared" si="20"/>
        <v>1.2387404151404149</v>
      </c>
      <c r="K27" s="30">
        <f t="shared" si="26"/>
        <v>2000000</v>
      </c>
      <c r="L27" s="30">
        <f t="shared" si="21"/>
        <v>1000000</v>
      </c>
      <c r="M27" s="51">
        <v>5</v>
      </c>
      <c r="N27" s="51">
        <v>5</v>
      </c>
      <c r="O27" s="13">
        <f>+IF(N27=0,0,N27/M27)</f>
        <v>1</v>
      </c>
      <c r="P27" s="30">
        <f t="shared" si="23"/>
        <v>2200000</v>
      </c>
      <c r="Q27" s="14">
        <f>+SUM(L27,P27,K27,G27)</f>
        <v>6000000</v>
      </c>
      <c r="R27" s="48">
        <f t="shared" si="25"/>
        <v>6000000</v>
      </c>
      <c r="S27" s="48"/>
      <c r="T27" s="196" t="s">
        <v>25</v>
      </c>
      <c r="U27" s="180"/>
    </row>
    <row r="28" spans="1:21" s="15" customFormat="1" ht="36" customHeight="1">
      <c r="A28" s="205"/>
      <c r="B28" s="159" t="s">
        <v>287</v>
      </c>
      <c r="C28" s="172" t="s">
        <v>279</v>
      </c>
      <c r="D28" s="51">
        <v>5</v>
      </c>
      <c r="E28" s="51">
        <v>5</v>
      </c>
      <c r="F28" s="13">
        <f t="shared" ref="F28" si="27">+IF(E28=0,0,E28/D28)</f>
        <v>1</v>
      </c>
      <c r="G28" s="30">
        <f t="shared" ref="G28" si="28">+IF(F28&gt;=100%,800000,IF(F28&gt;=80%,500000,0))</f>
        <v>800000</v>
      </c>
      <c r="H28" s="51">
        <v>351000</v>
      </c>
      <c r="I28" s="45">
        <v>395161.59999999998</v>
      </c>
      <c r="J28" s="13">
        <f t="shared" ref="J28" si="29">+IF(I28=0,0,I28/H28)</f>
        <v>1.1258165242165241</v>
      </c>
      <c r="K28" s="30">
        <f t="shared" ref="K28" si="30">IF(AND(J28&gt;=90%,J28&lt;95%),1200000,IF(AND(J28&gt;=95%,J28&lt;100%),1500000,IF(J28&gt;=100%,2000000,0)))</f>
        <v>2000000</v>
      </c>
      <c r="L28" s="30">
        <f t="shared" ref="L28" si="31">IF(J28&gt;=100%,1000000,0)</f>
        <v>1000000</v>
      </c>
      <c r="M28" s="51">
        <v>5</v>
      </c>
      <c r="N28" s="51">
        <v>5</v>
      </c>
      <c r="O28" s="13">
        <f t="shared" ref="O28" si="32">+IF(N28=0,0,N28/M28)</f>
        <v>1</v>
      </c>
      <c r="P28" s="30">
        <f t="shared" ref="P28" si="33">+IF(O28&gt;=100%,2200000,IF(O28&gt;=80%,1500000,0))</f>
        <v>2200000</v>
      </c>
      <c r="Q28" s="14">
        <f t="shared" ref="Q28" si="34">+SUM(L28,P28,K28,G28)</f>
        <v>6000000</v>
      </c>
      <c r="R28" s="48">
        <f t="shared" ref="R28" si="35">+Q28</f>
        <v>6000000</v>
      </c>
      <c r="S28" s="48"/>
      <c r="T28" s="196" t="s">
        <v>25</v>
      </c>
      <c r="U28" s="180"/>
    </row>
    <row r="29" spans="1:21" s="15" customFormat="1" ht="36" customHeight="1">
      <c r="A29" s="205"/>
      <c r="B29" s="159" t="s">
        <v>313</v>
      </c>
      <c r="C29" s="172" t="s">
        <v>312</v>
      </c>
      <c r="D29" s="51">
        <v>5</v>
      </c>
      <c r="E29" s="51">
        <v>5</v>
      </c>
      <c r="F29" s="13">
        <f t="shared" ref="F29:F30" si="36">+IF(E29=0,0,E29/D29)</f>
        <v>1</v>
      </c>
      <c r="G29" s="30">
        <f t="shared" ref="G29:G30" si="37">+IF(F29&gt;=100%,800000,IF(F29&gt;=80%,500000,0))</f>
        <v>800000</v>
      </c>
      <c r="H29" s="51">
        <v>263250</v>
      </c>
      <c r="I29" s="45">
        <v>312850.40000000002</v>
      </c>
      <c r="J29" s="13">
        <f t="shared" ref="J29" si="38">+IF(I29=0,0,I29/H29)</f>
        <v>1.188415574548908</v>
      </c>
      <c r="K29" s="30">
        <f t="shared" ref="K29" si="39">IF(AND(J29&gt;=90%,J29&lt;95%),1200000,IF(AND(J29&gt;=95%,J29&lt;100%),1500000,IF(J29&gt;=100%,2000000,0)))</f>
        <v>2000000</v>
      </c>
      <c r="L29" s="30">
        <f t="shared" ref="L29" si="40">IF(J29&gt;=100%,1000000,0)</f>
        <v>1000000</v>
      </c>
      <c r="M29" s="51">
        <v>5</v>
      </c>
      <c r="N29" s="51">
        <v>5</v>
      </c>
      <c r="O29" s="13">
        <f t="shared" ref="O29" si="41">+IF(N29=0,0,N29/M29)</f>
        <v>1</v>
      </c>
      <c r="P29" s="30">
        <f t="shared" ref="P29" si="42">+IF(O29&gt;=100%,2200000,IF(O29&gt;=80%,1500000,0))</f>
        <v>2200000</v>
      </c>
      <c r="Q29" s="14">
        <f t="shared" ref="Q29" si="43">+SUM(L29,P29,K29,G29)</f>
        <v>6000000</v>
      </c>
      <c r="R29" s="48">
        <f t="shared" ref="R29" si="44">+Q29</f>
        <v>6000000</v>
      </c>
      <c r="S29" s="48"/>
      <c r="T29" s="196" t="s">
        <v>25</v>
      </c>
      <c r="U29" s="180"/>
    </row>
    <row r="30" spans="1:21" s="15" customFormat="1" ht="36" customHeight="1">
      <c r="A30" s="206"/>
      <c r="B30" s="159" t="s">
        <v>322</v>
      </c>
      <c r="C30" s="172" t="s">
        <v>316</v>
      </c>
      <c r="D30" s="51">
        <v>5</v>
      </c>
      <c r="E30" s="51">
        <v>5</v>
      </c>
      <c r="F30" s="13">
        <f t="shared" si="36"/>
        <v>1</v>
      </c>
      <c r="G30" s="30">
        <f t="shared" si="37"/>
        <v>800000</v>
      </c>
      <c r="H30" s="51">
        <v>263250</v>
      </c>
      <c r="I30" s="45">
        <v>338075.6</v>
      </c>
      <c r="J30" s="13">
        <f t="shared" si="20"/>
        <v>1.28423779677113</v>
      </c>
      <c r="K30" s="30">
        <f t="shared" si="26"/>
        <v>2000000</v>
      </c>
      <c r="L30" s="30">
        <f t="shared" si="21"/>
        <v>1000000</v>
      </c>
      <c r="M30" s="51">
        <v>5</v>
      </c>
      <c r="N30" s="51">
        <v>5</v>
      </c>
      <c r="O30" s="13">
        <f t="shared" si="22"/>
        <v>1</v>
      </c>
      <c r="P30" s="30">
        <f t="shared" si="23"/>
        <v>2200000</v>
      </c>
      <c r="Q30" s="14">
        <f t="shared" si="24"/>
        <v>6000000</v>
      </c>
      <c r="R30" s="48">
        <f t="shared" si="25"/>
        <v>6000000</v>
      </c>
      <c r="S30" s="48"/>
      <c r="T30" s="196" t="s">
        <v>25</v>
      </c>
      <c r="U30" s="180"/>
    </row>
    <row r="31" spans="1:21" s="31" customFormat="1" ht="36" customHeight="1" thickBot="1">
      <c r="A31" s="40"/>
      <c r="B31" s="157"/>
      <c r="C31" s="53" t="s">
        <v>17</v>
      </c>
      <c r="D31" s="52">
        <f>SUM(D23:D30)</f>
        <v>40</v>
      </c>
      <c r="E31" s="33">
        <f>SUM(E23:E30)</f>
        <v>40</v>
      </c>
      <c r="F31" s="34">
        <f>+IF(E31=0,0,E31/D31)</f>
        <v>1</v>
      </c>
      <c r="G31" s="35">
        <f>SUM(G23:G30)</f>
        <v>6400000</v>
      </c>
      <c r="H31" s="49">
        <f>+SUM(H23:H30)</f>
        <v>2925000</v>
      </c>
      <c r="I31" s="33">
        <f>SUM(I23:I30)</f>
        <v>2966248.4</v>
      </c>
      <c r="J31" s="34">
        <f>+IF(I31=0,0,I31/H31)</f>
        <v>1.0141020170940171</v>
      </c>
      <c r="K31" s="33">
        <f>+SUM(K23:K30)</f>
        <v>14000000</v>
      </c>
      <c r="L31" s="104">
        <f>+SUM(L23:L30)</f>
        <v>7000000</v>
      </c>
      <c r="M31" s="47">
        <f>+SUM(M23:M30)</f>
        <v>40</v>
      </c>
      <c r="N31" s="33">
        <f>+SUM(N23:N30)</f>
        <v>40</v>
      </c>
      <c r="O31" s="34">
        <f t="shared" si="22"/>
        <v>1</v>
      </c>
      <c r="P31" s="47">
        <f>+SUM(P23:P30)</f>
        <v>17600000</v>
      </c>
      <c r="Q31" s="52">
        <f>+SUM(Q23:Q30)</f>
        <v>45000000</v>
      </c>
      <c r="R31" s="33">
        <f>+SUM(R23:R30)</f>
        <v>42000000</v>
      </c>
      <c r="S31" s="33"/>
      <c r="T31" s="166"/>
      <c r="U31" s="181"/>
    </row>
    <row r="32" spans="1:21" s="19" customFormat="1" ht="26.25" thickBot="1">
      <c r="N32" s="20"/>
      <c r="P32" s="22"/>
      <c r="Q32" s="42"/>
      <c r="T32" s="17"/>
      <c r="U32" s="182"/>
    </row>
    <row r="33" spans="1:25" s="9" customFormat="1" ht="18" customHeight="1">
      <c r="A33" s="197" t="s">
        <v>1</v>
      </c>
      <c r="B33" s="209" t="s">
        <v>267</v>
      </c>
      <c r="C33" s="199" t="s">
        <v>20</v>
      </c>
      <c r="D33" s="201" t="s">
        <v>251</v>
      </c>
      <c r="E33" s="202"/>
      <c r="F33" s="202"/>
      <c r="G33" s="203"/>
      <c r="H33" s="201" t="s">
        <v>23</v>
      </c>
      <c r="I33" s="202"/>
      <c r="J33" s="202"/>
      <c r="K33" s="202"/>
      <c r="L33" s="203"/>
      <c r="M33" s="201" t="s">
        <v>252</v>
      </c>
      <c r="N33" s="202"/>
      <c r="O33" s="202"/>
      <c r="P33" s="203"/>
      <c r="Q33" s="219" t="s">
        <v>2</v>
      </c>
      <c r="R33" s="219" t="s">
        <v>28</v>
      </c>
      <c r="S33" s="219" t="s">
        <v>15</v>
      </c>
      <c r="T33" s="163"/>
      <c r="U33" s="179"/>
    </row>
    <row r="34" spans="1:25" s="9" customFormat="1" ht="39" customHeight="1">
      <c r="A34" s="198"/>
      <c r="B34" s="210"/>
      <c r="C34" s="200"/>
      <c r="D34" s="50" t="s">
        <v>3</v>
      </c>
      <c r="E34" s="98" t="s">
        <v>4</v>
      </c>
      <c r="F34" s="12" t="s">
        <v>5</v>
      </c>
      <c r="G34" s="29" t="s">
        <v>6</v>
      </c>
      <c r="H34" s="54" t="s">
        <v>3</v>
      </c>
      <c r="I34" s="98" t="s">
        <v>4</v>
      </c>
      <c r="J34" s="105" t="s">
        <v>5</v>
      </c>
      <c r="K34" s="102" t="s">
        <v>6</v>
      </c>
      <c r="L34" s="103" t="s">
        <v>250</v>
      </c>
      <c r="M34" s="10" t="s">
        <v>3</v>
      </c>
      <c r="N34" s="102" t="s">
        <v>4</v>
      </c>
      <c r="O34" s="12" t="s">
        <v>5</v>
      </c>
      <c r="P34" s="46" t="s">
        <v>6</v>
      </c>
      <c r="Q34" s="220"/>
      <c r="R34" s="220"/>
      <c r="S34" s="220"/>
      <c r="T34" s="163"/>
      <c r="U34" s="179"/>
    </row>
    <row r="35" spans="1:25" s="15" customFormat="1" ht="42.75" customHeight="1">
      <c r="A35" s="216" t="s">
        <v>247</v>
      </c>
      <c r="B35" s="159" t="s">
        <v>302</v>
      </c>
      <c r="C35" s="171" t="s">
        <v>245</v>
      </c>
      <c r="D35" s="51">
        <v>5</v>
      </c>
      <c r="E35" s="51">
        <v>5</v>
      </c>
      <c r="F35" s="13">
        <f t="shared" ref="F35:F41" si="45">+IF(E35=0,0,E35/D35)</f>
        <v>1</v>
      </c>
      <c r="G35" s="30">
        <f>+IF(F35&gt;=100%,800000,IF(F35&gt;=80%,500000,0))</f>
        <v>800000</v>
      </c>
      <c r="H35" s="45">
        <v>500995.80000000005</v>
      </c>
      <c r="I35" s="45">
        <v>671847.7</v>
      </c>
      <c r="J35" s="106">
        <f t="shared" ref="J35:J42" si="46">+IF(I35=0,0,I35/H35)</f>
        <v>1.3410246153760168</v>
      </c>
      <c r="K35" s="30">
        <f>IF(AND(J35&gt;=90%,J35&lt;95%),1200000,IF(AND(J35&gt;=95%,J35&lt;100%),1500000,IF(J35&gt;=100%,2000000,0)))</f>
        <v>2000000</v>
      </c>
      <c r="L35" s="30">
        <f t="shared" ref="L35:L41" si="47">IF(J35&gt;=100%,1000000,0)</f>
        <v>1000000</v>
      </c>
      <c r="M35" s="51">
        <v>5</v>
      </c>
      <c r="N35" s="51">
        <v>5</v>
      </c>
      <c r="O35" s="96">
        <f t="shared" ref="O35:O42" si="48">+IF(N35=0,0,N35/M35)</f>
        <v>1</v>
      </c>
      <c r="P35" s="30">
        <f>+IF(O35&gt;=100%,2200000,IF(O35&gt;=80%,1500000,0))</f>
        <v>2200000</v>
      </c>
      <c r="Q35" s="14">
        <f t="shared" ref="Q35:Q40" si="49">+SUM(L35,P35,K35,G35)</f>
        <v>6000000</v>
      </c>
      <c r="R35" s="14">
        <f t="shared" ref="R35:R40" si="50">+Q35</f>
        <v>6000000</v>
      </c>
      <c r="S35" s="48"/>
      <c r="T35" s="164"/>
      <c r="U35" s="180"/>
    </row>
    <row r="36" spans="1:25" s="15" customFormat="1" ht="42.75" customHeight="1">
      <c r="A36" s="217"/>
      <c r="B36" s="159" t="s">
        <v>298</v>
      </c>
      <c r="C36" s="171" t="s">
        <v>270</v>
      </c>
      <c r="D36" s="51">
        <v>5</v>
      </c>
      <c r="E36" s="51">
        <v>5</v>
      </c>
      <c r="F36" s="13">
        <f t="shared" si="45"/>
        <v>1</v>
      </c>
      <c r="G36" s="30">
        <f>+IF(F36&gt;=100%,800000,IF(F36&gt;=80%,500000,0))</f>
        <v>800000</v>
      </c>
      <c r="H36" s="45">
        <v>500995.80000000005</v>
      </c>
      <c r="I36" s="45">
        <v>692764.54799999995</v>
      </c>
      <c r="J36" s="106">
        <f t="shared" si="46"/>
        <v>1.3827751609893733</v>
      </c>
      <c r="K36" s="30">
        <f t="shared" ref="K36:K39" si="51">IF(AND(J36&gt;=90%,J36&lt;95%),1200000,IF(AND(J36&gt;=95%,J36&lt;100%),1500000,IF(J36&gt;=100%,2000000,0)))</f>
        <v>2000000</v>
      </c>
      <c r="L36" s="30">
        <f t="shared" si="47"/>
        <v>1000000</v>
      </c>
      <c r="M36" s="51">
        <v>5</v>
      </c>
      <c r="N36" s="51">
        <v>5</v>
      </c>
      <c r="O36" s="96">
        <f>+IF(N36=0,0,N36/M36)</f>
        <v>1</v>
      </c>
      <c r="P36" s="30">
        <f>+IF(O36&gt;=100%,2200000,IF(O36&gt;=80%,1500000,0))</f>
        <v>2200000</v>
      </c>
      <c r="Q36" s="14">
        <f>+SUM(L36,P36,K36,G36)</f>
        <v>6000000</v>
      </c>
      <c r="R36" s="14">
        <f t="shared" si="50"/>
        <v>6000000</v>
      </c>
      <c r="S36" s="48"/>
      <c r="T36" s="165"/>
      <c r="U36" s="180"/>
    </row>
    <row r="37" spans="1:25" s="15" customFormat="1" ht="42.75" customHeight="1">
      <c r="A37" s="217"/>
      <c r="B37" s="159" t="s">
        <v>299</v>
      </c>
      <c r="C37" s="171" t="s">
        <v>273</v>
      </c>
      <c r="D37" s="51">
        <v>5</v>
      </c>
      <c r="E37" s="51">
        <v>5</v>
      </c>
      <c r="F37" s="13">
        <f t="shared" si="45"/>
        <v>1</v>
      </c>
      <c r="G37" s="30">
        <f>+IF(F37&gt;=100%,800000,IF(F37&gt;=80%,500000,0))</f>
        <v>800000</v>
      </c>
      <c r="H37" s="45">
        <v>500995.80000000005</v>
      </c>
      <c r="I37" s="45">
        <v>528011.38</v>
      </c>
      <c r="J37" s="106">
        <f t="shared" si="46"/>
        <v>1.0539237654287719</v>
      </c>
      <c r="K37" s="30">
        <f t="shared" si="51"/>
        <v>2000000</v>
      </c>
      <c r="L37" s="30">
        <f t="shared" si="47"/>
        <v>1000000</v>
      </c>
      <c r="M37" s="51">
        <v>5</v>
      </c>
      <c r="N37" s="51">
        <v>5</v>
      </c>
      <c r="O37" s="96">
        <f t="shared" si="48"/>
        <v>1</v>
      </c>
      <c r="P37" s="30">
        <f>+IF(O37&gt;=100%,2200000,IF(O37&gt;=80%,1500000,0))</f>
        <v>2200000</v>
      </c>
      <c r="Q37" s="14">
        <f t="shared" si="49"/>
        <v>6000000</v>
      </c>
      <c r="R37" s="14">
        <f t="shared" si="50"/>
        <v>6000000</v>
      </c>
      <c r="S37" s="48"/>
      <c r="T37" s="164"/>
      <c r="U37" s="180"/>
    </row>
    <row r="38" spans="1:25" s="15" customFormat="1" ht="42.75" customHeight="1">
      <c r="A38" s="217"/>
      <c r="B38" s="159" t="s">
        <v>300</v>
      </c>
      <c r="C38" s="171" t="s">
        <v>272</v>
      </c>
      <c r="D38" s="51">
        <v>5</v>
      </c>
      <c r="E38" s="51">
        <v>5</v>
      </c>
      <c r="F38" s="13">
        <f t="shared" si="45"/>
        <v>1</v>
      </c>
      <c r="G38" s="30">
        <f>+IF(F38&gt;=100%,800000,IF(F38&gt;=80%,500000,0))</f>
        <v>800000</v>
      </c>
      <c r="H38" s="45">
        <v>500995.80000000005</v>
      </c>
      <c r="I38" s="45">
        <v>528282.19600000011</v>
      </c>
      <c r="J38" s="106">
        <f t="shared" si="46"/>
        <v>1.0544643208585782</v>
      </c>
      <c r="K38" s="30">
        <f t="shared" si="51"/>
        <v>2000000</v>
      </c>
      <c r="L38" s="30">
        <f t="shared" si="47"/>
        <v>1000000</v>
      </c>
      <c r="M38" s="51">
        <v>5</v>
      </c>
      <c r="N38" s="51">
        <v>5</v>
      </c>
      <c r="O38" s="13">
        <f t="shared" si="48"/>
        <v>1</v>
      </c>
      <c r="P38" s="30">
        <f>+IF(O38&gt;=100%,2200000,IF(O38&gt;=80%,1500000,0))</f>
        <v>2200000</v>
      </c>
      <c r="Q38" s="14">
        <f t="shared" si="49"/>
        <v>6000000</v>
      </c>
      <c r="R38" s="14">
        <f t="shared" si="50"/>
        <v>6000000</v>
      </c>
      <c r="S38" s="48"/>
      <c r="T38" s="164"/>
      <c r="U38" s="180"/>
      <c r="V38" s="153"/>
    </row>
    <row r="39" spans="1:25" s="15" customFormat="1" ht="42.75" customHeight="1">
      <c r="A39" s="218"/>
      <c r="B39" s="159" t="s">
        <v>301</v>
      </c>
      <c r="C39" s="171" t="s">
        <v>266</v>
      </c>
      <c r="D39" s="51">
        <v>5</v>
      </c>
      <c r="E39" s="51">
        <v>5</v>
      </c>
      <c r="F39" s="13">
        <f>+IF(E39=0,0,E39/D39)</f>
        <v>1</v>
      </c>
      <c r="G39" s="30">
        <f>+IF(F39&gt;=100%,800000,IF(F39&gt;=80%,500000,0))</f>
        <v>800000</v>
      </c>
      <c r="H39" s="45">
        <v>500995.80000000005</v>
      </c>
      <c r="I39" s="45">
        <v>527698.44600000011</v>
      </c>
      <c r="J39" s="106">
        <f t="shared" si="46"/>
        <v>1.0532991414299282</v>
      </c>
      <c r="K39" s="30">
        <f t="shared" si="51"/>
        <v>2000000</v>
      </c>
      <c r="L39" s="30">
        <f t="shared" si="47"/>
        <v>1000000</v>
      </c>
      <c r="M39" s="51">
        <v>5</v>
      </c>
      <c r="N39" s="51">
        <v>5</v>
      </c>
      <c r="O39" s="13">
        <f>+IF(N39=0,0,N39/M39)</f>
        <v>1</v>
      </c>
      <c r="P39" s="30">
        <f>+IF(O39&gt;=100%,2200000,IF(O39&gt;=80%,1500000,0))</f>
        <v>2200000</v>
      </c>
      <c r="Q39" s="14">
        <f>+SUM(L39,P39,K39,G39)</f>
        <v>6000000</v>
      </c>
      <c r="R39" s="14">
        <f t="shared" si="50"/>
        <v>6000000</v>
      </c>
      <c r="S39" s="48"/>
      <c r="T39" s="164"/>
      <c r="U39" s="180"/>
      <c r="V39" s="153"/>
    </row>
    <row r="40" spans="1:25" s="15" customFormat="1" ht="42.75" customHeight="1">
      <c r="A40" s="215" t="s">
        <v>260</v>
      </c>
      <c r="B40" s="159" t="s">
        <v>297</v>
      </c>
      <c r="C40" s="171" t="s">
        <v>263</v>
      </c>
      <c r="D40" s="51">
        <v>5</v>
      </c>
      <c r="E40" s="51">
        <v>5</v>
      </c>
      <c r="F40" s="13">
        <f t="shared" si="45"/>
        <v>1</v>
      </c>
      <c r="G40" s="30">
        <f t="shared" ref="G40:G41" si="52">+IF(F40&gt;=100%,1500000,IF(F40&gt;=80%,1000000,0))</f>
        <v>1500000</v>
      </c>
      <c r="H40" s="45">
        <v>466576.42142857146</v>
      </c>
      <c r="I40" s="45">
        <v>242443.8947755</v>
      </c>
      <c r="J40" s="106">
        <f t="shared" si="46"/>
        <v>0.51962311775888981</v>
      </c>
      <c r="K40" s="30">
        <f t="shared" ref="K40:K41" si="53">IF(AND(J40&gt;=90%,J40&lt;95%),1000000,IF(AND(J40&gt;=95%,J40&lt;100%),1300000,IF(J40&gt;=100%,2000000,0)))</f>
        <v>0</v>
      </c>
      <c r="L40" s="30">
        <f t="shared" si="47"/>
        <v>0</v>
      </c>
      <c r="M40" s="51">
        <v>5</v>
      </c>
      <c r="N40" s="51">
        <v>5</v>
      </c>
      <c r="O40" s="13">
        <f t="shared" si="48"/>
        <v>1</v>
      </c>
      <c r="P40" s="30">
        <f>+IF(O40&gt;=100%,1500000,IF(O40&gt;=80%,1000000,0))</f>
        <v>1500000</v>
      </c>
      <c r="Q40" s="14">
        <f t="shared" si="49"/>
        <v>3000000</v>
      </c>
      <c r="R40" s="14">
        <f t="shared" si="50"/>
        <v>3000000</v>
      </c>
      <c r="S40" s="48"/>
      <c r="T40" s="164"/>
      <c r="U40" s="180"/>
    </row>
    <row r="41" spans="1:25" s="15" customFormat="1" ht="42.75" customHeight="1">
      <c r="A41" s="215"/>
      <c r="B41" s="159" t="s">
        <v>303</v>
      </c>
      <c r="C41" s="171" t="s">
        <v>257</v>
      </c>
      <c r="D41" s="51">
        <v>5</v>
      </c>
      <c r="E41" s="51">
        <v>5</v>
      </c>
      <c r="F41" s="13">
        <f t="shared" si="45"/>
        <v>1</v>
      </c>
      <c r="G41" s="30">
        <f t="shared" si="52"/>
        <v>1500000</v>
      </c>
      <c r="H41" s="45">
        <v>292112.57857142854</v>
      </c>
      <c r="I41" s="45">
        <v>179001.73217299997</v>
      </c>
      <c r="J41" s="106">
        <f t="shared" si="46"/>
        <v>0.61278337635580371</v>
      </c>
      <c r="K41" s="30">
        <f t="shared" si="53"/>
        <v>0</v>
      </c>
      <c r="L41" s="30">
        <f t="shared" si="47"/>
        <v>0</v>
      </c>
      <c r="M41" s="51">
        <v>5</v>
      </c>
      <c r="N41" s="51">
        <v>5</v>
      </c>
      <c r="O41" s="13">
        <f t="shared" si="48"/>
        <v>1</v>
      </c>
      <c r="P41" s="30">
        <f>+IF(O41&gt;=100%,1500000,IF(O41&gt;=80%,1000000,0))</f>
        <v>1500000</v>
      </c>
      <c r="Q41" s="14">
        <f>+SUM(L41,P41,K41,G41)</f>
        <v>3000000</v>
      </c>
      <c r="R41" s="14">
        <f>+Q41</f>
        <v>3000000</v>
      </c>
      <c r="S41" s="48"/>
      <c r="T41" s="164"/>
      <c r="U41" s="180"/>
    </row>
    <row r="42" spans="1:25" s="31" customFormat="1" ht="36" customHeight="1" thickBot="1">
      <c r="A42" s="40"/>
      <c r="B42" s="157"/>
      <c r="C42" s="53" t="s">
        <v>261</v>
      </c>
      <c r="D42" s="52">
        <f>SUM(D35:D41)</f>
        <v>35</v>
      </c>
      <c r="E42" s="33">
        <f>SUM(E35:E41)</f>
        <v>35</v>
      </c>
      <c r="F42" s="34">
        <f>+IF(E42=0,0,E42/D42)</f>
        <v>1</v>
      </c>
      <c r="G42" s="35">
        <f>SUM(G35:G41)</f>
        <v>7000000</v>
      </c>
      <c r="H42" s="49">
        <f>SUM(H35:H41)</f>
        <v>3263668</v>
      </c>
      <c r="I42" s="33">
        <f>SUM(I35:I41)</f>
        <v>3370049.8969485001</v>
      </c>
      <c r="J42" s="107">
        <f t="shared" si="46"/>
        <v>1.0325958084426787</v>
      </c>
      <c r="K42" s="33">
        <f>+SUM(K35:K41)</f>
        <v>10000000</v>
      </c>
      <c r="L42" s="104">
        <f>+SUM(L35:L41)</f>
        <v>5000000</v>
      </c>
      <c r="M42" s="47">
        <f>+SUM(M35:M41)</f>
        <v>35</v>
      </c>
      <c r="N42" s="33">
        <f>+SUM(N35:N41)</f>
        <v>35</v>
      </c>
      <c r="O42" s="34">
        <f t="shared" si="48"/>
        <v>1</v>
      </c>
      <c r="P42" s="35">
        <f>+SUM(P35:P41)</f>
        <v>14000000</v>
      </c>
      <c r="Q42" s="49">
        <f>+SUM(Q35:Q41)</f>
        <v>36000000</v>
      </c>
      <c r="R42" s="47">
        <f>+SUM(R35:R41)</f>
        <v>36000000</v>
      </c>
      <c r="S42" s="113"/>
      <c r="T42" s="166"/>
      <c r="U42" s="181"/>
    </row>
    <row r="43" spans="1:25">
      <c r="T43" s="167"/>
    </row>
    <row r="44" spans="1:25" s="138" customFormat="1" ht="26.25" thickBot="1">
      <c r="G44" s="139">
        <f>+SUM(G42,G31,G18)</f>
        <v>31400000</v>
      </c>
      <c r="J44" s="139"/>
      <c r="K44" s="139">
        <f>+SUM(K42,K31,K18)</f>
        <v>46000000</v>
      </c>
      <c r="L44" s="139">
        <f>+SUM(L42,L31,L18)</f>
        <v>23000000</v>
      </c>
      <c r="N44" s="140"/>
      <c r="P44" s="139">
        <f>+SUM(P42,P31,P18)</f>
        <v>49600000</v>
      </c>
      <c r="Q44" s="139">
        <f>+SUM(Q42,Q31,Q18)</f>
        <v>150000000</v>
      </c>
      <c r="R44" s="139">
        <f>+SUM(R42,R31,R18)</f>
        <v>138923076.92307693</v>
      </c>
      <c r="T44" s="168"/>
      <c r="U44" s="183"/>
    </row>
    <row r="45" spans="1:25" s="9" customFormat="1" ht="41.25" customHeight="1">
      <c r="A45" s="211" t="s">
        <v>1</v>
      </c>
      <c r="B45" s="209" t="s">
        <v>267</v>
      </c>
      <c r="C45" s="213" t="s">
        <v>19</v>
      </c>
      <c r="D45" s="201" t="s">
        <v>264</v>
      </c>
      <c r="E45" s="202"/>
      <c r="F45" s="202"/>
      <c r="G45" s="203"/>
      <c r="H45" s="201" t="s">
        <v>13</v>
      </c>
      <c r="I45" s="202"/>
      <c r="J45" s="202"/>
      <c r="K45" s="202"/>
      <c r="L45" s="203"/>
      <c r="M45" s="201" t="s">
        <v>24</v>
      </c>
      <c r="N45" s="202"/>
      <c r="O45" s="202"/>
      <c r="P45" s="202"/>
      <c r="Q45" s="203"/>
      <c r="R45" s="221" t="s">
        <v>265</v>
      </c>
      <c r="S45" s="202"/>
      <c r="T45" s="202"/>
      <c r="U45" s="203"/>
      <c r="V45" s="219" t="s">
        <v>268</v>
      </c>
      <c r="W45" s="222" t="s">
        <v>2</v>
      </c>
      <c r="X45" s="224" t="s">
        <v>28</v>
      </c>
      <c r="Y45" s="219" t="s">
        <v>15</v>
      </c>
    </row>
    <row r="46" spans="1:25" s="9" customFormat="1" ht="43.5" customHeight="1">
      <c r="A46" s="212"/>
      <c r="B46" s="210"/>
      <c r="C46" s="214"/>
      <c r="D46" s="50" t="s">
        <v>3</v>
      </c>
      <c r="E46" s="44" t="s">
        <v>4</v>
      </c>
      <c r="F46" s="12" t="s">
        <v>5</v>
      </c>
      <c r="G46" s="29" t="s">
        <v>6</v>
      </c>
      <c r="H46" s="50" t="s">
        <v>3</v>
      </c>
      <c r="I46" s="44" t="s">
        <v>4</v>
      </c>
      <c r="J46" s="12" t="s">
        <v>5</v>
      </c>
      <c r="K46" s="102" t="s">
        <v>6</v>
      </c>
      <c r="L46" s="103" t="s">
        <v>250</v>
      </c>
      <c r="M46" s="46" t="s">
        <v>3</v>
      </c>
      <c r="N46" s="102" t="s">
        <v>4</v>
      </c>
      <c r="O46" s="12" t="s">
        <v>5</v>
      </c>
      <c r="P46" s="102" t="s">
        <v>6</v>
      </c>
      <c r="Q46" s="103" t="s">
        <v>250</v>
      </c>
      <c r="R46" s="50" t="s">
        <v>3</v>
      </c>
      <c r="S46" s="150" t="s">
        <v>4</v>
      </c>
      <c r="T46" s="12" t="s">
        <v>5</v>
      </c>
      <c r="U46" s="184" t="s">
        <v>6</v>
      </c>
      <c r="V46" s="220"/>
      <c r="W46" s="223"/>
      <c r="X46" s="225"/>
      <c r="Y46" s="220"/>
    </row>
    <row r="47" spans="1:25" s="37" customFormat="1" ht="36" customHeight="1">
      <c r="A47" s="57" t="s">
        <v>18</v>
      </c>
      <c r="B47" s="159" t="s">
        <v>308</v>
      </c>
      <c r="C47" s="58" t="s">
        <v>309</v>
      </c>
      <c r="D47" s="55">
        <f>SUM(D16:D17)+SUM(M16:M17)</f>
        <v>20</v>
      </c>
      <c r="E47" s="55">
        <f>SUM(E16:E17)+SUM(N16:N17)</f>
        <v>20</v>
      </c>
      <c r="F47" s="39">
        <f>+IF(E47=0,0,E47/D47)</f>
        <v>1</v>
      </c>
      <c r="G47" s="30">
        <f>+IF(F47&gt;=100%,1500000,IF(F47&gt;=95%,1200000,0))</f>
        <v>1500000</v>
      </c>
      <c r="H47" s="115">
        <f>+SUM(H16:H17)</f>
        <v>579150.00000000012</v>
      </c>
      <c r="I47" s="116">
        <f>+SUM(I16:I17)</f>
        <v>622802.19321199995</v>
      </c>
      <c r="J47" s="97">
        <f>+IF(I47=0,0,I47/H47)</f>
        <v>1.0753728623189154</v>
      </c>
      <c r="K47" s="56">
        <f>(+IF(AND(J47&gt;=90%,J47&lt;95%),500000,IF(AND(J47&gt;=95%,J47&lt;100%),700000,IF(J47&gt;=100%,1000000,0))))</f>
        <v>1000000</v>
      </c>
      <c r="L47" s="30">
        <f>IF(J47&gt;=100%,1500000,0)</f>
        <v>1500000</v>
      </c>
      <c r="M47" s="109">
        <f>H47</f>
        <v>579150.00000000012</v>
      </c>
      <c r="N47" s="109">
        <f>I47</f>
        <v>622802.19321199995</v>
      </c>
      <c r="O47" s="39">
        <f t="shared" ref="O47:O53" si="54">+IF(N47=0,0,N47/M47)</f>
        <v>1.0753728623189154</v>
      </c>
      <c r="P47" s="56">
        <f>(+IF(AND(O47&gt;=90%,O47&lt;95%),960000,IF(AND(O47&gt;=95%,O47&lt;100%),1260000,IF(O47&gt;=100%,1920000,0))))</f>
        <v>1920000</v>
      </c>
      <c r="Q47" s="112">
        <f>IF(O47&gt;=100%,1280000,0)</f>
        <v>1280000</v>
      </c>
      <c r="R47" s="55"/>
      <c r="S47" s="55"/>
      <c r="T47" s="39"/>
      <c r="U47" s="185">
        <f>(+IF(AND(T47&gt;=80%,T47&lt;90%),1000000,IF(AND(T47&gt;=90%,T47&lt;100%),1300000,IF(T47&gt;=100%,2000000,0))))</f>
        <v>0</v>
      </c>
      <c r="V47" s="160"/>
      <c r="W47" s="55">
        <f>+SUM(P47,U47,K47,G47,L47,Q47)</f>
        <v>7200000</v>
      </c>
      <c r="X47" s="56">
        <f t="shared" ref="X47:X49" si="55">+W47-Y47</f>
        <v>7200000</v>
      </c>
      <c r="Y47" s="59"/>
    </row>
    <row r="48" spans="1:25" s="37" customFormat="1" ht="36" customHeight="1">
      <c r="A48" s="57" t="s">
        <v>18</v>
      </c>
      <c r="B48" s="159" t="str">
        <f>VLOOKUP(C48,'[1]HCM 1'!$B$3:$G$171,2,0)</f>
        <v>NBTS00605</v>
      </c>
      <c r="C48" s="58" t="s">
        <v>27</v>
      </c>
      <c r="D48" s="55">
        <f>+SUM(D6:D15)+SUM(M6:M15)</f>
        <v>100</v>
      </c>
      <c r="E48" s="55">
        <f>+SUM(E6:E15)+SUM(N6:N15)</f>
        <v>100</v>
      </c>
      <c r="F48" s="39">
        <f t="shared" ref="F48:F53" si="56">+IF(E48=0,0,E48/D48)</f>
        <v>1</v>
      </c>
      <c r="G48" s="30">
        <f t="shared" ref="G48:G50" si="57">+IF(F48&gt;=100%,1500000,IF(F48&gt;=95%,1200000,0))</f>
        <v>1500000</v>
      </c>
      <c r="H48" s="115">
        <f>+SUM(H6:H15)</f>
        <v>2638350</v>
      </c>
      <c r="I48" s="115">
        <f>+SUM(I6:I15)</f>
        <v>3012961.9307292001</v>
      </c>
      <c r="J48" s="39">
        <f t="shared" ref="J48:J53" si="58">+IF(I48=0,0,I48/H48)</f>
        <v>1.1419872006099268</v>
      </c>
      <c r="K48" s="56">
        <f t="shared" ref="K48:K50" si="59">(+IF(AND(J48&gt;=90%,J48&lt;95%),500000,IF(AND(J48&gt;=95%,J48&lt;100%),700000,IF(J48&gt;=100%,1000000,0))))</f>
        <v>1000000</v>
      </c>
      <c r="L48" s="30">
        <f t="shared" ref="L48:L50" si="60">IF(J48&gt;=100%,1500000,0)</f>
        <v>1500000</v>
      </c>
      <c r="M48" s="109">
        <f>H48</f>
        <v>2638350</v>
      </c>
      <c r="N48" s="109">
        <f>I48</f>
        <v>3012961.9307292001</v>
      </c>
      <c r="O48" s="39">
        <f t="shared" si="54"/>
        <v>1.1419872006099268</v>
      </c>
      <c r="P48" s="56">
        <f t="shared" ref="P48:P50" si="61">(+IF(AND(O48&gt;=90%,O48&lt;95%),960000,IF(AND(O48&gt;=95%,O48&lt;100%),1260000,IF(O48&gt;=100%,1920000,0))))</f>
        <v>1920000</v>
      </c>
      <c r="Q48" s="112">
        <f t="shared" ref="Q48:Q50" si="62">IF(O48&gt;=100%,1280000,0)</f>
        <v>1280000</v>
      </c>
      <c r="R48" s="55"/>
      <c r="S48" s="55"/>
      <c r="T48" s="39"/>
      <c r="U48" s="185">
        <f t="shared" ref="U48:U50" si="63">(+IF(AND(T48&gt;=80%,T48&lt;90%),1000000,IF(AND(T48&gt;=90%,T48&lt;100%),1300000,IF(T48&gt;=100%,2000000,0))))</f>
        <v>0</v>
      </c>
      <c r="V48" s="160"/>
      <c r="W48" s="55">
        <f t="shared" ref="W48:W50" si="64">+SUM(P48,U48,K48,G48,L48,Q48)</f>
        <v>7200000</v>
      </c>
      <c r="X48" s="56">
        <f t="shared" si="55"/>
        <v>7200000</v>
      </c>
      <c r="Y48" s="59"/>
    </row>
    <row r="49" spans="1:26" s="37" customFormat="1" ht="36" customHeight="1">
      <c r="A49" s="57" t="s">
        <v>18</v>
      </c>
      <c r="B49" s="159" t="str">
        <f>VLOOKUP(C49,'[1]HCM 1'!$B$3:$G$171,2,0)</f>
        <v>NBTS00596</v>
      </c>
      <c r="C49" s="58" t="s">
        <v>25</v>
      </c>
      <c r="D49" s="55">
        <f>+D31+M31</f>
        <v>80</v>
      </c>
      <c r="E49" s="55">
        <f>+E31+N31</f>
        <v>80</v>
      </c>
      <c r="F49" s="39">
        <f t="shared" si="56"/>
        <v>1</v>
      </c>
      <c r="G49" s="30">
        <f t="shared" si="57"/>
        <v>1500000</v>
      </c>
      <c r="H49" s="115">
        <f>+H31</f>
        <v>2925000</v>
      </c>
      <c r="I49" s="116">
        <f>+I31</f>
        <v>2966248.4</v>
      </c>
      <c r="J49" s="97">
        <f t="shared" si="58"/>
        <v>1.0141020170940171</v>
      </c>
      <c r="K49" s="56">
        <f t="shared" si="59"/>
        <v>1000000</v>
      </c>
      <c r="L49" s="30">
        <f t="shared" si="60"/>
        <v>1500000</v>
      </c>
      <c r="M49" s="109">
        <v>2632500</v>
      </c>
      <c r="N49" s="38">
        <v>2009978</v>
      </c>
      <c r="O49" s="39">
        <f t="shared" si="54"/>
        <v>0.76352440645773978</v>
      </c>
      <c r="P49" s="56">
        <f t="shared" si="61"/>
        <v>0</v>
      </c>
      <c r="Q49" s="112">
        <f t="shared" si="62"/>
        <v>0</v>
      </c>
      <c r="R49" s="55"/>
      <c r="S49" s="55"/>
      <c r="T49" s="39"/>
      <c r="U49" s="185">
        <f t="shared" si="63"/>
        <v>0</v>
      </c>
      <c r="V49" s="160"/>
      <c r="W49" s="55">
        <f t="shared" si="64"/>
        <v>4000000</v>
      </c>
      <c r="X49" s="56">
        <f t="shared" si="55"/>
        <v>4000000</v>
      </c>
      <c r="Y49" s="59"/>
      <c r="Z49" s="169"/>
    </row>
    <row r="50" spans="1:26" s="37" customFormat="1" ht="36" customHeight="1">
      <c r="A50" s="57" t="s">
        <v>18</v>
      </c>
      <c r="B50" s="159" t="str">
        <f>VLOOKUP(C50,'[1]HCM 1'!$B$3:$G$171,2,0)</f>
        <v>NBTS00611</v>
      </c>
      <c r="C50" s="58" t="s">
        <v>258</v>
      </c>
      <c r="D50" s="55">
        <f>D42+M42</f>
        <v>70</v>
      </c>
      <c r="E50" s="55">
        <f>E42+N42</f>
        <v>70</v>
      </c>
      <c r="F50" s="39">
        <f t="shared" si="56"/>
        <v>1</v>
      </c>
      <c r="G50" s="30">
        <f t="shared" si="57"/>
        <v>1500000</v>
      </c>
      <c r="H50" s="115">
        <f>H42</f>
        <v>3263668</v>
      </c>
      <c r="I50" s="115">
        <f>I42</f>
        <v>3370049.8969485001</v>
      </c>
      <c r="J50" s="39">
        <f t="shared" si="58"/>
        <v>1.0325958084426787</v>
      </c>
      <c r="K50" s="56">
        <f t="shared" si="59"/>
        <v>1000000</v>
      </c>
      <c r="L50" s="30">
        <f t="shared" si="60"/>
        <v>1500000</v>
      </c>
      <c r="M50" s="109">
        <v>3263668</v>
      </c>
      <c r="N50" s="38">
        <v>1766945.4826484998</v>
      </c>
      <c r="O50" s="39">
        <f t="shared" si="54"/>
        <v>0.54139866023397598</v>
      </c>
      <c r="P50" s="56">
        <f t="shared" si="61"/>
        <v>0</v>
      </c>
      <c r="Q50" s="112">
        <f t="shared" si="62"/>
        <v>0</v>
      </c>
      <c r="R50" s="55"/>
      <c r="S50" s="55"/>
      <c r="T50" s="39"/>
      <c r="U50" s="185">
        <f t="shared" si="63"/>
        <v>0</v>
      </c>
      <c r="V50" s="160"/>
      <c r="W50" s="55">
        <f t="shared" si="64"/>
        <v>4000000</v>
      </c>
      <c r="X50" s="56">
        <f t="shared" ref="X50" si="65">+W50-Y50</f>
        <v>4000000</v>
      </c>
      <c r="Y50" s="59"/>
    </row>
    <row r="51" spans="1:26" s="37" customFormat="1" ht="36" customHeight="1">
      <c r="A51" s="117" t="s">
        <v>246</v>
      </c>
      <c r="B51" s="121" t="s">
        <v>269</v>
      </c>
      <c r="C51" s="118" t="s">
        <v>271</v>
      </c>
      <c r="D51" s="119"/>
      <c r="E51" s="119"/>
      <c r="F51" s="120"/>
      <c r="G51" s="121"/>
      <c r="H51" s="122">
        <f>H50</f>
        <v>3263668</v>
      </c>
      <c r="I51" s="122">
        <f>I50</f>
        <v>3370049.8969485001</v>
      </c>
      <c r="J51" s="120">
        <f t="shared" si="58"/>
        <v>1.0325958084426787</v>
      </c>
      <c r="K51" s="123">
        <f>(+IF(AND(J51&gt;=90%,J51&lt;95%),1200000,IF(AND(J51&gt;=95%,J51&lt;100%),1500000,IF(J51&gt;=100%,1700000,0))))</f>
        <v>1700000</v>
      </c>
      <c r="L51" s="124">
        <f>IF(J51&gt;=100%,2500000,0)</f>
        <v>2500000</v>
      </c>
      <c r="M51" s="124">
        <f>M50</f>
        <v>3263668</v>
      </c>
      <c r="N51" s="124">
        <f>N50</f>
        <v>1766945.4826484998</v>
      </c>
      <c r="O51" s="120">
        <f t="shared" si="54"/>
        <v>0.54139866023397598</v>
      </c>
      <c r="P51" s="123">
        <f>(+IF(AND(O51&gt;=90%,O51&lt;95%),2700000,IF(AND(O51&gt;=95%,O51&lt;100%),4500000,IF(O51&gt;=100%,6000000,0))))</f>
        <v>0</v>
      </c>
      <c r="Q51" s="125"/>
      <c r="R51" s="119"/>
      <c r="S51" s="119"/>
      <c r="T51" s="120"/>
      <c r="U51" s="186">
        <f>(+IF(AND(T51&gt;=80%,T51&lt;90%),1000000,IF(AND(T51&gt;=90%,T51&lt;100%),2000000,IF(T51&gt;=100%,3000000,0))))</f>
        <v>0</v>
      </c>
      <c r="V51" s="123"/>
      <c r="W51" s="126">
        <f>+SUM(P51,U51,K51,G51,L51,Q51,V51)</f>
        <v>4200000</v>
      </c>
      <c r="X51" s="121">
        <f>+W51-Y51</f>
        <v>4200000</v>
      </c>
      <c r="Y51" s="127"/>
    </row>
    <row r="52" spans="1:26" s="37" customFormat="1" ht="36" customHeight="1">
      <c r="A52" s="117" t="s">
        <v>246</v>
      </c>
      <c r="B52" s="121" t="s">
        <v>329</v>
      </c>
      <c r="C52" s="118" t="s">
        <v>327</v>
      </c>
      <c r="D52" s="119"/>
      <c r="E52" s="119"/>
      <c r="F52" s="120"/>
      <c r="G52" s="121"/>
      <c r="H52" s="119">
        <f>SUM(H47:H49)</f>
        <v>6142500</v>
      </c>
      <c r="I52" s="123">
        <f>SUM(I47:I49)</f>
        <v>6602012.5239412002</v>
      </c>
      <c r="J52" s="128">
        <f t="shared" si="58"/>
        <v>1.0748087137063411</v>
      </c>
      <c r="K52" s="123">
        <f>(+IF(AND(J52&gt;=90%,J52&lt;95%),1200000,IF(AND(J52&gt;=95%,J52&lt;100%),1500000,IF(J52&gt;=100%,1700000,0))))</f>
        <v>1700000</v>
      </c>
      <c r="L52" s="124">
        <f>IF(J52&gt;=100%,2500000,0)</f>
        <v>2500000</v>
      </c>
      <c r="M52" s="124">
        <f>SUM(M47:M49)</f>
        <v>5850000</v>
      </c>
      <c r="N52" s="124">
        <f>SUM(N47:N49)</f>
        <v>5645742.1239411999</v>
      </c>
      <c r="O52" s="120">
        <f t="shared" si="54"/>
        <v>0.96508412375063246</v>
      </c>
      <c r="P52" s="123">
        <f>(+IF(AND(O52&gt;=90%,O52&lt;95%),2700000,IF(AND(O52&gt;=95%,O52&lt;100%),4500000,IF(O52&gt;=100%,6000000,0))))</f>
        <v>4500000</v>
      </c>
      <c r="Q52" s="125"/>
      <c r="R52" s="119"/>
      <c r="S52" s="119"/>
      <c r="T52" s="120"/>
      <c r="U52" s="186">
        <f>(+IF(AND(T52&gt;=80%,T52&lt;90%),1000000,IF(AND(T52&gt;=90%,T52&lt;100%),2000000,IF(T52&gt;=100%,3000000,0))))</f>
        <v>0</v>
      </c>
      <c r="V52" s="123"/>
      <c r="W52" s="126">
        <f>+SUM(P52,U52,K52,G52,L52,Q52,V52)</f>
        <v>8700000</v>
      </c>
      <c r="X52" s="121">
        <f>+(W52/26)*13</f>
        <v>4350000</v>
      </c>
      <c r="Y52" s="127" t="s">
        <v>328</v>
      </c>
      <c r="Z52" s="161"/>
    </row>
    <row r="53" spans="1:26" s="137" customFormat="1" ht="36" customHeight="1">
      <c r="A53" s="129"/>
      <c r="B53" s="158"/>
      <c r="C53" s="118" t="s">
        <v>16</v>
      </c>
      <c r="D53" s="130">
        <f>SUM(D51:D52)</f>
        <v>0</v>
      </c>
      <c r="E53" s="130">
        <f>SUM(E51:E52)</f>
        <v>0</v>
      </c>
      <c r="F53" s="131">
        <f t="shared" si="56"/>
        <v>0</v>
      </c>
      <c r="G53" s="132"/>
      <c r="H53" s="130">
        <f>SUM(H51:H52)</f>
        <v>9406168</v>
      </c>
      <c r="I53" s="130">
        <f>SUM(I51:I52)</f>
        <v>9972062.4208896998</v>
      </c>
      <c r="J53" s="131">
        <f t="shared" si="58"/>
        <v>1.0601620575870747</v>
      </c>
      <c r="K53" s="133"/>
      <c r="L53" s="123">
        <f t="shared" ref="L53" si="66">IF(AND(O53&gt;=90%,O53&lt;100%,J53&gt;90%),3000000,IF(AND(O53&gt;=100%,O53&lt;105%,J53&gt;90%),6500000,IF(AND(O53&gt;=105%,J53&gt;90%),7700000,0)))</f>
        <v>0</v>
      </c>
      <c r="M53" s="134">
        <f>SUM(M51:M52)</f>
        <v>9113668</v>
      </c>
      <c r="N53" s="134">
        <f>SUM(N51:N52)</f>
        <v>7412687.6065896992</v>
      </c>
      <c r="O53" s="131">
        <f t="shared" si="54"/>
        <v>0.81335940771484094</v>
      </c>
      <c r="P53" s="133"/>
      <c r="Q53" s="135"/>
      <c r="R53" s="134">
        <f>SUM(R51:R52)</f>
        <v>0</v>
      </c>
      <c r="S53" s="134">
        <f>SUM(S51:S52)</f>
        <v>0</v>
      </c>
      <c r="T53" s="131">
        <f>+IF(S53=0,0,S53/R53)</f>
        <v>0</v>
      </c>
      <c r="U53" s="187"/>
      <c r="V53" s="123"/>
      <c r="W53" s="134">
        <f>SUM(W47:W52)</f>
        <v>35300000</v>
      </c>
      <c r="X53" s="121">
        <f>SUM(X47:X52)</f>
        <v>30950000</v>
      </c>
      <c r="Y53" s="136"/>
    </row>
    <row r="54" spans="1:26" s="137" customFormat="1" ht="36" customHeight="1">
      <c r="A54" s="143"/>
      <c r="B54" s="143"/>
      <c r="C54" s="144"/>
      <c r="D54" s="142"/>
      <c r="E54" s="142"/>
      <c r="F54" s="154"/>
      <c r="G54" s="142"/>
      <c r="H54" s="142"/>
      <c r="I54" s="142"/>
      <c r="J54" s="170"/>
      <c r="K54" s="142"/>
      <c r="L54" s="146"/>
      <c r="M54" s="142"/>
      <c r="N54" s="142"/>
      <c r="O54" s="145"/>
      <c r="P54" s="142"/>
      <c r="Q54" s="142"/>
      <c r="R54" s="142"/>
      <c r="S54" s="142"/>
      <c r="T54" s="145"/>
      <c r="U54" s="188"/>
      <c r="V54" s="142"/>
      <c r="W54" s="142"/>
      <c r="X54" s="142"/>
      <c r="Y54" s="147"/>
    </row>
    <row r="55" spans="1:26" s="19" customFormat="1" ht="26.25">
      <c r="E55" s="99"/>
      <c r="G55" s="141"/>
      <c r="H55"/>
      <c r="I55"/>
      <c r="K55" s="141"/>
      <c r="L55" s="141"/>
      <c r="M55" s="141"/>
      <c r="N55" s="141">
        <v>2740541.9808513997</v>
      </c>
      <c r="O55"/>
      <c r="P55" s="141"/>
      <c r="T55" s="17"/>
      <c r="U55" s="189"/>
      <c r="V55" s="141"/>
      <c r="X55" s="141"/>
    </row>
    <row r="56" spans="1:26" s="19" customFormat="1" ht="26.25">
      <c r="G56" s="141"/>
      <c r="K56" s="141"/>
      <c r="L56" s="141"/>
      <c r="M56"/>
      <c r="N56"/>
      <c r="O56"/>
      <c r="P56" s="141"/>
      <c r="T56" s="17"/>
      <c r="U56" s="189"/>
      <c r="V56" s="141"/>
      <c r="X56" s="141"/>
    </row>
    <row r="57" spans="1:26" s="24" customFormat="1">
      <c r="C57" s="36" t="s">
        <v>8</v>
      </c>
      <c r="F57" s="36" t="s">
        <v>9</v>
      </c>
      <c r="G57" s="36"/>
      <c r="I57" s="36" t="s">
        <v>9</v>
      </c>
      <c r="J57" s="25"/>
      <c r="K57" s="36"/>
      <c r="L57" s="36"/>
      <c r="M57" s="101"/>
      <c r="N57" s="36" t="s">
        <v>9</v>
      </c>
      <c r="P57" s="36"/>
      <c r="R57" s="36" t="s">
        <v>10</v>
      </c>
      <c r="T57" s="25"/>
      <c r="U57" s="190"/>
    </row>
    <row r="58" spans="1:26" s="19" customFormat="1">
      <c r="C58" s="18"/>
      <c r="F58" s="18"/>
      <c r="G58" s="18"/>
      <c r="I58" s="18"/>
      <c r="J58" s="20"/>
      <c r="K58" s="18"/>
      <c r="L58" s="18"/>
      <c r="N58" s="21"/>
      <c r="P58" s="21"/>
      <c r="R58" s="21"/>
      <c r="T58" s="20"/>
      <c r="U58" s="182"/>
    </row>
    <row r="59" spans="1:26" s="19" customFormat="1">
      <c r="C59" s="18"/>
      <c r="F59" s="18"/>
      <c r="G59" s="18"/>
      <c r="I59" s="18"/>
      <c r="J59" s="20"/>
      <c r="K59" s="18"/>
      <c r="L59" s="18"/>
      <c r="N59" s="21"/>
      <c r="P59" s="21"/>
      <c r="R59" s="21"/>
      <c r="T59" s="20"/>
      <c r="U59" s="182"/>
    </row>
    <row r="60" spans="1:26" s="19" customFormat="1">
      <c r="C60" s="18"/>
      <c r="F60" s="18"/>
      <c r="G60" s="18"/>
      <c r="I60" s="18"/>
      <c r="J60" s="20"/>
      <c r="K60" s="18"/>
      <c r="L60" s="18"/>
      <c r="N60" s="21"/>
      <c r="P60" s="21"/>
      <c r="R60" s="21"/>
      <c r="T60" s="20"/>
      <c r="U60" s="182"/>
    </row>
    <row r="61" spans="1:26" s="19" customFormat="1">
      <c r="C61" s="18"/>
      <c r="F61" s="18"/>
      <c r="G61" s="18"/>
      <c r="I61" s="18"/>
      <c r="J61" s="20"/>
      <c r="K61" s="18"/>
      <c r="L61" s="18"/>
      <c r="N61" s="21"/>
      <c r="P61" s="21"/>
      <c r="R61" s="21"/>
      <c r="T61" s="20"/>
      <c r="U61" s="182"/>
    </row>
    <row r="62" spans="1:26" s="19" customFormat="1">
      <c r="C62" s="18"/>
      <c r="F62" s="18"/>
      <c r="G62" s="18"/>
      <c r="I62" s="18"/>
      <c r="J62" s="20"/>
      <c r="K62" s="18"/>
      <c r="L62" s="18"/>
      <c r="N62" s="21"/>
      <c r="P62" s="21"/>
      <c r="R62" s="21"/>
      <c r="T62" s="20"/>
      <c r="U62" s="182"/>
    </row>
    <row r="63" spans="1:26" s="19" customFormat="1">
      <c r="C63" s="18"/>
      <c r="F63" s="18"/>
      <c r="G63" s="18"/>
      <c r="I63" s="18"/>
      <c r="J63" s="20"/>
      <c r="K63" s="18"/>
      <c r="L63" s="18"/>
      <c r="N63" s="21"/>
      <c r="P63" s="21"/>
      <c r="R63" s="21"/>
      <c r="T63" s="20"/>
      <c r="U63" s="182"/>
    </row>
    <row r="64" spans="1:26">
      <c r="C64" s="18"/>
      <c r="D64" s="19"/>
      <c r="E64" s="19"/>
      <c r="F64" s="18"/>
      <c r="G64" s="18"/>
      <c r="H64" s="23"/>
      <c r="I64" s="18"/>
      <c r="J64" s="20"/>
      <c r="K64" s="18"/>
      <c r="L64" s="18"/>
      <c r="M64" s="23"/>
      <c r="N64" s="21"/>
      <c r="P64" s="21"/>
      <c r="R64" s="21"/>
      <c r="T64" s="20"/>
    </row>
    <row r="65" spans="1:21" s="27" customFormat="1">
      <c r="C65" s="36" t="s">
        <v>284</v>
      </c>
      <c r="D65" s="24"/>
      <c r="E65" s="24"/>
      <c r="F65" s="36" t="s">
        <v>275</v>
      </c>
      <c r="G65" s="36"/>
      <c r="I65" s="36" t="s">
        <v>330</v>
      </c>
      <c r="J65" s="25"/>
      <c r="K65" s="36"/>
      <c r="L65" s="36"/>
      <c r="N65" s="36" t="s">
        <v>11</v>
      </c>
      <c r="O65" s="26"/>
      <c r="P65" s="36"/>
      <c r="R65" s="36" t="s">
        <v>12</v>
      </c>
      <c r="T65" s="25"/>
      <c r="U65" s="191"/>
    </row>
    <row r="75" spans="1:21" hidden="1">
      <c r="A75" s="23" t="s">
        <v>25</v>
      </c>
      <c r="C75" s="23" t="s">
        <v>283</v>
      </c>
    </row>
    <row r="76" spans="1:21" hidden="1">
      <c r="A76" s="23" t="s">
        <v>258</v>
      </c>
      <c r="C76" s="23" t="s">
        <v>282</v>
      </c>
    </row>
  </sheetData>
  <mergeCells count="42">
    <mergeCell ref="W45:W46"/>
    <mergeCell ref="X45:X46"/>
    <mergeCell ref="Y45:Y46"/>
    <mergeCell ref="Q33:Q34"/>
    <mergeCell ref="R33:R34"/>
    <mergeCell ref="S33:S34"/>
    <mergeCell ref="V45:V46"/>
    <mergeCell ref="H45:L45"/>
    <mergeCell ref="M45:Q45"/>
    <mergeCell ref="R45:U45"/>
    <mergeCell ref="H33:L33"/>
    <mergeCell ref="M33:P33"/>
    <mergeCell ref="Q4:Q5"/>
    <mergeCell ref="R4:R5"/>
    <mergeCell ref="R21:R22"/>
    <mergeCell ref="S21:S22"/>
    <mergeCell ref="H4:L4"/>
    <mergeCell ref="H21:L21"/>
    <mergeCell ref="M21:P21"/>
    <mergeCell ref="M4:P4"/>
    <mergeCell ref="S4:S5"/>
    <mergeCell ref="Q21:Q22"/>
    <mergeCell ref="A45:A46"/>
    <mergeCell ref="C45:C46"/>
    <mergeCell ref="D45:G45"/>
    <mergeCell ref="A33:A34"/>
    <mergeCell ref="C33:C34"/>
    <mergeCell ref="D33:G33"/>
    <mergeCell ref="A40:A41"/>
    <mergeCell ref="A35:A39"/>
    <mergeCell ref="B33:B34"/>
    <mergeCell ref="B45:B46"/>
    <mergeCell ref="A4:A5"/>
    <mergeCell ref="C4:C5"/>
    <mergeCell ref="D4:G4"/>
    <mergeCell ref="A23:A30"/>
    <mergeCell ref="A6:A17"/>
    <mergeCell ref="A21:A22"/>
    <mergeCell ref="C21:C22"/>
    <mergeCell ref="D21:G21"/>
    <mergeCell ref="B4:B5"/>
    <mergeCell ref="B21:B22"/>
  </mergeCells>
  <printOptions horizontalCentered="1"/>
  <pageMargins left="0" right="0" top="0" bottom="0" header="0.17" footer="0"/>
  <pageSetup paperSize="9" scale="2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2"/>
  <sheetViews>
    <sheetView workbookViewId="0">
      <selection activeCell="F33" sqref="F33"/>
    </sheetView>
  </sheetViews>
  <sheetFormatPr defaultColWidth="9.140625" defaultRowHeight="15"/>
  <cols>
    <col min="1" max="1" width="5.140625" style="94" bestFit="1" customWidth="1"/>
    <col min="2" max="2" width="17.7109375" style="94" bestFit="1" customWidth="1"/>
    <col min="3" max="3" width="40.140625" style="94" customWidth="1"/>
    <col min="4" max="4" width="18.85546875" style="95" bestFit="1" customWidth="1"/>
    <col min="5" max="5" width="8.5703125" style="95" bestFit="1" customWidth="1"/>
    <col min="6" max="6" width="66.85546875" style="95" customWidth="1"/>
    <col min="7" max="7" width="3.7109375" style="95" bestFit="1" customWidth="1"/>
    <col min="8" max="8" width="3.85546875" style="95" bestFit="1" customWidth="1"/>
    <col min="9" max="9" width="9.140625" style="95"/>
    <col min="10" max="10" width="48.5703125" style="95" customWidth="1"/>
    <col min="11" max="16384" width="9.140625" style="60"/>
  </cols>
  <sheetData>
    <row r="1" spans="1:10">
      <c r="A1" s="227" t="s">
        <v>14</v>
      </c>
      <c r="B1" s="227" t="s">
        <v>20</v>
      </c>
      <c r="C1" s="227" t="s">
        <v>29</v>
      </c>
      <c r="D1" s="227" t="s">
        <v>30</v>
      </c>
      <c r="E1" s="227" t="s">
        <v>31</v>
      </c>
      <c r="F1" s="227" t="s">
        <v>32</v>
      </c>
      <c r="G1" s="227" t="s">
        <v>33</v>
      </c>
      <c r="H1" s="227"/>
      <c r="I1" s="227" t="s">
        <v>34</v>
      </c>
      <c r="J1" s="227" t="s">
        <v>35</v>
      </c>
    </row>
    <row r="2" spans="1:10">
      <c r="A2" s="227"/>
      <c r="B2" s="228"/>
      <c r="C2" s="227"/>
      <c r="D2" s="227"/>
      <c r="E2" s="227"/>
      <c r="F2" s="227"/>
      <c r="G2" s="61" t="s">
        <v>36</v>
      </c>
      <c r="H2" s="61" t="s">
        <v>37</v>
      </c>
      <c r="I2" s="227"/>
      <c r="J2" s="227"/>
    </row>
    <row r="3" spans="1:10">
      <c r="A3" s="226">
        <v>1</v>
      </c>
      <c r="B3" s="62" t="s">
        <v>38</v>
      </c>
      <c r="C3" s="226" t="s">
        <v>39</v>
      </c>
      <c r="D3" s="63" t="s">
        <v>40</v>
      </c>
      <c r="E3" s="64"/>
      <c r="F3" s="65" t="s">
        <v>41</v>
      </c>
      <c r="G3" s="64"/>
      <c r="H3" s="64" t="s">
        <v>42</v>
      </c>
      <c r="I3" s="64">
        <f>IF(G3&lt;&gt;"",5,0)</f>
        <v>0</v>
      </c>
      <c r="J3" s="64" t="s">
        <v>43</v>
      </c>
    </row>
    <row r="4" spans="1:10" hidden="1">
      <c r="A4" s="226"/>
      <c r="B4" s="62" t="s">
        <v>38</v>
      </c>
      <c r="C4" s="226"/>
      <c r="D4" s="63" t="s">
        <v>44</v>
      </c>
      <c r="E4" s="64" t="s">
        <v>45</v>
      </c>
      <c r="F4" s="65" t="s">
        <v>46</v>
      </c>
      <c r="G4" s="64" t="s">
        <v>42</v>
      </c>
      <c r="H4" s="64"/>
      <c r="I4" s="64">
        <f>IF(G4&lt;&gt;"",5,"")</f>
        <v>5</v>
      </c>
      <c r="J4" s="64"/>
    </row>
    <row r="5" spans="1:10" hidden="1">
      <c r="A5" s="226"/>
      <c r="B5" s="62" t="s">
        <v>38</v>
      </c>
      <c r="C5" s="226"/>
      <c r="D5" s="63" t="s">
        <v>47</v>
      </c>
      <c r="E5" s="64"/>
      <c r="F5" s="65" t="s">
        <v>48</v>
      </c>
      <c r="G5" s="64" t="s">
        <v>42</v>
      </c>
      <c r="H5" s="64"/>
      <c r="I5" s="64">
        <f>IF(G5&lt;&gt;"",5,"")</f>
        <v>5</v>
      </c>
      <c r="J5" s="64"/>
    </row>
    <row r="6" spans="1:10" hidden="1">
      <c r="A6" s="226"/>
      <c r="B6" s="62" t="s">
        <v>38</v>
      </c>
      <c r="C6" s="226"/>
      <c r="D6" s="63" t="s">
        <v>49</v>
      </c>
      <c r="E6" s="64"/>
      <c r="F6" s="65" t="s">
        <v>50</v>
      </c>
      <c r="G6" s="64" t="s">
        <v>42</v>
      </c>
      <c r="H6" s="64"/>
      <c r="I6" s="64">
        <f>IF(G6&lt;&gt;"",5,"")</f>
        <v>5</v>
      </c>
      <c r="J6" s="64"/>
    </row>
    <row r="7" spans="1:10" hidden="1">
      <c r="A7" s="226"/>
      <c r="B7" s="62" t="s">
        <v>38</v>
      </c>
      <c r="C7" s="226"/>
      <c r="D7" s="66" t="s">
        <v>51</v>
      </c>
      <c r="E7" s="67"/>
      <c r="F7" s="68"/>
      <c r="G7" s="67"/>
      <c r="H7" s="67"/>
      <c r="I7" s="67">
        <f>SUM(I3:I6)</f>
        <v>15</v>
      </c>
      <c r="J7" s="67"/>
    </row>
    <row r="8" spans="1:10">
      <c r="A8" s="226">
        <v>2</v>
      </c>
      <c r="B8" s="62" t="s">
        <v>38</v>
      </c>
      <c r="C8" s="226" t="s">
        <v>52</v>
      </c>
      <c r="D8" s="63" t="s">
        <v>40</v>
      </c>
      <c r="E8" s="64"/>
      <c r="F8" s="65" t="s">
        <v>41</v>
      </c>
      <c r="G8" s="64"/>
      <c r="H8" s="64" t="s">
        <v>42</v>
      </c>
      <c r="I8" s="64">
        <f>IF(G8&lt;&gt;"",5,0)</f>
        <v>0</v>
      </c>
      <c r="J8" s="64" t="s">
        <v>43</v>
      </c>
    </row>
    <row r="9" spans="1:10" hidden="1">
      <c r="A9" s="226"/>
      <c r="B9" s="62" t="s">
        <v>38</v>
      </c>
      <c r="C9" s="226"/>
      <c r="D9" s="63" t="s">
        <v>44</v>
      </c>
      <c r="E9" s="64" t="s">
        <v>45</v>
      </c>
      <c r="F9" s="65" t="s">
        <v>53</v>
      </c>
      <c r="G9" s="64" t="s">
        <v>42</v>
      </c>
      <c r="H9" s="64"/>
      <c r="I9" s="64">
        <f>IF(G9&lt;&gt;"",5,"")</f>
        <v>5</v>
      </c>
      <c r="J9" s="64"/>
    </row>
    <row r="10" spans="1:10" hidden="1">
      <c r="A10" s="226"/>
      <c r="B10" s="62" t="s">
        <v>38</v>
      </c>
      <c r="C10" s="226"/>
      <c r="D10" s="63" t="s">
        <v>47</v>
      </c>
      <c r="E10" s="64"/>
      <c r="F10" s="65" t="s">
        <v>54</v>
      </c>
      <c r="G10" s="64" t="s">
        <v>42</v>
      </c>
      <c r="H10" s="64"/>
      <c r="I10" s="64">
        <f>IF(G10&lt;&gt;"",5,"")</f>
        <v>5</v>
      </c>
      <c r="J10" s="64"/>
    </row>
    <row r="11" spans="1:10" hidden="1">
      <c r="A11" s="226"/>
      <c r="B11" s="62" t="s">
        <v>38</v>
      </c>
      <c r="C11" s="226"/>
      <c r="D11" s="63" t="s">
        <v>49</v>
      </c>
      <c r="E11" s="64"/>
      <c r="F11" s="65" t="s">
        <v>55</v>
      </c>
      <c r="G11" s="64"/>
      <c r="H11" s="64" t="s">
        <v>42</v>
      </c>
      <c r="I11" s="64">
        <f>IF(G11&lt;&gt;"",5,0)</f>
        <v>0</v>
      </c>
      <c r="J11" s="64"/>
    </row>
    <row r="12" spans="1:10" hidden="1">
      <c r="A12" s="226"/>
      <c r="B12" s="62" t="s">
        <v>38</v>
      </c>
      <c r="C12" s="226"/>
      <c r="D12" s="66" t="s">
        <v>51</v>
      </c>
      <c r="E12" s="67"/>
      <c r="F12" s="68"/>
      <c r="G12" s="67"/>
      <c r="H12" s="67"/>
      <c r="I12" s="67">
        <f>SUM(I8:I11)</f>
        <v>10</v>
      </c>
      <c r="J12" s="67"/>
    </row>
    <row r="13" spans="1:10">
      <c r="A13" s="226">
        <v>3</v>
      </c>
      <c r="B13" s="62" t="s">
        <v>56</v>
      </c>
      <c r="C13" s="226" t="s">
        <v>57</v>
      </c>
      <c r="D13" s="63" t="s">
        <v>40</v>
      </c>
      <c r="E13" s="64"/>
      <c r="F13" s="65" t="s">
        <v>41</v>
      </c>
      <c r="G13" s="64"/>
      <c r="H13" s="64" t="s">
        <v>42</v>
      </c>
      <c r="I13" s="64">
        <f>IF(G13&lt;&gt;"",5,0)</f>
        <v>0</v>
      </c>
      <c r="J13" s="64" t="s">
        <v>43</v>
      </c>
    </row>
    <row r="14" spans="1:10" hidden="1">
      <c r="A14" s="226"/>
      <c r="B14" s="62" t="s">
        <v>56</v>
      </c>
      <c r="C14" s="226"/>
      <c r="D14" s="63" t="s">
        <v>44</v>
      </c>
      <c r="E14" s="64" t="s">
        <v>45</v>
      </c>
      <c r="F14" s="65" t="s">
        <v>46</v>
      </c>
      <c r="G14" s="64" t="s">
        <v>42</v>
      </c>
      <c r="H14" s="64"/>
      <c r="I14" s="64">
        <f>IF(G14&lt;&gt;"",5,"")</f>
        <v>5</v>
      </c>
      <c r="J14" s="64"/>
    </row>
    <row r="15" spans="1:10" hidden="1">
      <c r="A15" s="226"/>
      <c r="B15" s="62" t="s">
        <v>56</v>
      </c>
      <c r="C15" s="226"/>
      <c r="D15" s="63" t="s">
        <v>47</v>
      </c>
      <c r="E15" s="64"/>
      <c r="F15" s="65" t="s">
        <v>58</v>
      </c>
      <c r="G15" s="64" t="s">
        <v>42</v>
      </c>
      <c r="H15" s="64"/>
      <c r="I15" s="64">
        <f>IF(G15&lt;&gt;"",5,"")</f>
        <v>5</v>
      </c>
      <c r="J15" s="64"/>
    </row>
    <row r="16" spans="1:10" hidden="1">
      <c r="A16" s="226"/>
      <c r="B16" s="62" t="s">
        <v>56</v>
      </c>
      <c r="C16" s="226"/>
      <c r="D16" s="63" t="s">
        <v>49</v>
      </c>
      <c r="E16" s="64"/>
      <c r="F16" s="65" t="s">
        <v>55</v>
      </c>
      <c r="G16" s="64"/>
      <c r="H16" s="64" t="s">
        <v>42</v>
      </c>
      <c r="I16" s="64">
        <f>IF(G16&lt;&gt;"",5,0)</f>
        <v>0</v>
      </c>
      <c r="J16" s="64"/>
    </row>
    <row r="17" spans="1:10" hidden="1">
      <c r="A17" s="226"/>
      <c r="B17" s="62" t="s">
        <v>56</v>
      </c>
      <c r="C17" s="226"/>
      <c r="D17" s="66" t="s">
        <v>51</v>
      </c>
      <c r="E17" s="67"/>
      <c r="F17" s="68"/>
      <c r="G17" s="67"/>
      <c r="H17" s="67"/>
      <c r="I17" s="67">
        <f>SUM(I13:I16)</f>
        <v>10</v>
      </c>
      <c r="J17" s="67"/>
    </row>
    <row r="18" spans="1:10">
      <c r="A18" s="226">
        <v>4</v>
      </c>
      <c r="B18" s="62" t="s">
        <v>38</v>
      </c>
      <c r="C18" s="226" t="s">
        <v>59</v>
      </c>
      <c r="D18" s="63" t="s">
        <v>40</v>
      </c>
      <c r="E18" s="64"/>
      <c r="F18" s="65" t="s">
        <v>60</v>
      </c>
      <c r="G18" s="64"/>
      <c r="H18" s="64" t="s">
        <v>42</v>
      </c>
      <c r="I18" s="64">
        <f>IF(G18&lt;&gt;"",5,0)</f>
        <v>0</v>
      </c>
      <c r="J18" s="64" t="s">
        <v>61</v>
      </c>
    </row>
    <row r="19" spans="1:10" hidden="1">
      <c r="A19" s="226"/>
      <c r="B19" s="62" t="s">
        <v>38</v>
      </c>
      <c r="C19" s="226"/>
      <c r="D19" s="63" t="s">
        <v>44</v>
      </c>
      <c r="E19" s="64" t="s">
        <v>45</v>
      </c>
      <c r="F19" s="65" t="s">
        <v>46</v>
      </c>
      <c r="G19" s="64" t="s">
        <v>42</v>
      </c>
      <c r="H19" s="64"/>
      <c r="I19" s="64">
        <f>IF(G19&lt;&gt;"",5,"")</f>
        <v>5</v>
      </c>
      <c r="J19" s="64"/>
    </row>
    <row r="20" spans="1:10" hidden="1">
      <c r="A20" s="226"/>
      <c r="B20" s="62" t="s">
        <v>38</v>
      </c>
      <c r="C20" s="226"/>
      <c r="D20" s="63" t="s">
        <v>47</v>
      </c>
      <c r="E20" s="64"/>
      <c r="F20" s="65" t="s">
        <v>62</v>
      </c>
      <c r="G20" s="64" t="s">
        <v>42</v>
      </c>
      <c r="H20" s="64"/>
      <c r="I20" s="64">
        <f>IF(G20&lt;&gt;"",5,"")</f>
        <v>5</v>
      </c>
      <c r="J20" s="64"/>
    </row>
    <row r="21" spans="1:10" hidden="1">
      <c r="A21" s="226"/>
      <c r="B21" s="62" t="s">
        <v>38</v>
      </c>
      <c r="C21" s="226"/>
      <c r="D21" s="63" t="s">
        <v>49</v>
      </c>
      <c r="E21" s="64"/>
      <c r="F21" s="65" t="s">
        <v>50</v>
      </c>
      <c r="G21" s="64" t="s">
        <v>42</v>
      </c>
      <c r="H21" s="64"/>
      <c r="I21" s="64">
        <f>IF(G21&lt;&gt;"",5,"0")</f>
        <v>5</v>
      </c>
      <c r="J21" s="64"/>
    </row>
    <row r="22" spans="1:10" hidden="1">
      <c r="A22" s="226"/>
      <c r="B22" s="62" t="s">
        <v>38</v>
      </c>
      <c r="C22" s="226"/>
      <c r="D22" s="66" t="s">
        <v>51</v>
      </c>
      <c r="E22" s="67"/>
      <c r="F22" s="68"/>
      <c r="G22" s="67"/>
      <c r="H22" s="67"/>
      <c r="I22" s="67">
        <f>SUM(I18:I21)</f>
        <v>15</v>
      </c>
      <c r="J22" s="67"/>
    </row>
    <row r="23" spans="1:10">
      <c r="A23" s="226">
        <v>5</v>
      </c>
      <c r="B23" s="62" t="s">
        <v>56</v>
      </c>
      <c r="C23" s="226" t="s">
        <v>63</v>
      </c>
      <c r="D23" s="63" t="s">
        <v>40</v>
      </c>
      <c r="E23" s="64"/>
      <c r="F23" s="65" t="s">
        <v>64</v>
      </c>
      <c r="G23" s="64"/>
      <c r="H23" s="64" t="s">
        <v>42</v>
      </c>
      <c r="I23" s="64">
        <f>IF(G23&lt;&gt;"",5,0)</f>
        <v>0</v>
      </c>
      <c r="J23" s="64" t="s">
        <v>65</v>
      </c>
    </row>
    <row r="24" spans="1:10" hidden="1">
      <c r="A24" s="226"/>
      <c r="B24" s="62" t="s">
        <v>56</v>
      </c>
      <c r="C24" s="226"/>
      <c r="D24" s="63" t="s">
        <v>44</v>
      </c>
      <c r="E24" s="64" t="s">
        <v>45</v>
      </c>
      <c r="F24" s="65" t="s">
        <v>66</v>
      </c>
      <c r="G24" s="64" t="s">
        <v>42</v>
      </c>
      <c r="H24" s="64"/>
      <c r="I24" s="64">
        <f>IF(G24&lt;&gt;"",5,0)</f>
        <v>5</v>
      </c>
      <c r="J24" s="64"/>
    </row>
    <row r="25" spans="1:10" hidden="1">
      <c r="A25" s="226"/>
      <c r="B25" s="62" t="s">
        <v>56</v>
      </c>
      <c r="C25" s="226"/>
      <c r="D25" s="63" t="s">
        <v>47</v>
      </c>
      <c r="E25" s="64"/>
      <c r="F25" s="65" t="s">
        <v>67</v>
      </c>
      <c r="G25" s="64" t="s">
        <v>42</v>
      </c>
      <c r="H25" s="64"/>
      <c r="I25" s="64">
        <f>IF(G25&lt;&gt;"",5,"")</f>
        <v>5</v>
      </c>
      <c r="J25" s="64"/>
    </row>
    <row r="26" spans="1:10" hidden="1">
      <c r="A26" s="226"/>
      <c r="B26" s="62" t="s">
        <v>56</v>
      </c>
      <c r="C26" s="226"/>
      <c r="D26" s="63" t="s">
        <v>49</v>
      </c>
      <c r="E26" s="64"/>
      <c r="F26" s="65" t="s">
        <v>68</v>
      </c>
      <c r="G26" s="64" t="s">
        <v>42</v>
      </c>
      <c r="H26" s="64"/>
      <c r="I26" s="64">
        <f>IF(G26&lt;&gt;"",5,"0")</f>
        <v>5</v>
      </c>
      <c r="J26" s="64"/>
    </row>
    <row r="27" spans="1:10" hidden="1">
      <c r="A27" s="226"/>
      <c r="B27" s="62" t="s">
        <v>56</v>
      </c>
      <c r="C27" s="226"/>
      <c r="D27" s="66" t="s">
        <v>51</v>
      </c>
      <c r="E27" s="67"/>
      <c r="F27" s="68"/>
      <c r="G27" s="67"/>
      <c r="H27" s="67"/>
      <c r="I27" s="67">
        <f>SUM(I23:I26)</f>
        <v>15</v>
      </c>
      <c r="J27" s="67"/>
    </row>
    <row r="28" spans="1:10" ht="15.75" customHeight="1">
      <c r="A28" s="226">
        <v>6</v>
      </c>
      <c r="B28" s="62" t="s">
        <v>69</v>
      </c>
      <c r="C28" s="229" t="s">
        <v>70</v>
      </c>
      <c r="D28" s="69" t="s">
        <v>40</v>
      </c>
      <c r="E28" s="70"/>
      <c r="F28" s="71" t="s">
        <v>71</v>
      </c>
      <c r="G28" s="70"/>
      <c r="H28" s="70" t="s">
        <v>42</v>
      </c>
      <c r="I28" s="64">
        <f>IF(G28&lt;&gt;"",5,0)</f>
        <v>0</v>
      </c>
      <c r="J28" s="69" t="s">
        <v>72</v>
      </c>
    </row>
    <row r="29" spans="1:10" ht="15.75" hidden="1" customHeight="1">
      <c r="A29" s="226"/>
      <c r="B29" s="62" t="s">
        <v>69</v>
      </c>
      <c r="C29" s="229"/>
      <c r="D29" s="69" t="s">
        <v>44</v>
      </c>
      <c r="E29" s="70" t="s">
        <v>45</v>
      </c>
      <c r="F29" s="71" t="s">
        <v>73</v>
      </c>
      <c r="G29" s="70" t="s">
        <v>42</v>
      </c>
      <c r="H29" s="70"/>
      <c r="I29" s="64">
        <f>IF(G29&lt;&gt;"",5,"0")</f>
        <v>5</v>
      </c>
      <c r="J29" s="69"/>
    </row>
    <row r="30" spans="1:10" ht="15.75" hidden="1" customHeight="1">
      <c r="A30" s="226"/>
      <c r="B30" s="62" t="s">
        <v>69</v>
      </c>
      <c r="C30" s="229"/>
      <c r="D30" s="69" t="s">
        <v>47</v>
      </c>
      <c r="E30" s="70"/>
      <c r="F30" s="71" t="s">
        <v>74</v>
      </c>
      <c r="G30" s="70"/>
      <c r="H30" s="70" t="s">
        <v>42</v>
      </c>
      <c r="I30" s="64">
        <f>IF(G30&lt;&gt;"",5,0)</f>
        <v>0</v>
      </c>
      <c r="J30" s="69"/>
    </row>
    <row r="31" spans="1:10" ht="15.75" hidden="1" customHeight="1">
      <c r="A31" s="226"/>
      <c r="B31" s="62" t="s">
        <v>69</v>
      </c>
      <c r="C31" s="229"/>
      <c r="D31" s="69" t="s">
        <v>49</v>
      </c>
      <c r="E31" s="70"/>
      <c r="F31" s="71" t="s">
        <v>75</v>
      </c>
      <c r="G31" s="70" t="s">
        <v>42</v>
      </c>
      <c r="H31" s="70"/>
      <c r="I31" s="64">
        <f>IF(G31&lt;&gt;"",5,"0")</f>
        <v>5</v>
      </c>
      <c r="J31" s="69"/>
    </row>
    <row r="32" spans="1:10" hidden="1">
      <c r="A32" s="226"/>
      <c r="B32" s="62" t="s">
        <v>69</v>
      </c>
      <c r="C32" s="229"/>
      <c r="D32" s="72" t="s">
        <v>51</v>
      </c>
      <c r="E32" s="73"/>
      <c r="F32" s="74"/>
      <c r="G32" s="73"/>
      <c r="H32" s="73"/>
      <c r="I32" s="73">
        <f>SUM(I28:I31)</f>
        <v>10</v>
      </c>
      <c r="J32" s="69"/>
    </row>
    <row r="33" spans="1:10" ht="15.75" customHeight="1">
      <c r="A33" s="226">
        <v>7</v>
      </c>
      <c r="B33" s="62" t="s">
        <v>76</v>
      </c>
      <c r="C33" s="229" t="s">
        <v>77</v>
      </c>
      <c r="D33" s="69" t="s">
        <v>40</v>
      </c>
      <c r="E33" s="70"/>
      <c r="F33" s="71" t="s">
        <v>78</v>
      </c>
      <c r="G33" s="70" t="s">
        <v>42</v>
      </c>
      <c r="H33" s="70"/>
      <c r="I33" s="70">
        <f t="shared" ref="I33:I51" si="0">IF(G33="x",5,0)</f>
        <v>5</v>
      </c>
      <c r="J33" s="69"/>
    </row>
    <row r="34" spans="1:10" ht="15.75" hidden="1" customHeight="1">
      <c r="A34" s="226"/>
      <c r="B34" s="62" t="s">
        <v>76</v>
      </c>
      <c r="C34" s="229"/>
      <c r="D34" s="69" t="s">
        <v>44</v>
      </c>
      <c r="E34" s="70" t="s">
        <v>45</v>
      </c>
      <c r="F34" s="71" t="s">
        <v>79</v>
      </c>
      <c r="G34" s="70" t="s">
        <v>42</v>
      </c>
      <c r="H34" s="70"/>
      <c r="I34" s="70">
        <f t="shared" si="0"/>
        <v>5</v>
      </c>
      <c r="J34" s="69"/>
    </row>
    <row r="35" spans="1:10" ht="15.75" hidden="1" customHeight="1">
      <c r="A35" s="226"/>
      <c r="B35" s="62" t="s">
        <v>76</v>
      </c>
      <c r="C35" s="229"/>
      <c r="D35" s="69" t="s">
        <v>47</v>
      </c>
      <c r="E35" s="70"/>
      <c r="F35" s="71" t="s">
        <v>80</v>
      </c>
      <c r="G35" s="70" t="s">
        <v>42</v>
      </c>
      <c r="H35" s="70"/>
      <c r="I35" s="70">
        <f t="shared" si="0"/>
        <v>5</v>
      </c>
      <c r="J35" s="69"/>
    </row>
    <row r="36" spans="1:10" ht="15.75" hidden="1" customHeight="1">
      <c r="A36" s="226"/>
      <c r="B36" s="62" t="s">
        <v>76</v>
      </c>
      <c r="C36" s="229"/>
      <c r="D36" s="69" t="s">
        <v>49</v>
      </c>
      <c r="E36" s="70"/>
      <c r="F36" s="71" t="s">
        <v>81</v>
      </c>
      <c r="G36" s="70"/>
      <c r="H36" s="70" t="s">
        <v>42</v>
      </c>
      <c r="I36" s="64">
        <f>IF(G36&lt;&gt;"",5,0)</f>
        <v>0</v>
      </c>
      <c r="J36" s="69"/>
    </row>
    <row r="37" spans="1:10" hidden="1">
      <c r="A37" s="226"/>
      <c r="B37" s="62" t="s">
        <v>76</v>
      </c>
      <c r="C37" s="229"/>
      <c r="D37" s="72" t="s">
        <v>51</v>
      </c>
      <c r="E37" s="73"/>
      <c r="F37" s="74"/>
      <c r="G37" s="73"/>
      <c r="H37" s="73"/>
      <c r="I37" s="73">
        <f>SUM(I33:I36)</f>
        <v>15</v>
      </c>
      <c r="J37" s="69"/>
    </row>
    <row r="38" spans="1:10" ht="15.75" customHeight="1">
      <c r="A38" s="226">
        <v>8</v>
      </c>
      <c r="B38" s="62" t="s">
        <v>76</v>
      </c>
      <c r="C38" s="229" t="s">
        <v>82</v>
      </c>
      <c r="D38" s="69" t="s">
        <v>40</v>
      </c>
      <c r="E38" s="70"/>
      <c r="F38" s="71" t="s">
        <v>83</v>
      </c>
      <c r="G38" s="70" t="s">
        <v>42</v>
      </c>
      <c r="H38" s="70"/>
      <c r="I38" s="70">
        <f t="shared" si="0"/>
        <v>5</v>
      </c>
      <c r="J38" s="69"/>
    </row>
    <row r="39" spans="1:10" ht="15.75" hidden="1" customHeight="1">
      <c r="A39" s="226"/>
      <c r="B39" s="62" t="s">
        <v>76</v>
      </c>
      <c r="C39" s="229"/>
      <c r="D39" s="69" t="s">
        <v>44</v>
      </c>
      <c r="E39" s="70" t="s">
        <v>45</v>
      </c>
      <c r="F39" s="71" t="s">
        <v>84</v>
      </c>
      <c r="G39" s="70" t="s">
        <v>42</v>
      </c>
      <c r="H39" s="70"/>
      <c r="I39" s="70">
        <f t="shared" si="0"/>
        <v>5</v>
      </c>
      <c r="J39" s="69"/>
    </row>
    <row r="40" spans="1:10" ht="15.75" hidden="1" customHeight="1">
      <c r="A40" s="226"/>
      <c r="B40" s="62" t="s">
        <v>76</v>
      </c>
      <c r="C40" s="229"/>
      <c r="D40" s="69" t="s">
        <v>47</v>
      </c>
      <c r="E40" s="70"/>
      <c r="F40" s="71" t="s">
        <v>85</v>
      </c>
      <c r="G40" s="70" t="s">
        <v>42</v>
      </c>
      <c r="H40" s="70"/>
      <c r="I40" s="70">
        <f t="shared" si="0"/>
        <v>5</v>
      </c>
      <c r="J40" s="69"/>
    </row>
    <row r="41" spans="1:10" ht="15.75" hidden="1" customHeight="1">
      <c r="A41" s="226"/>
      <c r="B41" s="62" t="s">
        <v>76</v>
      </c>
      <c r="C41" s="229"/>
      <c r="D41" s="69" t="s">
        <v>49</v>
      </c>
      <c r="E41" s="70"/>
      <c r="F41" s="71" t="s">
        <v>81</v>
      </c>
      <c r="G41" s="70"/>
      <c r="H41" s="70" t="s">
        <v>42</v>
      </c>
      <c r="I41" s="64">
        <f>IF(G41&lt;&gt;"",5,0)</f>
        <v>0</v>
      </c>
      <c r="J41" s="69"/>
    </row>
    <row r="42" spans="1:10" hidden="1">
      <c r="A42" s="226"/>
      <c r="B42" s="62" t="s">
        <v>76</v>
      </c>
      <c r="C42" s="229"/>
      <c r="D42" s="72" t="s">
        <v>51</v>
      </c>
      <c r="E42" s="73"/>
      <c r="F42" s="74"/>
      <c r="G42" s="73"/>
      <c r="H42" s="73"/>
      <c r="I42" s="73">
        <f>SUM(I38:I41)</f>
        <v>15</v>
      </c>
      <c r="J42" s="69"/>
    </row>
    <row r="43" spans="1:10" ht="15.75" customHeight="1">
      <c r="A43" s="226">
        <v>9</v>
      </c>
      <c r="B43" s="62" t="s">
        <v>76</v>
      </c>
      <c r="C43" s="229" t="s">
        <v>86</v>
      </c>
      <c r="D43" s="69" t="s">
        <v>40</v>
      </c>
      <c r="E43" s="70"/>
      <c r="F43" s="71" t="s">
        <v>87</v>
      </c>
      <c r="G43" s="70" t="s">
        <v>42</v>
      </c>
      <c r="H43" s="70"/>
      <c r="I43" s="70">
        <f t="shared" si="0"/>
        <v>5</v>
      </c>
      <c r="J43" s="69"/>
    </row>
    <row r="44" spans="1:10" ht="15.75" hidden="1" customHeight="1">
      <c r="A44" s="226"/>
      <c r="B44" s="62" t="s">
        <v>76</v>
      </c>
      <c r="C44" s="229"/>
      <c r="D44" s="69" t="s">
        <v>44</v>
      </c>
      <c r="E44" s="70" t="s">
        <v>45</v>
      </c>
      <c r="F44" s="71" t="s">
        <v>88</v>
      </c>
      <c r="G44" s="70" t="s">
        <v>42</v>
      </c>
      <c r="H44" s="70"/>
      <c r="I44" s="70">
        <f t="shared" si="0"/>
        <v>5</v>
      </c>
      <c r="J44" s="69"/>
    </row>
    <row r="45" spans="1:10" ht="15.75" hidden="1" customHeight="1">
      <c r="A45" s="226"/>
      <c r="B45" s="62" t="s">
        <v>76</v>
      </c>
      <c r="C45" s="229"/>
      <c r="D45" s="69" t="s">
        <v>47</v>
      </c>
      <c r="E45" s="70"/>
      <c r="F45" s="71" t="s">
        <v>89</v>
      </c>
      <c r="G45" s="70" t="s">
        <v>42</v>
      </c>
      <c r="H45" s="70"/>
      <c r="I45" s="70">
        <f t="shared" si="0"/>
        <v>5</v>
      </c>
      <c r="J45" s="69"/>
    </row>
    <row r="46" spans="1:10" ht="15.75" hidden="1" customHeight="1">
      <c r="A46" s="226"/>
      <c r="B46" s="62" t="s">
        <v>76</v>
      </c>
      <c r="C46" s="229"/>
      <c r="D46" s="69" t="s">
        <v>49</v>
      </c>
      <c r="E46" s="70"/>
      <c r="F46" s="71" t="s">
        <v>75</v>
      </c>
      <c r="G46" s="70" t="s">
        <v>42</v>
      </c>
      <c r="H46" s="70"/>
      <c r="I46" s="70">
        <f t="shared" si="0"/>
        <v>5</v>
      </c>
      <c r="J46" s="69"/>
    </row>
    <row r="47" spans="1:10" hidden="1">
      <c r="A47" s="226"/>
      <c r="B47" s="62" t="s">
        <v>76</v>
      </c>
      <c r="C47" s="229"/>
      <c r="D47" s="72" t="s">
        <v>51</v>
      </c>
      <c r="E47" s="73"/>
      <c r="F47" s="74"/>
      <c r="G47" s="73"/>
      <c r="H47" s="73"/>
      <c r="I47" s="73">
        <f>SUM(I43:I46)</f>
        <v>20</v>
      </c>
      <c r="J47" s="69"/>
    </row>
    <row r="48" spans="1:10" ht="15.75" customHeight="1">
      <c r="A48" s="226">
        <v>10</v>
      </c>
      <c r="B48" s="62" t="s">
        <v>90</v>
      </c>
      <c r="C48" s="229" t="s">
        <v>91</v>
      </c>
      <c r="D48" s="69" t="s">
        <v>40</v>
      </c>
      <c r="E48" s="70"/>
      <c r="F48" s="71" t="s">
        <v>92</v>
      </c>
      <c r="G48" s="70"/>
      <c r="H48" s="70" t="s">
        <v>42</v>
      </c>
      <c r="I48" s="64">
        <f>IF(G48&lt;&gt;"",5,0)</f>
        <v>0</v>
      </c>
      <c r="J48" s="69" t="s">
        <v>72</v>
      </c>
    </row>
    <row r="49" spans="1:10" ht="15.75" hidden="1" customHeight="1">
      <c r="A49" s="226"/>
      <c r="B49" s="62" t="s">
        <v>90</v>
      </c>
      <c r="C49" s="229"/>
      <c r="D49" s="69" t="s">
        <v>44</v>
      </c>
      <c r="E49" s="70" t="s">
        <v>45</v>
      </c>
      <c r="F49" s="71" t="s">
        <v>93</v>
      </c>
      <c r="G49" s="70" t="s">
        <v>42</v>
      </c>
      <c r="H49" s="70"/>
      <c r="I49" s="70">
        <f t="shared" si="0"/>
        <v>5</v>
      </c>
      <c r="J49" s="69"/>
    </row>
    <row r="50" spans="1:10" ht="15.75" hidden="1" customHeight="1">
      <c r="A50" s="226"/>
      <c r="B50" s="62" t="s">
        <v>90</v>
      </c>
      <c r="C50" s="229"/>
      <c r="D50" s="69" t="s">
        <v>47</v>
      </c>
      <c r="E50" s="70"/>
      <c r="F50" s="71" t="s">
        <v>94</v>
      </c>
      <c r="G50" s="70" t="s">
        <v>42</v>
      </c>
      <c r="H50" s="70"/>
      <c r="I50" s="70">
        <f t="shared" si="0"/>
        <v>5</v>
      </c>
      <c r="J50" s="69"/>
    </row>
    <row r="51" spans="1:10" ht="15.75" hidden="1" customHeight="1">
      <c r="A51" s="226"/>
      <c r="B51" s="62" t="s">
        <v>90</v>
      </c>
      <c r="C51" s="229"/>
      <c r="D51" s="69" t="s">
        <v>49</v>
      </c>
      <c r="E51" s="70"/>
      <c r="F51" s="71" t="s">
        <v>75</v>
      </c>
      <c r="G51" s="70" t="s">
        <v>42</v>
      </c>
      <c r="H51" s="70"/>
      <c r="I51" s="70">
        <f t="shared" si="0"/>
        <v>5</v>
      </c>
      <c r="J51" s="69"/>
    </row>
    <row r="52" spans="1:10" hidden="1">
      <c r="A52" s="226"/>
      <c r="B52" s="62" t="s">
        <v>90</v>
      </c>
      <c r="C52" s="229"/>
      <c r="D52" s="72" t="s">
        <v>51</v>
      </c>
      <c r="E52" s="73"/>
      <c r="F52" s="74"/>
      <c r="G52" s="73"/>
      <c r="H52" s="73"/>
      <c r="I52" s="73">
        <f>SUM(I48:I51)</f>
        <v>15</v>
      </c>
      <c r="J52" s="69"/>
    </row>
    <row r="53" spans="1:10">
      <c r="A53" s="226">
        <v>11</v>
      </c>
      <c r="B53" s="62" t="s">
        <v>95</v>
      </c>
      <c r="C53" s="226" t="s">
        <v>96</v>
      </c>
      <c r="D53" s="63" t="s">
        <v>40</v>
      </c>
      <c r="E53" s="64"/>
      <c r="F53" s="65" t="s">
        <v>97</v>
      </c>
      <c r="G53" s="64" t="s">
        <v>42</v>
      </c>
      <c r="H53" s="64"/>
      <c r="I53" s="64">
        <f>IF(G53&lt;&gt;"",5,"0")</f>
        <v>5</v>
      </c>
      <c r="J53" s="64" t="s">
        <v>98</v>
      </c>
    </row>
    <row r="54" spans="1:10" hidden="1">
      <c r="A54" s="226"/>
      <c r="B54" s="62" t="s">
        <v>95</v>
      </c>
      <c r="C54" s="226"/>
      <c r="D54" s="63" t="s">
        <v>44</v>
      </c>
      <c r="E54" s="64" t="s">
        <v>45</v>
      </c>
      <c r="F54" s="65" t="s">
        <v>99</v>
      </c>
      <c r="G54" s="64" t="s">
        <v>42</v>
      </c>
      <c r="H54" s="64"/>
      <c r="I54" s="64">
        <f>IF(G54&lt;&gt;"",5,"0")</f>
        <v>5</v>
      </c>
      <c r="J54" s="64" t="s">
        <v>98</v>
      </c>
    </row>
    <row r="55" spans="1:10" hidden="1">
      <c r="A55" s="226"/>
      <c r="B55" s="62" t="s">
        <v>95</v>
      </c>
      <c r="C55" s="226"/>
      <c r="D55" s="63" t="s">
        <v>47</v>
      </c>
      <c r="E55" s="64"/>
      <c r="F55" s="65" t="s">
        <v>100</v>
      </c>
      <c r="G55" s="64" t="s">
        <v>42</v>
      </c>
      <c r="H55" s="64"/>
      <c r="I55" s="64">
        <f>IF(G55&lt;&gt;"",5,0)</f>
        <v>5</v>
      </c>
      <c r="J55" s="64" t="s">
        <v>98</v>
      </c>
    </row>
    <row r="56" spans="1:10" hidden="1">
      <c r="A56" s="226"/>
      <c r="B56" s="62" t="s">
        <v>95</v>
      </c>
      <c r="C56" s="226"/>
      <c r="D56" s="63" t="s">
        <v>49</v>
      </c>
      <c r="E56" s="64"/>
      <c r="F56" s="65" t="s">
        <v>101</v>
      </c>
      <c r="G56" s="64" t="s">
        <v>42</v>
      </c>
      <c r="H56" s="64"/>
      <c r="I56" s="64">
        <f>IF(G56&lt;&gt;"",5,"0")</f>
        <v>5</v>
      </c>
      <c r="J56" s="64" t="s">
        <v>98</v>
      </c>
    </row>
    <row r="57" spans="1:10" hidden="1">
      <c r="A57" s="226"/>
      <c r="B57" s="62" t="s">
        <v>95</v>
      </c>
      <c r="C57" s="226"/>
      <c r="D57" s="66" t="s">
        <v>51</v>
      </c>
      <c r="E57" s="67"/>
      <c r="F57" s="68"/>
      <c r="G57" s="67"/>
      <c r="H57" s="67"/>
      <c r="I57" s="67">
        <v>15</v>
      </c>
      <c r="J57" s="67"/>
    </row>
    <row r="58" spans="1:10">
      <c r="A58" s="226">
        <v>12</v>
      </c>
      <c r="B58" s="62" t="s">
        <v>102</v>
      </c>
      <c r="C58" s="226" t="s">
        <v>103</v>
      </c>
      <c r="D58" s="63" t="s">
        <v>40</v>
      </c>
      <c r="E58" s="64"/>
      <c r="F58" s="65" t="s">
        <v>104</v>
      </c>
      <c r="G58" s="64"/>
      <c r="H58" s="64" t="s">
        <v>42</v>
      </c>
      <c r="I58" s="64">
        <f>IF(G58&lt;&gt;"",5,0)</f>
        <v>0</v>
      </c>
      <c r="J58" s="64" t="s">
        <v>105</v>
      </c>
    </row>
    <row r="59" spans="1:10" hidden="1">
      <c r="A59" s="226"/>
      <c r="B59" s="62" t="s">
        <v>102</v>
      </c>
      <c r="C59" s="226"/>
      <c r="D59" s="63" t="s">
        <v>44</v>
      </c>
      <c r="E59" s="64" t="s">
        <v>45</v>
      </c>
      <c r="F59" s="65" t="s">
        <v>99</v>
      </c>
      <c r="G59" s="64" t="s">
        <v>42</v>
      </c>
      <c r="H59" s="64"/>
      <c r="I59" s="64">
        <f>IF(G59&lt;&gt;"",5,"0")</f>
        <v>5</v>
      </c>
      <c r="J59" s="64" t="s">
        <v>98</v>
      </c>
    </row>
    <row r="60" spans="1:10" hidden="1">
      <c r="A60" s="226"/>
      <c r="B60" s="62" t="s">
        <v>102</v>
      </c>
      <c r="C60" s="226"/>
      <c r="D60" s="63" t="s">
        <v>47</v>
      </c>
      <c r="E60" s="64"/>
      <c r="F60" s="65" t="s">
        <v>106</v>
      </c>
      <c r="G60" s="64" t="s">
        <v>42</v>
      </c>
      <c r="H60" s="64"/>
      <c r="I60" s="64">
        <f>IF(G60&lt;&gt;"",5,"0")</f>
        <v>5</v>
      </c>
      <c r="J60" s="64" t="s">
        <v>98</v>
      </c>
    </row>
    <row r="61" spans="1:10" hidden="1">
      <c r="A61" s="226"/>
      <c r="B61" s="62" t="s">
        <v>102</v>
      </c>
      <c r="C61" s="226"/>
      <c r="D61" s="63" t="s">
        <v>49</v>
      </c>
      <c r="E61" s="64"/>
      <c r="F61" s="65" t="s">
        <v>101</v>
      </c>
      <c r="G61" s="64" t="s">
        <v>42</v>
      </c>
      <c r="H61" s="64"/>
      <c r="I61" s="64">
        <f>IF(G61&lt;&gt;"",5,"0")</f>
        <v>5</v>
      </c>
      <c r="J61" s="64" t="s">
        <v>98</v>
      </c>
    </row>
    <row r="62" spans="1:10" hidden="1">
      <c r="A62" s="226"/>
      <c r="B62" s="62" t="s">
        <v>102</v>
      </c>
      <c r="C62" s="226"/>
      <c r="D62" s="66" t="s">
        <v>51</v>
      </c>
      <c r="E62" s="67"/>
      <c r="F62" s="68"/>
      <c r="G62" s="67"/>
      <c r="H62" s="67"/>
      <c r="I62" s="67">
        <v>15</v>
      </c>
      <c r="J62" s="67"/>
    </row>
    <row r="63" spans="1:10" s="76" customFormat="1">
      <c r="A63" s="232">
        <v>13</v>
      </c>
      <c r="B63" s="75" t="s">
        <v>102</v>
      </c>
      <c r="C63" s="226" t="s">
        <v>107</v>
      </c>
      <c r="D63" s="63" t="s">
        <v>40</v>
      </c>
      <c r="E63" s="64"/>
      <c r="F63" s="65" t="s">
        <v>108</v>
      </c>
      <c r="G63" s="64" t="s">
        <v>42</v>
      </c>
      <c r="H63" s="64"/>
      <c r="I63" s="64">
        <f>IF(G63&lt;&gt;"",5,0)</f>
        <v>5</v>
      </c>
      <c r="J63" s="64" t="s">
        <v>98</v>
      </c>
    </row>
    <row r="64" spans="1:10" s="76" customFormat="1" hidden="1">
      <c r="A64" s="232"/>
      <c r="B64" s="75" t="s">
        <v>102</v>
      </c>
      <c r="C64" s="226"/>
      <c r="D64" s="63" t="s">
        <v>44</v>
      </c>
      <c r="E64" s="64" t="s">
        <v>45</v>
      </c>
      <c r="F64" s="65" t="s">
        <v>109</v>
      </c>
      <c r="G64" s="64" t="s">
        <v>42</v>
      </c>
      <c r="H64" s="64"/>
      <c r="I64" s="64">
        <f>IF(G64&lt;&gt;"",5,0)</f>
        <v>5</v>
      </c>
      <c r="J64" s="64" t="s">
        <v>98</v>
      </c>
    </row>
    <row r="65" spans="1:10" s="76" customFormat="1" hidden="1">
      <c r="A65" s="232"/>
      <c r="B65" s="75" t="s">
        <v>102</v>
      </c>
      <c r="C65" s="226"/>
      <c r="D65" s="63" t="s">
        <v>47</v>
      </c>
      <c r="E65" s="64"/>
      <c r="F65" s="65" t="s">
        <v>110</v>
      </c>
      <c r="G65" s="64" t="s">
        <v>42</v>
      </c>
      <c r="H65" s="64"/>
      <c r="I65" s="64">
        <f>IF(G65&lt;&gt;"",5,0)</f>
        <v>5</v>
      </c>
      <c r="J65" s="64" t="s">
        <v>98</v>
      </c>
    </row>
    <row r="66" spans="1:10" s="76" customFormat="1" hidden="1">
      <c r="A66" s="232"/>
      <c r="B66" s="75" t="s">
        <v>102</v>
      </c>
      <c r="C66" s="226"/>
      <c r="D66" s="63" t="s">
        <v>49</v>
      </c>
      <c r="E66" s="64"/>
      <c r="F66" s="65"/>
      <c r="G66" s="64" t="s">
        <v>42</v>
      </c>
      <c r="H66" s="64"/>
      <c r="I66" s="64">
        <f>IF(G66&lt;&gt;"",5,0)</f>
        <v>5</v>
      </c>
      <c r="J66" s="64" t="s">
        <v>98</v>
      </c>
    </row>
    <row r="67" spans="1:10" s="76" customFormat="1" hidden="1">
      <c r="A67" s="232"/>
      <c r="B67" s="75" t="s">
        <v>102</v>
      </c>
      <c r="C67" s="226"/>
      <c r="D67" s="66" t="s">
        <v>51</v>
      </c>
      <c r="E67" s="67"/>
      <c r="F67" s="68"/>
      <c r="G67" s="67"/>
      <c r="H67" s="67"/>
      <c r="I67" s="67">
        <v>20</v>
      </c>
      <c r="J67" s="67"/>
    </row>
    <row r="68" spans="1:10" s="76" customFormat="1">
      <c r="A68" s="232">
        <v>14</v>
      </c>
      <c r="B68" s="75" t="s">
        <v>102</v>
      </c>
      <c r="C68" s="226" t="s">
        <v>111</v>
      </c>
      <c r="D68" s="63" t="s">
        <v>40</v>
      </c>
      <c r="E68" s="64"/>
      <c r="F68" s="65" t="s">
        <v>112</v>
      </c>
      <c r="G68" s="64" t="s">
        <v>42</v>
      </c>
      <c r="H68" s="64"/>
      <c r="I68" s="64">
        <f>IF(G68&lt;&gt;"",5,0)</f>
        <v>5</v>
      </c>
      <c r="J68" s="64" t="s">
        <v>98</v>
      </c>
    </row>
    <row r="69" spans="1:10" s="76" customFormat="1" hidden="1">
      <c r="A69" s="232"/>
      <c r="B69" s="75" t="s">
        <v>102</v>
      </c>
      <c r="C69" s="226"/>
      <c r="D69" s="63" t="s">
        <v>44</v>
      </c>
      <c r="E69" s="64" t="s">
        <v>45</v>
      </c>
      <c r="F69" s="65" t="s">
        <v>109</v>
      </c>
      <c r="G69" s="64" t="s">
        <v>42</v>
      </c>
      <c r="H69" s="64"/>
      <c r="I69" s="64">
        <f>IF(G69&lt;&gt;"",5,0)</f>
        <v>5</v>
      </c>
      <c r="J69" s="64" t="s">
        <v>98</v>
      </c>
    </row>
    <row r="70" spans="1:10" s="76" customFormat="1" hidden="1">
      <c r="A70" s="232"/>
      <c r="B70" s="75" t="s">
        <v>102</v>
      </c>
      <c r="C70" s="226"/>
      <c r="D70" s="63" t="s">
        <v>47</v>
      </c>
      <c r="E70" s="64"/>
      <c r="F70" s="65" t="s">
        <v>110</v>
      </c>
      <c r="G70" s="64" t="s">
        <v>42</v>
      </c>
      <c r="H70" s="64"/>
      <c r="I70" s="64">
        <f>IF(G70&lt;&gt;"",5,0)</f>
        <v>5</v>
      </c>
      <c r="J70" s="64" t="s">
        <v>98</v>
      </c>
    </row>
    <row r="71" spans="1:10" s="76" customFormat="1" hidden="1">
      <c r="A71" s="232"/>
      <c r="B71" s="75" t="s">
        <v>102</v>
      </c>
      <c r="C71" s="226"/>
      <c r="D71" s="63" t="s">
        <v>49</v>
      </c>
      <c r="E71" s="64"/>
      <c r="F71" s="65"/>
      <c r="G71" s="64" t="s">
        <v>42</v>
      </c>
      <c r="H71" s="64"/>
      <c r="I71" s="64">
        <f>IF(G71&lt;&gt;"",5,0)</f>
        <v>5</v>
      </c>
      <c r="J71" s="64" t="s">
        <v>98</v>
      </c>
    </row>
    <row r="72" spans="1:10" s="76" customFormat="1" hidden="1">
      <c r="A72" s="232"/>
      <c r="B72" s="75" t="s">
        <v>102</v>
      </c>
      <c r="C72" s="226"/>
      <c r="D72" s="66" t="s">
        <v>51</v>
      </c>
      <c r="E72" s="67"/>
      <c r="F72" s="68"/>
      <c r="G72" s="67"/>
      <c r="H72" s="67"/>
      <c r="I72" s="67">
        <v>20</v>
      </c>
      <c r="J72" s="67"/>
    </row>
    <row r="73" spans="1:10">
      <c r="A73" s="226">
        <v>15</v>
      </c>
      <c r="B73" s="62" t="s">
        <v>69</v>
      </c>
      <c r="C73" s="230" t="s">
        <v>113</v>
      </c>
      <c r="D73" s="77" t="s">
        <v>40</v>
      </c>
      <c r="E73" s="78"/>
      <c r="F73" s="79" t="s">
        <v>114</v>
      </c>
      <c r="G73" s="78"/>
      <c r="H73" s="78" t="s">
        <v>42</v>
      </c>
      <c r="I73" s="64">
        <f>IF(G73&lt;&gt;"",5,0)</f>
        <v>0</v>
      </c>
      <c r="J73" s="231" t="s">
        <v>115</v>
      </c>
    </row>
    <row r="74" spans="1:10" hidden="1">
      <c r="A74" s="226"/>
      <c r="B74" s="62" t="s">
        <v>69</v>
      </c>
      <c r="C74" s="230"/>
      <c r="D74" s="77" t="s">
        <v>44</v>
      </c>
      <c r="E74" s="78" t="s">
        <v>45</v>
      </c>
      <c r="F74" s="79" t="s">
        <v>116</v>
      </c>
      <c r="G74" s="78" t="s">
        <v>42</v>
      </c>
      <c r="H74" s="78"/>
      <c r="I74" s="78">
        <v>5</v>
      </c>
      <c r="J74" s="231"/>
    </row>
    <row r="75" spans="1:10" hidden="1">
      <c r="A75" s="226"/>
      <c r="B75" s="62" t="s">
        <v>69</v>
      </c>
      <c r="C75" s="230"/>
      <c r="D75" s="77" t="s">
        <v>47</v>
      </c>
      <c r="E75" s="78"/>
      <c r="F75" s="79" t="s">
        <v>117</v>
      </c>
      <c r="G75" s="78" t="s">
        <v>42</v>
      </c>
      <c r="H75" s="78"/>
      <c r="I75" s="64">
        <f>IF(G75&lt;&gt;"",5,0)</f>
        <v>5</v>
      </c>
      <c r="J75" s="231"/>
    </row>
    <row r="76" spans="1:10" hidden="1">
      <c r="A76" s="226"/>
      <c r="B76" s="62" t="s">
        <v>69</v>
      </c>
      <c r="C76" s="230"/>
      <c r="D76" s="77" t="s">
        <v>49</v>
      </c>
      <c r="E76" s="78"/>
      <c r="F76" s="79" t="s">
        <v>118</v>
      </c>
      <c r="G76" s="78"/>
      <c r="H76" s="78" t="s">
        <v>42</v>
      </c>
      <c r="I76" s="64">
        <f>IF(G76&lt;&gt;"",5,0)</f>
        <v>0</v>
      </c>
      <c r="J76" s="231"/>
    </row>
    <row r="77" spans="1:10" hidden="1">
      <c r="A77" s="226"/>
      <c r="B77" s="62" t="s">
        <v>69</v>
      </c>
      <c r="C77" s="230"/>
      <c r="D77" s="80" t="s">
        <v>51</v>
      </c>
      <c r="E77" s="81"/>
      <c r="F77" s="82"/>
      <c r="G77" s="81"/>
      <c r="H77" s="81"/>
      <c r="I77" s="81">
        <v>5</v>
      </c>
      <c r="J77" s="231"/>
    </row>
    <row r="78" spans="1:10" s="76" customFormat="1">
      <c r="A78" s="232">
        <v>16</v>
      </c>
      <c r="B78" s="75" t="s">
        <v>90</v>
      </c>
      <c r="C78" s="230" t="s">
        <v>119</v>
      </c>
      <c r="D78" s="77" t="s">
        <v>40</v>
      </c>
      <c r="E78" s="78"/>
      <c r="F78" s="79" t="s">
        <v>120</v>
      </c>
      <c r="G78" s="78" t="s">
        <v>42</v>
      </c>
      <c r="H78" s="78"/>
      <c r="I78" s="64">
        <f>IF(G78&lt;&gt;"",5,0)</f>
        <v>5</v>
      </c>
      <c r="J78" s="231"/>
    </row>
    <row r="79" spans="1:10" s="76" customFormat="1" hidden="1">
      <c r="A79" s="232"/>
      <c r="B79" s="75" t="s">
        <v>90</v>
      </c>
      <c r="C79" s="230"/>
      <c r="D79" s="77" t="s">
        <v>44</v>
      </c>
      <c r="E79" s="78" t="s">
        <v>45</v>
      </c>
      <c r="F79" s="79" t="s">
        <v>116</v>
      </c>
      <c r="G79" s="78" t="s">
        <v>42</v>
      </c>
      <c r="H79" s="78"/>
      <c r="I79" s="64">
        <f>IF(G79&lt;&gt;"",5,0)</f>
        <v>5</v>
      </c>
      <c r="J79" s="231"/>
    </row>
    <row r="80" spans="1:10" s="76" customFormat="1" hidden="1">
      <c r="A80" s="232"/>
      <c r="B80" s="75" t="s">
        <v>90</v>
      </c>
      <c r="C80" s="230"/>
      <c r="D80" s="77" t="s">
        <v>47</v>
      </c>
      <c r="E80" s="78"/>
      <c r="F80" s="79" t="s">
        <v>121</v>
      </c>
      <c r="G80" s="78" t="s">
        <v>42</v>
      </c>
      <c r="H80" s="78"/>
      <c r="I80" s="64">
        <f>IF(G80&lt;&gt;"",5,0)</f>
        <v>5</v>
      </c>
      <c r="J80" s="231"/>
    </row>
    <row r="81" spans="1:10" s="76" customFormat="1" hidden="1">
      <c r="A81" s="232"/>
      <c r="B81" s="75" t="s">
        <v>90</v>
      </c>
      <c r="C81" s="230"/>
      <c r="D81" s="77" t="s">
        <v>49</v>
      </c>
      <c r="E81" s="78"/>
      <c r="F81" s="79" t="s">
        <v>122</v>
      </c>
      <c r="G81" s="78" t="s">
        <v>42</v>
      </c>
      <c r="H81" s="78"/>
      <c r="I81" s="64">
        <f>IF(G81&lt;&gt;"",5,0)</f>
        <v>5</v>
      </c>
      <c r="J81" s="231"/>
    </row>
    <row r="82" spans="1:10" s="76" customFormat="1" hidden="1">
      <c r="A82" s="232"/>
      <c r="B82" s="75" t="s">
        <v>90</v>
      </c>
      <c r="C82" s="230"/>
      <c r="D82" s="80" t="s">
        <v>51</v>
      </c>
      <c r="E82" s="81"/>
      <c r="F82" s="82"/>
      <c r="G82" s="81"/>
      <c r="H82" s="81"/>
      <c r="I82" s="81">
        <v>20</v>
      </c>
      <c r="J82" s="231"/>
    </row>
    <row r="83" spans="1:10" ht="30">
      <c r="A83" s="226">
        <v>17</v>
      </c>
      <c r="B83" s="62" t="s">
        <v>76</v>
      </c>
      <c r="C83" s="230" t="s">
        <v>123</v>
      </c>
      <c r="D83" s="77" t="s">
        <v>40</v>
      </c>
      <c r="E83" s="78"/>
      <c r="F83" s="79" t="s">
        <v>124</v>
      </c>
      <c r="G83" s="78"/>
      <c r="H83" s="78" t="s">
        <v>42</v>
      </c>
      <c r="I83" s="64">
        <f>IF(G83&lt;&gt;"",5,0)</f>
        <v>0</v>
      </c>
      <c r="J83" s="231" t="s">
        <v>125</v>
      </c>
    </row>
    <row r="84" spans="1:10" hidden="1">
      <c r="A84" s="226"/>
      <c r="B84" s="62" t="s">
        <v>76</v>
      </c>
      <c r="C84" s="230"/>
      <c r="D84" s="77" t="s">
        <v>44</v>
      </c>
      <c r="E84" s="78" t="s">
        <v>45</v>
      </c>
      <c r="F84" s="79" t="s">
        <v>116</v>
      </c>
      <c r="G84" s="78" t="s">
        <v>42</v>
      </c>
      <c r="H84" s="78"/>
      <c r="I84" s="78">
        <v>5</v>
      </c>
      <c r="J84" s="231"/>
    </row>
    <row r="85" spans="1:10" ht="30" hidden="1">
      <c r="A85" s="226"/>
      <c r="B85" s="62" t="s">
        <v>76</v>
      </c>
      <c r="C85" s="230"/>
      <c r="D85" s="77" t="s">
        <v>47</v>
      </c>
      <c r="E85" s="78"/>
      <c r="F85" s="79" t="s">
        <v>126</v>
      </c>
      <c r="G85" s="78" t="s">
        <v>42</v>
      </c>
      <c r="H85" s="78"/>
      <c r="I85" s="64">
        <f>IF(G85&lt;&gt;"",5,0)</f>
        <v>5</v>
      </c>
      <c r="J85" s="231"/>
    </row>
    <row r="86" spans="1:10" hidden="1">
      <c r="A86" s="226"/>
      <c r="B86" s="62" t="s">
        <v>76</v>
      </c>
      <c r="C86" s="230"/>
      <c r="D86" s="77" t="s">
        <v>49</v>
      </c>
      <c r="E86" s="78"/>
      <c r="F86" s="79" t="s">
        <v>127</v>
      </c>
      <c r="G86" s="78" t="s">
        <v>42</v>
      </c>
      <c r="H86" s="78"/>
      <c r="I86" s="78">
        <v>5</v>
      </c>
      <c r="J86" s="231"/>
    </row>
    <row r="87" spans="1:10" hidden="1">
      <c r="A87" s="226"/>
      <c r="B87" s="62" t="s">
        <v>76</v>
      </c>
      <c r="C87" s="230"/>
      <c r="D87" s="80" t="s">
        <v>51</v>
      </c>
      <c r="E87" s="81"/>
      <c r="F87" s="82"/>
      <c r="G87" s="81"/>
      <c r="H87" s="81"/>
      <c r="I87" s="81">
        <v>10</v>
      </c>
      <c r="J87" s="231"/>
    </row>
    <row r="88" spans="1:10">
      <c r="A88" s="226">
        <v>18</v>
      </c>
      <c r="B88" s="62" t="s">
        <v>128</v>
      </c>
      <c r="C88" s="233" t="s">
        <v>129</v>
      </c>
      <c r="D88" s="83" t="s">
        <v>40</v>
      </c>
      <c r="E88" s="84"/>
      <c r="F88" s="85" t="s">
        <v>130</v>
      </c>
      <c r="G88" s="84" t="s">
        <v>42</v>
      </c>
      <c r="H88" s="84"/>
      <c r="I88" s="84">
        <v>5</v>
      </c>
      <c r="J88" s="234" t="s">
        <v>131</v>
      </c>
    </row>
    <row r="89" spans="1:10" hidden="1">
      <c r="A89" s="226"/>
      <c r="B89" s="62" t="s">
        <v>128</v>
      </c>
      <c r="C89" s="233"/>
      <c r="D89" s="83" t="s">
        <v>44</v>
      </c>
      <c r="E89" s="84" t="s">
        <v>45</v>
      </c>
      <c r="F89" s="85" t="s">
        <v>132</v>
      </c>
      <c r="G89" s="84" t="s">
        <v>42</v>
      </c>
      <c r="H89" s="84"/>
      <c r="I89" s="84">
        <v>5</v>
      </c>
      <c r="J89" s="234"/>
    </row>
    <row r="90" spans="1:10" ht="30" hidden="1">
      <c r="A90" s="226"/>
      <c r="B90" s="62" t="s">
        <v>128</v>
      </c>
      <c r="C90" s="233"/>
      <c r="D90" s="83" t="s">
        <v>47</v>
      </c>
      <c r="E90" s="84"/>
      <c r="F90" s="85" t="s">
        <v>133</v>
      </c>
      <c r="G90" s="84" t="s">
        <v>42</v>
      </c>
      <c r="H90" s="84"/>
      <c r="I90" s="84">
        <v>5</v>
      </c>
      <c r="J90" s="234"/>
    </row>
    <row r="91" spans="1:10" ht="30" hidden="1">
      <c r="A91" s="226"/>
      <c r="B91" s="62" t="s">
        <v>128</v>
      </c>
      <c r="C91" s="233"/>
      <c r="D91" s="83" t="s">
        <v>49</v>
      </c>
      <c r="E91" s="84"/>
      <c r="F91" s="85" t="s">
        <v>134</v>
      </c>
      <c r="G91" s="84" t="s">
        <v>42</v>
      </c>
      <c r="H91" s="84"/>
      <c r="I91" s="84">
        <f>IF(G91&lt;&gt;"",5,"")</f>
        <v>5</v>
      </c>
      <c r="J91" s="234"/>
    </row>
    <row r="92" spans="1:10" hidden="1">
      <c r="A92" s="226"/>
      <c r="B92" s="62" t="s">
        <v>128</v>
      </c>
      <c r="C92" s="233"/>
      <c r="D92" s="86" t="s">
        <v>51</v>
      </c>
      <c r="E92" s="87"/>
      <c r="F92" s="88"/>
      <c r="G92" s="87"/>
      <c r="H92" s="87"/>
      <c r="I92" s="87">
        <f>SUBTOTAL(9,I88:I91)</f>
        <v>5</v>
      </c>
      <c r="J92" s="234"/>
    </row>
    <row r="93" spans="1:10">
      <c r="A93" s="226">
        <v>19</v>
      </c>
      <c r="B93" s="62" t="s">
        <v>128</v>
      </c>
      <c r="C93" s="233" t="s">
        <v>135</v>
      </c>
      <c r="D93" s="83" t="s">
        <v>40</v>
      </c>
      <c r="E93" s="84"/>
      <c r="F93" s="85" t="s">
        <v>136</v>
      </c>
      <c r="G93" s="84" t="s">
        <v>42</v>
      </c>
      <c r="H93" s="84"/>
      <c r="I93" s="84">
        <v>5</v>
      </c>
      <c r="J93" s="234" t="s">
        <v>137</v>
      </c>
    </row>
    <row r="94" spans="1:10" hidden="1">
      <c r="A94" s="226"/>
      <c r="B94" s="62" t="s">
        <v>128</v>
      </c>
      <c r="C94" s="233"/>
      <c r="D94" s="83" t="s">
        <v>44</v>
      </c>
      <c r="E94" s="84" t="s">
        <v>45</v>
      </c>
      <c r="F94" s="85" t="s">
        <v>132</v>
      </c>
      <c r="G94" s="84" t="s">
        <v>42</v>
      </c>
      <c r="H94" s="84"/>
      <c r="I94" s="84">
        <v>5</v>
      </c>
      <c r="J94" s="234"/>
    </row>
    <row r="95" spans="1:10" ht="30" hidden="1">
      <c r="A95" s="226"/>
      <c r="B95" s="62" t="s">
        <v>128</v>
      </c>
      <c r="C95" s="233"/>
      <c r="D95" s="83" t="s">
        <v>47</v>
      </c>
      <c r="E95" s="84"/>
      <c r="F95" s="85" t="s">
        <v>138</v>
      </c>
      <c r="G95" s="84" t="s">
        <v>42</v>
      </c>
      <c r="H95" s="84"/>
      <c r="I95" s="84">
        <v>5</v>
      </c>
      <c r="J95" s="234"/>
    </row>
    <row r="96" spans="1:10" hidden="1">
      <c r="A96" s="226"/>
      <c r="B96" s="62" t="s">
        <v>128</v>
      </c>
      <c r="C96" s="233"/>
      <c r="D96" s="83" t="s">
        <v>49</v>
      </c>
      <c r="E96" s="84"/>
      <c r="F96" s="85" t="s">
        <v>139</v>
      </c>
      <c r="G96" s="84" t="s">
        <v>42</v>
      </c>
      <c r="H96" s="84"/>
      <c r="I96" s="84">
        <f>IF(G96&lt;&gt;"",5,"")</f>
        <v>5</v>
      </c>
      <c r="J96" s="234"/>
    </row>
    <row r="97" spans="1:10" hidden="1">
      <c r="A97" s="226"/>
      <c r="B97" s="62" t="s">
        <v>128</v>
      </c>
      <c r="C97" s="233"/>
      <c r="D97" s="86" t="s">
        <v>51</v>
      </c>
      <c r="E97" s="87"/>
      <c r="F97" s="88"/>
      <c r="G97" s="87"/>
      <c r="H97" s="87"/>
      <c r="I97" s="87">
        <f>SUBTOTAL(9,I93:I96)</f>
        <v>5</v>
      </c>
      <c r="J97" s="234"/>
    </row>
    <row r="98" spans="1:10">
      <c r="A98" s="226">
        <v>20</v>
      </c>
      <c r="B98" s="62" t="s">
        <v>128</v>
      </c>
      <c r="C98" s="235" t="s">
        <v>140</v>
      </c>
      <c r="D98" s="63" t="s">
        <v>40</v>
      </c>
      <c r="E98" s="64"/>
      <c r="F98" s="65" t="s">
        <v>141</v>
      </c>
      <c r="G98" s="64" t="s">
        <v>42</v>
      </c>
      <c r="H98" s="64"/>
      <c r="I98" s="64">
        <f>IF(G98&lt;&gt;"",5,"")</f>
        <v>5</v>
      </c>
      <c r="J98" s="64" t="s">
        <v>142</v>
      </c>
    </row>
    <row r="99" spans="1:10" hidden="1">
      <c r="A99" s="226"/>
      <c r="B99" s="62" t="s">
        <v>128</v>
      </c>
      <c r="C99" s="235"/>
      <c r="D99" s="63" t="s">
        <v>44</v>
      </c>
      <c r="E99" s="64" t="s">
        <v>45</v>
      </c>
      <c r="F99" s="65" t="s">
        <v>109</v>
      </c>
      <c r="G99" s="64" t="s">
        <v>42</v>
      </c>
      <c r="H99" s="64"/>
      <c r="I99" s="64">
        <f>IF(G99&lt;&gt;"",5,"")</f>
        <v>5</v>
      </c>
      <c r="J99" s="64" t="s">
        <v>142</v>
      </c>
    </row>
    <row r="100" spans="1:10" ht="30" hidden="1">
      <c r="A100" s="226"/>
      <c r="B100" s="62" t="s">
        <v>128</v>
      </c>
      <c r="C100" s="235"/>
      <c r="D100" s="63" t="s">
        <v>47</v>
      </c>
      <c r="E100" s="64"/>
      <c r="F100" s="65" t="s">
        <v>143</v>
      </c>
      <c r="G100" s="64" t="s">
        <v>42</v>
      </c>
      <c r="H100" s="64"/>
      <c r="I100" s="64">
        <f>IF(G100&lt;&gt;"",5,"")</f>
        <v>5</v>
      </c>
      <c r="J100" s="64" t="s">
        <v>142</v>
      </c>
    </row>
    <row r="101" spans="1:10" hidden="1">
      <c r="A101" s="226"/>
      <c r="B101" s="62" t="s">
        <v>128</v>
      </c>
      <c r="C101" s="235"/>
      <c r="D101" s="63" t="s">
        <v>49</v>
      </c>
      <c r="E101" s="64"/>
      <c r="F101" s="65" t="s">
        <v>144</v>
      </c>
      <c r="G101" s="64" t="s">
        <v>42</v>
      </c>
      <c r="H101" s="64"/>
      <c r="I101" s="84">
        <f>IF(G101&lt;&gt;"",5,"")</f>
        <v>5</v>
      </c>
      <c r="J101" s="64" t="s">
        <v>142</v>
      </c>
    </row>
    <row r="102" spans="1:10" hidden="1">
      <c r="A102" s="226"/>
      <c r="B102" s="62" t="s">
        <v>128</v>
      </c>
      <c r="C102" s="235"/>
      <c r="D102" s="66" t="s">
        <v>51</v>
      </c>
      <c r="E102" s="67"/>
      <c r="F102" s="68"/>
      <c r="G102" s="67"/>
      <c r="H102" s="67"/>
      <c r="I102" s="67">
        <f>SUM(I98:I101)</f>
        <v>20</v>
      </c>
      <c r="J102" s="67"/>
    </row>
    <row r="103" spans="1:10">
      <c r="A103" s="226">
        <v>21</v>
      </c>
      <c r="B103" s="62" t="s">
        <v>128</v>
      </c>
      <c r="C103" s="235" t="s">
        <v>145</v>
      </c>
      <c r="D103" s="63" t="s">
        <v>40</v>
      </c>
      <c r="E103" s="64"/>
      <c r="F103" s="65" t="s">
        <v>146</v>
      </c>
      <c r="G103" s="64"/>
      <c r="H103" s="64" t="s">
        <v>42</v>
      </c>
      <c r="I103" s="64">
        <f>IF(G103&lt;&gt;"",5,0)</f>
        <v>0</v>
      </c>
      <c r="J103" s="64" t="s">
        <v>147</v>
      </c>
    </row>
    <row r="104" spans="1:10" hidden="1">
      <c r="A104" s="226"/>
      <c r="B104" s="62" t="s">
        <v>128</v>
      </c>
      <c r="C104" s="235"/>
      <c r="D104" s="63" t="s">
        <v>44</v>
      </c>
      <c r="E104" s="64" t="s">
        <v>45</v>
      </c>
      <c r="F104" s="65" t="s">
        <v>109</v>
      </c>
      <c r="G104" s="64" t="s">
        <v>42</v>
      </c>
      <c r="H104" s="64"/>
      <c r="I104" s="64">
        <f>IF(G104&lt;&gt;"",5,"")</f>
        <v>5</v>
      </c>
      <c r="J104" s="64" t="s">
        <v>142</v>
      </c>
    </row>
    <row r="105" spans="1:10" ht="30" hidden="1">
      <c r="A105" s="226"/>
      <c r="B105" s="62" t="s">
        <v>128</v>
      </c>
      <c r="C105" s="235"/>
      <c r="D105" s="63" t="s">
        <v>47</v>
      </c>
      <c r="E105" s="64"/>
      <c r="F105" s="65" t="s">
        <v>148</v>
      </c>
      <c r="G105" s="64" t="s">
        <v>42</v>
      </c>
      <c r="H105" s="64"/>
      <c r="I105" s="64">
        <f>IF(G105&lt;&gt;"",5,0)</f>
        <v>5</v>
      </c>
      <c r="J105" s="64" t="s">
        <v>142</v>
      </c>
    </row>
    <row r="106" spans="1:10" hidden="1">
      <c r="A106" s="226"/>
      <c r="B106" s="62" t="s">
        <v>128</v>
      </c>
      <c r="C106" s="235"/>
      <c r="D106" s="63" t="s">
        <v>49</v>
      </c>
      <c r="E106" s="64"/>
      <c r="F106" s="65" t="s">
        <v>149</v>
      </c>
      <c r="G106" s="64" t="s">
        <v>42</v>
      </c>
      <c r="H106" s="64"/>
      <c r="I106" s="64">
        <f>IF(G106&lt;&gt;"",5,"")</f>
        <v>5</v>
      </c>
      <c r="J106" s="64" t="s">
        <v>142</v>
      </c>
    </row>
    <row r="107" spans="1:10" hidden="1">
      <c r="A107" s="226"/>
      <c r="B107" s="62" t="s">
        <v>128</v>
      </c>
      <c r="C107" s="235"/>
      <c r="D107" s="66" t="s">
        <v>51</v>
      </c>
      <c r="E107" s="67"/>
      <c r="F107" s="68"/>
      <c r="G107" s="67"/>
      <c r="H107" s="67"/>
      <c r="I107" s="67">
        <f>SUM(I103:I106)</f>
        <v>15</v>
      </c>
      <c r="J107" s="67"/>
    </row>
    <row r="108" spans="1:10">
      <c r="A108" s="226">
        <v>22</v>
      </c>
      <c r="B108" s="62" t="s">
        <v>38</v>
      </c>
      <c r="C108" s="236" t="s">
        <v>150</v>
      </c>
      <c r="D108" s="63" t="s">
        <v>40</v>
      </c>
      <c r="E108" s="64"/>
      <c r="F108" s="65" t="s">
        <v>151</v>
      </c>
      <c r="G108" s="64" t="s">
        <v>42</v>
      </c>
      <c r="H108" s="64"/>
      <c r="I108" s="64">
        <v>5</v>
      </c>
      <c r="J108" s="64" t="s">
        <v>142</v>
      </c>
    </row>
    <row r="109" spans="1:10" hidden="1">
      <c r="A109" s="226"/>
      <c r="B109" s="62" t="s">
        <v>38</v>
      </c>
      <c r="C109" s="236"/>
      <c r="D109" s="63" t="s">
        <v>44</v>
      </c>
      <c r="E109" s="64" t="s">
        <v>45</v>
      </c>
      <c r="F109" s="65" t="s">
        <v>152</v>
      </c>
      <c r="G109" s="64" t="s">
        <v>42</v>
      </c>
      <c r="H109" s="64"/>
      <c r="I109" s="64">
        <f>IF(G109&lt;&gt;"",5,"")</f>
        <v>5</v>
      </c>
      <c r="J109" s="64" t="s">
        <v>142</v>
      </c>
    </row>
    <row r="110" spans="1:10" ht="30" hidden="1">
      <c r="A110" s="226"/>
      <c r="B110" s="62" t="s">
        <v>38</v>
      </c>
      <c r="C110" s="236"/>
      <c r="D110" s="63" t="s">
        <v>47</v>
      </c>
      <c r="E110" s="64"/>
      <c r="F110" s="65" t="s">
        <v>153</v>
      </c>
      <c r="G110" s="64" t="s">
        <v>42</v>
      </c>
      <c r="H110" s="64"/>
      <c r="I110" s="64">
        <v>5</v>
      </c>
      <c r="J110" s="64" t="s">
        <v>142</v>
      </c>
    </row>
    <row r="111" spans="1:10" hidden="1">
      <c r="A111" s="226"/>
      <c r="B111" s="62" t="s">
        <v>38</v>
      </c>
      <c r="C111" s="236"/>
      <c r="D111" s="63" t="s">
        <v>49</v>
      </c>
      <c r="E111" s="64"/>
      <c r="F111" s="65" t="s">
        <v>154</v>
      </c>
      <c r="G111" s="64"/>
      <c r="H111" s="64" t="s">
        <v>42</v>
      </c>
      <c r="I111" s="64">
        <f>IF(G111&lt;&gt;"",5,0)</f>
        <v>0</v>
      </c>
      <c r="J111" s="64" t="s">
        <v>142</v>
      </c>
    </row>
    <row r="112" spans="1:10" hidden="1">
      <c r="A112" s="226"/>
      <c r="B112" s="62" t="s">
        <v>38</v>
      </c>
      <c r="C112" s="236"/>
      <c r="D112" s="66" t="s">
        <v>51</v>
      </c>
      <c r="E112" s="67"/>
      <c r="F112" s="68"/>
      <c r="G112" s="67"/>
      <c r="H112" s="67"/>
      <c r="I112" s="67">
        <f>SUM(I108:I111)</f>
        <v>15</v>
      </c>
      <c r="J112" s="67"/>
    </row>
    <row r="113" spans="1:10" s="76" customFormat="1" ht="15" customHeight="1">
      <c r="A113" s="232">
        <v>23</v>
      </c>
      <c r="B113" s="75" t="s">
        <v>155</v>
      </c>
      <c r="C113" s="235" t="s">
        <v>156</v>
      </c>
      <c r="D113" s="63" t="s">
        <v>40</v>
      </c>
      <c r="E113" s="64"/>
      <c r="F113" s="65" t="s">
        <v>157</v>
      </c>
      <c r="G113" s="64"/>
      <c r="H113" s="64" t="s">
        <v>42</v>
      </c>
      <c r="I113" s="64">
        <v>0</v>
      </c>
      <c r="J113" s="64" t="s">
        <v>158</v>
      </c>
    </row>
    <row r="114" spans="1:10" s="76" customFormat="1" hidden="1">
      <c r="A114" s="232"/>
      <c r="B114" s="75" t="s">
        <v>155</v>
      </c>
      <c r="C114" s="235"/>
      <c r="D114" s="63" t="s">
        <v>44</v>
      </c>
      <c r="E114" s="64" t="s">
        <v>45</v>
      </c>
      <c r="F114" s="65" t="s">
        <v>159</v>
      </c>
      <c r="G114" s="64" t="s">
        <v>42</v>
      </c>
      <c r="H114" s="64"/>
      <c r="I114" s="64">
        <f>IF(G114&lt;&gt;"",5,"")</f>
        <v>5</v>
      </c>
      <c r="J114" s="64" t="s">
        <v>142</v>
      </c>
    </row>
    <row r="115" spans="1:10" s="76" customFormat="1" ht="30" hidden="1">
      <c r="A115" s="232"/>
      <c r="B115" s="75" t="s">
        <v>155</v>
      </c>
      <c r="C115" s="235"/>
      <c r="D115" s="63" t="s">
        <v>47</v>
      </c>
      <c r="E115" s="64"/>
      <c r="F115" s="65" t="s">
        <v>62</v>
      </c>
      <c r="G115" s="64" t="s">
        <v>42</v>
      </c>
      <c r="H115" s="64"/>
      <c r="I115" s="64">
        <v>5</v>
      </c>
      <c r="J115" s="64" t="s">
        <v>142</v>
      </c>
    </row>
    <row r="116" spans="1:10" s="76" customFormat="1" hidden="1">
      <c r="A116" s="232"/>
      <c r="B116" s="75" t="s">
        <v>155</v>
      </c>
      <c r="C116" s="235"/>
      <c r="D116" s="63" t="s">
        <v>49</v>
      </c>
      <c r="E116" s="64"/>
      <c r="F116" s="65" t="s">
        <v>160</v>
      </c>
      <c r="G116" s="64" t="s">
        <v>42</v>
      </c>
      <c r="H116" s="64"/>
      <c r="I116" s="64">
        <v>5</v>
      </c>
      <c r="J116" s="64" t="s">
        <v>142</v>
      </c>
    </row>
    <row r="117" spans="1:10" s="76" customFormat="1" hidden="1">
      <c r="A117" s="232"/>
      <c r="B117" s="75" t="s">
        <v>155</v>
      </c>
      <c r="C117" s="235"/>
      <c r="D117" s="66" t="s">
        <v>51</v>
      </c>
      <c r="E117" s="67"/>
      <c r="F117" s="68"/>
      <c r="G117" s="67"/>
      <c r="H117" s="67"/>
      <c r="I117" s="67">
        <f>SUM(I113:I116)</f>
        <v>15</v>
      </c>
      <c r="J117" s="67"/>
    </row>
    <row r="118" spans="1:10">
      <c r="A118" s="226">
        <v>24</v>
      </c>
      <c r="B118" s="62" t="s">
        <v>56</v>
      </c>
      <c r="C118" s="226" t="s">
        <v>161</v>
      </c>
      <c r="D118" s="63" t="s">
        <v>40</v>
      </c>
      <c r="E118" s="64"/>
      <c r="F118" s="65" t="s">
        <v>162</v>
      </c>
      <c r="G118" s="64"/>
      <c r="H118" s="64" t="s">
        <v>42</v>
      </c>
      <c r="I118" s="64">
        <f>IF(G118&lt;&gt;"",5,0)</f>
        <v>0</v>
      </c>
      <c r="J118" s="64" t="s">
        <v>163</v>
      </c>
    </row>
    <row r="119" spans="1:10" hidden="1">
      <c r="A119" s="226"/>
      <c r="B119" s="62" t="s">
        <v>56</v>
      </c>
      <c r="C119" s="226"/>
      <c r="D119" s="63" t="s">
        <v>44</v>
      </c>
      <c r="E119" s="64" t="s">
        <v>45</v>
      </c>
      <c r="F119" s="65" t="s">
        <v>109</v>
      </c>
      <c r="G119" s="64" t="s">
        <v>42</v>
      </c>
      <c r="H119" s="64"/>
      <c r="I119" s="64">
        <f>IF(G119&lt;&gt;"",5,"")</f>
        <v>5</v>
      </c>
      <c r="J119" s="64" t="s">
        <v>142</v>
      </c>
    </row>
    <row r="120" spans="1:10" ht="30" hidden="1">
      <c r="A120" s="226"/>
      <c r="B120" s="62" t="s">
        <v>56</v>
      </c>
      <c r="C120" s="226"/>
      <c r="D120" s="63" t="s">
        <v>47</v>
      </c>
      <c r="E120" s="64"/>
      <c r="F120" s="65" t="s">
        <v>164</v>
      </c>
      <c r="G120" s="64" t="s">
        <v>42</v>
      </c>
      <c r="H120" s="64"/>
      <c r="I120" s="64">
        <f>IF(G120&lt;&gt;"",5,"")</f>
        <v>5</v>
      </c>
      <c r="J120" s="64" t="s">
        <v>142</v>
      </c>
    </row>
    <row r="121" spans="1:10" hidden="1">
      <c r="A121" s="226"/>
      <c r="B121" s="62" t="s">
        <v>56</v>
      </c>
      <c r="C121" s="226"/>
      <c r="D121" s="63" t="s">
        <v>49</v>
      </c>
      <c r="E121" s="64"/>
      <c r="F121" s="65" t="s">
        <v>165</v>
      </c>
      <c r="G121" s="64"/>
      <c r="H121" s="64" t="s">
        <v>42</v>
      </c>
      <c r="I121" s="64">
        <v>5</v>
      </c>
      <c r="J121" s="64" t="s">
        <v>142</v>
      </c>
    </row>
    <row r="122" spans="1:10" hidden="1">
      <c r="A122" s="226"/>
      <c r="B122" s="62" t="s">
        <v>56</v>
      </c>
      <c r="C122" s="226"/>
      <c r="D122" s="66" t="s">
        <v>51</v>
      </c>
      <c r="E122" s="67"/>
      <c r="F122" s="68"/>
      <c r="G122" s="67"/>
      <c r="H122" s="67"/>
      <c r="I122" s="67">
        <f>SUM(I118:I121)</f>
        <v>15</v>
      </c>
      <c r="J122" s="67"/>
    </row>
    <row r="123" spans="1:10">
      <c r="A123" s="226">
        <v>25</v>
      </c>
      <c r="B123" s="62" t="s">
        <v>128</v>
      </c>
      <c r="C123" s="226" t="s">
        <v>166</v>
      </c>
      <c r="D123" s="63" t="s">
        <v>40</v>
      </c>
      <c r="E123" s="64"/>
      <c r="F123" s="65" t="s">
        <v>167</v>
      </c>
      <c r="G123" s="64" t="s">
        <v>42</v>
      </c>
      <c r="H123" s="64"/>
      <c r="I123" s="64">
        <v>5</v>
      </c>
      <c r="J123" s="64" t="s">
        <v>142</v>
      </c>
    </row>
    <row r="124" spans="1:10" hidden="1">
      <c r="A124" s="226"/>
      <c r="B124" s="62" t="s">
        <v>128</v>
      </c>
      <c r="C124" s="226"/>
      <c r="D124" s="63" t="s">
        <v>44</v>
      </c>
      <c r="E124" s="64" t="s">
        <v>45</v>
      </c>
      <c r="F124" s="65" t="s">
        <v>109</v>
      </c>
      <c r="G124" s="64" t="s">
        <v>42</v>
      </c>
      <c r="H124" s="64"/>
      <c r="I124" s="64">
        <v>5</v>
      </c>
      <c r="J124" s="64" t="s">
        <v>142</v>
      </c>
    </row>
    <row r="125" spans="1:10" ht="30" hidden="1">
      <c r="A125" s="226"/>
      <c r="B125" s="62" t="s">
        <v>128</v>
      </c>
      <c r="C125" s="226"/>
      <c r="D125" s="63" t="s">
        <v>47</v>
      </c>
      <c r="E125" s="64"/>
      <c r="F125" s="65" t="s">
        <v>168</v>
      </c>
      <c r="G125" s="64" t="s">
        <v>42</v>
      </c>
      <c r="H125" s="64"/>
      <c r="I125" s="64">
        <v>5</v>
      </c>
      <c r="J125" s="64" t="s">
        <v>142</v>
      </c>
    </row>
    <row r="126" spans="1:10" hidden="1">
      <c r="A126" s="226"/>
      <c r="B126" s="62" t="s">
        <v>128</v>
      </c>
      <c r="C126" s="226"/>
      <c r="D126" s="63" t="s">
        <v>49</v>
      </c>
      <c r="E126" s="64"/>
      <c r="F126" s="65" t="s">
        <v>149</v>
      </c>
      <c r="G126" s="64" t="s">
        <v>42</v>
      </c>
      <c r="H126" s="64"/>
      <c r="I126" s="64">
        <v>5</v>
      </c>
      <c r="J126" s="64" t="s">
        <v>142</v>
      </c>
    </row>
    <row r="127" spans="1:10" hidden="1">
      <c r="A127" s="226"/>
      <c r="B127" s="62" t="s">
        <v>128</v>
      </c>
      <c r="C127" s="226"/>
      <c r="D127" s="66" t="s">
        <v>51</v>
      </c>
      <c r="E127" s="67"/>
      <c r="F127" s="68"/>
      <c r="G127" s="67"/>
      <c r="H127" s="67"/>
      <c r="I127" s="67">
        <f>SUM(I123:I126)</f>
        <v>20</v>
      </c>
      <c r="J127" s="67"/>
    </row>
    <row r="128" spans="1:10">
      <c r="A128" s="226">
        <v>26</v>
      </c>
      <c r="B128" s="62" t="s">
        <v>56</v>
      </c>
      <c r="C128" s="226" t="s">
        <v>169</v>
      </c>
      <c r="D128" s="63" t="s">
        <v>40</v>
      </c>
      <c r="E128" s="64"/>
      <c r="F128" s="65" t="s">
        <v>170</v>
      </c>
      <c r="G128" s="64"/>
      <c r="H128" s="64" t="s">
        <v>42</v>
      </c>
      <c r="I128" s="64">
        <f>IF(G128&lt;&gt;"",5,0)</f>
        <v>0</v>
      </c>
      <c r="J128" s="64" t="s">
        <v>43</v>
      </c>
    </row>
    <row r="129" spans="1:10" hidden="1">
      <c r="A129" s="226"/>
      <c r="B129" s="62" t="s">
        <v>56</v>
      </c>
      <c r="C129" s="226"/>
      <c r="D129" s="63" t="s">
        <v>44</v>
      </c>
      <c r="E129" s="64" t="s">
        <v>45</v>
      </c>
      <c r="F129" s="65" t="s">
        <v>109</v>
      </c>
      <c r="G129" s="64" t="s">
        <v>42</v>
      </c>
      <c r="H129" s="64"/>
      <c r="I129" s="64">
        <f>IF(G129&lt;&gt;"",5,0)</f>
        <v>5</v>
      </c>
      <c r="J129" s="64" t="s">
        <v>142</v>
      </c>
    </row>
    <row r="130" spans="1:10" ht="30" hidden="1">
      <c r="A130" s="226"/>
      <c r="B130" s="62" t="s">
        <v>56</v>
      </c>
      <c r="C130" s="226"/>
      <c r="D130" s="63" t="s">
        <v>47</v>
      </c>
      <c r="E130" s="64"/>
      <c r="F130" s="65" t="s">
        <v>171</v>
      </c>
      <c r="G130" s="64" t="s">
        <v>42</v>
      </c>
      <c r="H130" s="64"/>
      <c r="I130" s="64">
        <f>IF(G130&lt;&gt;"",5,"")</f>
        <v>5</v>
      </c>
      <c r="J130" s="64" t="s">
        <v>142</v>
      </c>
    </row>
    <row r="131" spans="1:10" hidden="1">
      <c r="A131" s="226"/>
      <c r="B131" s="62" t="s">
        <v>56</v>
      </c>
      <c r="C131" s="226"/>
      <c r="D131" s="63" t="s">
        <v>49</v>
      </c>
      <c r="E131" s="64"/>
      <c r="F131" s="65" t="s">
        <v>172</v>
      </c>
      <c r="G131" s="64"/>
      <c r="H131" s="64" t="s">
        <v>42</v>
      </c>
      <c r="I131" s="64">
        <f>IF(G131&lt;&gt;"",5,0)</f>
        <v>0</v>
      </c>
      <c r="J131" s="64" t="s">
        <v>142</v>
      </c>
    </row>
    <row r="132" spans="1:10" hidden="1">
      <c r="A132" s="226"/>
      <c r="B132" s="62" t="s">
        <v>56</v>
      </c>
      <c r="C132" s="226"/>
      <c r="D132" s="66" t="s">
        <v>51</v>
      </c>
      <c r="E132" s="67"/>
      <c r="F132" s="68"/>
      <c r="G132" s="67"/>
      <c r="H132" s="67"/>
      <c r="I132" s="67">
        <f>SUM(I128:I131)</f>
        <v>10</v>
      </c>
      <c r="J132" s="67"/>
    </row>
    <row r="133" spans="1:10" s="76" customFormat="1">
      <c r="A133" s="232">
        <v>26</v>
      </c>
      <c r="B133" s="89" t="s">
        <v>95</v>
      </c>
      <c r="C133" s="226" t="s">
        <v>173</v>
      </c>
      <c r="D133" s="63" t="s">
        <v>40</v>
      </c>
      <c r="E133" s="64"/>
      <c r="F133" s="65" t="s">
        <v>174</v>
      </c>
      <c r="G133" s="64"/>
      <c r="H133" s="64" t="s">
        <v>42</v>
      </c>
      <c r="I133" s="64">
        <f>IF(G133&lt;&gt;"",5,0)</f>
        <v>0</v>
      </c>
      <c r="J133" s="64" t="s">
        <v>142</v>
      </c>
    </row>
    <row r="134" spans="1:10" s="76" customFormat="1" hidden="1">
      <c r="A134" s="232"/>
      <c r="B134" s="89" t="s">
        <v>95</v>
      </c>
      <c r="C134" s="226"/>
      <c r="D134" s="63" t="s">
        <v>44</v>
      </c>
      <c r="E134" s="64" t="s">
        <v>45</v>
      </c>
      <c r="F134" s="65" t="s">
        <v>109</v>
      </c>
      <c r="G134" s="64" t="s">
        <v>42</v>
      </c>
      <c r="H134" s="64"/>
      <c r="I134" s="64">
        <f>IF(G134&lt;&gt;"",5,0)</f>
        <v>5</v>
      </c>
      <c r="J134" s="64" t="s">
        <v>142</v>
      </c>
    </row>
    <row r="135" spans="1:10" s="76" customFormat="1" ht="30" hidden="1">
      <c r="A135" s="232"/>
      <c r="B135" s="89" t="s">
        <v>95</v>
      </c>
      <c r="C135" s="226"/>
      <c r="D135" s="63" t="s">
        <v>47</v>
      </c>
      <c r="E135" s="64"/>
      <c r="F135" s="65" t="s">
        <v>110</v>
      </c>
      <c r="G135" s="64" t="s">
        <v>42</v>
      </c>
      <c r="H135" s="64"/>
      <c r="I135" s="64">
        <f>IF(G135&lt;&gt;"",5,0)</f>
        <v>5</v>
      </c>
      <c r="J135" s="64" t="s">
        <v>142</v>
      </c>
    </row>
    <row r="136" spans="1:10" s="76" customFormat="1" hidden="1">
      <c r="A136" s="232"/>
      <c r="B136" s="89" t="s">
        <v>95</v>
      </c>
      <c r="C136" s="226"/>
      <c r="D136" s="63" t="s">
        <v>49</v>
      </c>
      <c r="E136" s="64"/>
      <c r="F136" s="65"/>
      <c r="G136" s="64" t="s">
        <v>42</v>
      </c>
      <c r="H136" s="64"/>
      <c r="I136" s="64">
        <f>IF(G136&lt;&gt;"",5,0)</f>
        <v>5</v>
      </c>
      <c r="J136" s="64" t="s">
        <v>142</v>
      </c>
    </row>
    <row r="137" spans="1:10" s="76" customFormat="1" hidden="1">
      <c r="A137" s="232"/>
      <c r="B137" s="89" t="s">
        <v>95</v>
      </c>
      <c r="C137" s="226"/>
      <c r="D137" s="66" t="s">
        <v>51</v>
      </c>
      <c r="E137" s="67"/>
      <c r="F137" s="68"/>
      <c r="G137" s="67"/>
      <c r="H137" s="67"/>
      <c r="I137" s="67">
        <f>SUM(I133:I136)</f>
        <v>15</v>
      </c>
      <c r="J137" s="67"/>
    </row>
    <row r="138" spans="1:10" ht="15" customHeight="1">
      <c r="A138" s="229">
        <v>28</v>
      </c>
      <c r="B138" s="90" t="s">
        <v>90</v>
      </c>
      <c r="C138" s="229" t="s">
        <v>175</v>
      </c>
      <c r="D138" s="69" t="s">
        <v>40</v>
      </c>
      <c r="E138" s="70"/>
      <c r="F138" s="71" t="s">
        <v>176</v>
      </c>
      <c r="G138" s="70"/>
      <c r="H138" s="70" t="s">
        <v>42</v>
      </c>
      <c r="I138" s="64">
        <f>IF(G138&lt;&gt;"",5,0)</f>
        <v>0</v>
      </c>
      <c r="J138" s="69" t="s">
        <v>72</v>
      </c>
    </row>
    <row r="139" spans="1:10" hidden="1">
      <c r="A139" s="229"/>
      <c r="B139" s="90" t="s">
        <v>90</v>
      </c>
      <c r="C139" s="229"/>
      <c r="D139" s="69" t="s">
        <v>44</v>
      </c>
      <c r="E139" s="70" t="s">
        <v>45</v>
      </c>
      <c r="F139" s="71" t="s">
        <v>177</v>
      </c>
      <c r="G139" s="70" t="s">
        <v>42</v>
      </c>
      <c r="H139" s="70"/>
      <c r="I139" s="64">
        <f>IF(G139&lt;&gt;"",5,"0")</f>
        <v>5</v>
      </c>
      <c r="J139" s="69"/>
    </row>
    <row r="140" spans="1:10" ht="30" hidden="1">
      <c r="A140" s="229"/>
      <c r="B140" s="90" t="s">
        <v>90</v>
      </c>
      <c r="C140" s="229"/>
      <c r="D140" s="69" t="s">
        <v>47</v>
      </c>
      <c r="E140" s="70"/>
      <c r="F140" s="71" t="s">
        <v>178</v>
      </c>
      <c r="G140" s="70"/>
      <c r="H140" s="70" t="s">
        <v>42</v>
      </c>
      <c r="I140" s="64">
        <f>IF(G140&lt;&gt;"",5,0)</f>
        <v>0</v>
      </c>
      <c r="J140" s="69" t="s">
        <v>179</v>
      </c>
    </row>
    <row r="141" spans="1:10" hidden="1">
      <c r="A141" s="229"/>
      <c r="B141" s="90" t="s">
        <v>90</v>
      </c>
      <c r="C141" s="229"/>
      <c r="D141" s="69" t="s">
        <v>49</v>
      </c>
      <c r="E141" s="70"/>
      <c r="F141" s="71"/>
      <c r="G141" s="70" t="s">
        <v>42</v>
      </c>
      <c r="H141" s="70"/>
      <c r="I141" s="64">
        <f>IF(G141&lt;&gt;"",5,"0")</f>
        <v>5</v>
      </c>
      <c r="J141" s="69"/>
    </row>
    <row r="142" spans="1:10" hidden="1">
      <c r="A142" s="229"/>
      <c r="B142" s="90" t="s">
        <v>90</v>
      </c>
      <c r="C142" s="229"/>
      <c r="D142" s="72" t="s">
        <v>51</v>
      </c>
      <c r="E142" s="73"/>
      <c r="F142" s="74"/>
      <c r="G142" s="73"/>
      <c r="H142" s="73"/>
      <c r="I142" s="73">
        <f>SUM(I138:I141)</f>
        <v>10</v>
      </c>
      <c r="J142" s="69"/>
    </row>
    <row r="143" spans="1:10">
      <c r="A143" s="229">
        <v>29</v>
      </c>
      <c r="B143" s="90" t="s">
        <v>69</v>
      </c>
      <c r="C143" s="229" t="s">
        <v>180</v>
      </c>
      <c r="D143" s="69" t="s">
        <v>40</v>
      </c>
      <c r="E143" s="70"/>
      <c r="F143" s="71" t="s">
        <v>181</v>
      </c>
      <c r="G143" s="70" t="s">
        <v>42</v>
      </c>
      <c r="H143" s="70"/>
      <c r="I143" s="70">
        <f>IF(G143&lt;&gt;"",5,"")</f>
        <v>5</v>
      </c>
      <c r="J143" s="69"/>
    </row>
    <row r="144" spans="1:10" hidden="1">
      <c r="A144" s="229"/>
      <c r="B144" s="90" t="s">
        <v>69</v>
      </c>
      <c r="C144" s="229"/>
      <c r="D144" s="69" t="s">
        <v>44</v>
      </c>
      <c r="E144" s="70" t="s">
        <v>45</v>
      </c>
      <c r="F144" s="71" t="s">
        <v>182</v>
      </c>
      <c r="G144" s="70" t="s">
        <v>42</v>
      </c>
      <c r="H144" s="70"/>
      <c r="I144" s="70">
        <f>IF(G144&lt;&gt;"",5,"")</f>
        <v>5</v>
      </c>
      <c r="J144" s="69"/>
    </row>
    <row r="145" spans="1:10" ht="30" hidden="1">
      <c r="A145" s="229"/>
      <c r="B145" s="90" t="s">
        <v>69</v>
      </c>
      <c r="C145" s="229"/>
      <c r="D145" s="69" t="s">
        <v>47</v>
      </c>
      <c r="E145" s="70"/>
      <c r="F145" s="71" t="s">
        <v>183</v>
      </c>
      <c r="G145" s="70" t="s">
        <v>42</v>
      </c>
      <c r="H145" s="70"/>
      <c r="I145" s="70">
        <f>IF(G145&lt;&gt;"",5,"")</f>
        <v>5</v>
      </c>
      <c r="J145" s="69"/>
    </row>
    <row r="146" spans="1:10" hidden="1">
      <c r="A146" s="229"/>
      <c r="B146" s="90" t="s">
        <v>69</v>
      </c>
      <c r="C146" s="229"/>
      <c r="D146" s="69" t="s">
        <v>49</v>
      </c>
      <c r="E146" s="70"/>
      <c r="F146" s="71"/>
      <c r="G146" s="70" t="s">
        <v>42</v>
      </c>
      <c r="H146" s="70"/>
      <c r="I146" s="70">
        <f>IF(G146&lt;&gt;"",5,"")</f>
        <v>5</v>
      </c>
      <c r="J146" s="69"/>
    </row>
    <row r="147" spans="1:10" hidden="1">
      <c r="A147" s="229"/>
      <c r="B147" s="90" t="s">
        <v>69</v>
      </c>
      <c r="C147" s="229"/>
      <c r="D147" s="72" t="s">
        <v>51</v>
      </c>
      <c r="E147" s="73"/>
      <c r="F147" s="74"/>
      <c r="G147" s="73"/>
      <c r="H147" s="73"/>
      <c r="I147" s="73">
        <f>SUM(I143:I146)</f>
        <v>20</v>
      </c>
      <c r="J147" s="69"/>
    </row>
    <row r="148" spans="1:10">
      <c r="A148" s="229">
        <v>30</v>
      </c>
      <c r="B148" s="90" t="s">
        <v>69</v>
      </c>
      <c r="C148" s="229" t="s">
        <v>184</v>
      </c>
      <c r="D148" s="69" t="s">
        <v>40</v>
      </c>
      <c r="E148" s="70"/>
      <c r="F148" s="71" t="s">
        <v>185</v>
      </c>
      <c r="G148" s="70"/>
      <c r="H148" s="70" t="s">
        <v>42</v>
      </c>
      <c r="I148" s="64">
        <f>IF(G148&lt;&gt;"",5,0)</f>
        <v>0</v>
      </c>
      <c r="J148" s="69" t="s">
        <v>186</v>
      </c>
    </row>
    <row r="149" spans="1:10" hidden="1">
      <c r="A149" s="229"/>
      <c r="B149" s="90" t="s">
        <v>69</v>
      </c>
      <c r="C149" s="229"/>
      <c r="D149" s="69" t="s">
        <v>44</v>
      </c>
      <c r="E149" s="70" t="s">
        <v>45</v>
      </c>
      <c r="F149" s="71" t="s">
        <v>187</v>
      </c>
      <c r="G149" s="70"/>
      <c r="H149" s="70" t="s">
        <v>42</v>
      </c>
      <c r="I149" s="64">
        <f>IF(G149&lt;&gt;"",5,0)</f>
        <v>0</v>
      </c>
      <c r="J149" s="69"/>
    </row>
    <row r="150" spans="1:10" ht="30" hidden="1">
      <c r="A150" s="229"/>
      <c r="B150" s="90" t="s">
        <v>69</v>
      </c>
      <c r="C150" s="229"/>
      <c r="D150" s="69" t="s">
        <v>47</v>
      </c>
      <c r="E150" s="70"/>
      <c r="F150" s="71" t="s">
        <v>188</v>
      </c>
      <c r="G150" s="70" t="s">
        <v>42</v>
      </c>
      <c r="H150" s="70"/>
      <c r="I150" s="64">
        <f>IF(G150&lt;&gt;"",5,0)</f>
        <v>5</v>
      </c>
      <c r="J150" s="69"/>
    </row>
    <row r="151" spans="1:10" hidden="1">
      <c r="A151" s="229"/>
      <c r="B151" s="90" t="s">
        <v>69</v>
      </c>
      <c r="C151" s="229"/>
      <c r="D151" s="69" t="s">
        <v>49</v>
      </c>
      <c r="E151" s="70"/>
      <c r="F151" s="71"/>
      <c r="G151" s="70"/>
      <c r="H151" s="70" t="s">
        <v>42</v>
      </c>
      <c r="I151" s="64">
        <f>IF(G151&lt;&gt;"",5,0)</f>
        <v>0</v>
      </c>
      <c r="J151" s="69" t="s">
        <v>189</v>
      </c>
    </row>
    <row r="152" spans="1:10" hidden="1">
      <c r="A152" s="229"/>
      <c r="B152" s="90" t="s">
        <v>69</v>
      </c>
      <c r="C152" s="229"/>
      <c r="D152" s="72" t="s">
        <v>51</v>
      </c>
      <c r="E152" s="73"/>
      <c r="F152" s="74"/>
      <c r="G152" s="73"/>
      <c r="H152" s="73"/>
      <c r="I152" s="73">
        <f>SUM(I148:I151)</f>
        <v>5</v>
      </c>
      <c r="J152" s="69"/>
    </row>
    <row r="153" spans="1:10">
      <c r="A153" s="229">
        <v>31</v>
      </c>
      <c r="B153" s="90" t="s">
        <v>69</v>
      </c>
      <c r="C153" s="229" t="s">
        <v>190</v>
      </c>
      <c r="D153" s="69" t="s">
        <v>40</v>
      </c>
      <c r="E153" s="70"/>
      <c r="F153" s="71" t="s">
        <v>181</v>
      </c>
      <c r="G153" s="70" t="s">
        <v>42</v>
      </c>
      <c r="H153" s="70"/>
      <c r="I153" s="70">
        <f>IF(G153&lt;&gt;"",5,"")</f>
        <v>5</v>
      </c>
      <c r="J153" s="69"/>
    </row>
    <row r="154" spans="1:10" hidden="1">
      <c r="A154" s="229"/>
      <c r="B154" s="90" t="s">
        <v>69</v>
      </c>
      <c r="C154" s="229"/>
      <c r="D154" s="69" t="s">
        <v>44</v>
      </c>
      <c r="E154" s="70" t="s">
        <v>45</v>
      </c>
      <c r="F154" s="71" t="s">
        <v>182</v>
      </c>
      <c r="G154" s="70" t="s">
        <v>42</v>
      </c>
      <c r="H154" s="70"/>
      <c r="I154" s="70">
        <f>IF(G154&lt;&gt;"",5,"")</f>
        <v>5</v>
      </c>
      <c r="J154" s="69"/>
    </row>
    <row r="155" spans="1:10" ht="30" hidden="1">
      <c r="A155" s="229"/>
      <c r="B155" s="90" t="s">
        <v>69</v>
      </c>
      <c r="C155" s="229"/>
      <c r="D155" s="69" t="s">
        <v>47</v>
      </c>
      <c r="E155" s="70"/>
      <c r="F155" s="71" t="s">
        <v>183</v>
      </c>
      <c r="G155" s="70" t="s">
        <v>42</v>
      </c>
      <c r="H155" s="70"/>
      <c r="I155" s="70">
        <f>IF(G155&lt;&gt;"",5,"")</f>
        <v>5</v>
      </c>
      <c r="J155" s="69"/>
    </row>
    <row r="156" spans="1:10" hidden="1">
      <c r="A156" s="229"/>
      <c r="B156" s="90" t="s">
        <v>69</v>
      </c>
      <c r="C156" s="229"/>
      <c r="D156" s="69" t="s">
        <v>49</v>
      </c>
      <c r="E156" s="70"/>
      <c r="F156" s="71"/>
      <c r="G156" s="70" t="s">
        <v>42</v>
      </c>
      <c r="H156" s="70"/>
      <c r="I156" s="70">
        <f>IF(G156&lt;&gt;"",5,"")</f>
        <v>5</v>
      </c>
      <c r="J156" s="69"/>
    </row>
    <row r="157" spans="1:10" hidden="1">
      <c r="A157" s="229"/>
      <c r="B157" s="90" t="s">
        <v>69</v>
      </c>
      <c r="C157" s="229"/>
      <c r="D157" s="72" t="s">
        <v>51</v>
      </c>
      <c r="E157" s="73"/>
      <c r="F157" s="74"/>
      <c r="G157" s="73"/>
      <c r="H157" s="73"/>
      <c r="I157" s="73">
        <f>SUM(I153:I156)</f>
        <v>20</v>
      </c>
      <c r="J157" s="69"/>
    </row>
    <row r="158" spans="1:10">
      <c r="A158" s="229">
        <v>32</v>
      </c>
      <c r="B158" s="90" t="s">
        <v>90</v>
      </c>
      <c r="C158" s="229" t="s">
        <v>191</v>
      </c>
      <c r="D158" s="69" t="s">
        <v>40</v>
      </c>
      <c r="E158" s="70"/>
      <c r="F158" s="71" t="s">
        <v>192</v>
      </c>
      <c r="G158" s="70"/>
      <c r="H158" s="70" t="s">
        <v>42</v>
      </c>
      <c r="I158" s="64">
        <f>IF(G158&lt;&gt;"",5,0)</f>
        <v>0</v>
      </c>
      <c r="J158" s="69" t="s">
        <v>193</v>
      </c>
    </row>
    <row r="159" spans="1:10" hidden="1">
      <c r="A159" s="229"/>
      <c r="B159" s="90" t="s">
        <v>90</v>
      </c>
      <c r="C159" s="229"/>
      <c r="D159" s="69" t="s">
        <v>44</v>
      </c>
      <c r="E159" s="70" t="s">
        <v>45</v>
      </c>
      <c r="F159" s="71" t="s">
        <v>194</v>
      </c>
      <c r="G159" s="70"/>
      <c r="H159" s="70" t="s">
        <v>42</v>
      </c>
      <c r="I159" s="64">
        <f>IF(G159&lt;&gt;"",5,0)</f>
        <v>0</v>
      </c>
      <c r="J159" s="69"/>
    </row>
    <row r="160" spans="1:10" ht="30" hidden="1">
      <c r="A160" s="229"/>
      <c r="B160" s="90" t="s">
        <v>90</v>
      </c>
      <c r="C160" s="229"/>
      <c r="D160" s="69" t="s">
        <v>47</v>
      </c>
      <c r="E160" s="70"/>
      <c r="F160" s="71" t="s">
        <v>195</v>
      </c>
      <c r="G160" s="70"/>
      <c r="H160" s="70" t="s">
        <v>42</v>
      </c>
      <c r="I160" s="64">
        <f>IF(G160&lt;&gt;"",5,0)</f>
        <v>0</v>
      </c>
      <c r="J160" s="69"/>
    </row>
    <row r="161" spans="1:10" hidden="1">
      <c r="A161" s="229"/>
      <c r="B161" s="90" t="s">
        <v>90</v>
      </c>
      <c r="C161" s="229"/>
      <c r="D161" s="69" t="s">
        <v>49</v>
      </c>
      <c r="E161" s="70"/>
      <c r="F161" s="71"/>
      <c r="G161" s="70"/>
      <c r="H161" s="70" t="s">
        <v>42</v>
      </c>
      <c r="I161" s="64">
        <f>IF(G161&lt;&gt;"",5,0)</f>
        <v>0</v>
      </c>
      <c r="J161" s="69" t="s">
        <v>189</v>
      </c>
    </row>
    <row r="162" spans="1:10" hidden="1">
      <c r="A162" s="229"/>
      <c r="B162" s="90" t="s">
        <v>90</v>
      </c>
      <c r="C162" s="229"/>
      <c r="D162" s="72" t="s">
        <v>51</v>
      </c>
      <c r="E162" s="73"/>
      <c r="F162" s="74"/>
      <c r="G162" s="73"/>
      <c r="H162" s="73"/>
      <c r="I162" s="73">
        <f>SUM(I158:I161)</f>
        <v>0</v>
      </c>
      <c r="J162" s="69"/>
    </row>
    <row r="163" spans="1:10">
      <c r="A163" s="229">
        <v>33</v>
      </c>
      <c r="B163" s="90" t="s">
        <v>155</v>
      </c>
      <c r="C163" s="229" t="s">
        <v>196</v>
      </c>
      <c r="D163" s="69" t="s">
        <v>40</v>
      </c>
      <c r="E163" s="70"/>
      <c r="F163" s="71" t="s">
        <v>197</v>
      </c>
      <c r="G163" s="70" t="s">
        <v>42</v>
      </c>
      <c r="H163" s="70"/>
      <c r="I163" s="70">
        <f>IF(G163&lt;&gt;"",5,"")</f>
        <v>5</v>
      </c>
      <c r="J163" s="69"/>
    </row>
    <row r="164" spans="1:10" hidden="1">
      <c r="A164" s="229"/>
      <c r="B164" s="90" t="s">
        <v>155</v>
      </c>
      <c r="C164" s="229"/>
      <c r="D164" s="69" t="s">
        <v>44</v>
      </c>
      <c r="E164" s="70" t="s">
        <v>45</v>
      </c>
      <c r="F164" s="71" t="s">
        <v>198</v>
      </c>
      <c r="G164" s="70" t="s">
        <v>42</v>
      </c>
      <c r="H164" s="70"/>
      <c r="I164" s="70">
        <f>IF(G164&lt;&gt;"",5,"")</f>
        <v>5</v>
      </c>
      <c r="J164" s="69"/>
    </row>
    <row r="165" spans="1:10" ht="30" hidden="1">
      <c r="A165" s="229"/>
      <c r="B165" s="90" t="s">
        <v>155</v>
      </c>
      <c r="C165" s="229"/>
      <c r="D165" s="69" t="s">
        <v>47</v>
      </c>
      <c r="E165" s="70"/>
      <c r="F165" s="71" t="s">
        <v>199</v>
      </c>
      <c r="G165" s="70" t="s">
        <v>42</v>
      </c>
      <c r="H165" s="70"/>
      <c r="I165" s="70">
        <f>IF(G165&lt;&gt;"",5,"")</f>
        <v>5</v>
      </c>
      <c r="J165" s="69"/>
    </row>
    <row r="166" spans="1:10" hidden="1">
      <c r="A166" s="229"/>
      <c r="B166" s="90" t="s">
        <v>155</v>
      </c>
      <c r="C166" s="229"/>
      <c r="D166" s="69" t="s">
        <v>49</v>
      </c>
      <c r="E166" s="70"/>
      <c r="F166" s="71"/>
      <c r="G166" s="70" t="s">
        <v>42</v>
      </c>
      <c r="H166" s="70"/>
      <c r="I166" s="70">
        <f>IF(G166&lt;&gt;"",5,"")</f>
        <v>5</v>
      </c>
      <c r="J166" s="69"/>
    </row>
    <row r="167" spans="1:10" hidden="1">
      <c r="A167" s="229"/>
      <c r="B167" s="90" t="s">
        <v>155</v>
      </c>
      <c r="C167" s="229"/>
      <c r="D167" s="72" t="s">
        <v>51</v>
      </c>
      <c r="E167" s="73"/>
      <c r="F167" s="74"/>
      <c r="G167" s="73"/>
      <c r="H167" s="73"/>
      <c r="I167" s="73">
        <f>SUM(I163:I166)</f>
        <v>20</v>
      </c>
      <c r="J167" s="69"/>
    </row>
    <row r="168" spans="1:10">
      <c r="A168" s="229">
        <v>34</v>
      </c>
      <c r="B168" s="90" t="s">
        <v>200</v>
      </c>
      <c r="C168" s="229" t="s">
        <v>201</v>
      </c>
      <c r="D168" s="69" t="s">
        <v>40</v>
      </c>
      <c r="E168" s="70"/>
      <c r="F168" s="71" t="s">
        <v>202</v>
      </c>
      <c r="G168" s="70" t="s">
        <v>42</v>
      </c>
      <c r="H168" s="70"/>
      <c r="I168" s="70">
        <f>IF(G168&lt;&gt;"",5,"")</f>
        <v>5</v>
      </c>
      <c r="J168" s="69"/>
    </row>
    <row r="169" spans="1:10" hidden="1">
      <c r="A169" s="229"/>
      <c r="B169" s="90" t="s">
        <v>200</v>
      </c>
      <c r="C169" s="229"/>
      <c r="D169" s="69" t="s">
        <v>44</v>
      </c>
      <c r="E169" s="70" t="s">
        <v>45</v>
      </c>
      <c r="F169" s="71" t="s">
        <v>203</v>
      </c>
      <c r="G169" s="70" t="s">
        <v>42</v>
      </c>
      <c r="H169" s="70"/>
      <c r="I169" s="70">
        <f>IF(G169&lt;&gt;"",5,"")</f>
        <v>5</v>
      </c>
      <c r="J169" s="69"/>
    </row>
    <row r="170" spans="1:10" ht="30" hidden="1">
      <c r="A170" s="229"/>
      <c r="B170" s="90" t="s">
        <v>200</v>
      </c>
      <c r="C170" s="229"/>
      <c r="D170" s="69" t="s">
        <v>47</v>
      </c>
      <c r="E170" s="70"/>
      <c r="F170" s="71" t="s">
        <v>204</v>
      </c>
      <c r="G170" s="70" t="s">
        <v>42</v>
      </c>
      <c r="H170" s="70"/>
      <c r="I170" s="70">
        <f>IF(G170&lt;&gt;"",5,"")</f>
        <v>5</v>
      </c>
      <c r="J170" s="69"/>
    </row>
    <row r="171" spans="1:10" hidden="1">
      <c r="A171" s="229"/>
      <c r="B171" s="90" t="s">
        <v>200</v>
      </c>
      <c r="C171" s="229"/>
      <c r="D171" s="69" t="s">
        <v>49</v>
      </c>
      <c r="E171" s="70"/>
      <c r="F171" s="71"/>
      <c r="G171" s="70" t="s">
        <v>42</v>
      </c>
      <c r="H171" s="70"/>
      <c r="I171" s="70">
        <f>IF(G171&lt;&gt;"",5,"")</f>
        <v>5</v>
      </c>
      <c r="J171" s="69"/>
    </row>
    <row r="172" spans="1:10" hidden="1">
      <c r="A172" s="229"/>
      <c r="B172" s="90" t="s">
        <v>200</v>
      </c>
      <c r="C172" s="229"/>
      <c r="D172" s="72" t="s">
        <v>51</v>
      </c>
      <c r="E172" s="73"/>
      <c r="F172" s="74"/>
      <c r="G172" s="73"/>
      <c r="H172" s="73"/>
      <c r="I172" s="73">
        <f>SUM(I168:I171)</f>
        <v>20</v>
      </c>
      <c r="J172" s="69"/>
    </row>
    <row r="173" spans="1:10">
      <c r="A173" s="229">
        <v>35</v>
      </c>
      <c r="B173" s="90" t="s">
        <v>38</v>
      </c>
      <c r="C173" s="229" t="s">
        <v>205</v>
      </c>
      <c r="D173" s="69" t="s">
        <v>40</v>
      </c>
      <c r="E173" s="70"/>
      <c r="F173" s="71" t="s">
        <v>206</v>
      </c>
      <c r="G173" s="70" t="s">
        <v>42</v>
      </c>
      <c r="H173" s="70"/>
      <c r="I173" s="70">
        <f>IF(G173&lt;&gt;"",5,"")</f>
        <v>5</v>
      </c>
      <c r="J173" s="69"/>
    </row>
    <row r="174" spans="1:10" hidden="1">
      <c r="A174" s="229"/>
      <c r="B174" s="90" t="s">
        <v>38</v>
      </c>
      <c r="C174" s="229"/>
      <c r="D174" s="69" t="s">
        <v>44</v>
      </c>
      <c r="E174" s="70" t="s">
        <v>45</v>
      </c>
      <c r="F174" s="71" t="s">
        <v>207</v>
      </c>
      <c r="G174" s="70" t="s">
        <v>42</v>
      </c>
      <c r="H174" s="70"/>
      <c r="I174" s="70">
        <f>IF(G174&lt;&gt;"",5,"")</f>
        <v>5</v>
      </c>
      <c r="J174" s="69"/>
    </row>
    <row r="175" spans="1:10" ht="30" hidden="1">
      <c r="A175" s="229"/>
      <c r="B175" s="90" t="s">
        <v>38</v>
      </c>
      <c r="C175" s="229"/>
      <c r="D175" s="69" t="s">
        <v>47</v>
      </c>
      <c r="E175" s="70"/>
      <c r="F175" s="71" t="s">
        <v>208</v>
      </c>
      <c r="G175" s="70" t="s">
        <v>42</v>
      </c>
      <c r="H175" s="70"/>
      <c r="I175" s="70">
        <f>IF(G175&lt;&gt;"",5,"")</f>
        <v>5</v>
      </c>
      <c r="J175" s="69"/>
    </row>
    <row r="176" spans="1:10" hidden="1">
      <c r="A176" s="229"/>
      <c r="B176" s="90" t="s">
        <v>38</v>
      </c>
      <c r="C176" s="229"/>
      <c r="D176" s="69" t="s">
        <v>49</v>
      </c>
      <c r="E176" s="70"/>
      <c r="F176" s="71"/>
      <c r="G176" s="70" t="s">
        <v>42</v>
      </c>
      <c r="H176" s="70"/>
      <c r="I176" s="70">
        <f>IF(G176&lt;&gt;"",5,"")</f>
        <v>5</v>
      </c>
      <c r="J176" s="69"/>
    </row>
    <row r="177" spans="1:10" hidden="1">
      <c r="A177" s="229"/>
      <c r="B177" s="90" t="s">
        <v>38</v>
      </c>
      <c r="C177" s="229"/>
      <c r="D177" s="72" t="s">
        <v>51</v>
      </c>
      <c r="E177" s="73"/>
      <c r="F177" s="74"/>
      <c r="G177" s="73"/>
      <c r="H177" s="73"/>
      <c r="I177" s="73">
        <f>SUM(I173:I176)</f>
        <v>20</v>
      </c>
      <c r="J177" s="69"/>
    </row>
    <row r="178" spans="1:10" s="76" customFormat="1" ht="15" customHeight="1">
      <c r="A178" s="237">
        <v>36</v>
      </c>
      <c r="B178" s="91" t="s">
        <v>90</v>
      </c>
      <c r="C178" s="230" t="s">
        <v>209</v>
      </c>
      <c r="D178" s="77" t="s">
        <v>40</v>
      </c>
      <c r="E178" s="78"/>
      <c r="F178" s="79" t="s">
        <v>210</v>
      </c>
      <c r="G178" s="78" t="s">
        <v>42</v>
      </c>
      <c r="H178" s="78"/>
      <c r="I178" s="64">
        <f>IF(G178&lt;&gt;"",5,"0")</f>
        <v>5</v>
      </c>
      <c r="J178" s="92" t="s">
        <v>98</v>
      </c>
    </row>
    <row r="179" spans="1:10" s="76" customFormat="1" hidden="1">
      <c r="A179" s="237"/>
      <c r="B179" s="91" t="s">
        <v>90</v>
      </c>
      <c r="C179" s="230"/>
      <c r="D179" s="77" t="s">
        <v>44</v>
      </c>
      <c r="E179" s="78" t="s">
        <v>45</v>
      </c>
      <c r="F179" s="79" t="s">
        <v>116</v>
      </c>
      <c r="G179" s="78" t="s">
        <v>42</v>
      </c>
      <c r="H179" s="78"/>
      <c r="I179" s="64">
        <f>IF(G179&lt;&gt;"",5,"0")</f>
        <v>5</v>
      </c>
      <c r="J179" s="92" t="s">
        <v>98</v>
      </c>
    </row>
    <row r="180" spans="1:10" s="76" customFormat="1" ht="30" hidden="1">
      <c r="A180" s="237"/>
      <c r="B180" s="91" t="s">
        <v>90</v>
      </c>
      <c r="C180" s="230"/>
      <c r="D180" s="77" t="s">
        <v>47</v>
      </c>
      <c r="E180" s="78"/>
      <c r="F180" s="79" t="s">
        <v>211</v>
      </c>
      <c r="G180" s="78" t="s">
        <v>42</v>
      </c>
      <c r="H180" s="78"/>
      <c r="I180" s="64">
        <f>IF(G180&lt;&gt;"",5,"0")</f>
        <v>5</v>
      </c>
      <c r="J180" s="92" t="s">
        <v>98</v>
      </c>
    </row>
    <row r="181" spans="1:10" s="76" customFormat="1" hidden="1">
      <c r="A181" s="237"/>
      <c r="B181" s="91" t="s">
        <v>90</v>
      </c>
      <c r="C181" s="230"/>
      <c r="D181" s="77" t="s">
        <v>49</v>
      </c>
      <c r="E181" s="78"/>
      <c r="F181" s="79" t="s">
        <v>127</v>
      </c>
      <c r="G181" s="78" t="s">
        <v>42</v>
      </c>
      <c r="H181" s="78"/>
      <c r="I181" s="64">
        <f>IF(G181&lt;&gt;"",5,"0")</f>
        <v>5</v>
      </c>
      <c r="J181" s="92" t="s">
        <v>98</v>
      </c>
    </row>
    <row r="182" spans="1:10" s="76" customFormat="1" hidden="1">
      <c r="A182" s="237"/>
      <c r="B182" s="91" t="s">
        <v>90</v>
      </c>
      <c r="C182" s="230"/>
      <c r="D182" s="80" t="s">
        <v>51</v>
      </c>
      <c r="E182" s="81"/>
      <c r="F182" s="82"/>
      <c r="G182" s="81"/>
      <c r="H182" s="81"/>
      <c r="I182" s="81">
        <f>+SUM(I178:I181)</f>
        <v>20</v>
      </c>
      <c r="J182" s="93"/>
    </row>
    <row r="183" spans="1:10" s="76" customFormat="1" ht="15" customHeight="1">
      <c r="A183" s="237">
        <v>37</v>
      </c>
      <c r="B183" s="91" t="s">
        <v>76</v>
      </c>
      <c r="C183" s="230" t="s">
        <v>212</v>
      </c>
      <c r="D183" s="77" t="s">
        <v>40</v>
      </c>
      <c r="E183" s="78"/>
      <c r="F183" s="79" t="s">
        <v>213</v>
      </c>
      <c r="G183" s="78"/>
      <c r="H183" s="78" t="s">
        <v>42</v>
      </c>
      <c r="I183" s="78">
        <v>0</v>
      </c>
      <c r="J183" s="92" t="s">
        <v>98</v>
      </c>
    </row>
    <row r="184" spans="1:10" s="76" customFormat="1" hidden="1">
      <c r="A184" s="237"/>
      <c r="B184" s="91" t="s">
        <v>76</v>
      </c>
      <c r="C184" s="230"/>
      <c r="D184" s="77" t="s">
        <v>44</v>
      </c>
      <c r="E184" s="78" t="s">
        <v>45</v>
      </c>
      <c r="F184" s="79" t="s">
        <v>116</v>
      </c>
      <c r="G184" s="78" t="s">
        <v>42</v>
      </c>
      <c r="H184" s="78"/>
      <c r="I184" s="78">
        <v>5</v>
      </c>
      <c r="J184" s="92" t="s">
        <v>98</v>
      </c>
    </row>
    <row r="185" spans="1:10" s="76" customFormat="1" ht="30" hidden="1">
      <c r="A185" s="237"/>
      <c r="B185" s="91" t="s">
        <v>76</v>
      </c>
      <c r="C185" s="230"/>
      <c r="D185" s="77" t="s">
        <v>47</v>
      </c>
      <c r="E185" s="78"/>
      <c r="F185" s="79" t="s">
        <v>214</v>
      </c>
      <c r="G185" s="78" t="s">
        <v>42</v>
      </c>
      <c r="H185" s="78"/>
      <c r="I185" s="78">
        <v>5</v>
      </c>
      <c r="J185" s="92" t="s">
        <v>98</v>
      </c>
    </row>
    <row r="186" spans="1:10" s="76" customFormat="1" hidden="1">
      <c r="A186" s="237"/>
      <c r="B186" s="91" t="s">
        <v>76</v>
      </c>
      <c r="C186" s="230"/>
      <c r="D186" s="77" t="s">
        <v>49</v>
      </c>
      <c r="E186" s="78"/>
      <c r="F186" s="79" t="s">
        <v>215</v>
      </c>
      <c r="G186" s="78" t="s">
        <v>42</v>
      </c>
      <c r="H186" s="78"/>
      <c r="I186" s="78">
        <v>5</v>
      </c>
      <c r="J186" s="92" t="s">
        <v>98</v>
      </c>
    </row>
    <row r="187" spans="1:10" s="76" customFormat="1" hidden="1">
      <c r="A187" s="237"/>
      <c r="B187" s="91" t="s">
        <v>76</v>
      </c>
      <c r="C187" s="230"/>
      <c r="D187" s="80" t="s">
        <v>51</v>
      </c>
      <c r="E187" s="81"/>
      <c r="F187" s="82"/>
      <c r="G187" s="81"/>
      <c r="H187" s="81"/>
      <c r="I187" s="81">
        <v>15</v>
      </c>
      <c r="J187" s="93"/>
    </row>
    <row r="188" spans="1:10">
      <c r="A188" s="229">
        <v>38</v>
      </c>
      <c r="B188" s="90" t="s">
        <v>95</v>
      </c>
      <c r="C188" s="226" t="s">
        <v>216</v>
      </c>
      <c r="D188" s="63" t="s">
        <v>40</v>
      </c>
      <c r="E188" s="64"/>
      <c r="F188" s="65" t="s">
        <v>217</v>
      </c>
      <c r="G188" s="64"/>
      <c r="H188" s="64" t="s">
        <v>42</v>
      </c>
      <c r="I188" s="64">
        <f>IF(G188&lt;&gt;"",5,0)</f>
        <v>0</v>
      </c>
      <c r="J188" s="64" t="s">
        <v>72</v>
      </c>
    </row>
    <row r="189" spans="1:10" hidden="1">
      <c r="A189" s="229"/>
      <c r="B189" s="90" t="s">
        <v>95</v>
      </c>
      <c r="C189" s="226"/>
      <c r="D189" s="63" t="s">
        <v>44</v>
      </c>
      <c r="E189" s="64" t="s">
        <v>45</v>
      </c>
      <c r="F189" s="65" t="s">
        <v>218</v>
      </c>
      <c r="G189" s="64" t="s">
        <v>42</v>
      </c>
      <c r="H189" s="64"/>
      <c r="I189" s="64">
        <v>5</v>
      </c>
      <c r="J189" s="64" t="s">
        <v>98</v>
      </c>
    </row>
    <row r="190" spans="1:10" ht="30" hidden="1">
      <c r="A190" s="229"/>
      <c r="B190" s="90" t="s">
        <v>95</v>
      </c>
      <c r="C190" s="226"/>
      <c r="D190" s="63" t="s">
        <v>47</v>
      </c>
      <c r="E190" s="64"/>
      <c r="F190" s="65" t="s">
        <v>62</v>
      </c>
      <c r="G190" s="64" t="s">
        <v>42</v>
      </c>
      <c r="H190" s="64"/>
      <c r="I190" s="64">
        <v>5</v>
      </c>
      <c r="J190" s="64" t="s">
        <v>98</v>
      </c>
    </row>
    <row r="191" spans="1:10" hidden="1">
      <c r="A191" s="229"/>
      <c r="B191" s="90" t="s">
        <v>95</v>
      </c>
      <c r="C191" s="226"/>
      <c r="D191" s="63" t="s">
        <v>49</v>
      </c>
      <c r="E191" s="64"/>
      <c r="F191" s="65" t="s">
        <v>219</v>
      </c>
      <c r="G191" s="64"/>
      <c r="H191" s="64" t="s">
        <v>42</v>
      </c>
      <c r="I191" s="64">
        <f>IF(G191&lt;&gt;"",5,0)</f>
        <v>0</v>
      </c>
      <c r="J191" s="64" t="s">
        <v>98</v>
      </c>
    </row>
    <row r="192" spans="1:10" hidden="1">
      <c r="A192" s="229"/>
      <c r="B192" s="90" t="s">
        <v>95</v>
      </c>
      <c r="C192" s="226"/>
      <c r="D192" s="66" t="s">
        <v>51</v>
      </c>
      <c r="E192" s="67"/>
      <c r="F192" s="68"/>
      <c r="G192" s="67"/>
      <c r="H192" s="67"/>
      <c r="I192" s="67">
        <v>10</v>
      </c>
      <c r="J192" s="67"/>
    </row>
    <row r="193" spans="1:10" s="76" customFormat="1">
      <c r="A193" s="237">
        <v>39</v>
      </c>
      <c r="B193" s="91" t="s">
        <v>95</v>
      </c>
      <c r="C193" s="226" t="s">
        <v>220</v>
      </c>
      <c r="D193" s="63" t="s">
        <v>40</v>
      </c>
      <c r="E193" s="64"/>
      <c r="F193" s="65" t="s">
        <v>221</v>
      </c>
      <c r="G193" s="64"/>
      <c r="H193" s="64" t="s">
        <v>42</v>
      </c>
      <c r="I193" s="64">
        <f>IF(G193&lt;&gt;"",5,0)</f>
        <v>0</v>
      </c>
      <c r="J193" s="64" t="s">
        <v>98</v>
      </c>
    </row>
    <row r="194" spans="1:10" s="76" customFormat="1" hidden="1">
      <c r="A194" s="237"/>
      <c r="B194" s="91" t="s">
        <v>95</v>
      </c>
      <c r="C194" s="226"/>
      <c r="D194" s="63" t="s">
        <v>44</v>
      </c>
      <c r="E194" s="64" t="s">
        <v>45</v>
      </c>
      <c r="F194" s="65" t="s">
        <v>109</v>
      </c>
      <c r="G194" s="64" t="s">
        <v>42</v>
      </c>
      <c r="H194" s="64"/>
      <c r="I194" s="64">
        <f>IF(G194&lt;&gt;"",5,0)</f>
        <v>5</v>
      </c>
      <c r="J194" s="64" t="s">
        <v>98</v>
      </c>
    </row>
    <row r="195" spans="1:10" s="76" customFormat="1" ht="30" hidden="1">
      <c r="A195" s="237"/>
      <c r="B195" s="91" t="s">
        <v>95</v>
      </c>
      <c r="C195" s="226"/>
      <c r="D195" s="63" t="s">
        <v>47</v>
      </c>
      <c r="E195" s="64"/>
      <c r="F195" s="65" t="s">
        <v>110</v>
      </c>
      <c r="G195" s="64" t="s">
        <v>42</v>
      </c>
      <c r="H195" s="64"/>
      <c r="I195" s="64">
        <f>IF(G195&lt;&gt;"",5,0)</f>
        <v>5</v>
      </c>
      <c r="J195" s="64" t="s">
        <v>98</v>
      </c>
    </row>
    <row r="196" spans="1:10" s="76" customFormat="1" hidden="1">
      <c r="A196" s="237"/>
      <c r="B196" s="91" t="s">
        <v>95</v>
      </c>
      <c r="C196" s="226"/>
      <c r="D196" s="63" t="s">
        <v>49</v>
      </c>
      <c r="E196" s="64"/>
      <c r="F196" s="65"/>
      <c r="G196" s="64" t="s">
        <v>42</v>
      </c>
      <c r="H196" s="64"/>
      <c r="I196" s="64">
        <f>IF(G196&lt;&gt;"",5,0)</f>
        <v>5</v>
      </c>
      <c r="J196" s="64" t="s">
        <v>98</v>
      </c>
    </row>
    <row r="197" spans="1:10" s="76" customFormat="1" hidden="1">
      <c r="A197" s="237"/>
      <c r="B197" s="91" t="s">
        <v>95</v>
      </c>
      <c r="C197" s="226"/>
      <c r="D197" s="66" t="s">
        <v>51</v>
      </c>
      <c r="E197" s="67"/>
      <c r="F197" s="68"/>
      <c r="G197" s="67"/>
      <c r="H197" s="67"/>
      <c r="I197" s="67">
        <f>+SUM(I193:I196)</f>
        <v>15</v>
      </c>
      <c r="J197" s="67"/>
    </row>
    <row r="198" spans="1:10">
      <c r="A198" s="229">
        <v>40</v>
      </c>
      <c r="B198" s="90" t="s">
        <v>200</v>
      </c>
      <c r="C198" s="238" t="s">
        <v>222</v>
      </c>
      <c r="D198" s="63" t="s">
        <v>40</v>
      </c>
      <c r="E198" s="64"/>
      <c r="F198" s="65" t="s">
        <v>223</v>
      </c>
      <c r="G198" s="64" t="s">
        <v>42</v>
      </c>
      <c r="H198" s="64"/>
      <c r="I198" s="64">
        <f>IF(G198&lt;&gt;"",5,0)</f>
        <v>5</v>
      </c>
      <c r="J198" s="64" t="s">
        <v>224</v>
      </c>
    </row>
    <row r="199" spans="1:10" hidden="1">
      <c r="A199" s="229"/>
      <c r="B199" s="90" t="s">
        <v>200</v>
      </c>
      <c r="C199" s="238"/>
      <c r="D199" s="63" t="s">
        <v>44</v>
      </c>
      <c r="E199" s="64" t="s">
        <v>45</v>
      </c>
      <c r="F199" s="65" t="s">
        <v>109</v>
      </c>
      <c r="G199" s="64" t="s">
        <v>42</v>
      </c>
      <c r="H199" s="64"/>
      <c r="I199" s="64">
        <v>5</v>
      </c>
      <c r="J199" s="64" t="s">
        <v>142</v>
      </c>
    </row>
    <row r="200" spans="1:10" ht="30" hidden="1">
      <c r="A200" s="229"/>
      <c r="B200" s="90" t="s">
        <v>200</v>
      </c>
      <c r="C200" s="238"/>
      <c r="D200" s="63" t="s">
        <v>47</v>
      </c>
      <c r="E200" s="64"/>
      <c r="F200" s="65" t="s">
        <v>110</v>
      </c>
      <c r="G200" s="64" t="s">
        <v>42</v>
      </c>
      <c r="H200" s="64"/>
      <c r="I200" s="64">
        <f>IF(G200&lt;&gt;"",5,0)</f>
        <v>5</v>
      </c>
      <c r="J200" s="64" t="s">
        <v>142</v>
      </c>
    </row>
    <row r="201" spans="1:10" hidden="1">
      <c r="A201" s="229"/>
      <c r="B201" s="90" t="s">
        <v>200</v>
      </c>
      <c r="C201" s="238"/>
      <c r="D201" s="63" t="s">
        <v>49</v>
      </c>
      <c r="E201" s="64"/>
      <c r="F201" s="65"/>
      <c r="G201" s="64"/>
      <c r="H201" s="64" t="s">
        <v>42</v>
      </c>
      <c r="I201" s="64" t="str">
        <f>IF(G201&lt;&gt;"",5,"")</f>
        <v/>
      </c>
      <c r="J201" s="64" t="s">
        <v>225</v>
      </c>
    </row>
    <row r="202" spans="1:10" hidden="1">
      <c r="A202" s="229"/>
      <c r="B202" s="90" t="s">
        <v>200</v>
      </c>
      <c r="C202" s="238"/>
      <c r="D202" s="66" t="s">
        <v>51</v>
      </c>
      <c r="E202" s="67"/>
      <c r="F202" s="68"/>
      <c r="G202" s="67"/>
      <c r="H202" s="67"/>
      <c r="I202" s="67">
        <f>SUM(I198:I201)</f>
        <v>15</v>
      </c>
      <c r="J202" s="67"/>
    </row>
    <row r="203" spans="1:10">
      <c r="A203" s="229">
        <v>41</v>
      </c>
      <c r="B203" s="90" t="s">
        <v>200</v>
      </c>
      <c r="C203" s="238" t="s">
        <v>226</v>
      </c>
      <c r="D203" s="63" t="s">
        <v>40</v>
      </c>
      <c r="E203" s="64"/>
      <c r="F203" s="65" t="s">
        <v>223</v>
      </c>
      <c r="G203" s="64" t="s">
        <v>42</v>
      </c>
      <c r="H203" s="64"/>
      <c r="I203" s="64">
        <f>IF(G203&lt;&gt;"",5,0)</f>
        <v>5</v>
      </c>
      <c r="J203" s="64" t="s">
        <v>224</v>
      </c>
    </row>
    <row r="204" spans="1:10" hidden="1">
      <c r="A204" s="229"/>
      <c r="B204" s="90" t="s">
        <v>200</v>
      </c>
      <c r="C204" s="238"/>
      <c r="D204" s="63" t="s">
        <v>44</v>
      </c>
      <c r="E204" s="64" t="s">
        <v>45</v>
      </c>
      <c r="F204" s="65" t="s">
        <v>109</v>
      </c>
      <c r="G204" s="64" t="s">
        <v>42</v>
      </c>
      <c r="H204" s="64"/>
      <c r="I204" s="64">
        <v>5</v>
      </c>
      <c r="J204" s="64" t="s">
        <v>142</v>
      </c>
    </row>
    <row r="205" spans="1:10" ht="30" hidden="1">
      <c r="A205" s="229"/>
      <c r="B205" s="90" t="s">
        <v>200</v>
      </c>
      <c r="C205" s="238"/>
      <c r="D205" s="63" t="s">
        <v>47</v>
      </c>
      <c r="E205" s="64"/>
      <c r="F205" s="65" t="s">
        <v>110</v>
      </c>
      <c r="G205" s="64" t="s">
        <v>42</v>
      </c>
      <c r="H205" s="64"/>
      <c r="I205" s="64">
        <f>IF(G205&lt;&gt;"",5,0)</f>
        <v>5</v>
      </c>
      <c r="J205" s="64" t="s">
        <v>142</v>
      </c>
    </row>
    <row r="206" spans="1:10" hidden="1">
      <c r="A206" s="229"/>
      <c r="B206" s="90" t="s">
        <v>200</v>
      </c>
      <c r="C206" s="238"/>
      <c r="D206" s="63" t="s">
        <v>49</v>
      </c>
      <c r="E206" s="64"/>
      <c r="F206" s="65"/>
      <c r="G206" s="64" t="s">
        <v>42</v>
      </c>
      <c r="H206" s="64"/>
      <c r="I206" s="64">
        <f>IF(G206&lt;&gt;"",5,"")</f>
        <v>5</v>
      </c>
      <c r="J206" s="64" t="s">
        <v>227</v>
      </c>
    </row>
    <row r="207" spans="1:10" hidden="1">
      <c r="A207" s="229"/>
      <c r="B207" s="90" t="s">
        <v>200</v>
      </c>
      <c r="C207" s="238"/>
      <c r="D207" s="66" t="s">
        <v>51</v>
      </c>
      <c r="E207" s="67"/>
      <c r="F207" s="68"/>
      <c r="G207" s="67"/>
      <c r="H207" s="67"/>
      <c r="I207" s="67">
        <f>SUM(I203:I206)</f>
        <v>20</v>
      </c>
      <c r="J207" s="67"/>
    </row>
    <row r="208" spans="1:10">
      <c r="A208" s="229">
        <v>42</v>
      </c>
      <c r="B208" s="90" t="s">
        <v>200</v>
      </c>
      <c r="C208" s="238" t="s">
        <v>228</v>
      </c>
      <c r="D208" s="63" t="s">
        <v>40</v>
      </c>
      <c r="E208" s="64"/>
      <c r="F208" s="65" t="s">
        <v>223</v>
      </c>
      <c r="G208" s="64" t="s">
        <v>42</v>
      </c>
      <c r="H208" s="64"/>
      <c r="I208" s="64">
        <f>IF(G208&lt;&gt;"",5,0)</f>
        <v>5</v>
      </c>
      <c r="J208" s="64" t="s">
        <v>224</v>
      </c>
    </row>
    <row r="209" spans="1:10" hidden="1">
      <c r="A209" s="229"/>
      <c r="B209" s="90" t="s">
        <v>200</v>
      </c>
      <c r="C209" s="238"/>
      <c r="D209" s="63" t="s">
        <v>44</v>
      </c>
      <c r="E209" s="64" t="s">
        <v>45</v>
      </c>
      <c r="F209" s="65" t="s">
        <v>109</v>
      </c>
      <c r="G209" s="64" t="s">
        <v>42</v>
      </c>
      <c r="H209" s="64"/>
      <c r="I209" s="64">
        <f>IF(G209&lt;&gt;"",5,"0")</f>
        <v>5</v>
      </c>
      <c r="J209" s="64" t="s">
        <v>142</v>
      </c>
    </row>
    <row r="210" spans="1:10" ht="30" hidden="1">
      <c r="A210" s="229"/>
      <c r="B210" s="90" t="s">
        <v>200</v>
      </c>
      <c r="C210" s="238"/>
      <c r="D210" s="63" t="s">
        <v>47</v>
      </c>
      <c r="E210" s="64"/>
      <c r="F210" s="65" t="s">
        <v>110</v>
      </c>
      <c r="G210" s="64" t="s">
        <v>42</v>
      </c>
      <c r="H210" s="64"/>
      <c r="I210" s="64">
        <f>IF(G210&lt;&gt;"",5,0)</f>
        <v>5</v>
      </c>
      <c r="J210" s="64" t="s">
        <v>142</v>
      </c>
    </row>
    <row r="211" spans="1:10" hidden="1">
      <c r="A211" s="229"/>
      <c r="B211" s="90" t="s">
        <v>200</v>
      </c>
      <c r="C211" s="238"/>
      <c r="D211" s="63" t="s">
        <v>49</v>
      </c>
      <c r="E211" s="64"/>
      <c r="F211" s="65"/>
      <c r="G211" s="64" t="s">
        <v>42</v>
      </c>
      <c r="H211" s="64"/>
      <c r="I211" s="64">
        <f>IF(G211&lt;&gt;"",5,0)</f>
        <v>5</v>
      </c>
      <c r="J211" s="64" t="s">
        <v>227</v>
      </c>
    </row>
    <row r="212" spans="1:10" hidden="1">
      <c r="A212" s="229"/>
      <c r="B212" s="90" t="s">
        <v>200</v>
      </c>
      <c r="C212" s="238"/>
      <c r="D212" s="66" t="s">
        <v>51</v>
      </c>
      <c r="E212" s="67"/>
      <c r="F212" s="68"/>
      <c r="G212" s="67"/>
      <c r="H212" s="67"/>
      <c r="I212" s="67">
        <f>SUM(I208:I211)</f>
        <v>20</v>
      </c>
      <c r="J212" s="67"/>
    </row>
    <row r="213" spans="1:10">
      <c r="A213" s="229">
        <v>43</v>
      </c>
      <c r="B213" s="90" t="s">
        <v>200</v>
      </c>
      <c r="C213" s="238" t="s">
        <v>229</v>
      </c>
      <c r="D213" s="63" t="s">
        <v>40</v>
      </c>
      <c r="E213" s="64"/>
      <c r="F213" s="65" t="s">
        <v>223</v>
      </c>
      <c r="G213" s="64" t="s">
        <v>42</v>
      </c>
      <c r="H213" s="64"/>
      <c r="I213" s="64">
        <f>IF(G213&lt;&gt;"",5,0)</f>
        <v>5</v>
      </c>
      <c r="J213" s="64" t="s">
        <v>224</v>
      </c>
    </row>
    <row r="214" spans="1:10" hidden="1">
      <c r="A214" s="229"/>
      <c r="B214" s="90" t="s">
        <v>200</v>
      </c>
      <c r="C214" s="238"/>
      <c r="D214" s="63" t="s">
        <v>44</v>
      </c>
      <c r="E214" s="64" t="s">
        <v>45</v>
      </c>
      <c r="F214" s="65" t="s">
        <v>109</v>
      </c>
      <c r="G214" s="64" t="s">
        <v>42</v>
      </c>
      <c r="H214" s="64"/>
      <c r="I214" s="64">
        <f>IF(G214&lt;&gt;"",5,"0")</f>
        <v>5</v>
      </c>
      <c r="J214" s="64" t="s">
        <v>142</v>
      </c>
    </row>
    <row r="215" spans="1:10" ht="30" hidden="1">
      <c r="A215" s="229"/>
      <c r="B215" s="90" t="s">
        <v>200</v>
      </c>
      <c r="C215" s="238"/>
      <c r="D215" s="63" t="s">
        <v>47</v>
      </c>
      <c r="E215" s="64"/>
      <c r="F215" s="65" t="s">
        <v>110</v>
      </c>
      <c r="G215" s="64" t="s">
        <v>42</v>
      </c>
      <c r="H215" s="64"/>
      <c r="I215" s="64">
        <f>IF(G215&lt;&gt;"",5,0)</f>
        <v>5</v>
      </c>
      <c r="J215" s="64" t="s">
        <v>142</v>
      </c>
    </row>
    <row r="216" spans="1:10" hidden="1">
      <c r="A216" s="229"/>
      <c r="B216" s="90" t="s">
        <v>200</v>
      </c>
      <c r="C216" s="238"/>
      <c r="D216" s="63" t="s">
        <v>49</v>
      </c>
      <c r="E216" s="64"/>
      <c r="F216" s="65"/>
      <c r="G216" s="64" t="s">
        <v>42</v>
      </c>
      <c r="H216" s="64"/>
      <c r="I216" s="64">
        <f>IF(G216&lt;&gt;"",5,0)</f>
        <v>5</v>
      </c>
      <c r="J216" s="64" t="s">
        <v>227</v>
      </c>
    </row>
    <row r="217" spans="1:10" hidden="1">
      <c r="A217" s="229"/>
      <c r="B217" s="90" t="s">
        <v>200</v>
      </c>
      <c r="C217" s="238"/>
      <c r="D217" s="66" t="s">
        <v>51</v>
      </c>
      <c r="E217" s="67"/>
      <c r="F217" s="68"/>
      <c r="G217" s="67"/>
      <c r="H217" s="67"/>
      <c r="I217" s="67">
        <f>SUM(I213:I216)</f>
        <v>20</v>
      </c>
      <c r="J217" s="67"/>
    </row>
    <row r="218" spans="1:10" ht="15" customHeight="1">
      <c r="A218" s="229">
        <v>44</v>
      </c>
      <c r="B218" s="90" t="s">
        <v>155</v>
      </c>
      <c r="C218" s="226" t="s">
        <v>230</v>
      </c>
      <c r="D218" s="63" t="s">
        <v>40</v>
      </c>
      <c r="E218" s="64"/>
      <c r="F218" s="65" t="s">
        <v>223</v>
      </c>
      <c r="G218" s="64" t="s">
        <v>42</v>
      </c>
      <c r="H218" s="64"/>
      <c r="I218" s="64">
        <v>5</v>
      </c>
      <c r="J218" s="64" t="s">
        <v>98</v>
      </c>
    </row>
    <row r="219" spans="1:10" hidden="1">
      <c r="A219" s="229"/>
      <c r="B219" s="90" t="s">
        <v>155</v>
      </c>
      <c r="C219" s="226"/>
      <c r="D219" s="63" t="s">
        <v>44</v>
      </c>
      <c r="E219" s="64" t="s">
        <v>45</v>
      </c>
      <c r="F219" s="65" t="s">
        <v>109</v>
      </c>
      <c r="G219" s="64" t="s">
        <v>42</v>
      </c>
      <c r="H219" s="64"/>
      <c r="I219" s="64">
        <v>5</v>
      </c>
      <c r="J219" s="64" t="s">
        <v>98</v>
      </c>
    </row>
    <row r="220" spans="1:10" ht="30" hidden="1">
      <c r="A220" s="229"/>
      <c r="B220" s="90" t="s">
        <v>155</v>
      </c>
      <c r="C220" s="226"/>
      <c r="D220" s="63" t="s">
        <v>47</v>
      </c>
      <c r="E220" s="64"/>
      <c r="F220" s="65" t="s">
        <v>110</v>
      </c>
      <c r="G220" s="64" t="s">
        <v>42</v>
      </c>
      <c r="H220" s="64"/>
      <c r="I220" s="64">
        <v>5</v>
      </c>
      <c r="J220" s="64" t="s">
        <v>98</v>
      </c>
    </row>
    <row r="221" spans="1:10" hidden="1">
      <c r="A221" s="229"/>
      <c r="B221" s="90" t="s">
        <v>155</v>
      </c>
      <c r="C221" s="226"/>
      <c r="D221" s="63" t="s">
        <v>49</v>
      </c>
      <c r="E221" s="64"/>
      <c r="F221" s="65"/>
      <c r="G221" s="64" t="s">
        <v>42</v>
      </c>
      <c r="H221" s="64"/>
      <c r="I221" s="64">
        <v>5</v>
      </c>
      <c r="J221" s="64" t="s">
        <v>98</v>
      </c>
    </row>
    <row r="222" spans="1:10" hidden="1">
      <c r="A222" s="229"/>
      <c r="B222" s="90" t="s">
        <v>155</v>
      </c>
      <c r="C222" s="226"/>
      <c r="D222" s="66" t="s">
        <v>51</v>
      </c>
      <c r="E222" s="67"/>
      <c r="F222" s="68"/>
      <c r="G222" s="67"/>
      <c r="H222" s="67"/>
      <c r="I222" s="67">
        <v>20</v>
      </c>
      <c r="J222" s="67"/>
    </row>
    <row r="223" spans="1:10">
      <c r="A223" s="229">
        <v>45</v>
      </c>
      <c r="B223" s="90" t="s">
        <v>155</v>
      </c>
      <c r="C223" s="226" t="s">
        <v>231</v>
      </c>
      <c r="D223" s="63" t="s">
        <v>40</v>
      </c>
      <c r="E223" s="64"/>
      <c r="F223" s="65" t="s">
        <v>223</v>
      </c>
      <c r="G223" s="64" t="s">
        <v>42</v>
      </c>
      <c r="H223" s="64"/>
      <c r="I223" s="64">
        <f>IF(G223&lt;&gt;"",5,"0")</f>
        <v>5</v>
      </c>
      <c r="J223" s="64" t="s">
        <v>98</v>
      </c>
    </row>
    <row r="224" spans="1:10" hidden="1">
      <c r="A224" s="229"/>
      <c r="B224" s="90" t="s">
        <v>155</v>
      </c>
      <c r="C224" s="226"/>
      <c r="D224" s="63" t="s">
        <v>44</v>
      </c>
      <c r="E224" s="64" t="s">
        <v>45</v>
      </c>
      <c r="F224" s="65" t="s">
        <v>232</v>
      </c>
      <c r="G224" s="64"/>
      <c r="H224" s="64"/>
      <c r="I224" s="64">
        <f>IF(G224&lt;&gt;"",5,0)</f>
        <v>0</v>
      </c>
      <c r="J224" s="64" t="s">
        <v>98</v>
      </c>
    </row>
    <row r="225" spans="1:10" ht="30" hidden="1">
      <c r="A225" s="229"/>
      <c r="B225" s="90" t="s">
        <v>155</v>
      </c>
      <c r="C225" s="226"/>
      <c r="D225" s="63" t="s">
        <v>47</v>
      </c>
      <c r="E225" s="64"/>
      <c r="F225" s="65" t="s">
        <v>110</v>
      </c>
      <c r="G225" s="64" t="s">
        <v>42</v>
      </c>
      <c r="H225" s="64"/>
      <c r="I225" s="64">
        <f>IF(G225&lt;&gt;"",5,"0")</f>
        <v>5</v>
      </c>
      <c r="J225" s="64" t="s">
        <v>98</v>
      </c>
    </row>
    <row r="226" spans="1:10" hidden="1">
      <c r="A226" s="229"/>
      <c r="B226" s="90" t="s">
        <v>155</v>
      </c>
      <c r="C226" s="226"/>
      <c r="D226" s="63" t="s">
        <v>49</v>
      </c>
      <c r="E226" s="64"/>
      <c r="F226" s="65"/>
      <c r="G226" s="64" t="s">
        <v>42</v>
      </c>
      <c r="H226" s="64"/>
      <c r="I226" s="64">
        <f>IF(G226&lt;&gt;"",5,"0")</f>
        <v>5</v>
      </c>
      <c r="J226" s="64" t="s">
        <v>98</v>
      </c>
    </row>
    <row r="227" spans="1:10" hidden="1">
      <c r="A227" s="229"/>
      <c r="B227" s="90" t="s">
        <v>155</v>
      </c>
      <c r="C227" s="226"/>
      <c r="D227" s="66" t="s">
        <v>51</v>
      </c>
      <c r="E227" s="67"/>
      <c r="F227" s="68"/>
      <c r="G227" s="67"/>
      <c r="H227" s="67"/>
      <c r="I227" s="67">
        <v>15</v>
      </c>
      <c r="J227" s="67"/>
    </row>
    <row r="228" spans="1:10">
      <c r="A228" s="229">
        <v>46</v>
      </c>
      <c r="B228" s="90" t="s">
        <v>155</v>
      </c>
      <c r="C228" s="226" t="s">
        <v>233</v>
      </c>
      <c r="D228" s="63" t="s">
        <v>40</v>
      </c>
      <c r="E228" s="64"/>
      <c r="F228" s="65" t="s">
        <v>234</v>
      </c>
      <c r="G228" s="64"/>
      <c r="H228" s="64" t="s">
        <v>42</v>
      </c>
      <c r="I228" s="64">
        <f>IF(G228&lt;&gt;"",5,0)</f>
        <v>0</v>
      </c>
      <c r="J228" s="64" t="s">
        <v>98</v>
      </c>
    </row>
    <row r="229" spans="1:10" hidden="1">
      <c r="A229" s="229"/>
      <c r="B229" s="90" t="s">
        <v>155</v>
      </c>
      <c r="C229" s="226"/>
      <c r="D229" s="63" t="s">
        <v>44</v>
      </c>
      <c r="E229" s="64" t="s">
        <v>45</v>
      </c>
      <c r="F229" s="65" t="s">
        <v>109</v>
      </c>
      <c r="G229" s="64" t="s">
        <v>42</v>
      </c>
      <c r="H229" s="64"/>
      <c r="I229" s="64">
        <f>IF(G229&lt;&gt;"",5,"0")</f>
        <v>5</v>
      </c>
      <c r="J229" s="64" t="s">
        <v>98</v>
      </c>
    </row>
    <row r="230" spans="1:10" ht="30" hidden="1">
      <c r="A230" s="229"/>
      <c r="B230" s="90" t="s">
        <v>155</v>
      </c>
      <c r="C230" s="226"/>
      <c r="D230" s="63" t="s">
        <v>47</v>
      </c>
      <c r="E230" s="64"/>
      <c r="F230" s="65" t="s">
        <v>110</v>
      </c>
      <c r="G230" s="64" t="s">
        <v>42</v>
      </c>
      <c r="H230" s="64"/>
      <c r="I230" s="64">
        <f>IF(G230&lt;&gt;"",5,"0")</f>
        <v>5</v>
      </c>
      <c r="J230" s="64" t="s">
        <v>98</v>
      </c>
    </row>
    <row r="231" spans="1:10" hidden="1">
      <c r="A231" s="229"/>
      <c r="B231" s="90" t="s">
        <v>155</v>
      </c>
      <c r="C231" s="226"/>
      <c r="D231" s="63" t="s">
        <v>49</v>
      </c>
      <c r="E231" s="64"/>
      <c r="F231" s="65"/>
      <c r="G231" s="64" t="s">
        <v>42</v>
      </c>
      <c r="H231" s="64"/>
      <c r="I231" s="64">
        <f>IF(G231&lt;&gt;"",5,"0")</f>
        <v>5</v>
      </c>
      <c r="J231" s="64" t="s">
        <v>98</v>
      </c>
    </row>
    <row r="232" spans="1:10" hidden="1">
      <c r="A232" s="229"/>
      <c r="B232" s="90" t="s">
        <v>155</v>
      </c>
      <c r="C232" s="226"/>
      <c r="D232" s="66" t="s">
        <v>51</v>
      </c>
      <c r="E232" s="67"/>
      <c r="F232" s="68"/>
      <c r="G232" s="67"/>
      <c r="H232" s="67"/>
      <c r="I232" s="67">
        <v>15</v>
      </c>
      <c r="J232" s="67"/>
    </row>
    <row r="233" spans="1:10">
      <c r="A233" s="229">
        <v>47</v>
      </c>
      <c r="B233" s="90" t="s">
        <v>102</v>
      </c>
      <c r="C233" s="226" t="s">
        <v>235</v>
      </c>
      <c r="D233" s="63" t="s">
        <v>40</v>
      </c>
      <c r="E233" s="64"/>
      <c r="F233" s="65" t="s">
        <v>236</v>
      </c>
      <c r="G233" s="64" t="s">
        <v>42</v>
      </c>
      <c r="H233" s="64"/>
      <c r="I233" s="64">
        <v>5</v>
      </c>
      <c r="J233" s="64" t="s">
        <v>98</v>
      </c>
    </row>
    <row r="234" spans="1:10" hidden="1">
      <c r="A234" s="229"/>
      <c r="B234" s="90" t="s">
        <v>102</v>
      </c>
      <c r="C234" s="226"/>
      <c r="D234" s="63" t="s">
        <v>44</v>
      </c>
      <c r="E234" s="64" t="s">
        <v>45</v>
      </c>
      <c r="F234" s="65" t="s">
        <v>109</v>
      </c>
      <c r="G234" s="64" t="s">
        <v>42</v>
      </c>
      <c r="H234" s="64"/>
      <c r="I234" s="64">
        <v>5</v>
      </c>
      <c r="J234" s="64" t="s">
        <v>98</v>
      </c>
    </row>
    <row r="235" spans="1:10" ht="30" hidden="1">
      <c r="A235" s="229"/>
      <c r="B235" s="90" t="s">
        <v>102</v>
      </c>
      <c r="C235" s="226"/>
      <c r="D235" s="63" t="s">
        <v>47</v>
      </c>
      <c r="E235" s="64"/>
      <c r="F235" s="65" t="s">
        <v>110</v>
      </c>
      <c r="G235" s="64" t="s">
        <v>42</v>
      </c>
      <c r="H235" s="64"/>
      <c r="I235" s="64">
        <v>5</v>
      </c>
      <c r="J235" s="64" t="s">
        <v>98</v>
      </c>
    </row>
    <row r="236" spans="1:10" hidden="1">
      <c r="A236" s="229"/>
      <c r="B236" s="90" t="s">
        <v>102</v>
      </c>
      <c r="C236" s="226"/>
      <c r="D236" s="63" t="s">
        <v>49</v>
      </c>
      <c r="E236" s="64"/>
      <c r="F236" s="65" t="s">
        <v>237</v>
      </c>
      <c r="G236" s="64" t="s">
        <v>42</v>
      </c>
      <c r="H236" s="64"/>
      <c r="I236" s="64">
        <v>5</v>
      </c>
      <c r="J236" s="64" t="s">
        <v>98</v>
      </c>
    </row>
    <row r="237" spans="1:10" hidden="1">
      <c r="A237" s="229"/>
      <c r="B237" s="90" t="s">
        <v>102</v>
      </c>
      <c r="C237" s="226"/>
      <c r="D237" s="66" t="s">
        <v>51</v>
      </c>
      <c r="E237" s="67"/>
      <c r="F237" s="68"/>
      <c r="G237" s="67"/>
      <c r="H237" s="67"/>
      <c r="I237" s="67">
        <f>SUM(I233:I236)</f>
        <v>20</v>
      </c>
      <c r="J237" s="67"/>
    </row>
    <row r="238" spans="1:10">
      <c r="A238" s="229">
        <v>48</v>
      </c>
      <c r="B238" s="90" t="s">
        <v>102</v>
      </c>
      <c r="C238" s="226" t="s">
        <v>238</v>
      </c>
      <c r="D238" s="63" t="s">
        <v>40</v>
      </c>
      <c r="E238" s="64"/>
      <c r="F238" s="65" t="s">
        <v>239</v>
      </c>
      <c r="G238" s="64"/>
      <c r="H238" s="64" t="s">
        <v>42</v>
      </c>
      <c r="I238" s="64">
        <f>IF(G238&lt;&gt;"",5,0)</f>
        <v>0</v>
      </c>
      <c r="J238" s="64" t="s">
        <v>240</v>
      </c>
    </row>
    <row r="239" spans="1:10" hidden="1">
      <c r="A239" s="229"/>
      <c r="B239" s="90" t="s">
        <v>102</v>
      </c>
      <c r="C239" s="226"/>
      <c r="D239" s="63" t="s">
        <v>44</v>
      </c>
      <c r="E239" s="64" t="s">
        <v>45</v>
      </c>
      <c r="F239" s="65" t="s">
        <v>109</v>
      </c>
      <c r="G239" s="64" t="s">
        <v>42</v>
      </c>
      <c r="H239" s="64"/>
      <c r="I239" s="64">
        <f>IF(G239&lt;&gt;"",5,"0")</f>
        <v>5</v>
      </c>
      <c r="J239" s="64" t="s">
        <v>98</v>
      </c>
    </row>
    <row r="240" spans="1:10" ht="30" hidden="1">
      <c r="A240" s="229"/>
      <c r="B240" s="90" t="s">
        <v>102</v>
      </c>
      <c r="C240" s="226"/>
      <c r="D240" s="63" t="s">
        <v>47</v>
      </c>
      <c r="E240" s="64"/>
      <c r="F240" s="65" t="s">
        <v>110</v>
      </c>
      <c r="G240" s="64" t="s">
        <v>42</v>
      </c>
      <c r="H240" s="64"/>
      <c r="I240" s="64">
        <f>IF(G240&lt;&gt;"",5,"0")</f>
        <v>5</v>
      </c>
      <c r="J240" s="64" t="s">
        <v>98</v>
      </c>
    </row>
    <row r="241" spans="1:10" hidden="1">
      <c r="A241" s="229"/>
      <c r="B241" s="90" t="s">
        <v>102</v>
      </c>
      <c r="C241" s="226"/>
      <c r="D241" s="63" t="s">
        <v>49</v>
      </c>
      <c r="E241" s="64"/>
      <c r="F241" s="65"/>
      <c r="G241" s="64" t="s">
        <v>42</v>
      </c>
      <c r="H241" s="64"/>
      <c r="I241" s="64">
        <f>IF(G241&lt;&gt;"",5,"0")</f>
        <v>5</v>
      </c>
      <c r="J241" s="64" t="s">
        <v>98</v>
      </c>
    </row>
    <row r="242" spans="1:10" hidden="1">
      <c r="A242" s="229"/>
      <c r="B242" s="90" t="s">
        <v>102</v>
      </c>
      <c r="C242" s="226"/>
      <c r="D242" s="66" t="s">
        <v>51</v>
      </c>
      <c r="E242" s="67"/>
      <c r="F242" s="68"/>
      <c r="G242" s="67"/>
      <c r="H242" s="67"/>
      <c r="I242" s="67">
        <v>15</v>
      </c>
      <c r="J242" s="67"/>
    </row>
    <row r="243" spans="1:10">
      <c r="A243" s="229">
        <v>49</v>
      </c>
      <c r="B243" s="90" t="s">
        <v>95</v>
      </c>
      <c r="C243" s="226" t="s">
        <v>241</v>
      </c>
      <c r="D243" s="63" t="s">
        <v>40</v>
      </c>
      <c r="E243" s="64"/>
      <c r="F243" s="65" t="s">
        <v>242</v>
      </c>
      <c r="G243" s="64" t="s">
        <v>42</v>
      </c>
      <c r="H243" s="64"/>
      <c r="I243" s="64">
        <v>5</v>
      </c>
      <c r="J243" s="64" t="s">
        <v>98</v>
      </c>
    </row>
    <row r="244" spans="1:10" hidden="1">
      <c r="A244" s="229"/>
      <c r="B244" s="90" t="s">
        <v>95</v>
      </c>
      <c r="C244" s="226"/>
      <c r="D244" s="63" t="s">
        <v>44</v>
      </c>
      <c r="E244" s="64" t="s">
        <v>45</v>
      </c>
      <c r="F244" s="65" t="s">
        <v>109</v>
      </c>
      <c r="G244" s="64" t="s">
        <v>42</v>
      </c>
      <c r="H244" s="64"/>
      <c r="I244" s="64">
        <v>5</v>
      </c>
      <c r="J244" s="64" t="s">
        <v>98</v>
      </c>
    </row>
    <row r="245" spans="1:10" ht="30" hidden="1">
      <c r="A245" s="229"/>
      <c r="B245" s="90" t="s">
        <v>95</v>
      </c>
      <c r="C245" s="226"/>
      <c r="D245" s="63" t="s">
        <v>47</v>
      </c>
      <c r="E245" s="64"/>
      <c r="F245" s="65" t="s">
        <v>110</v>
      </c>
      <c r="G245" s="64" t="s">
        <v>42</v>
      </c>
      <c r="H245" s="64"/>
      <c r="I245" s="64">
        <v>5</v>
      </c>
      <c r="J245" s="64" t="s">
        <v>98</v>
      </c>
    </row>
    <row r="246" spans="1:10" hidden="1">
      <c r="A246" s="229"/>
      <c r="B246" s="90" t="s">
        <v>95</v>
      </c>
      <c r="C246" s="226"/>
      <c r="D246" s="63" t="s">
        <v>49</v>
      </c>
      <c r="E246" s="64"/>
      <c r="F246" s="65"/>
      <c r="G246" s="64" t="s">
        <v>42</v>
      </c>
      <c r="H246" s="64"/>
      <c r="I246" s="64">
        <v>5</v>
      </c>
      <c r="J246" s="64" t="s">
        <v>98</v>
      </c>
    </row>
    <row r="247" spans="1:10" hidden="1">
      <c r="A247" s="229"/>
      <c r="B247" s="90" t="s">
        <v>95</v>
      </c>
      <c r="C247" s="226"/>
      <c r="D247" s="66" t="s">
        <v>51</v>
      </c>
      <c r="E247" s="67"/>
      <c r="F247" s="68"/>
      <c r="G247" s="67"/>
      <c r="H247" s="67"/>
      <c r="I247" s="67">
        <v>20</v>
      </c>
      <c r="J247" s="67"/>
    </row>
    <row r="248" spans="1:10">
      <c r="A248" s="229">
        <v>50</v>
      </c>
      <c r="B248" s="90" t="s">
        <v>56</v>
      </c>
      <c r="C248" s="226" t="s">
        <v>243</v>
      </c>
      <c r="D248" s="63" t="s">
        <v>40</v>
      </c>
      <c r="E248" s="64"/>
      <c r="F248" s="65" t="s">
        <v>244</v>
      </c>
      <c r="G248" s="64"/>
      <c r="H248" s="64" t="s">
        <v>42</v>
      </c>
      <c r="I248" s="64">
        <f>IF(G248&lt;&gt;"",5,0)</f>
        <v>0</v>
      </c>
      <c r="J248" s="64" t="s">
        <v>98</v>
      </c>
    </row>
    <row r="249" spans="1:10" hidden="1">
      <c r="A249" s="229"/>
      <c r="B249" s="90" t="s">
        <v>56</v>
      </c>
      <c r="C249" s="226"/>
      <c r="D249" s="63" t="s">
        <v>44</v>
      </c>
      <c r="E249" s="64" t="s">
        <v>45</v>
      </c>
      <c r="F249" s="65" t="s">
        <v>109</v>
      </c>
      <c r="G249" s="64" t="s">
        <v>42</v>
      </c>
      <c r="H249" s="64"/>
      <c r="I249" s="64">
        <f>IF(G249&lt;&gt;"",5,"0")</f>
        <v>5</v>
      </c>
      <c r="J249" s="64" t="s">
        <v>98</v>
      </c>
    </row>
    <row r="250" spans="1:10" ht="30" hidden="1">
      <c r="A250" s="229"/>
      <c r="B250" s="90" t="s">
        <v>56</v>
      </c>
      <c r="C250" s="226"/>
      <c r="D250" s="63" t="s">
        <v>47</v>
      </c>
      <c r="E250" s="64"/>
      <c r="F250" s="65" t="s">
        <v>110</v>
      </c>
      <c r="G250" s="64" t="s">
        <v>42</v>
      </c>
      <c r="H250" s="64"/>
      <c r="I250" s="64">
        <f>IF(G250&lt;&gt;"",5,"0")</f>
        <v>5</v>
      </c>
      <c r="J250" s="64" t="s">
        <v>98</v>
      </c>
    </row>
    <row r="251" spans="1:10" hidden="1">
      <c r="A251" s="229"/>
      <c r="B251" s="90" t="s">
        <v>56</v>
      </c>
      <c r="C251" s="226"/>
      <c r="D251" s="63" t="s">
        <v>49</v>
      </c>
      <c r="E251" s="64"/>
      <c r="F251" s="65" t="s">
        <v>237</v>
      </c>
      <c r="G251" s="64"/>
      <c r="H251" s="64" t="s">
        <v>42</v>
      </c>
      <c r="I251" s="64">
        <f>IF(G251&lt;&gt;"",5,0)</f>
        <v>0</v>
      </c>
      <c r="J251" s="64" t="s">
        <v>98</v>
      </c>
    </row>
    <row r="252" spans="1:10" hidden="1">
      <c r="A252" s="229"/>
      <c r="B252" s="90" t="s">
        <v>56</v>
      </c>
      <c r="C252" s="226"/>
      <c r="D252" s="66" t="s">
        <v>51</v>
      </c>
      <c r="E252" s="67"/>
      <c r="F252" s="68"/>
      <c r="G252" s="67"/>
      <c r="H252" s="67"/>
      <c r="I252" s="67">
        <v>10</v>
      </c>
      <c r="J252" s="67"/>
    </row>
  </sheetData>
  <autoFilter ref="A2:J252">
    <filterColumn colId="3">
      <filters>
        <filter val="Báo cáo đúng ASO"/>
      </filters>
    </filterColumn>
  </autoFilter>
  <mergeCells count="114">
    <mergeCell ref="A243:A247"/>
    <mergeCell ref="C243:C247"/>
    <mergeCell ref="A248:A252"/>
    <mergeCell ref="C248:C252"/>
    <mergeCell ref="A228:A232"/>
    <mergeCell ref="C228:C232"/>
    <mergeCell ref="A233:A237"/>
    <mergeCell ref="C233:C237"/>
    <mergeCell ref="A238:A242"/>
    <mergeCell ref="C238:C242"/>
    <mergeCell ref="A213:A217"/>
    <mergeCell ref="C213:C217"/>
    <mergeCell ref="A218:A222"/>
    <mergeCell ref="C218:C222"/>
    <mergeCell ref="A223:A227"/>
    <mergeCell ref="C223:C227"/>
    <mergeCell ref="A198:A202"/>
    <mergeCell ref="C198:C202"/>
    <mergeCell ref="A203:A207"/>
    <mergeCell ref="C203:C207"/>
    <mergeCell ref="A208:A212"/>
    <mergeCell ref="C208:C212"/>
    <mergeCell ref="A183:A187"/>
    <mergeCell ref="C183:C187"/>
    <mergeCell ref="A188:A192"/>
    <mergeCell ref="C188:C192"/>
    <mergeCell ref="A193:A197"/>
    <mergeCell ref="C193:C197"/>
    <mergeCell ref="A168:A172"/>
    <mergeCell ref="C168:C172"/>
    <mergeCell ref="A173:A177"/>
    <mergeCell ref="C173:C177"/>
    <mergeCell ref="A178:A182"/>
    <mergeCell ref="C178:C182"/>
    <mergeCell ref="A153:A157"/>
    <mergeCell ref="C153:C157"/>
    <mergeCell ref="A158:A162"/>
    <mergeCell ref="C158:C162"/>
    <mergeCell ref="A163:A167"/>
    <mergeCell ref="C163:C167"/>
    <mergeCell ref="A138:A142"/>
    <mergeCell ref="C138:C142"/>
    <mergeCell ref="A143:A147"/>
    <mergeCell ref="C143:C147"/>
    <mergeCell ref="A148:A152"/>
    <mergeCell ref="C148:C152"/>
    <mergeCell ref="A123:A127"/>
    <mergeCell ref="C123:C127"/>
    <mergeCell ref="A128:A132"/>
    <mergeCell ref="C128:C132"/>
    <mergeCell ref="A133:A137"/>
    <mergeCell ref="C133:C137"/>
    <mergeCell ref="A108:A112"/>
    <mergeCell ref="C108:C112"/>
    <mergeCell ref="A113:A117"/>
    <mergeCell ref="C113:C117"/>
    <mergeCell ref="A118:A122"/>
    <mergeCell ref="C118:C122"/>
    <mergeCell ref="A93:A97"/>
    <mergeCell ref="C93:C97"/>
    <mergeCell ref="J93:J97"/>
    <mergeCell ref="A98:A102"/>
    <mergeCell ref="C98:C102"/>
    <mergeCell ref="A103:A107"/>
    <mergeCell ref="C103:C107"/>
    <mergeCell ref="A83:A87"/>
    <mergeCell ref="C83:C87"/>
    <mergeCell ref="J83:J87"/>
    <mergeCell ref="A88:A92"/>
    <mergeCell ref="C88:C92"/>
    <mergeCell ref="J88:J92"/>
    <mergeCell ref="A73:A77"/>
    <mergeCell ref="C73:C77"/>
    <mergeCell ref="J73:J77"/>
    <mergeCell ref="A78:A82"/>
    <mergeCell ref="C78:C82"/>
    <mergeCell ref="J78:J82"/>
    <mergeCell ref="A58:A62"/>
    <mergeCell ref="C58:C62"/>
    <mergeCell ref="A63:A67"/>
    <mergeCell ref="C63:C67"/>
    <mergeCell ref="A68:A72"/>
    <mergeCell ref="C68:C72"/>
    <mergeCell ref="A43:A47"/>
    <mergeCell ref="C43:C47"/>
    <mergeCell ref="A48:A52"/>
    <mergeCell ref="C48:C52"/>
    <mergeCell ref="A53:A57"/>
    <mergeCell ref="C53:C57"/>
    <mergeCell ref="A28:A32"/>
    <mergeCell ref="C28:C32"/>
    <mergeCell ref="A33:A37"/>
    <mergeCell ref="C33:C37"/>
    <mergeCell ref="A38:A42"/>
    <mergeCell ref="C38:C42"/>
    <mergeCell ref="A13:A17"/>
    <mergeCell ref="C13:C17"/>
    <mergeCell ref="A18:A22"/>
    <mergeCell ref="C18:C22"/>
    <mergeCell ref="A23:A27"/>
    <mergeCell ref="C23:C27"/>
    <mergeCell ref="G1:H1"/>
    <mergeCell ref="I1:I2"/>
    <mergeCell ref="J1:J2"/>
    <mergeCell ref="A3:A7"/>
    <mergeCell ref="C3:C7"/>
    <mergeCell ref="A8:A12"/>
    <mergeCell ref="C8:C1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/>
  <cols>
    <col min="3" max="4" width="15.28515625" bestFit="1" customWidth="1"/>
  </cols>
  <sheetData>
    <row r="1" spans="1:4">
      <c r="A1" s="175" t="s">
        <v>307</v>
      </c>
      <c r="B1" s="175"/>
      <c r="C1" s="175" t="s">
        <v>305</v>
      </c>
      <c r="D1" s="175" t="s">
        <v>306</v>
      </c>
    </row>
    <row r="2" spans="1:4">
      <c r="A2" s="175" t="s">
        <v>304</v>
      </c>
      <c r="B2" s="175">
        <v>26</v>
      </c>
      <c r="C2" s="176">
        <f>B2*6000000</f>
        <v>156000000</v>
      </c>
      <c r="D2" s="176">
        <f>C2</f>
        <v>156000000</v>
      </c>
    </row>
    <row r="3" spans="1:4">
      <c r="A3" s="175" t="s">
        <v>18</v>
      </c>
      <c r="B3" s="175">
        <v>5</v>
      </c>
      <c r="C3" s="176">
        <f>7200000*B3</f>
        <v>36000000</v>
      </c>
      <c r="D3" s="176">
        <f>(7200000-1920000)*5</f>
        <v>26400000</v>
      </c>
    </row>
    <row r="4" spans="1:4">
      <c r="A4" s="175" t="s">
        <v>18</v>
      </c>
      <c r="B4" s="175">
        <v>2</v>
      </c>
      <c r="C4" s="176">
        <f>10200000*B4</f>
        <v>20400000</v>
      </c>
      <c r="D4" s="176">
        <f>4200000*2</f>
        <v>8400000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MT</vt:lpstr>
      <vt:lpstr>KQ audit</vt:lpstr>
      <vt:lpstr>Sheet1</vt:lpstr>
      <vt:lpstr>MT!Print_Area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Nabati</cp:lastModifiedBy>
  <cp:lastPrinted>2019-01-28T04:58:01Z</cp:lastPrinted>
  <dcterms:created xsi:type="dcterms:W3CDTF">2012-12-13T09:34:20Z</dcterms:created>
  <dcterms:modified xsi:type="dcterms:W3CDTF">2019-03-01T02:59:30Z</dcterms:modified>
</cp:coreProperties>
</file>