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28.Incentive\Nam 2020\Apr\"/>
    </mc:Choice>
  </mc:AlternateContent>
  <bookViews>
    <workbookView xWindow="0" yWindow="0" windowWidth="20490" windowHeight="7755"/>
  </bookViews>
  <sheets>
    <sheet name="MT" sheetId="13" r:id="rId1"/>
  </sheets>
  <definedNames>
    <definedName name="_xlnm._FilterDatabase" localSheetId="0" hidden="1">MT!$A$5:$R$33</definedName>
    <definedName name="_xlnm.Print_Area" localSheetId="0">MT!$A$1:$R$65</definedName>
    <definedName name="_xlnm.Print_Titles" localSheetId="0">MT!$46:$47</definedName>
  </definedNames>
  <calcPr calcId="152511"/>
</workbook>
</file>

<file path=xl/calcChain.xml><?xml version="1.0" encoding="utf-8"?>
<calcChain xmlns="http://schemas.openxmlformats.org/spreadsheetml/2006/main">
  <c r="N29" i="13" l="1"/>
  <c r="O29" i="13" s="1"/>
  <c r="J29" i="13"/>
  <c r="K29" i="13" s="1"/>
  <c r="F29" i="13"/>
  <c r="G29" i="13" s="1"/>
  <c r="J12" i="13"/>
  <c r="P12" i="13" s="1"/>
  <c r="Q12" i="13" s="1"/>
  <c r="N12" i="13"/>
  <c r="F12" i="13"/>
  <c r="P29" i="13" l="1"/>
  <c r="Q29" i="13" s="1"/>
  <c r="N18" i="13"/>
  <c r="O18" i="13" s="1"/>
  <c r="N17" i="13"/>
  <c r="O17" i="13" s="1"/>
  <c r="N16" i="13"/>
  <c r="O16" i="13" s="1"/>
  <c r="N15" i="13"/>
  <c r="O15" i="13" s="1"/>
  <c r="N14" i="13"/>
  <c r="O14" i="13" s="1"/>
  <c r="N13" i="13"/>
  <c r="O13" i="13" s="1"/>
  <c r="N11" i="13"/>
  <c r="O11" i="13" s="1"/>
  <c r="N10" i="13"/>
  <c r="O10" i="13" s="1"/>
  <c r="N9" i="13"/>
  <c r="O9" i="13" s="1"/>
  <c r="N8" i="13"/>
  <c r="N7" i="13"/>
  <c r="J18" i="13"/>
  <c r="K18" i="13" s="1"/>
  <c r="J17" i="13"/>
  <c r="K17" i="13" s="1"/>
  <c r="J16" i="13"/>
  <c r="K16" i="13" s="1"/>
  <c r="J15" i="13"/>
  <c r="K15" i="13" s="1"/>
  <c r="J14" i="13"/>
  <c r="K14" i="13" s="1"/>
  <c r="J13" i="13"/>
  <c r="K13" i="13" s="1"/>
  <c r="J11" i="13"/>
  <c r="K11" i="13" s="1"/>
  <c r="J10" i="13"/>
  <c r="K10" i="13" s="1"/>
  <c r="J9" i="13"/>
  <c r="K9" i="13" s="1"/>
  <c r="J8" i="13"/>
  <c r="J7" i="13"/>
  <c r="P7" i="13" s="1"/>
  <c r="Q7" i="13" s="1"/>
  <c r="F8" i="13"/>
  <c r="P8" i="13" l="1"/>
  <c r="Q8" i="13" s="1"/>
  <c r="N32" i="13" l="1"/>
  <c r="O32" i="13" s="1"/>
  <c r="N30" i="13"/>
  <c r="O30" i="13" s="1"/>
  <c r="N26" i="13"/>
  <c r="O26" i="13" s="1"/>
  <c r="J32" i="13"/>
  <c r="K32" i="13" s="1"/>
  <c r="J31" i="13"/>
  <c r="K31" i="13" s="1"/>
  <c r="J30" i="13"/>
  <c r="K30" i="13" s="1"/>
  <c r="J28" i="13"/>
  <c r="J27" i="13"/>
  <c r="K27" i="13" s="1"/>
  <c r="J26" i="13"/>
  <c r="K26" i="13" s="1"/>
  <c r="J25" i="13"/>
  <c r="K25" i="13" s="1"/>
  <c r="J24" i="13"/>
  <c r="K24" i="13" s="1"/>
  <c r="F32" i="13"/>
  <c r="G32" i="13" s="1"/>
  <c r="F31" i="13"/>
  <c r="G31" i="13" s="1"/>
  <c r="F30" i="13"/>
  <c r="G30" i="13" s="1"/>
  <c r="F28" i="13"/>
  <c r="F27" i="13"/>
  <c r="G27" i="13" s="1"/>
  <c r="F26" i="13"/>
  <c r="G26" i="13" s="1"/>
  <c r="F25" i="13"/>
  <c r="G25" i="13" s="1"/>
  <c r="F24" i="13"/>
  <c r="G24" i="13" s="1"/>
  <c r="F18" i="13"/>
  <c r="G18" i="13" s="1"/>
  <c r="P18" i="13" s="1"/>
  <c r="Q18" i="13" s="1"/>
  <c r="F17" i="13"/>
  <c r="G17" i="13" s="1"/>
  <c r="P17" i="13" s="1"/>
  <c r="Q17" i="13" s="1"/>
  <c r="F16" i="13"/>
  <c r="G16" i="13" s="1"/>
  <c r="P16" i="13" s="1"/>
  <c r="Q16" i="13" s="1"/>
  <c r="F15" i="13"/>
  <c r="G15" i="13" s="1"/>
  <c r="P15" i="13" s="1"/>
  <c r="Q15" i="13" s="1"/>
  <c r="F14" i="13"/>
  <c r="G14" i="13" s="1"/>
  <c r="P14" i="13" s="1"/>
  <c r="Q14" i="13" s="1"/>
  <c r="F13" i="13"/>
  <c r="G13" i="13" s="1"/>
  <c r="P13" i="13" s="1"/>
  <c r="Q13" i="13" s="1"/>
  <c r="F11" i="13"/>
  <c r="G11" i="13" s="1"/>
  <c r="P11" i="13" s="1"/>
  <c r="Q11" i="13" s="1"/>
  <c r="F10" i="13"/>
  <c r="G10" i="13" s="1"/>
  <c r="P10" i="13" s="1"/>
  <c r="Q10" i="13" s="1"/>
  <c r="F9" i="13"/>
  <c r="G9" i="13" s="1"/>
  <c r="P9" i="13" s="1"/>
  <c r="Q9" i="13" s="1"/>
  <c r="F7" i="13"/>
  <c r="H48" i="13"/>
  <c r="P32" i="13" l="1"/>
  <c r="Q32" i="13" s="1"/>
  <c r="P26" i="13"/>
  <c r="Q26" i="13" s="1"/>
  <c r="P30" i="13"/>
  <c r="Q30" i="13" s="1"/>
  <c r="I33" i="13"/>
  <c r="H33" i="13"/>
  <c r="E33" i="13"/>
  <c r="D33" i="13"/>
  <c r="F33" i="13" l="1"/>
  <c r="J33" i="13"/>
  <c r="J37" i="13"/>
  <c r="K37" i="13" s="1"/>
  <c r="F37" i="13"/>
  <c r="G37" i="13" s="1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N25" i="13" l="1"/>
  <c r="O25" i="13" s="1"/>
  <c r="P25" i="13" s="1"/>
  <c r="Q25" i="13" s="1"/>
  <c r="N27" i="13"/>
  <c r="O27" i="13" s="1"/>
  <c r="P27" i="13" s="1"/>
  <c r="Q27" i="13" s="1"/>
  <c r="N24" i="13"/>
  <c r="O24" i="13" s="1"/>
  <c r="P24" i="13" s="1"/>
  <c r="Q24" i="13" s="1"/>
  <c r="N28" i="13"/>
  <c r="P28" i="13" s="1"/>
  <c r="Q28" i="13" s="1"/>
  <c r="N31" i="13"/>
  <c r="O31" i="13" s="1"/>
  <c r="P31" i="13" s="1"/>
  <c r="Q31" i="13" s="1"/>
  <c r="N37" i="13"/>
  <c r="M33" i="13"/>
  <c r="L33" i="13"/>
  <c r="O37" i="13" l="1"/>
  <c r="P37" i="13" s="1"/>
  <c r="Q37" i="13" s="1"/>
  <c r="N33" i="13"/>
  <c r="N40" i="13" l="1"/>
  <c r="O40" i="13" s="1"/>
  <c r="J40" i="13"/>
  <c r="K40" i="13" s="1"/>
  <c r="F40" i="13"/>
  <c r="G40" i="13" s="1"/>
  <c r="P40" i="13" l="1"/>
  <c r="Q40" i="13" s="1"/>
  <c r="N6" i="13" l="1"/>
  <c r="O6" i="13" s="1"/>
  <c r="L52" i="13"/>
  <c r="E48" i="13"/>
  <c r="D48" i="13"/>
  <c r="M19" i="13"/>
  <c r="L19" i="13"/>
  <c r="I19" i="13"/>
  <c r="H19" i="13"/>
  <c r="D19" i="13"/>
  <c r="L48" i="13"/>
  <c r="H49" i="13"/>
  <c r="L49" i="13" s="1"/>
  <c r="M44" i="13"/>
  <c r="L44" i="13"/>
  <c r="I44" i="13"/>
  <c r="H44" i="13"/>
  <c r="H51" i="13" s="1"/>
  <c r="E44" i="13"/>
  <c r="E51" i="13" s="1"/>
  <c r="D44" i="13"/>
  <c r="D51" i="13" s="1"/>
  <c r="N43" i="13"/>
  <c r="O43" i="13" s="1"/>
  <c r="J43" i="13"/>
  <c r="K43" i="13" s="1"/>
  <c r="F43" i="13"/>
  <c r="G43" i="13" s="1"/>
  <c r="N42" i="13"/>
  <c r="O42" i="13" s="1"/>
  <c r="J42" i="13"/>
  <c r="K42" i="13" s="1"/>
  <c r="F42" i="13"/>
  <c r="G42" i="13" s="1"/>
  <c r="N41" i="13"/>
  <c r="O41" i="13" s="1"/>
  <c r="J41" i="13"/>
  <c r="K41" i="13" s="1"/>
  <c r="F41" i="13"/>
  <c r="G41" i="13" s="1"/>
  <c r="N39" i="13"/>
  <c r="O39" i="13" s="1"/>
  <c r="J39" i="13"/>
  <c r="K39" i="13" s="1"/>
  <c r="F39" i="13"/>
  <c r="G39" i="13" s="1"/>
  <c r="N38" i="13"/>
  <c r="O38" i="13" s="1"/>
  <c r="J38" i="13"/>
  <c r="K38" i="13" s="1"/>
  <c r="F38" i="13"/>
  <c r="G38" i="13" s="1"/>
  <c r="N50" i="13"/>
  <c r="O50" i="13" s="1"/>
  <c r="N23" i="13"/>
  <c r="O23" i="13" s="1"/>
  <c r="O33" i="13" s="1"/>
  <c r="J23" i="13"/>
  <c r="K23" i="13" s="1"/>
  <c r="K33" i="13" s="1"/>
  <c r="F23" i="13"/>
  <c r="G23" i="13" s="1"/>
  <c r="G33" i="13" s="1"/>
  <c r="J6" i="13"/>
  <c r="K6" i="13" s="1"/>
  <c r="P6" i="13" s="1"/>
  <c r="Q6" i="13" s="1"/>
  <c r="F6" i="13"/>
  <c r="G6" i="13" s="1"/>
  <c r="E19" i="13"/>
  <c r="P43" i="13" l="1"/>
  <c r="Q43" i="13" s="1"/>
  <c r="P38" i="13"/>
  <c r="Q38" i="13" s="1"/>
  <c r="P39" i="13"/>
  <c r="Q39" i="13" s="1"/>
  <c r="P42" i="13"/>
  <c r="Q42" i="13" s="1"/>
  <c r="P41" i="13"/>
  <c r="Q41" i="13" s="1"/>
  <c r="F49" i="13"/>
  <c r="G49" i="13" s="1"/>
  <c r="H50" i="13"/>
  <c r="J50" i="13" s="1"/>
  <c r="K50" i="13" s="1"/>
  <c r="F50" i="13"/>
  <c r="G50" i="13" s="1"/>
  <c r="F19" i="13"/>
  <c r="F48" i="13"/>
  <c r="G48" i="13" s="1"/>
  <c r="N44" i="13"/>
  <c r="F51" i="13"/>
  <c r="G51" i="13" s="1"/>
  <c r="N49" i="13"/>
  <c r="O49" i="13" s="1"/>
  <c r="H52" i="13"/>
  <c r="F44" i="13"/>
  <c r="N19" i="13"/>
  <c r="J19" i="13"/>
  <c r="N52" i="13"/>
  <c r="O52" i="13" s="1"/>
  <c r="J44" i="13"/>
  <c r="N48" i="13"/>
  <c r="O48" i="13" s="1"/>
  <c r="J48" i="13"/>
  <c r="K48" i="13" s="1"/>
  <c r="K44" i="13"/>
  <c r="L53" i="13"/>
  <c r="L54" i="13" s="1"/>
  <c r="O44" i="13"/>
  <c r="N51" i="13"/>
  <c r="O51" i="13" s="1"/>
  <c r="G44" i="13"/>
  <c r="D54" i="13"/>
  <c r="P23" i="13"/>
  <c r="P33" i="13" s="1"/>
  <c r="O19" i="13"/>
  <c r="J49" i="13"/>
  <c r="M54" i="13"/>
  <c r="G19" i="13"/>
  <c r="E54" i="13"/>
  <c r="Q23" i="13" l="1"/>
  <c r="Q33" i="13" s="1"/>
  <c r="Q50" i="13"/>
  <c r="R50" i="13" s="1"/>
  <c r="H53" i="13"/>
  <c r="H54" i="13" s="1"/>
  <c r="G54" i="13"/>
  <c r="F54" i="13"/>
  <c r="K19" i="13"/>
  <c r="K49" i="13"/>
  <c r="Q49" i="13" s="1"/>
  <c r="R49" i="13" s="1"/>
  <c r="J51" i="13"/>
  <c r="J52" i="13"/>
  <c r="K52" i="13" s="1"/>
  <c r="Q48" i="13"/>
  <c r="R48" i="13" s="1"/>
  <c r="N54" i="13"/>
  <c r="N53" i="13"/>
  <c r="O54" i="13" s="1"/>
  <c r="Q19" i="13"/>
  <c r="Q44" i="13"/>
  <c r="P44" i="13"/>
  <c r="I54" i="13"/>
  <c r="P19" i="13"/>
  <c r="J53" i="13" l="1"/>
  <c r="K51" i="13"/>
  <c r="Q51" i="13" s="1"/>
  <c r="R51" i="13" s="1"/>
  <c r="P52" i="13"/>
  <c r="P54" i="13" s="1"/>
  <c r="J54" i="13"/>
  <c r="Q52" i="13" l="1"/>
  <c r="R52" i="13" s="1"/>
  <c r="R54" i="13" s="1"/>
  <c r="Q53" i="13"/>
  <c r="K54" i="13"/>
  <c r="Q54" i="13" l="1"/>
</calcChain>
</file>

<file path=xl/comments1.xml><?xml version="1.0" encoding="utf-8"?>
<comments xmlns="http://schemas.openxmlformats.org/spreadsheetml/2006/main">
  <authors>
    <author>AnhNguyen</author>
    <author>Bich Ngoc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M47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8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sharedStrings.xml><?xml version="1.0" encoding="utf-8"?>
<sst xmlns="http://schemas.openxmlformats.org/spreadsheetml/2006/main" count="188" uniqueCount="114">
  <si>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</si>
  <si>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</si>
  <si>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</si>
  <si>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</si>
  <si>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</si>
  <si>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</si>
  <si>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</si>
  <si>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</si>
  <si>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</si>
  <si>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</si>
  <si>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</si>
  <si>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</si>
  <si>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Total Indirect</t>
  </si>
  <si>
    <t>MTS</t>
  </si>
  <si>
    <t>MTS &amp; MTM</t>
  </si>
  <si>
    <t>MTE</t>
  </si>
  <si>
    <t>Total Direct</t>
  </si>
  <si>
    <t>Trương Thị Ánh Sương</t>
  </si>
  <si>
    <t>Phan Thị Trúc Phương</t>
  </si>
  <si>
    <t>Total Incentive accept</t>
  </si>
  <si>
    <t>MTM</t>
  </si>
  <si>
    <t>Direct
 South</t>
  </si>
  <si>
    <t>SALES INCENTIVE FOR SALESMAN-MT</t>
  </si>
  <si>
    <t>Phan Thị Ngọc Thiêu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</si>
  <si>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</si>
  <si>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</si>
  <si>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</si>
  <si>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</si>
  <si>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</si>
  <si>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</si>
  <si>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Mã NV</t>
  </si>
  <si>
    <t>Dư Ngọc Anh</t>
  </si>
  <si>
    <t>Lê Thị Vân Anh</t>
  </si>
  <si>
    <t>Võ Thị Bé Sáu</t>
  </si>
  <si>
    <t>SI Indirect MTN (Nguyen Dung) + Direct North</t>
  </si>
  <si>
    <t>SI Indirect MTS (Thanh Lien)</t>
  </si>
  <si>
    <t>NBTS00593</t>
  </si>
  <si>
    <t>NBTS01425</t>
  </si>
  <si>
    <t>NBTS00609</t>
  </si>
  <si>
    <t>NBTS00612</t>
  </si>
  <si>
    <t>NBTS01111</t>
  </si>
  <si>
    <t>NBTS00618</t>
  </si>
  <si>
    <t>Vacancy</t>
  </si>
  <si>
    <t>NBTS02065</t>
  </si>
  <si>
    <t>Nguyen Thanh Son</t>
  </si>
  <si>
    <t>NBTS02345</t>
  </si>
  <si>
    <t>Phạm Phương Sinh</t>
  </si>
  <si>
    <t>Indirect
SOUTH</t>
  </si>
  <si>
    <t>Phan Thị Ngọc Út</t>
  </si>
  <si>
    <t>Lê Văn Thanh Khánh</t>
  </si>
  <si>
    <t>Ngô Duy Phương</t>
  </si>
  <si>
    <t>NBTB00032</t>
  </si>
  <si>
    <t>NBTB00068</t>
  </si>
  <si>
    <t>TOTAL MTS &amp;MTM</t>
  </si>
  <si>
    <t>Huynh Thuy Le</t>
  </si>
  <si>
    <t>Ngày vào làm</t>
  </si>
  <si>
    <t>1. Facing+ Visibility (Outlet)</t>
  </si>
  <si>
    <t>1. VISIBILITY (Outlet)</t>
  </si>
  <si>
    <t>3. FACING (Outlet)</t>
  </si>
  <si>
    <t>Nguyen Thanh Van</t>
  </si>
  <si>
    <t>NBTS02468</t>
  </si>
  <si>
    <t>Nguyễn Thị Hoàng Mỹ</t>
  </si>
  <si>
    <t>Bùi Thị Duyên</t>
  </si>
  <si>
    <t>Additional Incentive</t>
  </si>
  <si>
    <t>Sell Out (Val)</t>
  </si>
  <si>
    <t>NBTS02589</t>
  </si>
  <si>
    <t>NBTS02470</t>
  </si>
  <si>
    <t>01/11/2018</t>
  </si>
  <si>
    <t>NBTS00605</t>
  </si>
  <si>
    <t>NBTS00611</t>
  </si>
  <si>
    <t>Đỗ Thị Nguyên</t>
  </si>
  <si>
    <t>2. Sell in (Val)</t>
  </si>
  <si>
    <t>2. Sell out (Val)</t>
  </si>
  <si>
    <t>3. Sell In  (Val)</t>
  </si>
  <si>
    <t>Hà Thanh Thường</t>
  </si>
  <si>
    <t>NBTS02821</t>
  </si>
  <si>
    <t>Nguyễn Hoàng Thương</t>
  </si>
  <si>
    <t>NBTS02895</t>
  </si>
  <si>
    <t>NBTS02949</t>
  </si>
  <si>
    <t>Hoàng Tố Quyên</t>
  </si>
  <si>
    <t>Trần Thị Ngọc Huyền</t>
  </si>
  <si>
    <t>NBTS02987</t>
  </si>
  <si>
    <t>Hồ Ngọc Hiếu</t>
  </si>
  <si>
    <t>NBTS03065</t>
  </si>
  <si>
    <t>NBTS03064</t>
  </si>
  <si>
    <t>Ngô Thị Kim Hằng</t>
  </si>
  <si>
    <t>NBTS03054</t>
  </si>
  <si>
    <t>Vũ Trần Hiếu</t>
  </si>
  <si>
    <t>NBTS03051</t>
  </si>
  <si>
    <t>NBTS03039</t>
  </si>
  <si>
    <t>Tô Nguyễn Thạch Thảo</t>
  </si>
  <si>
    <t>NBTS03038</t>
  </si>
  <si>
    <t>Đàm Thị Thùy Dung</t>
  </si>
  <si>
    <t>NBTS03111</t>
  </si>
  <si>
    <t>NBTS03130</t>
  </si>
  <si>
    <t>NBTS03136</t>
  </si>
  <si>
    <t>NBTS03137</t>
  </si>
  <si>
    <t>NBTS03144</t>
  </si>
  <si>
    <t>NBTS03180</t>
  </si>
  <si>
    <t>NBTS03181</t>
  </si>
  <si>
    <t>NBTS03182</t>
  </si>
  <si>
    <t>Mai Phú Yên</t>
  </si>
  <si>
    <t>Nguyễn Gia Bảo</t>
  </si>
  <si>
    <t>Phùng Trung Hiếu</t>
  </si>
  <si>
    <t xml:space="preserve">Dương Hoàng Trung Nguyệt Tinh Anh </t>
  </si>
  <si>
    <t>Nguyễn Thị Lai Châu</t>
  </si>
  <si>
    <t>Đặng Thị Thanh Thùy</t>
  </si>
  <si>
    <t>Nguyễn Thị Như Huỳnh</t>
  </si>
  <si>
    <t>INDIRECT 
NORTH</t>
  </si>
  <si>
    <t>4/2020</t>
  </si>
  <si>
    <t>Nghỉ ngày 24.04</t>
  </si>
  <si>
    <t>Vacancy 1</t>
  </si>
  <si>
    <t>Vacancy 2</t>
  </si>
  <si>
    <t>Nghỉ ngày 11.04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</si>
</sst>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-&quot;£&quot;* #,##0_-;\-&quot;£&quot;* #,##0_-;_-&quot;£&quot;* &quot;-&quot;_-;_-@_-"/>
    <numFmt numFmtId="176" formatCode="_-* #,##0_-;\-* #,##0_-;_-* &quot;-&quot;_-;_-@_-"/>
    <numFmt numFmtId="177" formatCode="_-* #,##0.00_-;\-* #,##0.00_-;_-* &quot;-&quot;??_-;_-@_-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 &quot;\&quot;* #,##0_ ;_ &quot;\&quot;* \-#,##0_ ;_ &quot;\&quot;* &quot;-&quot;_ ;_ @_ "/>
    <numFmt numFmtId="181" formatCode="_ &quot;\&quot;* #,##0.00_ ;_ &quot;\&quot;* \-#,##0.00_ ;_ &quot;\&quot;* &quot;-&quot;??_ ;_ @_ "/>
    <numFmt numFmtId="182" formatCode="_ * #,##0_ ;_ * \-#,##0_ ;_ * &quot;-&quot;_ ;_ @_ "/>
    <numFmt numFmtId="183" formatCode="_ * #,##0.00_ ;_ * \-#,##0.00_ ;_ * &quot;-&quot;??_ ;_ @_ "/>
    <numFmt numFmtId="184" formatCode="0.0000&quot;  &quot;"/>
    <numFmt numFmtId="185" formatCode="#,##0.0_);\(#,##0.0\)"/>
    <numFmt numFmtId="186" formatCode="_(* #,##0.0000_);_(* \(#,##0.0000\);_(* &quot;-&quot;??_);_(@_)"/>
    <numFmt numFmtId="187" formatCode="_-* #,##0\ &quot;BF&quot;_-;\-* #,##0\ &quot;BF&quot;_-;_-* &quot;-&quot;\ &quot;BF&quot;_-;_-@_-"/>
    <numFmt numFmtId="188" formatCode="_-* #,##0\ _B_F_-;\-* #,##0\ _B_F_-;_-* &quot;-&quot;\ _B_F_-;_-@_-"/>
    <numFmt numFmtId="189" formatCode="_-* #,##0.00\ &quot;BF&quot;_-;\-* #,##0.00\ &quot;BF&quot;_-;_-* &quot;-&quot;??\ &quot;BF&quot;_-;_-@_-"/>
    <numFmt numFmtId="190" formatCode="_(* #,##0.0_);_(* \(#,##0.0\);_(* &quot;-&quot;??_);_(@_)"/>
    <numFmt numFmtId="191" formatCode="#,##0;\(#,##0\)"/>
    <numFmt numFmtId="192" formatCode="\t0.00%"/>
    <numFmt numFmtId="193" formatCode="\U\S&quot;$&quot;#,##0.00;\(\U\S&quot;$&quot;#,##0.00\)"/>
    <numFmt numFmtId="194" formatCode="_-* #,##0\ _D_M_-;\-* #,##0\ _D_M_-;_-* &quot;-&quot;\ _D_M_-;_-@_-"/>
    <numFmt numFmtId="195" formatCode="_-* #,##0.00\ _D_M_-;\-* #,##0.00\ _D_M_-;_-* &quot;-&quot;??\ _D_M_-;_-@_-"/>
    <numFmt numFmtId="196" formatCode="\t#\ ??/??"/>
    <numFmt numFmtId="197" formatCode="_-[$€]* #,##0.00_-;\-[$€]* #,##0.00_-;_-[$€]* &quot;-&quot;??_-;_-@_-"/>
    <numFmt numFmtId="198" formatCode="#."/>
    <numFmt numFmtId="199" formatCode="#,###"/>
    <numFmt numFmtId="200" formatCode="m/d"/>
    <numFmt numFmtId="201" formatCode="&quot;ß&quot;#,##0;\-&quot;&quot;&quot;ß&quot;&quot;&quot;#,##0"/>
    <numFmt numFmtId="202" formatCode="0.00_)"/>
    <numFmt numFmtId="203" formatCode="#,##0.000_);[Red]\(#,##0.000\)"/>
    <numFmt numFmtId="204" formatCode="#,##0.00\ &quot;F&quot;;[Red]\-#,##0.00\ &quot;F&quot;"/>
    <numFmt numFmtId="205" formatCode="&quot;\&quot;#,##0;[Red]\-&quot;\&quot;#,##0"/>
    <numFmt numFmtId="206" formatCode="_-* #,##0.00\ _B_F_-;\-* #,##0.00\ _B_F_-;_-* &quot;-&quot;??\ _B_F_-;_-@_-"/>
    <numFmt numFmtId="207" formatCode="General_)"/>
    <numFmt numFmtId="208" formatCode="_-* #,##0\ &quot;F&quot;_-;\-* #,##0\ &quot;F&quot;_-;_-* &quot;-&quot;\ &quot;F&quot;_-;_-@_-"/>
    <numFmt numFmtId="209" formatCode="#,##0\ &quot;F&quot;;[Red]\-#,##0\ &quot;F&quot;"/>
    <numFmt numFmtId="210" formatCode="#,##0.00\ &quot;F&quot;;\-#,##0.00\ &quot;F&quot;"/>
    <numFmt numFmtId="211" formatCode="_-* #,##0\ &quot;DM&quot;_-;\-* #,##0\ &quot;DM&quot;_-;_-* &quot;-&quot;\ &quot;DM&quot;_-;_-@_-"/>
    <numFmt numFmtId="212" formatCode="_-* #,##0.00\ &quot;DM&quot;_-;\-* #,##0.00\ &quot;DM&quot;_-;_-* &quot;-&quot;??\ &quot;DM&quot;_-;_-@_-"/>
    <numFmt numFmtId="213" formatCode="&quot;$&quot;#&quot;,&quot;##0_);[Red]\(&quot;$&quot;#&quot;,&quot;##0\)"/>
    <numFmt numFmtId="214" formatCode="_-&quot;£&quot;* #,##0.00_-;\-&quot;£&quot;* #,##0.00_-;_-&quot;£&quot;* &quot;-&quot;??_-;_-@_-"/>
    <numFmt numFmtId="215" formatCode="dd\.mm\.yyyy;@"/>
  </numFmts>
  <fonts count="1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b/>
      <sz val="9"/>
      <color rgb="FFFF0000"/>
      <name val="Tahoma"/>
      <family val="2"/>
    </font>
    <font>
      <sz val="14"/>
      <color indexed="8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14"/>
      <color theme="0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indexed="81"/>
      <name val="Tahoma"/>
      <family val="2"/>
    </font>
    <font>
      <b/>
      <sz val="10"/>
      <color theme="0"/>
      <name val="Tahoma"/>
      <family val="2"/>
    </font>
    <font>
      <b/>
      <sz val="11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sz val="10"/>
      <color theme="0"/>
      <name val="Tahoma"/>
      <family val="2"/>
    </font>
    <font>
      <sz val="14"/>
      <color theme="0"/>
      <name val="Tahoma"/>
      <family val="2"/>
    </font>
    <font>
      <sz val="9"/>
      <color theme="1"/>
      <name val="Tahoma"/>
      <family val="2"/>
    </font>
    <font>
      <sz val="12"/>
      <color rgb="FFFF0000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9"/>
      <color rgb="FFFF0000"/>
      <name val="Tahoma"/>
      <family val="2"/>
    </font>
    <font>
      <sz val="14"/>
      <color rgb="FFFF0000"/>
      <name val="Tahoma"/>
      <family val="2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926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7" fillId="0" borderId="4"/>
    <xf numFmtId="0" fontId="38" fillId="0" borderId="0" applyNumberFormat="0" applyFill="0" applyBorder="0" applyAlignment="0" applyProtection="0">
      <alignment vertical="top"/>
      <protection locked="0"/>
    </xf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2" fillId="0" borderId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0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169" fontId="20" fillId="26" borderId="10" applyNumberFormat="0" applyFon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0" fontId="43" fillId="24" borderId="11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69" fontId="48" fillId="0" borderId="0"/>
    <xf numFmtId="169" fontId="49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9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169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169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169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169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169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169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169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169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169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9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9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167" fontId="29" fillId="24" borderId="6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169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0" fontId="30" fillId="25" borderId="7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9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169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169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8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9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167" fontId="37" fillId="0" borderId="4"/>
    <xf numFmtId="0" fontId="51" fillId="0" borderId="0" applyNumberFormat="0" applyFill="0" applyBorder="0" applyAlignment="0" applyProtection="0">
      <alignment vertical="top"/>
      <protection locked="0"/>
    </xf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9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167" fontId="39" fillId="11" borderId="6" applyNumberFormat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169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0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9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20" fillId="26" borderId="10" applyNumberFormat="0" applyFon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9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0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167" fontId="43" fillId="24" borderId="1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7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0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169" fontId="20" fillId="0" borderId="12" applyNumberFormat="0" applyFon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5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6" fontId="20" fillId="0" borderId="0" applyProtection="0"/>
    <xf numFmtId="177" fontId="20" fillId="0" borderId="0" applyProtection="0"/>
    <xf numFmtId="6" fontId="20" fillId="0" borderId="0" applyProtection="0"/>
    <xf numFmtId="0" fontId="59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0" fillId="0" borderId="0" applyProtection="0"/>
    <xf numFmtId="0" fontId="20" fillId="28" borderId="0" applyNumberFormat="0" applyFont="0" applyBorder="0" applyAlignment="0" applyProtection="0"/>
    <xf numFmtId="0" fontId="61" fillId="0" borderId="0" applyProtection="0"/>
    <xf numFmtId="0" fontId="62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8" fontId="20" fillId="0" borderId="0" applyProtection="0"/>
    <xf numFmtId="0" fontId="63" fillId="0" borderId="0" applyProtection="0"/>
    <xf numFmtId="176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7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64" fillId="0" borderId="0" applyProtection="0"/>
    <xf numFmtId="179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8" fontId="20" fillId="0" borderId="0" applyProtection="0"/>
    <xf numFmtId="177" fontId="20" fillId="0" borderId="0" applyProtection="0"/>
    <xf numFmtId="43" fontId="20" fillId="0" borderId="0" applyProtection="0"/>
    <xf numFmtId="176" fontId="20" fillId="0" borderId="0" applyProtection="0"/>
    <xf numFmtId="42" fontId="20" fillId="0" borderId="0" applyProtection="0"/>
    <xf numFmtId="43" fontId="20" fillId="0" borderId="0" applyProtection="0"/>
    <xf numFmtId="177" fontId="20" fillId="0" borderId="0" applyProtection="0"/>
    <xf numFmtId="41" fontId="20" fillId="0" borderId="0" applyProtection="0"/>
    <xf numFmtId="176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6" fontId="20" fillId="0" borderId="0" applyProtection="0"/>
    <xf numFmtId="178" fontId="20" fillId="0" borderId="0" applyProtection="0"/>
    <xf numFmtId="176" fontId="20" fillId="0" borderId="0" applyProtection="0"/>
    <xf numFmtId="41" fontId="20" fillId="0" borderId="0" applyProtection="0"/>
    <xf numFmtId="43" fontId="20" fillId="0" borderId="0" applyProtection="0"/>
    <xf numFmtId="178" fontId="20" fillId="0" borderId="0" applyProtection="0"/>
    <xf numFmtId="177" fontId="20" fillId="0" borderId="0" applyProtection="0"/>
    <xf numFmtId="178" fontId="20" fillId="0" borderId="0" applyProtection="0"/>
    <xf numFmtId="0" fontId="65" fillId="29" borderId="0" applyProtection="0"/>
    <xf numFmtId="0" fontId="20" fillId="0" borderId="0" applyProtection="0"/>
    <xf numFmtId="0" fontId="66" fillId="0" borderId="0" applyProtection="0"/>
    <xf numFmtId="9" fontId="20" fillId="0" borderId="0" applyProtection="0"/>
    <xf numFmtId="0" fontId="67" fillId="29" borderId="0" applyProtection="0"/>
    <xf numFmtId="0" fontId="68" fillId="29" borderId="0" applyProtection="0"/>
    <xf numFmtId="0" fontId="69" fillId="0" borderId="0" applyProtection="0">
      <alignment wrapText="1"/>
    </xf>
    <xf numFmtId="180" fontId="20" fillId="0" borderId="0" applyProtection="0"/>
    <xf numFmtId="0" fontId="20" fillId="0" borderId="0" applyProtection="0"/>
    <xf numFmtId="181" fontId="20" fillId="0" borderId="0" applyProtection="0"/>
    <xf numFmtId="0" fontId="20" fillId="0" borderId="0" applyProtection="0"/>
    <xf numFmtId="0" fontId="70" fillId="0" borderId="0">
      <alignment horizontal="center" wrapText="1"/>
      <protection locked="0"/>
    </xf>
    <xf numFmtId="182" fontId="20" fillId="0" borderId="0" applyProtection="0"/>
    <xf numFmtId="0" fontId="20" fillId="0" borderId="0" applyProtection="0"/>
    <xf numFmtId="183" fontId="20" fillId="0" borderId="0" applyProtection="0"/>
    <xf numFmtId="0" fontId="20" fillId="0" borderId="0" applyProtection="0"/>
    <xf numFmtId="183" fontId="20" fillId="0" borderId="0" applyProtection="0"/>
    <xf numFmtId="178" fontId="20" fillId="0" borderId="0" applyProtection="0"/>
    <xf numFmtId="0" fontId="71" fillId="0" borderId="0" applyProtection="0"/>
    <xf numFmtId="0" fontId="72" fillId="0" borderId="0" applyProtection="0"/>
    <xf numFmtId="0" fontId="71" fillId="0" borderId="0" applyProtection="0"/>
    <xf numFmtId="184" fontId="73" fillId="0" borderId="0" applyProtection="0"/>
    <xf numFmtId="185" fontId="74" fillId="0" borderId="0" applyProtection="0"/>
    <xf numFmtId="186" fontId="74" fillId="0" borderId="0" applyProtection="0"/>
    <xf numFmtId="187" fontId="75" fillId="0" borderId="0" applyProtection="0"/>
    <xf numFmtId="188" fontId="75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0" fontId="76" fillId="0" borderId="0" applyProtection="0"/>
    <xf numFmtId="44" fontId="20" fillId="0" borderId="0" applyProtection="0"/>
    <xf numFmtId="190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1" fontId="77" fillId="0" borderId="0" applyProtection="0"/>
    <xf numFmtId="0" fontId="78" fillId="0" borderId="0" applyProtection="0"/>
    <xf numFmtId="0" fontId="79" fillId="0" borderId="0" applyProtection="0"/>
    <xf numFmtId="185" fontId="20" fillId="0" borderId="0" applyProtection="0"/>
    <xf numFmtId="44" fontId="20" fillId="0" borderId="0" applyProtection="0"/>
    <xf numFmtId="192" fontId="20" fillId="0" borderId="0" applyProtection="0"/>
    <xf numFmtId="1" fontId="80" fillId="0" borderId="0" applyProtection="0"/>
    <xf numFmtId="14" fontId="81" fillId="0" borderId="0" applyProtection="0"/>
    <xf numFmtId="0" fontId="20" fillId="0" borderId="0" applyProtection="0"/>
    <xf numFmtId="193" fontId="20" fillId="0" borderId="14" applyProtection="0">
      <alignment vertical="center"/>
    </xf>
    <xf numFmtId="194" fontId="20" fillId="0" borderId="0" applyProtection="0"/>
    <xf numFmtId="195" fontId="20" fillId="0" borderId="0" applyProtection="0"/>
    <xf numFmtId="196" fontId="20" fillId="0" borderId="0" applyProtection="0"/>
    <xf numFmtId="0" fontId="82" fillId="0" borderId="0" applyProtection="0"/>
    <xf numFmtId="44" fontId="74" fillId="0" borderId="0" applyProtection="0"/>
    <xf numFmtId="185" fontId="74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0" fontId="83" fillId="0" borderId="0" applyProtection="0"/>
    <xf numFmtId="197" fontId="20" fillId="0" borderId="0" applyProtection="0"/>
    <xf numFmtId="0" fontId="84" fillId="0" borderId="0" applyProtection="0"/>
    <xf numFmtId="0" fontId="85" fillId="0" borderId="0" applyProtection="0">
      <alignment vertical="center"/>
    </xf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6" fillId="0" borderId="0" applyProtection="0"/>
    <xf numFmtId="0" fontId="89" fillId="0" borderId="0" applyProtection="0"/>
    <xf numFmtId="0" fontId="90" fillId="0" borderId="0" applyProtection="0"/>
    <xf numFmtId="0" fontId="91" fillId="29" borderId="0" applyProtection="0"/>
    <xf numFmtId="0" fontId="20" fillId="0" borderId="0" applyProtection="0"/>
    <xf numFmtId="0" fontId="92" fillId="0" borderId="0" applyProtection="0"/>
    <xf numFmtId="0" fontId="35" fillId="0" borderId="15" applyProtection="0"/>
    <xf numFmtId="0" fontId="35" fillId="0" borderId="13" applyProtection="0">
      <alignment horizontal="left" vertical="center"/>
    </xf>
    <xf numFmtId="0" fontId="35" fillId="0" borderId="13" applyProtection="0">
      <alignment horizontal="left" vertical="center"/>
    </xf>
    <xf numFmtId="198" fontId="93" fillId="0" borderId="0">
      <protection locked="0"/>
    </xf>
    <xf numFmtId="198" fontId="93" fillId="0" borderId="0">
      <protection locked="0"/>
    </xf>
    <xf numFmtId="0" fontId="94" fillId="30" borderId="1" applyProtection="0"/>
    <xf numFmtId="0" fontId="94" fillId="30" borderId="1" applyProtection="0"/>
    <xf numFmtId="41" fontId="20" fillId="0" borderId="0" applyProtection="0"/>
    <xf numFmtId="0" fontId="91" fillId="31" borderId="0" applyProtection="0"/>
    <xf numFmtId="0" fontId="20" fillId="32" borderId="0" applyProtection="0"/>
    <xf numFmtId="0" fontId="95" fillId="0" borderId="0" applyProtection="0"/>
    <xf numFmtId="44" fontId="74" fillId="0" borderId="0" applyProtection="0"/>
    <xf numFmtId="185" fontId="74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0" fontId="20" fillId="33" borderId="0" applyProtection="0"/>
    <xf numFmtId="176" fontId="20" fillId="0" borderId="0" applyProtection="0"/>
    <xf numFmtId="177" fontId="20" fillId="0" borderId="0" applyProtection="0"/>
    <xf numFmtId="0" fontId="96" fillId="0" borderId="16" applyProtection="0"/>
    <xf numFmtId="199" fontId="97" fillId="0" borderId="17" applyProtection="0"/>
    <xf numFmtId="178" fontId="20" fillId="0" borderId="0" applyProtection="0"/>
    <xf numFmtId="179" fontId="20" fillId="0" borderId="0" applyProtection="0"/>
    <xf numFmtId="200" fontId="20" fillId="0" borderId="0" applyProtection="0"/>
    <xf numFmtId="201" fontId="20" fillId="0" borderId="0" applyProtection="0"/>
    <xf numFmtId="0" fontId="20" fillId="0" borderId="0" applyProtection="0"/>
    <xf numFmtId="0" fontId="77" fillId="0" borderId="0" applyProtection="0"/>
    <xf numFmtId="37" fontId="98" fillId="0" borderId="0" applyProtection="0"/>
    <xf numFmtId="0" fontId="20" fillId="0" borderId="0" applyProtection="0"/>
    <xf numFmtId="202" fontId="99" fillId="0" borderId="0" applyProtection="0"/>
    <xf numFmtId="0" fontId="100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77" fillId="0" borderId="0" applyProtection="0"/>
    <xf numFmtId="0" fontId="101" fillId="2" borderId="0" applyProtection="0"/>
    <xf numFmtId="14" fontId="70" fillId="0" borderId="0">
      <alignment horizontal="center" wrapText="1"/>
      <protection locked="0"/>
    </xf>
    <xf numFmtId="188" fontId="20" fillId="0" borderId="0" applyProtection="0"/>
    <xf numFmtId="203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95" fillId="0" borderId="0" applyProtection="0"/>
    <xf numFmtId="44" fontId="74" fillId="0" borderId="0" applyProtection="0"/>
    <xf numFmtId="185" fontId="74" fillId="0" borderId="0" applyProtection="0"/>
    <xf numFmtId="44" fontId="74" fillId="0" borderId="0" applyProtection="0"/>
    <xf numFmtId="189" fontId="75" fillId="0" borderId="0" applyProtection="0"/>
    <xf numFmtId="185" fontId="74" fillId="0" borderId="0" applyProtection="0"/>
    <xf numFmtId="5" fontId="102" fillId="0" borderId="0" applyProtection="0"/>
    <xf numFmtId="0" fontId="20" fillId="0" borderId="0" applyProtection="0"/>
    <xf numFmtId="0" fontId="103" fillId="0" borderId="16" applyProtection="0">
      <alignment horizontal="center"/>
    </xf>
    <xf numFmtId="3" fontId="104" fillId="0" borderId="18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96" fillId="0" borderId="0" applyProtection="0"/>
    <xf numFmtId="40" fontId="105" fillId="0" borderId="0" applyProtection="0">
      <alignment horizontal="right"/>
    </xf>
    <xf numFmtId="204" fontId="106" fillId="0" borderId="2" applyProtection="0">
      <alignment horizontal="right" vertical="center"/>
    </xf>
    <xf numFmtId="204" fontId="106" fillId="0" borderId="2" applyProtection="0">
      <alignment horizontal="right" vertical="center"/>
    </xf>
    <xf numFmtId="204" fontId="106" fillId="0" borderId="2" applyProtection="0">
      <alignment horizontal="right" vertical="center"/>
    </xf>
    <xf numFmtId="204" fontId="106" fillId="0" borderId="2" applyProtection="0">
      <alignment horizontal="right" vertical="center"/>
    </xf>
    <xf numFmtId="205" fontId="107" fillId="0" borderId="2" applyProtection="0">
      <alignment horizontal="right" vertical="center"/>
    </xf>
    <xf numFmtId="205" fontId="107" fillId="0" borderId="2" applyProtection="0">
      <alignment horizontal="right" vertical="center"/>
    </xf>
    <xf numFmtId="49" fontId="81" fillId="0" borderId="0" applyProtection="0"/>
    <xf numFmtId="206" fontId="75" fillId="0" borderId="0" applyProtection="0"/>
    <xf numFmtId="207" fontId="95" fillId="0" borderId="0" applyProtection="0"/>
    <xf numFmtId="40" fontId="58" fillId="0" borderId="0" applyProtection="0"/>
    <xf numFmtId="176" fontId="20" fillId="0" borderId="0" applyProtection="0"/>
    <xf numFmtId="177" fontId="20" fillId="0" borderId="0" applyProtection="0"/>
    <xf numFmtId="208" fontId="106" fillId="0" borderId="2" applyProtection="0">
      <alignment horizontal="center"/>
    </xf>
    <xf numFmtId="208" fontId="106" fillId="0" borderId="2" applyProtection="0">
      <alignment horizontal="center"/>
    </xf>
    <xf numFmtId="0" fontId="108" fillId="0" borderId="19" applyProtection="0"/>
    <xf numFmtId="0" fontId="109" fillId="0" borderId="0" applyProtection="0"/>
    <xf numFmtId="178" fontId="20" fillId="0" borderId="0" applyProtection="0"/>
    <xf numFmtId="179" fontId="20" fillId="0" borderId="0" applyProtection="0"/>
    <xf numFmtId="209" fontId="106" fillId="0" borderId="0" applyProtection="0"/>
    <xf numFmtId="210" fontId="106" fillId="0" borderId="1" applyProtection="0"/>
    <xf numFmtId="210" fontId="106" fillId="0" borderId="1" applyProtection="0"/>
    <xf numFmtId="0" fontId="110" fillId="0" borderId="0" applyProtection="0"/>
    <xf numFmtId="0" fontId="110" fillId="0" borderId="0" applyProtection="0"/>
    <xf numFmtId="5" fontId="111" fillId="32" borderId="3" applyProtection="0">
      <alignment vertical="top"/>
    </xf>
    <xf numFmtId="5" fontId="111" fillId="32" borderId="3" applyProtection="0">
      <alignment vertical="top"/>
    </xf>
    <xf numFmtId="5" fontId="112" fillId="0" borderId="4" applyProtection="0">
      <alignment horizontal="left" vertical="top"/>
    </xf>
    <xf numFmtId="0" fontId="113" fillId="0" borderId="4" applyProtection="0">
      <alignment horizontal="left" vertical="center"/>
    </xf>
    <xf numFmtId="0" fontId="114" fillId="34" borderId="1" applyProtection="0">
      <alignment horizontal="left" vertical="center"/>
    </xf>
    <xf numFmtId="0" fontId="114" fillId="34" borderId="1" applyProtection="0">
      <alignment horizontal="left" vertical="center"/>
    </xf>
    <xf numFmtId="6" fontId="115" fillId="31" borderId="3" applyProtection="0"/>
    <xf numFmtId="6" fontId="115" fillId="31" borderId="3" applyProtection="0"/>
    <xf numFmtId="5" fontId="94" fillId="0" borderId="3" applyProtection="0">
      <alignment horizontal="left" vertical="top"/>
    </xf>
    <xf numFmtId="5" fontId="94" fillId="0" borderId="3" applyProtection="0">
      <alignment horizontal="left" vertical="top"/>
    </xf>
    <xf numFmtId="0" fontId="116" fillId="2" borderId="0" applyProtection="0">
      <alignment horizontal="left" vertical="center"/>
    </xf>
    <xf numFmtId="211" fontId="20" fillId="0" borderId="0" applyProtection="0"/>
    <xf numFmtId="212" fontId="20" fillId="0" borderId="0" applyProtection="0"/>
    <xf numFmtId="0" fontId="117" fillId="0" borderId="0" applyProtection="0"/>
    <xf numFmtId="0" fontId="118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19" fillId="0" borderId="0" applyProtection="0"/>
    <xf numFmtId="0" fontId="20" fillId="0" borderId="0" applyProtection="0"/>
    <xf numFmtId="0" fontId="20" fillId="0" borderId="0" applyProtection="0"/>
    <xf numFmtId="0" fontId="59" fillId="0" borderId="0" applyProtection="0">
      <alignment vertical="center"/>
    </xf>
    <xf numFmtId="9" fontId="20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74" fillId="0" borderId="0" applyProtection="0"/>
    <xf numFmtId="0" fontId="20" fillId="0" borderId="0" applyProtection="0"/>
    <xf numFmtId="0" fontId="20" fillId="0" borderId="0" applyProtection="0"/>
    <xf numFmtId="180" fontId="20" fillId="0" borderId="0" applyProtection="0"/>
    <xf numFmtId="181" fontId="20" fillId="0" borderId="0" applyProtection="0"/>
    <xf numFmtId="0" fontId="73" fillId="0" borderId="0" applyProtection="0"/>
    <xf numFmtId="176" fontId="20" fillId="0" borderId="0" applyProtection="0"/>
    <xf numFmtId="177" fontId="20" fillId="0" borderId="0" applyProtection="0"/>
    <xf numFmtId="0" fontId="20" fillId="0" borderId="0" applyProtection="0"/>
    <xf numFmtId="183" fontId="20" fillId="0" borderId="0" applyProtection="0"/>
    <xf numFmtId="182" fontId="20" fillId="0" borderId="0" applyProtection="0"/>
    <xf numFmtId="0" fontId="120" fillId="0" borderId="0" applyProtection="0"/>
    <xf numFmtId="175" fontId="20" fillId="0" borderId="0" applyProtection="0"/>
    <xf numFmtId="213" fontId="20" fillId="0" borderId="0" applyProtection="0"/>
    <xf numFmtId="214" fontId="20" fillId="0" borderId="0" applyProtection="0"/>
    <xf numFmtId="44" fontId="20" fillId="0" borderId="0" applyProtection="0"/>
    <xf numFmtId="42" fontId="20" fillId="0" borderId="0" applyProtection="0"/>
    <xf numFmtId="0" fontId="126" fillId="0" borderId="0"/>
    <xf numFmtId="164" fontId="20" fillId="0" borderId="0" applyFont="0" applyFill="0" applyBorder="0" applyAlignment="0" applyProtection="0"/>
    <xf numFmtId="164" fontId="127" fillId="0" borderId="0" applyFont="0" applyFill="0" applyBorder="0" applyAlignment="0" applyProtection="0"/>
    <xf numFmtId="0" fontId="127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143" fillId="0" borderId="0"/>
  </cellStyleXfs>
  <cellXfs count="165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9" fillId="3" borderId="1" xfId="2" applyFont="1" applyFill="1" applyBorder="1" applyAlignment="1">
      <alignment vertical="center" wrapText="1"/>
    </xf>
    <xf numFmtId="9" fontId="9" fillId="3" borderId="1" xfId="1" applyFont="1" applyFill="1" applyBorder="1" applyAlignment="1">
      <alignment horizontal="center" vertical="center" wrapText="1"/>
    </xf>
    <xf numFmtId="9" fontId="13" fillId="2" borderId="1" xfId="1" applyFont="1" applyFill="1" applyBorder="1" applyAlignment="1">
      <alignment horizontal="center" wrapText="1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4" fillId="2" borderId="0" xfId="2" applyFont="1" applyFill="1" applyBorder="1" applyAlignment="1">
      <alignment vertical="top"/>
    </xf>
    <xf numFmtId="0" fontId="9" fillId="2" borderId="0" xfId="2" applyFont="1" applyFill="1" applyAlignment="1">
      <alignment horizontal="center" vertical="center"/>
    </xf>
    <xf numFmtId="165" fontId="15" fillId="0" borderId="1" xfId="4" applyNumberFormat="1" applyFont="1" applyFill="1" applyBorder="1" applyAlignment="1">
      <alignment horizontal="center" wrapText="1"/>
    </xf>
    <xf numFmtId="9" fontId="15" fillId="0" borderId="1" xfId="1" applyFont="1" applyFill="1" applyBorder="1" applyAlignment="1">
      <alignment horizontal="center" wrapText="1"/>
    </xf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165" fontId="13" fillId="0" borderId="1" xfId="4" applyNumberFormat="1" applyFont="1" applyFill="1" applyBorder="1" applyAlignment="1">
      <alignment horizontal="center" wrapText="1"/>
    </xf>
    <xf numFmtId="9" fontId="13" fillId="2" borderId="1" xfId="1" applyNumberFormat="1" applyFont="1" applyFill="1" applyBorder="1" applyAlignment="1">
      <alignment horizontal="center" wrapText="1"/>
    </xf>
    <xf numFmtId="9" fontId="15" fillId="0" borderId="1" xfId="1" applyNumberFormat="1" applyFont="1" applyFill="1" applyBorder="1" applyAlignment="1">
      <alignment horizont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165" fontId="7" fillId="2" borderId="0" xfId="2" applyNumberFormat="1" applyFont="1" applyFill="1" applyAlignment="1">
      <alignment vertical="top"/>
    </xf>
    <xf numFmtId="165" fontId="52" fillId="27" borderId="1" xfId="4" applyNumberFormat="1" applyFont="1" applyFill="1" applyBorder="1" applyAlignment="1">
      <alignment horizontal="center" wrapText="1"/>
    </xf>
    <xf numFmtId="165" fontId="0" fillId="0" borderId="0" xfId="0" applyNumberFormat="1"/>
    <xf numFmtId="165" fontId="10" fillId="2" borderId="0" xfId="2" applyNumberFormat="1" applyFont="1" applyFill="1" applyAlignment="1">
      <alignment vertical="top"/>
    </xf>
    <xf numFmtId="43" fontId="5" fillId="2" borderId="0" xfId="31" applyFont="1" applyFill="1"/>
    <xf numFmtId="0" fontId="57" fillId="2" borderId="1" xfId="0" applyFont="1" applyFill="1" applyBorder="1" applyAlignment="1">
      <alignment vertical="center" wrapText="1"/>
    </xf>
    <xf numFmtId="0" fontId="57" fillId="0" borderId="1" xfId="0" applyFont="1" applyFill="1" applyBorder="1" applyAlignment="1">
      <alignment vertical="center" wrapText="1"/>
    </xf>
    <xf numFmtId="9" fontId="13" fillId="0" borderId="1" xfId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10" fontId="13" fillId="0" borderId="1" xfId="1" applyNumberFormat="1" applyFont="1" applyFill="1" applyBorder="1" applyAlignment="1">
      <alignment horizontal="center" wrapText="1"/>
    </xf>
    <xf numFmtId="9" fontId="13" fillId="0" borderId="1" xfId="1" applyNumberFormat="1" applyFont="1" applyFill="1" applyBorder="1" applyAlignment="1">
      <alignment horizontal="center" wrapText="1"/>
    </xf>
    <xf numFmtId="165" fontId="15" fillId="0" borderId="1" xfId="4" applyNumberFormat="1" applyFont="1" applyFill="1" applyBorder="1" applyAlignment="1">
      <alignment horizontal="left" wrapText="1"/>
    </xf>
    <xf numFmtId="165" fontId="55" fillId="27" borderId="1" xfId="4" applyNumberFormat="1" applyFont="1" applyFill="1" applyBorder="1" applyAlignment="1"/>
    <xf numFmtId="0" fontId="54" fillId="27" borderId="1" xfId="0" applyFont="1" applyFill="1" applyBorder="1" applyAlignment="1"/>
    <xf numFmtId="9" fontId="52" fillId="27" borderId="1" xfId="1" applyFont="1" applyFill="1" applyBorder="1" applyAlignment="1">
      <alignment horizontal="center" wrapText="1"/>
    </xf>
    <xf numFmtId="0" fontId="121" fillId="0" borderId="1" xfId="0" applyFont="1" applyFill="1" applyBorder="1" applyAlignment="1">
      <alignment vertical="center"/>
    </xf>
    <xf numFmtId="165" fontId="24" fillId="4" borderId="1" xfId="4" applyNumberFormat="1" applyFont="1" applyFill="1" applyBorder="1" applyAlignment="1"/>
    <xf numFmtId="0" fontId="25" fillId="4" borderId="1" xfId="0" applyFont="1" applyFill="1" applyBorder="1" applyAlignment="1"/>
    <xf numFmtId="165" fontId="15" fillId="4" borderId="1" xfId="4" applyNumberFormat="1" applyFont="1" applyFill="1" applyBorder="1" applyAlignment="1">
      <alignment horizontal="center" wrapText="1"/>
    </xf>
    <xf numFmtId="9" fontId="15" fillId="4" borderId="1" xfId="1" applyFont="1" applyFill="1" applyBorder="1" applyAlignment="1">
      <alignment horizontal="center" wrapText="1"/>
    </xf>
    <xf numFmtId="165" fontId="52" fillId="35" borderId="1" xfId="4" applyNumberFormat="1" applyFont="1" applyFill="1" applyBorder="1" applyAlignment="1">
      <alignment horizontal="center" wrapText="1"/>
    </xf>
    <xf numFmtId="165" fontId="13" fillId="2" borderId="1" xfId="4" applyNumberFormat="1" applyFont="1" applyFill="1" applyBorder="1" applyAlignment="1">
      <alignment horizontal="center" wrapText="1"/>
    </xf>
    <xf numFmtId="165" fontId="24" fillId="0" borderId="1" xfId="4" applyNumberFormat="1" applyFont="1" applyFill="1" applyBorder="1" applyAlignment="1"/>
    <xf numFmtId="0" fontId="12" fillId="0" borderId="1" xfId="0" applyFont="1" applyFill="1" applyBorder="1" applyAlignment="1"/>
    <xf numFmtId="0" fontId="54" fillId="0" borderId="1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6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1" xfId="4" applyNumberFormat="1" applyFont="1" applyFill="1" applyBorder="1" applyAlignment="1">
      <alignment horizont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129" fillId="0" borderId="0" xfId="2" applyFont="1" applyFill="1" applyBorder="1" applyAlignment="1">
      <alignment vertical="top"/>
    </xf>
    <xf numFmtId="0" fontId="130" fillId="0" borderId="0" xfId="2" applyFont="1" applyFill="1" applyBorder="1" applyAlignment="1">
      <alignment vertical="top"/>
    </xf>
    <xf numFmtId="0" fontId="132" fillId="0" borderId="0" xfId="2" applyFont="1" applyFill="1" applyBorder="1" applyAlignment="1">
      <alignment vertical="top"/>
    </xf>
    <xf numFmtId="0" fontId="123" fillId="0" borderId="0" xfId="2" applyFont="1" applyFill="1" applyBorder="1" applyAlignment="1">
      <alignment vertical="top"/>
    </xf>
    <xf numFmtId="215" fontId="131" fillId="0" borderId="0" xfId="2" applyNumberFormat="1" applyFont="1" applyFill="1" applyBorder="1" applyAlignment="1">
      <alignment vertical="top"/>
    </xf>
    <xf numFmtId="0" fontId="133" fillId="0" borderId="0" xfId="2" applyFont="1" applyFill="1" applyBorder="1" applyAlignment="1"/>
    <xf numFmtId="0" fontId="134" fillId="0" borderId="0" xfId="2" applyFont="1" applyFill="1" applyBorder="1" applyAlignment="1">
      <alignment vertical="top"/>
    </xf>
    <xf numFmtId="0" fontId="135" fillId="0" borderId="0" xfId="2" applyFont="1" applyFill="1" applyBorder="1" applyAlignment="1">
      <alignment horizontal="center" vertical="top"/>
    </xf>
    <xf numFmtId="0" fontId="135" fillId="0" borderId="0" xfId="2" applyFont="1" applyFill="1" applyBorder="1" applyAlignment="1">
      <alignment horizontal="left" vertical="center"/>
    </xf>
    <xf numFmtId="0" fontId="134" fillId="0" borderId="0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center" vertical="center"/>
    </xf>
    <xf numFmtId="10" fontId="15" fillId="4" borderId="1" xfId="1" applyNumberFormat="1" applyFont="1" applyFill="1" applyBorder="1" applyAlignment="1">
      <alignment horizontal="center" wrapText="1"/>
    </xf>
    <xf numFmtId="165" fontId="17" fillId="2" borderId="0" xfId="31" applyNumberFormat="1" applyFont="1" applyFill="1"/>
    <xf numFmtId="9" fontId="136" fillId="0" borderId="0" xfId="1" applyFont="1" applyFill="1" applyBorder="1" applyAlignment="1">
      <alignment vertical="top"/>
    </xf>
    <xf numFmtId="0" fontId="9" fillId="3" borderId="1" xfId="2" applyFont="1" applyFill="1" applyBorder="1" applyAlignment="1">
      <alignment horizontal="center" vertical="center" wrapText="1"/>
    </xf>
    <xf numFmtId="165" fontId="19" fillId="2" borderId="0" xfId="2" applyNumberFormat="1" applyFont="1" applyFill="1" applyAlignment="1">
      <alignment vertical="top"/>
    </xf>
    <xf numFmtId="165" fontId="13" fillId="0" borderId="1" xfId="31" applyNumberFormat="1" applyFont="1" applyFill="1" applyBorder="1" applyAlignment="1">
      <alignment horizontal="center" wrapText="1"/>
    </xf>
    <xf numFmtId="165" fontId="17" fillId="2" borderId="0" xfId="1" applyNumberFormat="1" applyFont="1" applyFill="1"/>
    <xf numFmtId="165" fontId="0" fillId="0" borderId="0" xfId="31" applyNumberFormat="1" applyFont="1"/>
    <xf numFmtId="43" fontId="18" fillId="2" borderId="0" xfId="2" applyNumberFormat="1" applyFont="1" applyFill="1" applyBorder="1" applyAlignment="1">
      <alignment horizontal="center" vertical="top"/>
    </xf>
    <xf numFmtId="14" fontId="137" fillId="0" borderId="0" xfId="1" applyNumberFormat="1" applyFont="1" applyFill="1" applyBorder="1" applyAlignment="1">
      <alignment vertical="center"/>
    </xf>
    <xf numFmtId="14" fontId="137" fillId="0" borderId="0" xfId="1" applyNumberFormat="1" applyFont="1" applyFill="1" applyBorder="1" applyAlignment="1">
      <alignment vertical="top"/>
    </xf>
    <xf numFmtId="14" fontId="13" fillId="36" borderId="1" xfId="4" applyNumberFormat="1" applyFont="1" applyFill="1" applyBorder="1" applyAlignment="1">
      <alignment horizontal="center" wrapText="1"/>
    </xf>
    <xf numFmtId="0" fontId="57" fillId="0" borderId="21" xfId="0" applyFont="1" applyFill="1" applyBorder="1" applyAlignment="1">
      <alignment vertical="center" wrapText="1"/>
    </xf>
    <xf numFmtId="0" fontId="121" fillId="0" borderId="21" xfId="0" applyFont="1" applyFill="1" applyBorder="1" applyAlignment="1">
      <alignment vertical="center"/>
    </xf>
    <xf numFmtId="165" fontId="13" fillId="0" borderId="21" xfId="4" applyNumberFormat="1" applyFont="1" applyFill="1" applyBorder="1" applyAlignment="1">
      <alignment horizontal="center" wrapText="1"/>
    </xf>
    <xf numFmtId="14" fontId="13" fillId="0" borderId="21" xfId="4" applyNumberFormat="1" applyFont="1" applyFill="1" applyBorder="1" applyAlignment="1">
      <alignment horizontal="center" wrapText="1"/>
    </xf>
    <xf numFmtId="0" fontId="57" fillId="36" borderId="21" xfId="0" applyFont="1" applyFill="1" applyBorder="1" applyAlignment="1">
      <alignment vertical="center" wrapText="1"/>
    </xf>
    <xf numFmtId="14" fontId="13" fillId="36" borderId="21" xfId="4" applyNumberFormat="1" applyFont="1" applyFill="1" applyBorder="1" applyAlignment="1">
      <alignment horizontal="center" wrapText="1"/>
    </xf>
    <xf numFmtId="165" fontId="17" fillId="0" borderId="0" xfId="1" applyNumberFormat="1" applyFont="1" applyFill="1" applyBorder="1"/>
    <xf numFmtId="14" fontId="139" fillId="0" borderId="0" xfId="2" applyNumberFormat="1" applyFont="1" applyFill="1" applyBorder="1" applyAlignment="1">
      <alignment vertical="top"/>
    </xf>
    <xf numFmtId="14" fontId="140" fillId="0" borderId="0" xfId="2" applyNumberFormat="1" applyFont="1" applyFill="1" applyBorder="1" applyAlignment="1">
      <alignment vertical="top"/>
    </xf>
    <xf numFmtId="14" fontId="141" fillId="0" borderId="0" xfId="2" applyNumberFormat="1" applyFont="1" applyFill="1" applyBorder="1" applyAlignment="1">
      <alignment vertical="top"/>
    </xf>
    <xf numFmtId="14" fontId="52" fillId="0" borderId="0" xfId="2" applyNumberFormat="1" applyFont="1" applyFill="1" applyBorder="1" applyAlignment="1">
      <alignment vertical="top"/>
    </xf>
    <xf numFmtId="14" fontId="142" fillId="0" borderId="0" xfId="2" applyNumberFormat="1" applyFont="1" applyFill="1" applyBorder="1" applyAlignment="1">
      <alignment horizontal="center" vertical="top"/>
    </xf>
    <xf numFmtId="14" fontId="142" fillId="0" borderId="0" xfId="2" applyNumberFormat="1" applyFont="1" applyFill="1" applyBorder="1" applyAlignment="1">
      <alignment horizontal="left" vertical="center"/>
    </xf>
    <xf numFmtId="14" fontId="138" fillId="0" borderId="0" xfId="2" applyNumberFormat="1" applyFont="1" applyFill="1" applyBorder="1" applyAlignment="1">
      <alignment vertical="top"/>
    </xf>
    <xf numFmtId="14" fontId="138" fillId="0" borderId="0" xfId="2" applyNumberFormat="1" applyFont="1" applyFill="1" applyBorder="1" applyAlignment="1">
      <alignment horizontal="left" vertical="center"/>
    </xf>
    <xf numFmtId="0" fontId="57" fillId="37" borderId="1" xfId="0" applyFont="1" applyFill="1" applyBorder="1" applyAlignment="1">
      <alignment vertical="center" wrapText="1"/>
    </xf>
    <xf numFmtId="0" fontId="121" fillId="37" borderId="1" xfId="0" applyFont="1" applyFill="1" applyBorder="1" applyAlignment="1">
      <alignment vertical="center"/>
    </xf>
    <xf numFmtId="0" fontId="121" fillId="36" borderId="21" xfId="0" applyFont="1" applyFill="1" applyBorder="1" applyAlignment="1">
      <alignment vertical="center"/>
    </xf>
    <xf numFmtId="10" fontId="139" fillId="2" borderId="0" xfId="1" applyNumberFormat="1" applyFont="1" applyFill="1"/>
    <xf numFmtId="0" fontId="54" fillId="0" borderId="0" xfId="2" applyFont="1" applyFill="1" applyBorder="1" applyAlignment="1">
      <alignment vertical="top"/>
    </xf>
    <xf numFmtId="0" fontId="137" fillId="0" borderId="0" xfId="2" applyFont="1" applyFill="1" applyBorder="1" applyAlignment="1">
      <alignment vertical="top"/>
    </xf>
    <xf numFmtId="0" fontId="137" fillId="0" borderId="0" xfId="2" applyFont="1" applyFill="1" applyBorder="1" applyAlignment="1">
      <alignment horizontal="center" vertical="top"/>
    </xf>
    <xf numFmtId="0" fontId="137" fillId="0" borderId="0" xfId="2" applyFont="1" applyFill="1" applyBorder="1" applyAlignment="1">
      <alignment horizontal="left" vertical="center"/>
    </xf>
    <xf numFmtId="43" fontId="137" fillId="0" borderId="0" xfId="2" applyNumberFormat="1" applyFont="1" applyFill="1" applyBorder="1" applyAlignment="1">
      <alignment vertical="top"/>
    </xf>
    <xf numFmtId="165" fontId="13" fillId="0" borderId="21" xfId="31" applyNumberFormat="1" applyFont="1" applyFill="1" applyBorder="1" applyAlignment="1">
      <alignment horizontal="center" wrapText="1"/>
    </xf>
    <xf numFmtId="165" fontId="52" fillId="35" borderId="1" xfId="31" applyNumberFormat="1" applyFont="1" applyFill="1" applyBorder="1" applyAlignment="1">
      <alignment horizontal="center" wrapText="1"/>
    </xf>
    <xf numFmtId="165" fontId="13" fillId="0" borderId="1" xfId="31" applyNumberFormat="1" applyFont="1" applyFill="1" applyBorder="1" applyAlignment="1">
      <alignment wrapText="1"/>
    </xf>
    <xf numFmtId="165" fontId="13" fillId="0" borderId="21" xfId="31" applyNumberFormat="1" applyFont="1" applyFill="1" applyBorder="1" applyAlignment="1">
      <alignment wrapText="1"/>
    </xf>
    <xf numFmtId="165" fontId="15" fillId="4" borderId="1" xfId="31" applyNumberFormat="1" applyFont="1" applyFill="1" applyBorder="1" applyAlignment="1">
      <alignment horizontal="center" wrapText="1"/>
    </xf>
    <xf numFmtId="165" fontId="4" fillId="2" borderId="0" xfId="31" applyNumberFormat="1" applyFont="1" applyFill="1" applyBorder="1" applyAlignment="1">
      <alignment vertical="top"/>
    </xf>
    <xf numFmtId="165" fontId="9" fillId="2" borderId="0" xfId="31" applyNumberFormat="1" applyFont="1" applyFill="1"/>
    <xf numFmtId="165" fontId="10" fillId="2" borderId="0" xfId="31" applyNumberFormat="1" applyFont="1" applyFill="1" applyAlignment="1">
      <alignment vertical="top"/>
    </xf>
    <xf numFmtId="165" fontId="9" fillId="3" borderId="1" xfId="31" applyNumberFormat="1" applyFont="1" applyFill="1" applyBorder="1" applyAlignment="1">
      <alignment horizontal="center" vertical="center" wrapText="1"/>
    </xf>
    <xf numFmtId="165" fontId="17" fillId="2" borderId="0" xfId="31" applyNumberFormat="1" applyFont="1" applyFill="1" applyBorder="1"/>
    <xf numFmtId="165" fontId="18" fillId="2" borderId="0" xfId="31" applyNumberFormat="1" applyFont="1" applyFill="1" applyBorder="1" applyAlignment="1">
      <alignment horizontal="center" vertical="top"/>
    </xf>
    <xf numFmtId="165" fontId="17" fillId="0" borderId="0" xfId="31" applyNumberFormat="1" applyFont="1" applyFill="1" applyBorder="1"/>
    <xf numFmtId="165" fontId="52" fillId="0" borderId="1" xfId="31" applyNumberFormat="1" applyFont="1" applyFill="1" applyBorder="1" applyAlignment="1">
      <alignment horizontal="center" wrapText="1"/>
    </xf>
    <xf numFmtId="165" fontId="15" fillId="0" borderId="1" xfId="31" applyNumberFormat="1" applyFont="1" applyFill="1" applyBorder="1" applyAlignment="1">
      <alignment horizontal="center" wrapText="1"/>
    </xf>
    <xf numFmtId="165" fontId="52" fillId="27" borderId="1" xfId="31" applyNumberFormat="1" applyFont="1" applyFill="1" applyBorder="1" applyAlignment="1">
      <alignment horizontal="center" wrapText="1"/>
    </xf>
    <xf numFmtId="165" fontId="18" fillId="2" borderId="0" xfId="31" applyNumberFormat="1" applyFont="1" applyFill="1" applyAlignment="1">
      <alignment horizontal="center" vertical="top"/>
    </xf>
    <xf numFmtId="165" fontId="123" fillId="2" borderId="0" xfId="31" applyNumberFormat="1" applyFont="1" applyFill="1" applyAlignment="1">
      <alignment horizontal="center" vertical="center"/>
    </xf>
    <xf numFmtId="165" fontId="123" fillId="2" borderId="0" xfId="31" applyNumberFormat="1" applyFont="1" applyFill="1" applyAlignment="1">
      <alignment horizontal="center"/>
    </xf>
    <xf numFmtId="165" fontId="122" fillId="2" borderId="0" xfId="31" applyNumberFormat="1" applyFont="1" applyFill="1" applyBorder="1" applyAlignment="1">
      <alignment vertical="top"/>
    </xf>
    <xf numFmtId="165" fontId="122" fillId="2" borderId="0" xfId="31" applyNumberFormat="1" applyFont="1" applyFill="1"/>
    <xf numFmtId="165" fontId="7" fillId="2" borderId="0" xfId="31" applyNumberFormat="1" applyFont="1" applyFill="1" applyAlignment="1">
      <alignment vertical="top"/>
    </xf>
    <xf numFmtId="165" fontId="18" fillId="2" borderId="0" xfId="31" applyNumberFormat="1" applyFont="1" applyFill="1" applyAlignment="1">
      <alignment horizontal="left" vertical="center"/>
    </xf>
    <xf numFmtId="165" fontId="19" fillId="2" borderId="0" xfId="31" applyNumberFormat="1" applyFont="1" applyFill="1" applyAlignment="1">
      <alignment vertical="top"/>
    </xf>
    <xf numFmtId="165" fontId="19" fillId="2" borderId="0" xfId="31" applyNumberFormat="1" applyFont="1" applyFill="1" applyAlignment="1">
      <alignment horizontal="left" vertical="center"/>
    </xf>
    <xf numFmtId="0" fontId="9" fillId="3" borderId="1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 wrapText="1"/>
    </xf>
    <xf numFmtId="0" fontId="12" fillId="0" borderId="4" xfId="2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12" fillId="0" borderId="5" xfId="2" applyFont="1" applyFill="1" applyBorder="1" applyAlignment="1">
      <alignment horizontal="center" vertical="center" wrapText="1"/>
    </xf>
    <xf numFmtId="10" fontId="52" fillId="27" borderId="1" xfId="1" applyNumberFormat="1" applyFont="1" applyFill="1" applyBorder="1" applyAlignment="1">
      <alignment horizontal="center" wrapText="1"/>
    </xf>
  </cellXfs>
  <cellStyles count="16926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13" xfId="16925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2 6 12 2" xfId="16921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1" xfId="16922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73" xfId="16923"/>
    <cellStyle name="Normal 78" xfId="16924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6"/>
  <sheetViews>
    <sheetView showGridLines="0" tabSelected="1" topLeftCell="E49" zoomScale="60" zoomScaleNormal="60" zoomScaleSheetLayoutView="55" workbookViewId="0">
      <selection activeCell="N72" sqref="N72"/>
    </sheetView>
  </sheetViews>
  <sheetFormatPr defaultColWidth="9.140625" defaultRowHeight="15"/>
  <cols>
    <col min="1" max="1" width="14.85546875" style="18" customWidth="1"/>
    <col min="2" max="2" width="21.42578125" style="18" customWidth="1"/>
    <col min="3" max="3" width="45.42578125" style="18" customWidth="1"/>
    <col min="4" max="4" width="19.5703125" style="12" customWidth="1"/>
    <col min="5" max="5" width="17.5703125" style="12" customWidth="1"/>
    <col min="6" max="6" width="16.7109375" style="13" customWidth="1"/>
    <col min="7" max="7" width="25.28515625" style="12" customWidth="1"/>
    <col min="8" max="8" width="22.28515625" style="95" customWidth="1"/>
    <col min="9" max="9" width="21" style="95" customWidth="1"/>
    <col min="10" max="10" width="16.85546875" style="13" customWidth="1"/>
    <col min="11" max="11" width="19.5703125" style="12" customWidth="1"/>
    <col min="12" max="12" width="19.85546875" style="12" customWidth="1"/>
    <col min="13" max="13" width="20.85546875" style="13" customWidth="1"/>
    <col min="14" max="14" width="19.85546875" style="12" customWidth="1"/>
    <col min="15" max="15" width="20.42578125" style="18" customWidth="1"/>
    <col min="16" max="17" width="21.42578125" style="18" customWidth="1"/>
    <col min="18" max="18" width="19" style="18" customWidth="1"/>
    <col min="19" max="19" width="36.5703125" style="119" customWidth="1"/>
    <col min="20" max="20" width="28.85546875" style="126" customWidth="1"/>
    <col min="21" max="21" width="37.7109375" style="89" customWidth="1"/>
    <col min="22" max="22" width="9.140625" style="89"/>
    <col min="23" max="16384" width="9.140625" style="28"/>
  </cols>
  <sheetData>
    <row r="1" spans="1:22" s="71" customFormat="1" ht="42" customHeight="1">
      <c r="A1" s="24" t="s">
        <v>22</v>
      </c>
      <c r="B1" s="24"/>
      <c r="C1" s="24"/>
      <c r="D1" s="24"/>
      <c r="E1" s="24"/>
      <c r="F1" s="24"/>
      <c r="G1" s="24"/>
      <c r="H1" s="148"/>
      <c r="I1" s="135"/>
      <c r="J1" s="24"/>
      <c r="K1" s="24"/>
      <c r="L1" s="24"/>
      <c r="M1" s="24"/>
      <c r="N1" s="24"/>
      <c r="O1" s="24"/>
      <c r="P1" s="1"/>
      <c r="Q1" s="1"/>
      <c r="R1" s="1"/>
      <c r="S1" s="113"/>
      <c r="T1" s="125"/>
      <c r="U1" s="83"/>
      <c r="V1" s="83"/>
    </row>
    <row r="2" spans="1:22" s="72" customFormat="1" ht="37.5" customHeight="1">
      <c r="A2" s="23" t="s">
        <v>0</v>
      </c>
      <c r="B2" s="23"/>
      <c r="C2" s="3"/>
      <c r="D2" s="4"/>
      <c r="E2" s="4"/>
      <c r="F2" s="30"/>
      <c r="G2" s="4"/>
      <c r="H2" s="149"/>
      <c r="I2" s="136"/>
      <c r="J2" s="5"/>
      <c r="K2" s="41"/>
      <c r="L2" s="4"/>
      <c r="M2" s="5"/>
      <c r="N2" s="4"/>
      <c r="O2" s="2"/>
      <c r="P2" s="2"/>
      <c r="Q2" s="2"/>
      <c r="R2" s="2"/>
      <c r="S2" s="114"/>
      <c r="T2" s="125"/>
      <c r="U2" s="84"/>
      <c r="V2" s="84"/>
    </row>
    <row r="3" spans="1:22" s="73" customFormat="1" ht="33" customHeight="1">
      <c r="A3" s="35" t="s">
        <v>109</v>
      </c>
      <c r="B3" s="35"/>
      <c r="C3" s="23"/>
      <c r="D3" s="6"/>
      <c r="E3" s="6"/>
      <c r="F3" s="7"/>
      <c r="G3" s="6"/>
      <c r="H3" s="150"/>
      <c r="I3" s="137"/>
      <c r="J3" s="40"/>
      <c r="K3" s="37"/>
      <c r="L3" s="6"/>
      <c r="M3" s="7"/>
      <c r="N3" s="6"/>
      <c r="O3" s="8"/>
      <c r="P3" s="8"/>
      <c r="Q3" s="8"/>
      <c r="R3" s="8"/>
      <c r="S3" s="115"/>
      <c r="T3" s="126"/>
      <c r="U3" s="85"/>
      <c r="V3" s="85"/>
    </row>
    <row r="4" spans="1:22" s="74" customFormat="1" ht="30.75" customHeight="1">
      <c r="A4" s="154" t="s">
        <v>1</v>
      </c>
      <c r="B4" s="154" t="s">
        <v>30</v>
      </c>
      <c r="C4" s="158" t="s">
        <v>15</v>
      </c>
      <c r="D4" s="154" t="s">
        <v>57</v>
      </c>
      <c r="E4" s="154"/>
      <c r="F4" s="154"/>
      <c r="G4" s="154"/>
      <c r="H4" s="154" t="s">
        <v>71</v>
      </c>
      <c r="I4" s="154"/>
      <c r="J4" s="154"/>
      <c r="K4" s="154"/>
      <c r="L4" s="154" t="s">
        <v>58</v>
      </c>
      <c r="M4" s="154"/>
      <c r="N4" s="154"/>
      <c r="O4" s="154"/>
      <c r="P4" s="154" t="s">
        <v>2</v>
      </c>
      <c r="Q4" s="154" t="s">
        <v>19</v>
      </c>
      <c r="R4" s="154" t="s">
        <v>55</v>
      </c>
      <c r="S4" s="116"/>
      <c r="T4" s="125"/>
      <c r="U4" s="86"/>
      <c r="V4" s="86"/>
    </row>
    <row r="5" spans="1:22" s="74" customFormat="1" ht="49.5" customHeight="1">
      <c r="A5" s="154"/>
      <c r="B5" s="154"/>
      <c r="C5" s="158"/>
      <c r="D5" s="9" t="s">
        <v>3</v>
      </c>
      <c r="E5" s="45" t="s">
        <v>4</v>
      </c>
      <c r="F5" s="10" t="s">
        <v>5</v>
      </c>
      <c r="G5" s="45" t="s">
        <v>6</v>
      </c>
      <c r="H5" s="138" t="s">
        <v>3</v>
      </c>
      <c r="I5" s="138" t="s">
        <v>4</v>
      </c>
      <c r="J5" s="10" t="s">
        <v>5</v>
      </c>
      <c r="K5" s="81" t="s">
        <v>6</v>
      </c>
      <c r="L5" s="9" t="s">
        <v>3</v>
      </c>
      <c r="M5" s="45" t="s">
        <v>4</v>
      </c>
      <c r="N5" s="10" t="s">
        <v>5</v>
      </c>
      <c r="O5" s="45" t="s">
        <v>6</v>
      </c>
      <c r="P5" s="154"/>
      <c r="Q5" s="154"/>
      <c r="R5" s="154"/>
      <c r="S5" s="116"/>
      <c r="T5" s="125"/>
      <c r="U5" s="86"/>
      <c r="V5" s="86"/>
    </row>
    <row r="6" spans="1:22" s="75" customFormat="1" ht="36" customHeight="1">
      <c r="A6" s="159" t="s">
        <v>21</v>
      </c>
      <c r="B6" s="43" t="s">
        <v>99</v>
      </c>
      <c r="C6" s="52" t="s">
        <v>104</v>
      </c>
      <c r="D6" s="31">
        <v>53</v>
      </c>
      <c r="E6" s="31">
        <v>53</v>
      </c>
      <c r="F6" s="44">
        <f t="shared" ref="F6" si="0">+IF(E6=0,0,E6/D6)</f>
        <v>1</v>
      </c>
      <c r="G6" s="31">
        <f t="shared" ref="G6" si="1">+IF(F6&gt;=100%,1500000,0)</f>
        <v>1500000</v>
      </c>
      <c r="H6" s="99">
        <v>231851.0527447334</v>
      </c>
      <c r="I6" s="99">
        <v>231852</v>
      </c>
      <c r="J6" s="44">
        <f>+IF(I6=0,0,I6/H6)</f>
        <v>1.000004085619864</v>
      </c>
      <c r="K6" s="31">
        <f>IF(AND(J6&gt;=80%,J6&lt;90%),1300000,IF(AND(J6&gt;=90%,J6&lt;100%),1800000,IF(J6&gt;=100%,3000000,0)))</f>
        <v>3000000</v>
      </c>
      <c r="L6" s="31">
        <v>53</v>
      </c>
      <c r="M6" s="31">
        <v>53</v>
      </c>
      <c r="N6" s="44">
        <f t="shared" ref="N6" si="2">+IF(M6=0,0,M6/L6)</f>
        <v>1</v>
      </c>
      <c r="O6" s="31">
        <f t="shared" ref="O6" si="3">+IF(N6&gt;=100%,1500000,0)</f>
        <v>1500000</v>
      </c>
      <c r="P6" s="31">
        <f t="shared" ref="P6" si="4">+SUM(O6,K6,G6)</f>
        <v>6000000</v>
      </c>
      <c r="Q6" s="31">
        <f t="shared" ref="Q6" si="5">+P6</f>
        <v>6000000</v>
      </c>
      <c r="R6" s="80">
        <v>43917</v>
      </c>
      <c r="S6" s="104"/>
      <c r="T6" s="129"/>
      <c r="U6" s="87">
        <v>43595</v>
      </c>
      <c r="V6" s="85"/>
    </row>
    <row r="7" spans="1:22" s="75" customFormat="1" ht="36" customHeight="1">
      <c r="A7" s="160"/>
      <c r="B7" s="121" t="s">
        <v>100</v>
      </c>
      <c r="C7" s="122" t="s">
        <v>105</v>
      </c>
      <c r="D7" s="31">
        <v>53</v>
      </c>
      <c r="E7" s="31">
        <v>53</v>
      </c>
      <c r="F7" s="44">
        <f>+IF(E7=0,0,E7/D7)</f>
        <v>1</v>
      </c>
      <c r="G7" s="31">
        <v>0</v>
      </c>
      <c r="H7" s="99">
        <v>66392.729703957753</v>
      </c>
      <c r="I7" s="132">
        <v>68073.093218759896</v>
      </c>
      <c r="J7" s="44">
        <f t="shared" ref="J7:J18" si="6">+IF(I7=0,0,I7/H7)</f>
        <v>1.0253094506325438</v>
      </c>
      <c r="K7" s="31">
        <v>0</v>
      </c>
      <c r="L7" s="31">
        <v>53</v>
      </c>
      <c r="M7" s="31">
        <v>53</v>
      </c>
      <c r="N7" s="44">
        <f t="shared" ref="N7:N18" si="7">+IF(M7=0,0,M7/L7)</f>
        <v>1</v>
      </c>
      <c r="O7" s="31">
        <v>0</v>
      </c>
      <c r="P7" s="31">
        <f t="shared" ref="P7:P9" si="8">+SUM(O7,K7,G7)</f>
        <v>0</v>
      </c>
      <c r="Q7" s="31">
        <f t="shared" ref="Q7:Q9" si="9">+P7</f>
        <v>0</v>
      </c>
      <c r="R7" s="105">
        <v>43935</v>
      </c>
      <c r="S7" s="104" t="s">
        <v>110</v>
      </c>
      <c r="T7" s="129"/>
      <c r="U7" s="87">
        <v>43575</v>
      </c>
      <c r="V7" s="85"/>
    </row>
    <row r="8" spans="1:22" s="75" customFormat="1" ht="36" customHeight="1">
      <c r="A8" s="160"/>
      <c r="B8" s="106"/>
      <c r="C8" s="107" t="s">
        <v>111</v>
      </c>
      <c r="D8" s="31">
        <v>53</v>
      </c>
      <c r="E8" s="31">
        <v>53</v>
      </c>
      <c r="F8" s="44">
        <f>+IF(E8=0,0,E8/D8)</f>
        <v>1</v>
      </c>
      <c r="G8" s="31">
        <v>0</v>
      </c>
      <c r="H8" s="130">
        <v>66392.729703957812</v>
      </c>
      <c r="I8" s="133">
        <v>68073.093218759896</v>
      </c>
      <c r="J8" s="44">
        <f t="shared" si="6"/>
        <v>1.0253094506325429</v>
      </c>
      <c r="K8" s="31">
        <v>0</v>
      </c>
      <c r="L8" s="31">
        <v>53</v>
      </c>
      <c r="M8" s="31">
        <v>53</v>
      </c>
      <c r="N8" s="44">
        <f t="shared" si="7"/>
        <v>1</v>
      </c>
      <c r="O8" s="31">
        <v>0</v>
      </c>
      <c r="P8" s="31">
        <f t="shared" si="8"/>
        <v>0</v>
      </c>
      <c r="Q8" s="31">
        <f t="shared" si="9"/>
        <v>0</v>
      </c>
      <c r="R8" s="109"/>
      <c r="S8" s="104"/>
      <c r="T8" s="129"/>
      <c r="U8" s="87"/>
      <c r="V8" s="85"/>
    </row>
    <row r="9" spans="1:22" s="75" customFormat="1" ht="36" customHeight="1">
      <c r="A9" s="160"/>
      <c r="B9" s="43" t="s">
        <v>77</v>
      </c>
      <c r="C9" s="52" t="s">
        <v>76</v>
      </c>
      <c r="D9" s="31">
        <v>57</v>
      </c>
      <c r="E9" s="99">
        <v>57</v>
      </c>
      <c r="F9" s="44">
        <f t="shared" ref="F9:F18" si="10">+IF(E9=0,0,E9/D9)</f>
        <v>1</v>
      </c>
      <c r="G9" s="31">
        <f t="shared" ref="G9:G18" si="11">+IF(F9&gt;=100%,1500000,0)</f>
        <v>1500000</v>
      </c>
      <c r="H9" s="99">
        <v>247155.17874002489</v>
      </c>
      <c r="I9" s="99">
        <v>247156</v>
      </c>
      <c r="J9" s="44">
        <f t="shared" si="6"/>
        <v>1.0000033228515757</v>
      </c>
      <c r="K9" s="31">
        <f t="shared" ref="K9:K18" si="12">IF(AND(J9&gt;=80%,J9&lt;90%),1300000,IF(AND(J9&gt;=90%,J9&lt;100%),1800000,IF(J9&gt;=100%,3000000,0)))</f>
        <v>3000000</v>
      </c>
      <c r="L9" s="31">
        <v>57</v>
      </c>
      <c r="M9" s="31">
        <v>57</v>
      </c>
      <c r="N9" s="44">
        <f t="shared" si="7"/>
        <v>1</v>
      </c>
      <c r="O9" s="31">
        <f t="shared" ref="O9:O18" si="13">+IF(N9&gt;=100%,1500000,0)</f>
        <v>1500000</v>
      </c>
      <c r="P9" s="31">
        <f t="shared" si="8"/>
        <v>6000000</v>
      </c>
      <c r="Q9" s="31">
        <f t="shared" si="9"/>
        <v>6000000</v>
      </c>
      <c r="R9" s="80">
        <v>43739</v>
      </c>
      <c r="S9" s="104"/>
      <c r="T9" s="129"/>
      <c r="U9" s="87">
        <v>43588</v>
      </c>
      <c r="V9" s="85"/>
    </row>
    <row r="10" spans="1:22" s="75" customFormat="1" ht="36" customHeight="1">
      <c r="A10" s="160"/>
      <c r="B10" s="43" t="s">
        <v>37</v>
      </c>
      <c r="C10" s="52" t="s">
        <v>33</v>
      </c>
      <c r="D10" s="31">
        <v>57</v>
      </c>
      <c r="E10" s="99">
        <v>57</v>
      </c>
      <c r="F10" s="44">
        <f t="shared" si="10"/>
        <v>1</v>
      </c>
      <c r="G10" s="31">
        <f t="shared" si="11"/>
        <v>1500000</v>
      </c>
      <c r="H10" s="99">
        <v>233507.70664295467</v>
      </c>
      <c r="I10" s="99">
        <v>233508</v>
      </c>
      <c r="J10" s="44">
        <f t="shared" si="6"/>
        <v>1.0000012563056251</v>
      </c>
      <c r="K10" s="31">
        <f t="shared" si="12"/>
        <v>3000000</v>
      </c>
      <c r="L10" s="31">
        <v>57</v>
      </c>
      <c r="M10" s="31">
        <v>57</v>
      </c>
      <c r="N10" s="44">
        <f t="shared" si="7"/>
        <v>1</v>
      </c>
      <c r="O10" s="31">
        <f t="shared" si="13"/>
        <v>1500000</v>
      </c>
      <c r="P10" s="31">
        <f t="shared" ref="P10:P18" si="14">+SUM(O10,K10,G10)</f>
        <v>6000000</v>
      </c>
      <c r="Q10" s="31">
        <f t="shared" ref="Q10:Q18" si="15">+P10</f>
        <v>6000000</v>
      </c>
      <c r="R10" s="80">
        <v>43192</v>
      </c>
      <c r="S10" s="104"/>
      <c r="T10" s="129"/>
      <c r="U10" s="87">
        <v>43192</v>
      </c>
      <c r="V10" s="85"/>
    </row>
    <row r="11" spans="1:22" s="75" customFormat="1" ht="36" customHeight="1">
      <c r="A11" s="160"/>
      <c r="B11" s="43" t="s">
        <v>97</v>
      </c>
      <c r="C11" s="52" t="s">
        <v>106</v>
      </c>
      <c r="D11" s="31">
        <v>37</v>
      </c>
      <c r="E11" s="31">
        <v>37</v>
      </c>
      <c r="F11" s="44">
        <f t="shared" si="10"/>
        <v>1</v>
      </c>
      <c r="G11" s="31">
        <f t="shared" si="11"/>
        <v>1500000</v>
      </c>
      <c r="H11" s="130">
        <v>224871.55566854577</v>
      </c>
      <c r="I11" s="133">
        <v>227120.27122523123</v>
      </c>
      <c r="J11" s="44">
        <f t="shared" si="6"/>
        <v>1.01</v>
      </c>
      <c r="K11" s="31">
        <f t="shared" si="12"/>
        <v>3000000</v>
      </c>
      <c r="L11" s="31">
        <v>37</v>
      </c>
      <c r="M11" s="31">
        <v>37</v>
      </c>
      <c r="N11" s="44">
        <f t="shared" si="7"/>
        <v>1</v>
      </c>
      <c r="O11" s="31">
        <f t="shared" si="13"/>
        <v>1500000</v>
      </c>
      <c r="P11" s="31">
        <f t="shared" si="14"/>
        <v>6000000</v>
      </c>
      <c r="Q11" s="31">
        <f t="shared" si="15"/>
        <v>6000000</v>
      </c>
      <c r="R11" s="80">
        <v>43907</v>
      </c>
      <c r="S11" s="104"/>
      <c r="T11" s="129"/>
      <c r="U11" s="87"/>
      <c r="V11" s="85"/>
    </row>
    <row r="12" spans="1:22" s="75" customFormat="1" ht="36" customHeight="1">
      <c r="A12" s="160"/>
      <c r="B12" s="106"/>
      <c r="C12" s="107" t="s">
        <v>112</v>
      </c>
      <c r="D12" s="31">
        <v>37</v>
      </c>
      <c r="E12" s="31">
        <v>37</v>
      </c>
      <c r="F12" s="44">
        <f t="shared" ref="F12" si="16">+IF(E12=0,0,E12/D12)</f>
        <v>1</v>
      </c>
      <c r="G12" s="31">
        <v>0</v>
      </c>
      <c r="H12" s="130">
        <v>60203.24528863575</v>
      </c>
      <c r="I12" s="133">
        <v>59937.94193142638</v>
      </c>
      <c r="J12" s="44">
        <f t="shared" si="6"/>
        <v>0.99559320505169757</v>
      </c>
      <c r="K12" s="31">
        <v>0</v>
      </c>
      <c r="L12" s="31">
        <v>37</v>
      </c>
      <c r="M12" s="31">
        <v>37</v>
      </c>
      <c r="N12" s="44">
        <f t="shared" si="7"/>
        <v>1</v>
      </c>
      <c r="O12" s="31">
        <v>0</v>
      </c>
      <c r="P12" s="31">
        <f t="shared" si="14"/>
        <v>0</v>
      </c>
      <c r="Q12" s="31">
        <f t="shared" si="15"/>
        <v>0</v>
      </c>
      <c r="R12" s="109"/>
      <c r="S12" s="104"/>
      <c r="T12" s="129"/>
      <c r="U12" s="87"/>
      <c r="V12" s="85"/>
    </row>
    <row r="13" spans="1:22" s="75" customFormat="1" ht="36" customHeight="1">
      <c r="A13" s="160"/>
      <c r="B13" s="43" t="s">
        <v>43</v>
      </c>
      <c r="C13" s="52" t="s">
        <v>18</v>
      </c>
      <c r="D13" s="31">
        <v>67</v>
      </c>
      <c r="E13" s="31">
        <v>67</v>
      </c>
      <c r="F13" s="44">
        <f t="shared" si="10"/>
        <v>1</v>
      </c>
      <c r="G13" s="31">
        <f t="shared" si="11"/>
        <v>1500000</v>
      </c>
      <c r="H13" s="99">
        <v>225570.00832531645</v>
      </c>
      <c r="I13" s="99">
        <v>225571</v>
      </c>
      <c r="J13" s="44">
        <f t="shared" si="6"/>
        <v>1.0000043963055678</v>
      </c>
      <c r="K13" s="31">
        <f t="shared" si="12"/>
        <v>3000000</v>
      </c>
      <c r="L13" s="31">
        <v>67</v>
      </c>
      <c r="M13" s="31">
        <v>67</v>
      </c>
      <c r="N13" s="44">
        <f t="shared" si="7"/>
        <v>1</v>
      </c>
      <c r="O13" s="31">
        <f t="shared" si="13"/>
        <v>1500000</v>
      </c>
      <c r="P13" s="31">
        <f t="shared" si="14"/>
        <v>6000000</v>
      </c>
      <c r="Q13" s="31">
        <f t="shared" si="15"/>
        <v>6000000</v>
      </c>
      <c r="R13" s="80">
        <v>43405</v>
      </c>
      <c r="S13" s="104"/>
      <c r="T13" s="129"/>
      <c r="U13" s="87" t="s">
        <v>67</v>
      </c>
      <c r="V13" s="85"/>
    </row>
    <row r="14" spans="1:22" s="75" customFormat="1" ht="36" customHeight="1">
      <c r="A14" s="160"/>
      <c r="B14" s="43" t="s">
        <v>38</v>
      </c>
      <c r="C14" s="52" t="s">
        <v>28</v>
      </c>
      <c r="D14" s="31">
        <v>13</v>
      </c>
      <c r="E14" s="31">
        <v>13</v>
      </c>
      <c r="F14" s="44">
        <f t="shared" si="10"/>
        <v>1</v>
      </c>
      <c r="G14" s="31">
        <f t="shared" si="11"/>
        <v>1500000</v>
      </c>
      <c r="H14" s="99">
        <v>185219.35714005242</v>
      </c>
      <c r="I14" s="99">
        <v>185220</v>
      </c>
      <c r="J14" s="44">
        <f t="shared" si="6"/>
        <v>1.0000034708032546</v>
      </c>
      <c r="K14" s="31">
        <f t="shared" si="12"/>
        <v>3000000</v>
      </c>
      <c r="L14" s="31">
        <v>13</v>
      </c>
      <c r="M14" s="31">
        <v>13</v>
      </c>
      <c r="N14" s="44">
        <f t="shared" si="7"/>
        <v>1</v>
      </c>
      <c r="O14" s="31">
        <f t="shared" si="13"/>
        <v>1500000</v>
      </c>
      <c r="P14" s="31">
        <f t="shared" si="14"/>
        <v>6000000</v>
      </c>
      <c r="Q14" s="31">
        <f t="shared" si="15"/>
        <v>6000000</v>
      </c>
      <c r="R14" s="80">
        <v>42675</v>
      </c>
      <c r="S14" s="104"/>
      <c r="T14" s="129"/>
      <c r="U14" s="87">
        <v>42675</v>
      </c>
      <c r="V14" s="85"/>
    </row>
    <row r="15" spans="1:22" s="75" customFormat="1" ht="36" customHeight="1">
      <c r="A15" s="160"/>
      <c r="B15" s="43" t="s">
        <v>94</v>
      </c>
      <c r="C15" s="52" t="s">
        <v>101</v>
      </c>
      <c r="D15" s="31">
        <v>27</v>
      </c>
      <c r="E15" s="31">
        <v>27</v>
      </c>
      <c r="F15" s="44">
        <f t="shared" si="10"/>
        <v>1</v>
      </c>
      <c r="G15" s="31">
        <f t="shared" si="11"/>
        <v>1500000</v>
      </c>
      <c r="H15" s="99">
        <v>206320.86176960866</v>
      </c>
      <c r="I15" s="132">
        <v>210447.27900500118</v>
      </c>
      <c r="J15" s="44">
        <f t="shared" si="6"/>
        <v>1.0200000000000018</v>
      </c>
      <c r="K15" s="31">
        <f t="shared" si="12"/>
        <v>3000000</v>
      </c>
      <c r="L15" s="31">
        <v>27</v>
      </c>
      <c r="M15" s="31">
        <v>27</v>
      </c>
      <c r="N15" s="44">
        <f t="shared" si="7"/>
        <v>1</v>
      </c>
      <c r="O15" s="31">
        <f t="shared" si="13"/>
        <v>1500000</v>
      </c>
      <c r="P15" s="31">
        <f t="shared" si="14"/>
        <v>6000000</v>
      </c>
      <c r="Q15" s="31">
        <f t="shared" si="15"/>
        <v>6000000</v>
      </c>
      <c r="R15" s="80">
        <v>43891</v>
      </c>
      <c r="S15" s="103"/>
      <c r="T15" s="129"/>
      <c r="U15" s="87"/>
      <c r="V15" s="85"/>
    </row>
    <row r="16" spans="1:22" s="75" customFormat="1" ht="36" customHeight="1">
      <c r="A16" s="160"/>
      <c r="B16" s="43" t="s">
        <v>81</v>
      </c>
      <c r="C16" s="52" t="s">
        <v>80</v>
      </c>
      <c r="D16" s="31">
        <v>15</v>
      </c>
      <c r="E16" s="99">
        <v>15</v>
      </c>
      <c r="F16" s="44">
        <f t="shared" si="10"/>
        <v>1</v>
      </c>
      <c r="G16" s="31">
        <f t="shared" si="11"/>
        <v>1500000</v>
      </c>
      <c r="H16" s="99">
        <v>150643.10653546712</v>
      </c>
      <c r="I16" s="132">
        <v>152149.53760082167</v>
      </c>
      <c r="J16" s="44">
        <f t="shared" si="6"/>
        <v>1.0099999999999991</v>
      </c>
      <c r="K16" s="31">
        <f t="shared" si="12"/>
        <v>3000000</v>
      </c>
      <c r="L16" s="31">
        <v>15</v>
      </c>
      <c r="M16" s="31">
        <v>15</v>
      </c>
      <c r="N16" s="44">
        <f t="shared" si="7"/>
        <v>1</v>
      </c>
      <c r="O16" s="31">
        <f t="shared" si="13"/>
        <v>1500000</v>
      </c>
      <c r="P16" s="31">
        <f t="shared" si="14"/>
        <v>6000000</v>
      </c>
      <c r="Q16" s="31">
        <f t="shared" si="15"/>
        <v>6000000</v>
      </c>
      <c r="R16" s="80">
        <v>43800</v>
      </c>
      <c r="S16" s="104"/>
      <c r="T16" s="129"/>
      <c r="U16" s="87"/>
      <c r="V16" s="85"/>
    </row>
    <row r="17" spans="1:24" s="75" customFormat="1" ht="36" customHeight="1">
      <c r="A17" s="160"/>
      <c r="B17" s="43" t="s">
        <v>91</v>
      </c>
      <c r="C17" s="52" t="s">
        <v>90</v>
      </c>
      <c r="D17" s="31">
        <v>7</v>
      </c>
      <c r="E17" s="99">
        <v>7</v>
      </c>
      <c r="F17" s="44">
        <f t="shared" si="10"/>
        <v>1</v>
      </c>
      <c r="G17" s="31">
        <f t="shared" si="11"/>
        <v>1500000</v>
      </c>
      <c r="H17" s="99">
        <v>277123.05318666669</v>
      </c>
      <c r="I17" s="99">
        <v>145537.56</v>
      </c>
      <c r="J17" s="44">
        <f t="shared" si="6"/>
        <v>0.52517305336545816</v>
      </c>
      <c r="K17" s="31">
        <f t="shared" si="12"/>
        <v>0</v>
      </c>
      <c r="L17" s="31">
        <v>7</v>
      </c>
      <c r="M17" s="31">
        <v>7</v>
      </c>
      <c r="N17" s="44">
        <f t="shared" si="7"/>
        <v>1</v>
      </c>
      <c r="O17" s="31">
        <f t="shared" si="13"/>
        <v>1500000</v>
      </c>
      <c r="P17" s="31">
        <f t="shared" si="14"/>
        <v>3000000</v>
      </c>
      <c r="Q17" s="31">
        <f t="shared" si="15"/>
        <v>3000000</v>
      </c>
      <c r="R17" s="80">
        <v>43865</v>
      </c>
      <c r="S17" s="104"/>
      <c r="T17" s="129"/>
      <c r="U17" s="87">
        <v>43587</v>
      </c>
      <c r="V17" s="85"/>
    </row>
    <row r="18" spans="1:24" s="75" customFormat="1" ht="36" customHeight="1">
      <c r="A18" s="163"/>
      <c r="B18" s="43" t="s">
        <v>65</v>
      </c>
      <c r="C18" s="52" t="s">
        <v>61</v>
      </c>
      <c r="D18" s="31">
        <v>6</v>
      </c>
      <c r="E18" s="99">
        <v>6</v>
      </c>
      <c r="F18" s="44">
        <f t="shared" si="10"/>
        <v>1</v>
      </c>
      <c r="G18" s="31">
        <f t="shared" si="11"/>
        <v>1500000</v>
      </c>
      <c r="H18" s="99">
        <v>252718.24201833335</v>
      </c>
      <c r="I18" s="99">
        <v>144358.51299999989</v>
      </c>
      <c r="J18" s="44">
        <f t="shared" si="6"/>
        <v>0.57122316080976643</v>
      </c>
      <c r="K18" s="31">
        <f t="shared" si="12"/>
        <v>0</v>
      </c>
      <c r="L18" s="31">
        <v>6</v>
      </c>
      <c r="M18" s="31">
        <v>6</v>
      </c>
      <c r="N18" s="44">
        <f t="shared" si="7"/>
        <v>1</v>
      </c>
      <c r="O18" s="31">
        <f t="shared" si="13"/>
        <v>1500000</v>
      </c>
      <c r="P18" s="31">
        <f t="shared" si="14"/>
        <v>3000000</v>
      </c>
      <c r="Q18" s="31">
        <f t="shared" si="15"/>
        <v>3000000</v>
      </c>
      <c r="R18" s="80">
        <v>43606</v>
      </c>
      <c r="S18" s="104"/>
      <c r="T18" s="129"/>
      <c r="U18" s="87">
        <v>43606</v>
      </c>
      <c r="V18" s="85"/>
    </row>
    <row r="19" spans="1:24" s="76" customFormat="1" ht="36" customHeight="1">
      <c r="A19" s="53"/>
      <c r="B19" s="53"/>
      <c r="C19" s="54" t="s">
        <v>16</v>
      </c>
      <c r="D19" s="55">
        <f>SUM(D6:D18)</f>
        <v>482</v>
      </c>
      <c r="E19" s="55">
        <f>SUM(E6:E18)</f>
        <v>482</v>
      </c>
      <c r="F19" s="56">
        <f>+IF(E19=0,0,E19/D19)</f>
        <v>1</v>
      </c>
      <c r="G19" s="55">
        <f>SUM(G6:G18)</f>
        <v>15000000</v>
      </c>
      <c r="H19" s="131">
        <f>SUM(H6:H18)</f>
        <v>2427968.8274682541</v>
      </c>
      <c r="I19" s="134">
        <f>SUM(I6:I18)</f>
        <v>2199004.2892</v>
      </c>
      <c r="J19" s="56">
        <f t="shared" ref="J19" si="17">+IF(I19=0,0,I19/H19)</f>
        <v>0.90569708487278844</v>
      </c>
      <c r="K19" s="55">
        <f>SUM(K6:K18)</f>
        <v>24000000</v>
      </c>
      <c r="L19" s="55">
        <f>SUM(L6:L18)</f>
        <v>482</v>
      </c>
      <c r="M19" s="55">
        <f>SUM(M6:M18)</f>
        <v>482</v>
      </c>
      <c r="N19" s="56">
        <f>+IF(M19=0,0,M19/L19)</f>
        <v>1</v>
      </c>
      <c r="O19" s="55">
        <f>SUM(O6:O18)</f>
        <v>15000000</v>
      </c>
      <c r="P19" s="55">
        <f>SUM(P6:P18)</f>
        <v>54000000</v>
      </c>
      <c r="Q19" s="57">
        <f>SUM(Q6:Q18)</f>
        <v>54000000</v>
      </c>
      <c r="R19" s="55"/>
      <c r="S19" s="104"/>
      <c r="T19" s="126"/>
      <c r="U19" s="87"/>
      <c r="V19" s="88"/>
      <c r="W19" s="75"/>
      <c r="X19" s="75"/>
    </row>
    <row r="20" spans="1:24">
      <c r="A20" s="62"/>
      <c r="B20" s="62"/>
      <c r="C20" s="62"/>
      <c r="D20" s="63"/>
      <c r="E20" s="63"/>
      <c r="F20" s="64"/>
      <c r="G20" s="63"/>
      <c r="H20" s="139"/>
      <c r="I20" s="139"/>
      <c r="J20" s="65"/>
      <c r="K20" s="63"/>
      <c r="L20" s="63"/>
      <c r="M20" s="64"/>
      <c r="N20" s="63"/>
      <c r="O20" s="62"/>
      <c r="P20" s="28"/>
      <c r="Q20" s="62"/>
      <c r="R20" s="62"/>
      <c r="S20" s="104"/>
      <c r="U20" s="87"/>
      <c r="W20" s="75"/>
      <c r="X20" s="75"/>
    </row>
    <row r="21" spans="1:24" s="74" customFormat="1" ht="25.5" customHeight="1">
      <c r="A21" s="154" t="s">
        <v>1</v>
      </c>
      <c r="B21" s="154" t="s">
        <v>30</v>
      </c>
      <c r="C21" s="158" t="s">
        <v>15</v>
      </c>
      <c r="D21" s="154" t="s">
        <v>57</v>
      </c>
      <c r="E21" s="154"/>
      <c r="F21" s="154"/>
      <c r="G21" s="154"/>
      <c r="H21" s="154" t="s">
        <v>72</v>
      </c>
      <c r="I21" s="154"/>
      <c r="J21" s="154"/>
      <c r="K21" s="154"/>
      <c r="L21" s="154" t="s">
        <v>58</v>
      </c>
      <c r="M21" s="154"/>
      <c r="N21" s="154"/>
      <c r="O21" s="154"/>
      <c r="P21" s="154" t="s">
        <v>2</v>
      </c>
      <c r="Q21" s="154" t="s">
        <v>19</v>
      </c>
      <c r="R21" s="154" t="s">
        <v>55</v>
      </c>
      <c r="S21" s="104"/>
      <c r="T21" s="126"/>
      <c r="U21" s="87"/>
      <c r="V21" s="86"/>
      <c r="W21" s="75"/>
      <c r="X21" s="75"/>
    </row>
    <row r="22" spans="1:24" s="74" customFormat="1" ht="39" customHeight="1">
      <c r="A22" s="154"/>
      <c r="B22" s="154"/>
      <c r="C22" s="158"/>
      <c r="D22" s="9" t="s">
        <v>3</v>
      </c>
      <c r="E22" s="45" t="s">
        <v>4</v>
      </c>
      <c r="F22" s="10" t="s">
        <v>5</v>
      </c>
      <c r="G22" s="45" t="s">
        <v>6</v>
      </c>
      <c r="H22" s="138" t="s">
        <v>3</v>
      </c>
      <c r="I22" s="138" t="s">
        <v>4</v>
      </c>
      <c r="J22" s="10" t="s">
        <v>5</v>
      </c>
      <c r="K22" s="97" t="s">
        <v>6</v>
      </c>
      <c r="L22" s="9" t="s">
        <v>3</v>
      </c>
      <c r="M22" s="45" t="s">
        <v>4</v>
      </c>
      <c r="N22" s="10" t="s">
        <v>5</v>
      </c>
      <c r="O22" s="45" t="s">
        <v>6</v>
      </c>
      <c r="P22" s="154"/>
      <c r="Q22" s="154"/>
      <c r="R22" s="154"/>
      <c r="S22" s="104"/>
      <c r="T22" s="126"/>
      <c r="U22" s="87"/>
      <c r="V22" s="86"/>
      <c r="W22" s="75"/>
      <c r="X22" s="75"/>
    </row>
    <row r="23" spans="1:24" s="75" customFormat="1" ht="42.75" customHeight="1">
      <c r="A23" s="159" t="s">
        <v>47</v>
      </c>
      <c r="B23" s="43" t="s">
        <v>45</v>
      </c>
      <c r="C23" s="52" t="s">
        <v>46</v>
      </c>
      <c r="D23" s="31">
        <v>205</v>
      </c>
      <c r="E23" s="31">
        <v>205</v>
      </c>
      <c r="F23" s="44">
        <f t="shared" ref="F23" si="18">+IF(E23=0,0,E23/D23)</f>
        <v>1</v>
      </c>
      <c r="G23" s="31">
        <f t="shared" ref="G23" si="19">+IF(F23&gt;=100%,1500000,0)</f>
        <v>1500000</v>
      </c>
      <c r="H23" s="99">
        <v>250569</v>
      </c>
      <c r="I23" s="99">
        <v>277162.5</v>
      </c>
      <c r="J23" s="46">
        <f>+IF(I23=0,0,I23/H23)</f>
        <v>1.1061324425607317</v>
      </c>
      <c r="K23" s="31">
        <f t="shared" ref="K23" si="20">IF(AND(J23&gt;=80%,J23&lt;90%),1300000,IF(AND(J23&gt;=90%,J23&lt;100%),1800000,IF(J23&gt;=100%,3000000,0)))</f>
        <v>3000000</v>
      </c>
      <c r="L23" s="31">
        <v>205</v>
      </c>
      <c r="M23" s="31">
        <v>205</v>
      </c>
      <c r="N23" s="47">
        <f t="shared" ref="N23:N33" si="21">+IF(M23=0,0,M23/L23)</f>
        <v>1</v>
      </c>
      <c r="O23" s="31">
        <f t="shared" ref="O23" si="22">+IF(N23&gt;=100%,1500000,0)</f>
        <v>1500000</v>
      </c>
      <c r="P23" s="31">
        <f>+SUM(O23,K23,G23)</f>
        <v>6000000</v>
      </c>
      <c r="Q23" s="31">
        <f>+P23</f>
        <v>6000000</v>
      </c>
      <c r="R23" s="80">
        <v>43529</v>
      </c>
      <c r="S23" s="104"/>
      <c r="T23" s="126"/>
      <c r="U23" s="87">
        <v>43529</v>
      </c>
      <c r="V23" s="85"/>
    </row>
    <row r="24" spans="1:24" s="75" customFormat="1" ht="42.75" customHeight="1">
      <c r="A24" s="160"/>
      <c r="B24" s="43" t="s">
        <v>66</v>
      </c>
      <c r="C24" s="52" t="s">
        <v>62</v>
      </c>
      <c r="D24" s="31">
        <v>289</v>
      </c>
      <c r="E24" s="31">
        <v>289</v>
      </c>
      <c r="F24" s="44">
        <f t="shared" ref="F24:F32" si="23">+IF(E24=0,0,E24/D24)</f>
        <v>1</v>
      </c>
      <c r="G24" s="31">
        <f t="shared" ref="G24:G32" si="24">+IF(F24&gt;=100%,1500000,0)</f>
        <v>1500000</v>
      </c>
      <c r="H24" s="99">
        <v>259812</v>
      </c>
      <c r="I24" s="99">
        <v>274966.35200000007</v>
      </c>
      <c r="J24" s="46">
        <f t="shared" ref="J24:J32" si="25">+IF(I24=0,0,I24/H24)</f>
        <v>1.0583281449663606</v>
      </c>
      <c r="K24" s="31">
        <f t="shared" ref="K24:K32" si="26">IF(AND(J24&gt;=80%,J24&lt;90%),1300000,IF(AND(J24&gt;=90%,J24&lt;100%),1800000,IF(J24&gt;=100%,3000000,0)))</f>
        <v>3000000</v>
      </c>
      <c r="L24" s="31">
        <v>289</v>
      </c>
      <c r="M24" s="31">
        <v>289</v>
      </c>
      <c r="N24" s="47">
        <f t="shared" ref="N24:N32" si="27">+IF(M24=0,0,M24/L24)</f>
        <v>1</v>
      </c>
      <c r="O24" s="31">
        <f t="shared" ref="O24:O32" si="28">+IF(N24&gt;=100%,1500000,0)</f>
        <v>1500000</v>
      </c>
      <c r="P24" s="31">
        <f t="shared" ref="P24:P32" si="29">+SUM(O24,K24,G24)</f>
        <v>6000000</v>
      </c>
      <c r="Q24" s="31">
        <f t="shared" ref="Q24:Q32" si="30">+P24</f>
        <v>6000000</v>
      </c>
      <c r="R24" s="80">
        <v>43578</v>
      </c>
      <c r="S24" s="104"/>
      <c r="T24" s="126"/>
      <c r="U24" s="87">
        <v>43578</v>
      </c>
      <c r="V24" s="85"/>
    </row>
    <row r="25" spans="1:24" s="75" customFormat="1" ht="42.75" customHeight="1">
      <c r="A25" s="160"/>
      <c r="B25" s="43" t="s">
        <v>75</v>
      </c>
      <c r="C25" s="52" t="s">
        <v>74</v>
      </c>
      <c r="D25" s="31">
        <v>233</v>
      </c>
      <c r="E25" s="31">
        <v>233</v>
      </c>
      <c r="F25" s="44">
        <f t="shared" si="23"/>
        <v>1</v>
      </c>
      <c r="G25" s="31">
        <f t="shared" si="24"/>
        <v>1500000</v>
      </c>
      <c r="H25" s="99">
        <v>187316</v>
      </c>
      <c r="I25" s="99">
        <v>269461.59199999995</v>
      </c>
      <c r="J25" s="46">
        <f t="shared" si="25"/>
        <v>1.43854017809477</v>
      </c>
      <c r="K25" s="31">
        <f t="shared" si="26"/>
        <v>3000000</v>
      </c>
      <c r="L25" s="31">
        <v>233</v>
      </c>
      <c r="M25" s="31">
        <v>233</v>
      </c>
      <c r="N25" s="47">
        <f t="shared" si="27"/>
        <v>1</v>
      </c>
      <c r="O25" s="31">
        <f t="shared" si="28"/>
        <v>1500000</v>
      </c>
      <c r="P25" s="31">
        <f t="shared" si="29"/>
        <v>6000000</v>
      </c>
      <c r="Q25" s="31">
        <f t="shared" si="30"/>
        <v>6000000</v>
      </c>
      <c r="R25" s="80">
        <v>43709</v>
      </c>
      <c r="S25" s="104"/>
      <c r="T25" s="126"/>
      <c r="U25" s="87">
        <v>42208</v>
      </c>
      <c r="V25" s="85"/>
    </row>
    <row r="26" spans="1:24" s="75" customFormat="1" ht="39.75" customHeight="1">
      <c r="A26" s="160"/>
      <c r="B26" s="106" t="s">
        <v>96</v>
      </c>
      <c r="C26" s="107" t="s">
        <v>107</v>
      </c>
      <c r="D26" s="108">
        <v>203</v>
      </c>
      <c r="E26" s="108">
        <v>203</v>
      </c>
      <c r="F26" s="44">
        <f t="shared" si="23"/>
        <v>1</v>
      </c>
      <c r="G26" s="31">
        <f t="shared" si="24"/>
        <v>1500000</v>
      </c>
      <c r="H26" s="99">
        <v>318999</v>
      </c>
      <c r="I26" s="99">
        <v>340168.2</v>
      </c>
      <c r="J26" s="46">
        <f t="shared" si="25"/>
        <v>1.0663613365559139</v>
      </c>
      <c r="K26" s="31">
        <f t="shared" si="26"/>
        <v>3000000</v>
      </c>
      <c r="L26" s="108">
        <v>203</v>
      </c>
      <c r="M26" s="108">
        <v>203</v>
      </c>
      <c r="N26" s="47">
        <f t="shared" si="27"/>
        <v>1</v>
      </c>
      <c r="O26" s="31">
        <f t="shared" si="28"/>
        <v>1500000</v>
      </c>
      <c r="P26" s="31">
        <f t="shared" si="29"/>
        <v>6000000</v>
      </c>
      <c r="Q26" s="31">
        <f t="shared" si="30"/>
        <v>6000000</v>
      </c>
      <c r="R26" s="109">
        <v>43907</v>
      </c>
      <c r="S26" s="104"/>
      <c r="T26" s="126"/>
      <c r="U26" s="87"/>
      <c r="V26" s="85"/>
    </row>
    <row r="27" spans="1:24" s="75" customFormat="1" ht="36" customHeight="1">
      <c r="A27" s="160"/>
      <c r="B27" s="43" t="s">
        <v>60</v>
      </c>
      <c r="C27" s="52" t="s">
        <v>48</v>
      </c>
      <c r="D27" s="31">
        <v>196</v>
      </c>
      <c r="E27" s="31">
        <v>196</v>
      </c>
      <c r="F27" s="44">
        <f t="shared" si="23"/>
        <v>1</v>
      </c>
      <c r="G27" s="31">
        <f t="shared" si="24"/>
        <v>1500000</v>
      </c>
      <c r="H27" s="99">
        <v>280366</v>
      </c>
      <c r="I27" s="99">
        <v>300371.69199999998</v>
      </c>
      <c r="J27" s="46">
        <f t="shared" si="25"/>
        <v>1.0713556280005421</v>
      </c>
      <c r="K27" s="31">
        <f t="shared" si="26"/>
        <v>3000000</v>
      </c>
      <c r="L27" s="31">
        <v>196</v>
      </c>
      <c r="M27" s="31">
        <v>196</v>
      </c>
      <c r="N27" s="47">
        <f t="shared" si="27"/>
        <v>1</v>
      </c>
      <c r="O27" s="31">
        <f t="shared" si="28"/>
        <v>1500000</v>
      </c>
      <c r="P27" s="31">
        <f t="shared" si="29"/>
        <v>6000000</v>
      </c>
      <c r="Q27" s="31">
        <f t="shared" si="30"/>
        <v>6000000</v>
      </c>
      <c r="R27" s="80">
        <v>43575</v>
      </c>
      <c r="S27" s="104"/>
      <c r="T27" s="126"/>
      <c r="U27" s="87">
        <v>43575</v>
      </c>
      <c r="V27" s="85"/>
    </row>
    <row r="28" spans="1:24" s="75" customFormat="1" ht="36" customHeight="1">
      <c r="A28" s="160"/>
      <c r="B28" s="121" t="s">
        <v>88</v>
      </c>
      <c r="C28" s="122" t="s">
        <v>87</v>
      </c>
      <c r="D28" s="31">
        <v>70</v>
      </c>
      <c r="E28" s="31">
        <v>70</v>
      </c>
      <c r="F28" s="44">
        <f t="shared" si="23"/>
        <v>1</v>
      </c>
      <c r="G28" s="31">
        <v>0</v>
      </c>
      <c r="H28" s="99">
        <v>85176.375</v>
      </c>
      <c r="I28" s="99">
        <v>75198.239999999991</v>
      </c>
      <c r="J28" s="46">
        <f t="shared" si="25"/>
        <v>0.88285325596446185</v>
      </c>
      <c r="K28" s="31">
        <v>0</v>
      </c>
      <c r="L28" s="31">
        <v>70</v>
      </c>
      <c r="M28" s="31">
        <v>70</v>
      </c>
      <c r="N28" s="47">
        <f t="shared" si="27"/>
        <v>1</v>
      </c>
      <c r="O28" s="31">
        <v>0</v>
      </c>
      <c r="P28" s="31">
        <f t="shared" si="29"/>
        <v>0</v>
      </c>
      <c r="Q28" s="31">
        <f t="shared" si="30"/>
        <v>0</v>
      </c>
      <c r="R28" s="80">
        <v>43869</v>
      </c>
      <c r="S28" s="104" t="s">
        <v>113</v>
      </c>
      <c r="T28" s="126"/>
      <c r="U28" s="87">
        <v>43283</v>
      </c>
      <c r="V28" s="85"/>
    </row>
    <row r="29" spans="1:24" s="75" customFormat="1" ht="36" customHeight="1">
      <c r="A29" s="160"/>
      <c r="B29" s="110" t="s">
        <v>98</v>
      </c>
      <c r="C29" s="123" t="s">
        <v>103</v>
      </c>
      <c r="D29" s="31">
        <v>179</v>
      </c>
      <c r="E29" s="31">
        <v>179</v>
      </c>
      <c r="F29" s="44">
        <f t="shared" ref="F29" si="31">+IF(E29=0,0,E29/D29)</f>
        <v>1</v>
      </c>
      <c r="G29" s="31">
        <f t="shared" ref="G29" si="32">+IF(F29&gt;=100%,1500000,0)</f>
        <v>1500000</v>
      </c>
      <c r="H29" s="99">
        <v>141960.625</v>
      </c>
      <c r="I29" s="99">
        <v>165729.79999999993</v>
      </c>
      <c r="J29" s="46">
        <f t="shared" si="25"/>
        <v>1.1674349841725473</v>
      </c>
      <c r="K29" s="31">
        <f t="shared" si="26"/>
        <v>3000000</v>
      </c>
      <c r="L29" s="108">
        <v>179</v>
      </c>
      <c r="M29" s="108">
        <v>179</v>
      </c>
      <c r="N29" s="47">
        <f t="shared" ref="N29" si="33">+IF(M29=0,0,M29/L29)</f>
        <v>1</v>
      </c>
      <c r="O29" s="31">
        <f t="shared" ref="O29" si="34">+IF(N29&gt;=100%,1500000,0)</f>
        <v>1500000</v>
      </c>
      <c r="P29" s="31">
        <f t="shared" ref="P29" si="35">+SUM(O29,K29,G29)</f>
        <v>6000000</v>
      </c>
      <c r="Q29" s="31">
        <f t="shared" ref="Q29" si="36">+P29</f>
        <v>6000000</v>
      </c>
      <c r="R29" s="111">
        <v>43929</v>
      </c>
      <c r="S29" s="104"/>
      <c r="T29" s="126"/>
      <c r="U29" s="87"/>
      <c r="V29" s="85"/>
    </row>
    <row r="30" spans="1:24" s="75" customFormat="1" ht="36" customHeight="1">
      <c r="A30" s="160"/>
      <c r="B30" s="106" t="s">
        <v>93</v>
      </c>
      <c r="C30" s="107" t="s">
        <v>92</v>
      </c>
      <c r="D30" s="31">
        <v>214</v>
      </c>
      <c r="E30" s="31">
        <v>214</v>
      </c>
      <c r="F30" s="44">
        <f t="shared" si="23"/>
        <v>1</v>
      </c>
      <c r="G30" s="31">
        <f t="shared" si="24"/>
        <v>1500000</v>
      </c>
      <c r="H30" s="99">
        <v>158899</v>
      </c>
      <c r="I30" s="99">
        <v>197132.59999999995</v>
      </c>
      <c r="J30" s="46">
        <f t="shared" si="25"/>
        <v>1.2406157370405098</v>
      </c>
      <c r="K30" s="31">
        <f t="shared" si="26"/>
        <v>3000000</v>
      </c>
      <c r="L30" s="31">
        <v>214</v>
      </c>
      <c r="M30" s="31">
        <v>214</v>
      </c>
      <c r="N30" s="47">
        <f t="shared" si="27"/>
        <v>1</v>
      </c>
      <c r="O30" s="31">
        <f t="shared" si="28"/>
        <v>1500000</v>
      </c>
      <c r="P30" s="31">
        <f t="shared" si="29"/>
        <v>6000000</v>
      </c>
      <c r="Q30" s="31">
        <f t="shared" si="30"/>
        <v>6000000</v>
      </c>
      <c r="R30" s="109">
        <v>43897</v>
      </c>
      <c r="S30" s="104"/>
      <c r="T30" s="126"/>
      <c r="U30" s="87"/>
      <c r="V30" s="85"/>
    </row>
    <row r="31" spans="1:24" s="75" customFormat="1" ht="36" customHeight="1">
      <c r="A31" s="160"/>
      <c r="B31" s="43" t="s">
        <v>83</v>
      </c>
      <c r="C31" s="52" t="s">
        <v>82</v>
      </c>
      <c r="D31" s="31">
        <v>269</v>
      </c>
      <c r="E31" s="31">
        <v>269</v>
      </c>
      <c r="F31" s="44">
        <f t="shared" si="23"/>
        <v>1</v>
      </c>
      <c r="G31" s="31">
        <f t="shared" si="24"/>
        <v>1500000</v>
      </c>
      <c r="H31" s="99">
        <v>317432</v>
      </c>
      <c r="I31" s="99">
        <v>339299.44</v>
      </c>
      <c r="J31" s="46">
        <f t="shared" si="25"/>
        <v>1.0688885808614128</v>
      </c>
      <c r="K31" s="31">
        <f t="shared" si="26"/>
        <v>3000000</v>
      </c>
      <c r="L31" s="31">
        <v>269</v>
      </c>
      <c r="M31" s="31">
        <v>269</v>
      </c>
      <c r="N31" s="47">
        <f t="shared" si="27"/>
        <v>1</v>
      </c>
      <c r="O31" s="31">
        <f t="shared" si="28"/>
        <v>1500000</v>
      </c>
      <c r="P31" s="31">
        <f t="shared" si="29"/>
        <v>6000000</v>
      </c>
      <c r="Q31" s="31">
        <f t="shared" si="30"/>
        <v>6000000</v>
      </c>
      <c r="R31" s="109">
        <v>43869</v>
      </c>
      <c r="S31" s="104"/>
      <c r="T31" s="126"/>
      <c r="U31" s="87"/>
      <c r="V31" s="85"/>
    </row>
    <row r="32" spans="1:24" s="75" customFormat="1" ht="36" customHeight="1">
      <c r="A32" s="160"/>
      <c r="B32" s="106" t="s">
        <v>95</v>
      </c>
      <c r="C32" s="107" t="s">
        <v>102</v>
      </c>
      <c r="D32" s="108">
        <v>135</v>
      </c>
      <c r="E32" s="108">
        <v>135</v>
      </c>
      <c r="F32" s="44">
        <f t="shared" si="23"/>
        <v>1</v>
      </c>
      <c r="G32" s="31">
        <f t="shared" si="24"/>
        <v>1500000</v>
      </c>
      <c r="H32" s="99">
        <v>292178</v>
      </c>
      <c r="I32" s="99">
        <v>326006.94000000006</v>
      </c>
      <c r="J32" s="46">
        <f t="shared" si="25"/>
        <v>1.115781954835751</v>
      </c>
      <c r="K32" s="31">
        <f t="shared" si="26"/>
        <v>3000000</v>
      </c>
      <c r="L32" s="108">
        <v>135</v>
      </c>
      <c r="M32" s="108">
        <v>135</v>
      </c>
      <c r="N32" s="47">
        <f t="shared" si="27"/>
        <v>1</v>
      </c>
      <c r="O32" s="31">
        <f t="shared" si="28"/>
        <v>1500000</v>
      </c>
      <c r="P32" s="31">
        <f t="shared" si="29"/>
        <v>6000000</v>
      </c>
      <c r="Q32" s="31">
        <f t="shared" si="30"/>
        <v>6000000</v>
      </c>
      <c r="R32" s="109">
        <v>43904</v>
      </c>
      <c r="S32" s="104"/>
      <c r="T32" s="126"/>
      <c r="U32" s="87"/>
      <c r="V32" s="85"/>
    </row>
    <row r="33" spans="1:24" s="76" customFormat="1" ht="36" customHeight="1">
      <c r="A33" s="53"/>
      <c r="B33" s="53"/>
      <c r="C33" s="54" t="s">
        <v>12</v>
      </c>
      <c r="D33" s="55">
        <f>SUM(D23:D32)</f>
        <v>1993</v>
      </c>
      <c r="E33" s="55">
        <f>SUM(E23:E32)</f>
        <v>1993</v>
      </c>
      <c r="F33" s="56">
        <f>+IF(E33=0,0,E33/D33)</f>
        <v>1</v>
      </c>
      <c r="G33" s="55">
        <f>SUM(G23:G32)</f>
        <v>13500000</v>
      </c>
      <c r="H33" s="131">
        <f>SUM(H23:H32)</f>
        <v>2292708</v>
      </c>
      <c r="I33" s="134">
        <f>SUM(I23:I32)</f>
        <v>2565497.3560000001</v>
      </c>
      <c r="J33" s="56">
        <f>+IF(I33=0,0,I33/H33)</f>
        <v>1.1189812902471663</v>
      </c>
      <c r="K33" s="55">
        <f>SUM(K23:K32)</f>
        <v>27000000</v>
      </c>
      <c r="L33" s="55">
        <f>SUM(L23:L32)</f>
        <v>1993</v>
      </c>
      <c r="M33" s="55">
        <f>SUM(M23:M32)</f>
        <v>1993</v>
      </c>
      <c r="N33" s="56">
        <f t="shared" si="21"/>
        <v>1</v>
      </c>
      <c r="O33" s="55">
        <f>SUM(O23:O32)</f>
        <v>13500000</v>
      </c>
      <c r="P33" s="55">
        <f>SUM(P23:P32)</f>
        <v>54000000</v>
      </c>
      <c r="Q33" s="57">
        <f>SUM(Q23:Q32)</f>
        <v>54000000</v>
      </c>
      <c r="R33" s="55"/>
      <c r="S33" s="104"/>
      <c r="T33" s="126"/>
      <c r="U33" s="87"/>
      <c r="V33" s="88"/>
      <c r="W33" s="75"/>
      <c r="X33" s="75"/>
    </row>
    <row r="34" spans="1:24" s="29" customFormat="1" ht="18">
      <c r="A34" s="66"/>
      <c r="B34" s="66"/>
      <c r="C34" s="66"/>
      <c r="D34" s="66"/>
      <c r="E34" s="66"/>
      <c r="F34" s="66"/>
      <c r="G34" s="66"/>
      <c r="H34" s="140"/>
      <c r="I34" s="140"/>
      <c r="J34" s="102"/>
      <c r="K34" s="66"/>
      <c r="L34" s="66"/>
      <c r="M34" s="67"/>
      <c r="N34" s="66"/>
      <c r="O34" s="68"/>
      <c r="Q34" s="66"/>
      <c r="R34" s="66"/>
      <c r="S34" s="104"/>
      <c r="T34" s="126"/>
      <c r="U34" s="87"/>
      <c r="V34" s="90"/>
      <c r="W34" s="75"/>
      <c r="X34" s="75"/>
    </row>
    <row r="35" spans="1:24" s="74" customFormat="1" ht="33" customHeight="1">
      <c r="A35" s="154" t="s">
        <v>1</v>
      </c>
      <c r="B35" s="154" t="s">
        <v>30</v>
      </c>
      <c r="C35" s="158" t="s">
        <v>15</v>
      </c>
      <c r="D35" s="154" t="s">
        <v>57</v>
      </c>
      <c r="E35" s="154"/>
      <c r="F35" s="154"/>
      <c r="G35" s="154"/>
      <c r="H35" s="154" t="s">
        <v>72</v>
      </c>
      <c r="I35" s="154"/>
      <c r="J35" s="154"/>
      <c r="K35" s="154"/>
      <c r="L35" s="154" t="s">
        <v>58</v>
      </c>
      <c r="M35" s="154"/>
      <c r="N35" s="154"/>
      <c r="O35" s="154"/>
      <c r="P35" s="154" t="s">
        <v>2</v>
      </c>
      <c r="Q35" s="154" t="s">
        <v>19</v>
      </c>
      <c r="R35" s="154" t="s">
        <v>55</v>
      </c>
      <c r="S35" s="104"/>
      <c r="T35" s="126"/>
      <c r="U35" s="87"/>
      <c r="V35" s="86"/>
      <c r="W35" s="75"/>
      <c r="X35" s="75"/>
    </row>
    <row r="36" spans="1:24" s="74" customFormat="1" ht="39" customHeight="1">
      <c r="A36" s="154"/>
      <c r="B36" s="154"/>
      <c r="C36" s="158"/>
      <c r="D36" s="9" t="s">
        <v>3</v>
      </c>
      <c r="E36" s="45" t="s">
        <v>4</v>
      </c>
      <c r="F36" s="10" t="s">
        <v>5</v>
      </c>
      <c r="G36" s="45" t="s">
        <v>6</v>
      </c>
      <c r="H36" s="138" t="s">
        <v>3</v>
      </c>
      <c r="I36" s="138" t="s">
        <v>4</v>
      </c>
      <c r="J36" s="10" t="s">
        <v>5</v>
      </c>
      <c r="K36" s="97" t="s">
        <v>6</v>
      </c>
      <c r="L36" s="9" t="s">
        <v>3</v>
      </c>
      <c r="M36" s="45" t="s">
        <v>4</v>
      </c>
      <c r="N36" s="10" t="s">
        <v>5</v>
      </c>
      <c r="O36" s="45" t="s">
        <v>6</v>
      </c>
      <c r="P36" s="154"/>
      <c r="Q36" s="154"/>
      <c r="R36" s="154"/>
      <c r="S36" s="104"/>
      <c r="T36" s="126"/>
      <c r="U36" s="87"/>
      <c r="V36" s="86"/>
      <c r="W36" s="75"/>
      <c r="X36" s="75"/>
    </row>
    <row r="37" spans="1:24" s="75" customFormat="1" ht="42.75" customHeight="1">
      <c r="A37" s="162" t="s">
        <v>108</v>
      </c>
      <c r="B37" s="43" t="s">
        <v>84</v>
      </c>
      <c r="C37" s="52" t="s">
        <v>70</v>
      </c>
      <c r="D37" s="58">
        <v>57</v>
      </c>
      <c r="E37" s="58">
        <v>57</v>
      </c>
      <c r="F37" s="11">
        <f t="shared" ref="F37:F43" si="37">+IF(E37=0,0,E37/D37)</f>
        <v>1</v>
      </c>
      <c r="G37" s="31">
        <f t="shared" ref="G37:G43" si="38">+IF(F37&gt;=100%,1500000,0)</f>
        <v>1500000</v>
      </c>
      <c r="H37" s="99">
        <v>241708</v>
      </c>
      <c r="I37" s="99">
        <v>279020.94301845727</v>
      </c>
      <c r="J37" s="11">
        <f>+IF(I37=0,0,I37/H37)</f>
        <v>1.1543719819718721</v>
      </c>
      <c r="K37" s="31">
        <f t="shared" ref="K37:K43" si="39">IF(AND(J37&gt;=80%,J37&lt;90%),1300000,IF(AND(J37&gt;=90%,J37&lt;100%),1800000,IF(J37&gt;=100%,3000000,0)))</f>
        <v>3000000</v>
      </c>
      <c r="L37" s="31">
        <f t="shared" ref="L37:L43" si="40">+D37</f>
        <v>57</v>
      </c>
      <c r="M37" s="31">
        <f t="shared" ref="M37:M43" si="41">+E37</f>
        <v>57</v>
      </c>
      <c r="N37" s="32">
        <f t="shared" ref="N37:N44" si="42">+IF(M37=0,0,M37/L37)</f>
        <v>1</v>
      </c>
      <c r="O37" s="31">
        <f t="shared" ref="O37:O43" si="43">+IF(N37&gt;=100%,1500000,0)</f>
        <v>1500000</v>
      </c>
      <c r="P37" s="31">
        <f>+SUM(O37,K37,G37)</f>
        <v>6000000</v>
      </c>
      <c r="Q37" s="31">
        <f>+P37</f>
        <v>6000000</v>
      </c>
      <c r="R37" s="80">
        <v>43879</v>
      </c>
      <c r="S37" s="104"/>
      <c r="T37" s="126"/>
      <c r="U37" s="87"/>
      <c r="V37" s="85"/>
    </row>
    <row r="38" spans="1:24" s="75" customFormat="1" ht="42.75" customHeight="1">
      <c r="A38" s="162"/>
      <c r="B38" s="43" t="s">
        <v>40</v>
      </c>
      <c r="C38" s="52" t="s">
        <v>31</v>
      </c>
      <c r="D38" s="58">
        <v>134</v>
      </c>
      <c r="E38" s="58">
        <v>134</v>
      </c>
      <c r="F38" s="11">
        <f t="shared" si="37"/>
        <v>1</v>
      </c>
      <c r="G38" s="31">
        <f t="shared" si="38"/>
        <v>1500000</v>
      </c>
      <c r="H38" s="99">
        <v>307668</v>
      </c>
      <c r="I38" s="99">
        <v>482493.99441558705</v>
      </c>
      <c r="J38" s="11">
        <f t="shared" ref="J38:J44" si="44">+IF(I38=0,0,I38/H38)</f>
        <v>1.5682293719710436</v>
      </c>
      <c r="K38" s="31">
        <f t="shared" si="39"/>
        <v>3000000</v>
      </c>
      <c r="L38" s="31">
        <f t="shared" si="40"/>
        <v>134</v>
      </c>
      <c r="M38" s="31">
        <f t="shared" si="41"/>
        <v>134</v>
      </c>
      <c r="N38" s="32">
        <f>+IF(M38=0,0,M38/L38)</f>
        <v>1</v>
      </c>
      <c r="O38" s="31">
        <f t="shared" si="43"/>
        <v>1500000</v>
      </c>
      <c r="P38" s="31">
        <f t="shared" ref="P38:P43" si="45">+SUM(O38,K38,G38)</f>
        <v>6000000</v>
      </c>
      <c r="Q38" s="31">
        <f t="shared" ref="Q38:Q43" si="46">+P38</f>
        <v>6000000</v>
      </c>
      <c r="R38" s="80">
        <v>43061</v>
      </c>
      <c r="S38" s="104"/>
      <c r="T38" s="126"/>
      <c r="U38" s="87">
        <v>43061</v>
      </c>
      <c r="V38" s="85"/>
    </row>
    <row r="39" spans="1:24" s="75" customFormat="1" ht="42.75" customHeight="1">
      <c r="A39" s="162"/>
      <c r="B39" s="43" t="s">
        <v>86</v>
      </c>
      <c r="C39" s="52" t="s">
        <v>85</v>
      </c>
      <c r="D39" s="58">
        <v>49</v>
      </c>
      <c r="E39" s="58">
        <v>49</v>
      </c>
      <c r="F39" s="11">
        <f t="shared" si="37"/>
        <v>1</v>
      </c>
      <c r="G39" s="31">
        <f t="shared" si="38"/>
        <v>1500000</v>
      </c>
      <c r="H39" s="99">
        <v>258925</v>
      </c>
      <c r="I39" s="99">
        <v>366231.23270166502</v>
      </c>
      <c r="J39" s="11">
        <f t="shared" si="44"/>
        <v>1.4144297873966014</v>
      </c>
      <c r="K39" s="31">
        <f t="shared" si="39"/>
        <v>3000000</v>
      </c>
      <c r="L39" s="31">
        <f t="shared" si="40"/>
        <v>49</v>
      </c>
      <c r="M39" s="31">
        <f t="shared" si="41"/>
        <v>49</v>
      </c>
      <c r="N39" s="32">
        <f t="shared" si="42"/>
        <v>1</v>
      </c>
      <c r="O39" s="31">
        <f t="shared" si="43"/>
        <v>1500000</v>
      </c>
      <c r="P39" s="31">
        <f t="shared" si="45"/>
        <v>6000000</v>
      </c>
      <c r="Q39" s="31">
        <f t="shared" si="46"/>
        <v>6000000</v>
      </c>
      <c r="R39" s="80">
        <v>43872</v>
      </c>
      <c r="S39" s="104"/>
      <c r="T39" s="126"/>
      <c r="U39" s="87">
        <v>42647</v>
      </c>
      <c r="V39" s="85"/>
    </row>
    <row r="40" spans="1:24" s="75" customFormat="1" ht="42.75" customHeight="1">
      <c r="A40" s="162"/>
      <c r="B40" s="43" t="s">
        <v>78</v>
      </c>
      <c r="C40" s="52" t="s">
        <v>79</v>
      </c>
      <c r="D40" s="58">
        <v>118</v>
      </c>
      <c r="E40" s="58">
        <v>118</v>
      </c>
      <c r="F40" s="11">
        <f t="shared" si="37"/>
        <v>1</v>
      </c>
      <c r="G40" s="31">
        <f t="shared" si="38"/>
        <v>1500000</v>
      </c>
      <c r="H40" s="99">
        <v>302501</v>
      </c>
      <c r="I40" s="99">
        <v>409812.48953127884</v>
      </c>
      <c r="J40" s="11">
        <f t="shared" si="44"/>
        <v>1.3547475530040523</v>
      </c>
      <c r="K40" s="31">
        <f t="shared" si="39"/>
        <v>3000000</v>
      </c>
      <c r="L40" s="31">
        <f t="shared" si="40"/>
        <v>118</v>
      </c>
      <c r="M40" s="31">
        <f t="shared" si="41"/>
        <v>118</v>
      </c>
      <c r="N40" s="11">
        <f t="shared" si="42"/>
        <v>1</v>
      </c>
      <c r="O40" s="31">
        <f t="shared" si="43"/>
        <v>1500000</v>
      </c>
      <c r="P40" s="31">
        <f t="shared" si="45"/>
        <v>6000000</v>
      </c>
      <c r="Q40" s="31">
        <f t="shared" si="46"/>
        <v>6000000</v>
      </c>
      <c r="R40" s="80">
        <v>43785</v>
      </c>
      <c r="S40" s="104"/>
      <c r="T40" s="126"/>
      <c r="U40" s="87"/>
      <c r="V40" s="85"/>
    </row>
    <row r="41" spans="1:24" s="75" customFormat="1" ht="42.75" customHeight="1">
      <c r="A41" s="162"/>
      <c r="B41" s="43" t="s">
        <v>89</v>
      </c>
      <c r="C41" s="52" t="s">
        <v>32</v>
      </c>
      <c r="D41" s="58">
        <v>48</v>
      </c>
      <c r="E41" s="58">
        <v>48</v>
      </c>
      <c r="F41" s="11">
        <f>+IF(E41=0,0,E41/D41)</f>
        <v>1</v>
      </c>
      <c r="G41" s="31">
        <f t="shared" si="38"/>
        <v>1500000</v>
      </c>
      <c r="H41" s="99">
        <v>301701</v>
      </c>
      <c r="I41" s="99">
        <v>445419.74033301166</v>
      </c>
      <c r="J41" s="11">
        <f t="shared" si="44"/>
        <v>1.4763614980825774</v>
      </c>
      <c r="K41" s="31">
        <f t="shared" si="39"/>
        <v>3000000</v>
      </c>
      <c r="L41" s="31">
        <f t="shared" si="40"/>
        <v>48</v>
      </c>
      <c r="M41" s="31">
        <f t="shared" si="41"/>
        <v>48</v>
      </c>
      <c r="N41" s="11">
        <f>+IF(M41=0,0,M41/L41)</f>
        <v>1</v>
      </c>
      <c r="O41" s="31">
        <f t="shared" si="43"/>
        <v>1500000</v>
      </c>
      <c r="P41" s="31">
        <f t="shared" si="45"/>
        <v>6000000</v>
      </c>
      <c r="Q41" s="31">
        <f t="shared" si="46"/>
        <v>6000000</v>
      </c>
      <c r="R41" s="80">
        <v>43865</v>
      </c>
      <c r="S41" s="103"/>
      <c r="T41" s="126"/>
      <c r="U41" s="87"/>
      <c r="V41" s="85"/>
    </row>
    <row r="42" spans="1:24" s="75" customFormat="1" ht="42.75" customHeight="1">
      <c r="A42" s="161" t="s">
        <v>26</v>
      </c>
      <c r="B42" s="42" t="s">
        <v>39</v>
      </c>
      <c r="C42" s="52" t="s">
        <v>29</v>
      </c>
      <c r="D42" s="58">
        <v>27</v>
      </c>
      <c r="E42" s="99">
        <v>27</v>
      </c>
      <c r="F42" s="11">
        <f t="shared" si="37"/>
        <v>1</v>
      </c>
      <c r="G42" s="31">
        <f t="shared" si="38"/>
        <v>1500000</v>
      </c>
      <c r="H42" s="99">
        <v>224362.94115083336</v>
      </c>
      <c r="I42" s="99">
        <v>200308.32270000005</v>
      </c>
      <c r="J42" s="32">
        <f t="shared" si="44"/>
        <v>0.8927870247757983</v>
      </c>
      <c r="K42" s="31">
        <f t="shared" si="39"/>
        <v>1300000</v>
      </c>
      <c r="L42" s="31">
        <f t="shared" si="40"/>
        <v>27</v>
      </c>
      <c r="M42" s="31">
        <f t="shared" si="41"/>
        <v>27</v>
      </c>
      <c r="N42" s="11">
        <f t="shared" si="42"/>
        <v>1</v>
      </c>
      <c r="O42" s="31">
        <f t="shared" si="43"/>
        <v>1500000</v>
      </c>
      <c r="P42" s="31">
        <f t="shared" si="45"/>
        <v>4300000</v>
      </c>
      <c r="Q42" s="31">
        <f t="shared" si="46"/>
        <v>4300000</v>
      </c>
      <c r="R42" s="80">
        <v>41974</v>
      </c>
      <c r="S42" s="104"/>
      <c r="T42" s="126"/>
      <c r="U42" s="87">
        <v>41974</v>
      </c>
      <c r="V42" s="85"/>
    </row>
    <row r="43" spans="1:24" s="75" customFormat="1" ht="42.75" customHeight="1">
      <c r="A43" s="161"/>
      <c r="B43" s="42" t="s">
        <v>41</v>
      </c>
      <c r="C43" s="52" t="s">
        <v>24</v>
      </c>
      <c r="D43" s="58">
        <v>26</v>
      </c>
      <c r="E43" s="99">
        <v>26</v>
      </c>
      <c r="F43" s="11">
        <f t="shared" si="37"/>
        <v>1</v>
      </c>
      <c r="G43" s="31">
        <f t="shared" si="38"/>
        <v>1500000</v>
      </c>
      <c r="H43" s="99">
        <v>347803.2778532076</v>
      </c>
      <c r="I43" s="99">
        <v>106114.98909999999</v>
      </c>
      <c r="J43" s="11">
        <f t="shared" si="44"/>
        <v>0.30510060099199654</v>
      </c>
      <c r="K43" s="31">
        <f t="shared" si="39"/>
        <v>0</v>
      </c>
      <c r="L43" s="31">
        <f t="shared" si="40"/>
        <v>26</v>
      </c>
      <c r="M43" s="31">
        <f t="shared" si="41"/>
        <v>26</v>
      </c>
      <c r="N43" s="11">
        <f t="shared" si="42"/>
        <v>1</v>
      </c>
      <c r="O43" s="31">
        <f t="shared" si="43"/>
        <v>1500000</v>
      </c>
      <c r="P43" s="31">
        <f t="shared" si="45"/>
        <v>3000000</v>
      </c>
      <c r="Q43" s="31">
        <f t="shared" si="46"/>
        <v>3000000</v>
      </c>
      <c r="R43" s="80">
        <v>42475</v>
      </c>
      <c r="S43" s="104"/>
      <c r="T43" s="126"/>
      <c r="U43" s="87">
        <v>42475</v>
      </c>
      <c r="V43" s="96"/>
    </row>
    <row r="44" spans="1:24" s="76" customFormat="1" ht="36" customHeight="1">
      <c r="A44" s="53"/>
      <c r="B44" s="53"/>
      <c r="C44" s="54" t="s">
        <v>27</v>
      </c>
      <c r="D44" s="55">
        <f>SUM(D37:D43)</f>
        <v>459</v>
      </c>
      <c r="E44" s="55">
        <f>SUM(E37:E43)</f>
        <v>459</v>
      </c>
      <c r="F44" s="56">
        <f>+IF(E44=0,0,E44/D44)</f>
        <v>1</v>
      </c>
      <c r="G44" s="55">
        <f>SUM(G37:G43)</f>
        <v>10500000</v>
      </c>
      <c r="H44" s="131">
        <f>SUM(H37:H43)</f>
        <v>1984669.219004041</v>
      </c>
      <c r="I44" s="134">
        <f>SUM(I37:I43)</f>
        <v>2289401.7117999997</v>
      </c>
      <c r="J44" s="56">
        <f t="shared" si="44"/>
        <v>1.1535432151000364</v>
      </c>
      <c r="K44" s="55">
        <f>+SUM(K37:K43)</f>
        <v>16300000</v>
      </c>
      <c r="L44" s="55">
        <f>+SUM(L37:L43)</f>
        <v>459</v>
      </c>
      <c r="M44" s="55">
        <f>+SUM(M37:M43)</f>
        <v>459</v>
      </c>
      <c r="N44" s="94">
        <f t="shared" si="42"/>
        <v>1</v>
      </c>
      <c r="O44" s="55">
        <f>+SUM(O37:O43)</f>
        <v>10500000</v>
      </c>
      <c r="P44" s="55">
        <f>+SUM(P37:P43)</f>
        <v>37300000</v>
      </c>
      <c r="Q44" s="57">
        <f>+SUM(Q37:Q43)</f>
        <v>37300000</v>
      </c>
      <c r="R44" s="55"/>
      <c r="S44" s="104"/>
      <c r="T44" s="126"/>
      <c r="U44" s="87"/>
      <c r="V44" s="88"/>
    </row>
    <row r="45" spans="1:24" ht="70.5" customHeight="1">
      <c r="A45" s="28"/>
      <c r="B45" s="28"/>
      <c r="C45" s="28"/>
      <c r="D45" s="69"/>
      <c r="E45" s="69"/>
      <c r="F45" s="70"/>
      <c r="G45" s="69"/>
      <c r="H45" s="141"/>
      <c r="I45" s="141"/>
      <c r="J45" s="112"/>
      <c r="K45" s="69"/>
      <c r="L45" s="69"/>
      <c r="M45" s="70"/>
      <c r="N45" s="69"/>
      <c r="O45" s="28"/>
      <c r="P45" s="28"/>
      <c r="Q45" s="28"/>
      <c r="R45" s="28"/>
      <c r="S45" s="104"/>
      <c r="U45" s="87"/>
    </row>
    <row r="46" spans="1:24" s="74" customFormat="1" ht="41.25" customHeight="1">
      <c r="A46" s="154" t="s">
        <v>1</v>
      </c>
      <c r="B46" s="154" t="s">
        <v>30</v>
      </c>
      <c r="C46" s="158" t="s">
        <v>14</v>
      </c>
      <c r="D46" s="154" t="s">
        <v>56</v>
      </c>
      <c r="E46" s="154"/>
      <c r="F46" s="154"/>
      <c r="G46" s="154"/>
      <c r="H46" s="154" t="s">
        <v>72</v>
      </c>
      <c r="I46" s="154"/>
      <c r="J46" s="154"/>
      <c r="K46" s="154"/>
      <c r="L46" s="155" t="s">
        <v>73</v>
      </c>
      <c r="M46" s="156"/>
      <c r="N46" s="156"/>
      <c r="O46" s="157"/>
      <c r="P46" s="93" t="s">
        <v>64</v>
      </c>
      <c r="Q46" s="154" t="s">
        <v>2</v>
      </c>
      <c r="R46" s="154" t="s">
        <v>19</v>
      </c>
      <c r="S46" s="104"/>
      <c r="T46" s="126"/>
      <c r="U46" s="87"/>
      <c r="V46" s="86"/>
    </row>
    <row r="47" spans="1:24" s="74" customFormat="1" ht="43.5" customHeight="1">
      <c r="A47" s="154"/>
      <c r="B47" s="154"/>
      <c r="C47" s="158"/>
      <c r="D47" s="9" t="s">
        <v>3</v>
      </c>
      <c r="E47" s="45" t="s">
        <v>4</v>
      </c>
      <c r="F47" s="10" t="s">
        <v>5</v>
      </c>
      <c r="G47" s="45" t="s">
        <v>6</v>
      </c>
      <c r="H47" s="138" t="s">
        <v>3</v>
      </c>
      <c r="I47" s="138" t="s">
        <v>4</v>
      </c>
      <c r="J47" s="10" t="s">
        <v>5</v>
      </c>
      <c r="K47" s="97" t="s">
        <v>6</v>
      </c>
      <c r="L47" s="45" t="s">
        <v>3</v>
      </c>
      <c r="M47" s="82" t="s">
        <v>4</v>
      </c>
      <c r="N47" s="10" t="s">
        <v>5</v>
      </c>
      <c r="O47" s="82" t="s">
        <v>6</v>
      </c>
      <c r="P47" s="82" t="s">
        <v>63</v>
      </c>
      <c r="Q47" s="154"/>
      <c r="R47" s="154"/>
      <c r="S47" s="104"/>
      <c r="T47" s="126"/>
      <c r="U47" s="87"/>
      <c r="V47" s="86"/>
    </row>
    <row r="48" spans="1:24" s="76" customFormat="1" ht="36" customHeight="1">
      <c r="A48" s="59" t="s">
        <v>13</v>
      </c>
      <c r="B48" s="43" t="s">
        <v>51</v>
      </c>
      <c r="C48" s="60" t="s">
        <v>49</v>
      </c>
      <c r="D48" s="26">
        <f>SUM(D17,D18)</f>
        <v>13</v>
      </c>
      <c r="E48" s="26">
        <f>SUM(E17,E18)</f>
        <v>13</v>
      </c>
      <c r="F48" s="27">
        <f>+IF(E48=0,0,E48/D48)</f>
        <v>1</v>
      </c>
      <c r="G48" s="26">
        <f>+IF(F48&gt;=100%,1500000,IF(F48&gt;=95%,1200000,0))</f>
        <v>1500000</v>
      </c>
      <c r="H48" s="142">
        <f>+H17+H18</f>
        <v>529841.29520500009</v>
      </c>
      <c r="I48" s="142">
        <v>289896.07299999986</v>
      </c>
      <c r="J48" s="33">
        <f>+IF(I48=0,0,I48/H48)</f>
        <v>0.54713755915879791</v>
      </c>
      <c r="K48" s="26">
        <f>(+IF(AND(J48&gt;=80%,J48&lt;90%),1100000,IF(AND(J48&gt;=90%,J48&lt;100%),1500000,IF(J48&gt;=100%,2500000,0))))</f>
        <v>0</v>
      </c>
      <c r="L48" s="26">
        <f>+H48</f>
        <v>529841.29520500009</v>
      </c>
      <c r="M48" s="26">
        <v>289896.07300000021</v>
      </c>
      <c r="N48" s="27">
        <f t="shared" ref="N48:N54" si="47">+IF(M48=0,0,M48/L48)</f>
        <v>0.54713755915879858</v>
      </c>
      <c r="O48" s="26">
        <f>(+IF(AND(N48&gt;=80%,N48&lt;90%),1200000,IF(AND(N48&gt;=90%,N48&lt;100%),1800000,IF(N48&gt;=100%,3200000,0))))</f>
        <v>0</v>
      </c>
      <c r="P48" s="26"/>
      <c r="Q48" s="26">
        <f>SUM(G48,K48,O48,P48)</f>
        <v>1500000</v>
      </c>
      <c r="R48" s="26">
        <f>+Q48</f>
        <v>1500000</v>
      </c>
      <c r="S48" s="104"/>
      <c r="T48" s="126"/>
      <c r="U48" s="87"/>
      <c r="V48" s="88"/>
    </row>
    <row r="49" spans="1:22" s="76" customFormat="1" ht="36" customHeight="1">
      <c r="A49" s="59" t="s">
        <v>13</v>
      </c>
      <c r="B49" s="43" t="s">
        <v>68</v>
      </c>
      <c r="C49" s="60" t="s">
        <v>18</v>
      </c>
      <c r="D49" s="26">
        <v>388</v>
      </c>
      <c r="E49" s="26">
        <v>388</v>
      </c>
      <c r="F49" s="27">
        <f t="shared" ref="F49:F54" si="48">+IF(E49=0,0,E49/D49)</f>
        <v>1</v>
      </c>
      <c r="G49" s="26">
        <f t="shared" ref="G49:G51" si="49">+IF(F49&gt;=100%,1500000,IF(F49&gt;=95%,1200000,0))</f>
        <v>1500000</v>
      </c>
      <c r="H49" s="142">
        <f>+SUM(H6:H16)</f>
        <v>1898127.5322632545</v>
      </c>
      <c r="I49" s="142">
        <v>1909108.2161999999</v>
      </c>
      <c r="J49" s="33">
        <f t="shared" ref="J49:J53" si="50">+IF(I49=0,0,I49/H49)</f>
        <v>1.0057850085150246</v>
      </c>
      <c r="K49" s="26">
        <f t="shared" ref="K49:K51" si="51">(+IF(AND(J49&gt;=80%,J49&lt;90%),1100000,IF(AND(J49&gt;=90%,J49&lt;100%),1500000,IF(J49&gt;=100%,2500000,0))))</f>
        <v>2500000</v>
      </c>
      <c r="L49" s="26">
        <f>+H49</f>
        <v>1898127.5322632545</v>
      </c>
      <c r="M49" s="26">
        <v>1909108.2161999999</v>
      </c>
      <c r="N49" s="27">
        <f t="shared" si="47"/>
        <v>1.0057850085150246</v>
      </c>
      <c r="O49" s="26">
        <f t="shared" ref="O49:O51" si="52">(+IF(AND(N49&gt;=80%,N49&lt;90%),1200000,IF(AND(N49&gt;=90%,N49&lt;100%),1800000,IF(N49&gt;=100%,3200000,0))))</f>
        <v>3200000</v>
      </c>
      <c r="P49" s="26"/>
      <c r="Q49" s="26">
        <f t="shared" ref="Q49:Q53" si="53">SUM(G49,K49,O49,P49)</f>
        <v>7200000</v>
      </c>
      <c r="R49" s="26">
        <f t="shared" ref="R49:R52" si="54">+Q49</f>
        <v>7200000</v>
      </c>
      <c r="S49" s="104">
        <v>41354</v>
      </c>
      <c r="T49" s="126"/>
      <c r="U49" s="87"/>
      <c r="V49" s="88"/>
    </row>
    <row r="50" spans="1:22" s="76" customFormat="1" ht="36" customHeight="1">
      <c r="A50" s="59" t="s">
        <v>13</v>
      </c>
      <c r="B50" s="43" t="s">
        <v>36</v>
      </c>
      <c r="C50" s="60" t="s">
        <v>23</v>
      </c>
      <c r="D50" s="26">
        <v>2050</v>
      </c>
      <c r="E50" s="26">
        <v>2050</v>
      </c>
      <c r="F50" s="27">
        <f t="shared" si="48"/>
        <v>1</v>
      </c>
      <c r="G50" s="26">
        <f t="shared" si="49"/>
        <v>1500000</v>
      </c>
      <c r="H50" s="142">
        <f>+H33</f>
        <v>2292708</v>
      </c>
      <c r="I50" s="142">
        <v>2565497.3560000001</v>
      </c>
      <c r="J50" s="33">
        <f t="shared" si="50"/>
        <v>1.1189812902471663</v>
      </c>
      <c r="K50" s="26">
        <f t="shared" si="51"/>
        <v>2500000</v>
      </c>
      <c r="L50" s="26">
        <v>2178072.5999999996</v>
      </c>
      <c r="M50" s="26">
        <v>2663586.2410000009</v>
      </c>
      <c r="N50" s="27">
        <f t="shared" si="47"/>
        <v>1.2229097602164416</v>
      </c>
      <c r="O50" s="26">
        <f t="shared" si="52"/>
        <v>3200000</v>
      </c>
      <c r="P50" s="26"/>
      <c r="Q50" s="26">
        <f t="shared" si="53"/>
        <v>7200000</v>
      </c>
      <c r="R50" s="26">
        <f t="shared" si="54"/>
        <v>7200000</v>
      </c>
      <c r="S50" s="104">
        <v>42030</v>
      </c>
      <c r="T50" s="126"/>
      <c r="U50" s="87"/>
      <c r="V50" s="88"/>
    </row>
    <row r="51" spans="1:22" s="76" customFormat="1" ht="36" customHeight="1">
      <c r="A51" s="59" t="s">
        <v>13</v>
      </c>
      <c r="B51" s="43" t="s">
        <v>69</v>
      </c>
      <c r="C51" s="60" t="s">
        <v>25</v>
      </c>
      <c r="D51" s="26">
        <f>+D44</f>
        <v>459</v>
      </c>
      <c r="E51" s="26">
        <f>+E44</f>
        <v>459</v>
      </c>
      <c r="F51" s="27">
        <f t="shared" si="48"/>
        <v>1</v>
      </c>
      <c r="G51" s="26">
        <f t="shared" si="49"/>
        <v>1500000</v>
      </c>
      <c r="H51" s="142">
        <f>+H44</f>
        <v>1984669.219004041</v>
      </c>
      <c r="I51" s="142">
        <v>2289401.7117999997</v>
      </c>
      <c r="J51" s="33">
        <f t="shared" si="50"/>
        <v>1.1535432151000364</v>
      </c>
      <c r="K51" s="26">
        <f t="shared" si="51"/>
        <v>2500000</v>
      </c>
      <c r="L51" s="26">
        <v>1914044.0690040407</v>
      </c>
      <c r="M51" s="26">
        <v>1653555.5077999979</v>
      </c>
      <c r="N51" s="27">
        <f t="shared" si="47"/>
        <v>0.8639067065265712</v>
      </c>
      <c r="O51" s="26">
        <f t="shared" si="52"/>
        <v>1200000</v>
      </c>
      <c r="P51" s="26"/>
      <c r="Q51" s="26">
        <f t="shared" si="53"/>
        <v>5200000</v>
      </c>
      <c r="R51" s="26">
        <f t="shared" si="54"/>
        <v>5200000</v>
      </c>
      <c r="S51" s="104">
        <v>41708</v>
      </c>
      <c r="T51" s="126"/>
      <c r="U51" s="87"/>
      <c r="V51" s="88"/>
    </row>
    <row r="52" spans="1:22" s="76" customFormat="1" ht="36" customHeight="1">
      <c r="A52" s="59" t="s">
        <v>20</v>
      </c>
      <c r="B52" s="48" t="s">
        <v>52</v>
      </c>
      <c r="C52" s="61" t="s">
        <v>50</v>
      </c>
      <c r="D52" s="26"/>
      <c r="E52" s="26"/>
      <c r="F52" s="27"/>
      <c r="G52" s="26"/>
      <c r="H52" s="143">
        <f>H51</f>
        <v>1984669.219004041</v>
      </c>
      <c r="I52" s="143">
        <v>2289401.7117999997</v>
      </c>
      <c r="J52" s="33">
        <f t="shared" si="50"/>
        <v>1.1535432151000364</v>
      </c>
      <c r="K52" s="26">
        <f>(+IF(AND(J52&gt;=80%,J52&lt;90%),1200000,IF(AND(J52&gt;=90%,J52&lt;100%),1500000,IF(J52&gt;=100%,1700000,0))))</f>
        <v>1700000</v>
      </c>
      <c r="L52" s="26">
        <f>+L51</f>
        <v>1914044.0690040407</v>
      </c>
      <c r="M52" s="26">
        <v>1653555.5077999979</v>
      </c>
      <c r="N52" s="27">
        <f t="shared" si="47"/>
        <v>0.8639067065265712</v>
      </c>
      <c r="O52" s="26">
        <f>(+IF(AND(N52&gt;=80%,N52&lt;90%),2700000,IF(AND(N52&gt;=90%,N52&lt;100%),4500000,IF(N52&gt;=100%,6000000,0))))</f>
        <v>2700000</v>
      </c>
      <c r="P52" s="26">
        <f>IF(J52&gt;=100%,2500000,0)</f>
        <v>2500000</v>
      </c>
      <c r="Q52" s="26">
        <f t="shared" si="53"/>
        <v>6900000</v>
      </c>
      <c r="R52" s="26">
        <f t="shared" si="54"/>
        <v>6900000</v>
      </c>
      <c r="S52" s="104">
        <v>43564</v>
      </c>
      <c r="T52" s="126"/>
      <c r="U52" s="87"/>
      <c r="V52" s="88"/>
    </row>
    <row r="53" spans="1:22" s="76" customFormat="1" ht="36" customHeight="1">
      <c r="A53" s="59" t="s">
        <v>20</v>
      </c>
      <c r="B53" s="48"/>
      <c r="C53" s="61" t="s">
        <v>42</v>
      </c>
      <c r="D53" s="26"/>
      <c r="E53" s="26"/>
      <c r="F53" s="27"/>
      <c r="G53" s="26"/>
      <c r="H53" s="143">
        <f>SUM(H48:H50)</f>
        <v>4720676.8274682546</v>
      </c>
      <c r="I53" s="143">
        <v>4764501.6451999992</v>
      </c>
      <c r="J53" s="33">
        <f t="shared" si="50"/>
        <v>1.0092835877848576</v>
      </c>
      <c r="K53" s="26">
        <v>0</v>
      </c>
      <c r="L53" s="26">
        <f>SUM(L48,L49,L50)</f>
        <v>4606041.4274682542</v>
      </c>
      <c r="M53" s="26">
        <v>4862590.5302000009</v>
      </c>
      <c r="N53" s="27">
        <f t="shared" si="47"/>
        <v>1.0556983923769789</v>
      </c>
      <c r="O53" s="26">
        <v>0</v>
      </c>
      <c r="P53" s="26">
        <v>0</v>
      </c>
      <c r="Q53" s="26">
        <f t="shared" si="53"/>
        <v>0</v>
      </c>
      <c r="R53" s="26"/>
      <c r="S53" s="104"/>
      <c r="T53" s="126"/>
      <c r="U53" s="87"/>
      <c r="V53" s="88"/>
    </row>
    <row r="54" spans="1:22" s="77" customFormat="1" ht="36" customHeight="1">
      <c r="A54" s="49"/>
      <c r="B54" s="49"/>
      <c r="C54" s="50" t="s">
        <v>53</v>
      </c>
      <c r="D54" s="38">
        <f>SUM(D48:D51)</f>
        <v>2910</v>
      </c>
      <c r="E54" s="38">
        <f>SUM(E48:E51)</f>
        <v>2910</v>
      </c>
      <c r="F54" s="51">
        <f t="shared" si="48"/>
        <v>1</v>
      </c>
      <c r="G54" s="38">
        <f>SUM(G48:G53)</f>
        <v>6000000</v>
      </c>
      <c r="H54" s="144">
        <f>SUM(H52:H53)</f>
        <v>6705346.0464722961</v>
      </c>
      <c r="I54" s="144">
        <f>SUM(I52:I53)</f>
        <v>7053903.3569999989</v>
      </c>
      <c r="J54" s="51">
        <f>+IF(I54=0,0,I54/H54)</f>
        <v>1.0519820018403196</v>
      </c>
      <c r="K54" s="38">
        <f t="shared" ref="K54" si="55">SUM(K48:K53)</f>
        <v>9200000</v>
      </c>
      <c r="L54" s="38">
        <f>SUM(L52:L53)</f>
        <v>6520085.4964722954</v>
      </c>
      <c r="M54" s="38">
        <f>SUM(M48:M51)</f>
        <v>6516146.0379999988</v>
      </c>
      <c r="N54" s="164">
        <f t="shared" si="47"/>
        <v>0.99939579650076249</v>
      </c>
      <c r="O54" s="38">
        <f>SUM(O48:O53)</f>
        <v>10300000</v>
      </c>
      <c r="P54" s="38">
        <f t="shared" ref="P54:R54" si="56">SUM(P48:P53)</f>
        <v>2500000</v>
      </c>
      <c r="Q54" s="38">
        <f t="shared" si="56"/>
        <v>28000000</v>
      </c>
      <c r="R54" s="38">
        <f t="shared" si="56"/>
        <v>28000000</v>
      </c>
      <c r="S54" s="104"/>
      <c r="T54" s="126"/>
      <c r="U54" s="87"/>
      <c r="V54" s="88"/>
    </row>
    <row r="55" spans="1:22" s="29" customFormat="1" ht="18">
      <c r="A55" s="15"/>
      <c r="B55" s="15"/>
      <c r="C55" s="15"/>
      <c r="D55" s="15"/>
      <c r="E55" s="34"/>
      <c r="F55" s="15"/>
      <c r="G55" s="39"/>
      <c r="H55" s="101"/>
      <c r="I55" s="101"/>
      <c r="J55" s="15"/>
      <c r="K55" s="39"/>
      <c r="L55" s="39"/>
      <c r="M55" s="39"/>
      <c r="N55"/>
      <c r="O55" s="39"/>
      <c r="Q55" s="15"/>
      <c r="R55" s="15"/>
      <c r="S55" s="117"/>
      <c r="T55" s="126"/>
      <c r="U55" s="87"/>
      <c r="V55" s="90"/>
    </row>
    <row r="56" spans="1:22" s="29" customFormat="1" ht="18" hidden="1">
      <c r="A56" s="15"/>
      <c r="B56" s="15"/>
      <c r="C56" s="15"/>
      <c r="D56" s="15"/>
      <c r="E56" s="15"/>
      <c r="F56" s="15"/>
      <c r="G56" s="39"/>
      <c r="H56" s="145"/>
      <c r="I56" s="145"/>
      <c r="J56" s="15"/>
      <c r="K56" s="39"/>
      <c r="L56"/>
      <c r="M56"/>
      <c r="N56"/>
      <c r="O56" s="39"/>
      <c r="P56" s="15"/>
      <c r="Q56" s="15"/>
      <c r="R56" s="15"/>
      <c r="S56" s="117"/>
      <c r="T56" s="127"/>
      <c r="U56" s="90"/>
      <c r="V56" s="90"/>
    </row>
    <row r="57" spans="1:22" s="78" customFormat="1" ht="18" hidden="1">
      <c r="A57" s="19"/>
      <c r="B57" s="19"/>
      <c r="C57" s="25" t="s">
        <v>7</v>
      </c>
      <c r="D57" s="19"/>
      <c r="E57" s="19"/>
      <c r="F57" s="25" t="s">
        <v>8</v>
      </c>
      <c r="G57" s="25"/>
      <c r="H57" s="151"/>
      <c r="I57" s="146" t="s">
        <v>8</v>
      </c>
      <c r="J57" s="20"/>
      <c r="K57" s="25"/>
      <c r="L57" s="36"/>
      <c r="M57" s="25" t="s">
        <v>8</v>
      </c>
      <c r="N57" s="19"/>
      <c r="O57" s="25"/>
      <c r="P57" s="19"/>
      <c r="Q57" s="25" t="s">
        <v>9</v>
      </c>
      <c r="R57" s="19"/>
      <c r="S57" s="118"/>
      <c r="T57" s="128"/>
      <c r="U57" s="91"/>
      <c r="V57" s="91"/>
    </row>
    <row r="58" spans="1:22" s="29" customFormat="1" ht="18" hidden="1">
      <c r="A58" s="15"/>
      <c r="B58" s="15"/>
      <c r="C58" s="14"/>
      <c r="D58" s="15"/>
      <c r="E58" s="15"/>
      <c r="F58" s="14"/>
      <c r="G58" s="14"/>
      <c r="H58" s="145"/>
      <c r="I58" s="147"/>
      <c r="J58" s="16"/>
      <c r="K58" s="14"/>
      <c r="L58" s="15"/>
      <c r="M58" s="17"/>
      <c r="N58" s="15"/>
      <c r="O58" s="17"/>
      <c r="P58" s="15"/>
      <c r="Q58" s="17"/>
      <c r="R58" s="15"/>
      <c r="S58" s="117"/>
      <c r="T58" s="127"/>
      <c r="U58" s="90"/>
      <c r="V58" s="90"/>
    </row>
    <row r="59" spans="1:22" s="29" customFormat="1" ht="18" hidden="1">
      <c r="A59" s="15"/>
      <c r="B59" s="15"/>
      <c r="C59" s="14"/>
      <c r="D59" s="15"/>
      <c r="E59" s="15"/>
      <c r="F59" s="14"/>
      <c r="G59" s="14"/>
      <c r="H59" s="145"/>
      <c r="I59" s="147"/>
      <c r="J59" s="16"/>
      <c r="K59" s="14"/>
      <c r="L59" s="15"/>
      <c r="M59" s="17"/>
      <c r="N59" s="15"/>
      <c r="O59" s="17"/>
      <c r="P59" s="15"/>
      <c r="Q59" s="17"/>
      <c r="R59" s="15"/>
      <c r="S59" s="117"/>
      <c r="T59" s="127"/>
      <c r="U59" s="90"/>
      <c r="V59" s="90"/>
    </row>
    <row r="60" spans="1:22" s="29" customFormat="1" ht="18" hidden="1">
      <c r="A60" s="15"/>
      <c r="B60" s="15"/>
      <c r="C60" s="14"/>
      <c r="D60" s="15"/>
      <c r="E60" s="15"/>
      <c r="F60" s="14"/>
      <c r="G60" s="14"/>
      <c r="H60" s="145"/>
      <c r="I60" s="147"/>
      <c r="J60" s="16"/>
      <c r="K60" s="14"/>
      <c r="L60" s="15"/>
      <c r="M60" s="17"/>
      <c r="N60" s="15"/>
      <c r="O60" s="17"/>
      <c r="P60" s="15"/>
      <c r="Q60" s="17"/>
      <c r="R60" s="15"/>
      <c r="S60" s="117"/>
      <c r="T60" s="127"/>
      <c r="U60" s="90"/>
      <c r="V60" s="90"/>
    </row>
    <row r="61" spans="1:22" s="29" customFormat="1" ht="18" hidden="1">
      <c r="A61" s="15"/>
      <c r="B61" s="15"/>
      <c r="C61" s="14"/>
      <c r="D61" s="15"/>
      <c r="E61" s="15"/>
      <c r="F61" s="14"/>
      <c r="G61" s="14"/>
      <c r="H61" s="145"/>
      <c r="I61" s="147"/>
      <c r="J61" s="16"/>
      <c r="K61" s="14"/>
      <c r="L61" s="15"/>
      <c r="M61" s="17"/>
      <c r="N61" s="15"/>
      <c r="O61" s="17"/>
      <c r="P61" s="15"/>
      <c r="Q61" s="17"/>
      <c r="R61" s="15"/>
      <c r="S61" s="117"/>
      <c r="T61" s="127"/>
      <c r="U61" s="90"/>
      <c r="V61" s="90"/>
    </row>
    <row r="62" spans="1:22" s="29" customFormat="1" ht="18" hidden="1">
      <c r="A62" s="15"/>
      <c r="B62" s="15"/>
      <c r="C62" s="14"/>
      <c r="D62" s="15"/>
      <c r="E62" s="15"/>
      <c r="F62" s="14"/>
      <c r="G62" s="14"/>
      <c r="H62" s="145"/>
      <c r="I62" s="147"/>
      <c r="J62" s="16"/>
      <c r="K62" s="14"/>
      <c r="L62" s="15"/>
      <c r="M62" s="17"/>
      <c r="N62" s="15"/>
      <c r="O62" s="17"/>
      <c r="P62" s="15"/>
      <c r="Q62" s="17"/>
      <c r="R62" s="15"/>
      <c r="S62" s="117"/>
      <c r="T62" s="127"/>
      <c r="U62" s="90"/>
      <c r="V62" s="90"/>
    </row>
    <row r="63" spans="1:22" s="29" customFormat="1" ht="18" hidden="1">
      <c r="A63" s="15"/>
      <c r="B63" s="15"/>
      <c r="C63" s="14"/>
      <c r="D63" s="15"/>
      <c r="E63" s="15"/>
      <c r="F63" s="14"/>
      <c r="G63" s="14"/>
      <c r="H63" s="145"/>
      <c r="I63" s="147"/>
      <c r="J63" s="16"/>
      <c r="K63" s="14"/>
      <c r="L63" s="15"/>
      <c r="M63" s="17"/>
      <c r="N63" s="15"/>
      <c r="O63" s="17"/>
      <c r="P63" s="15"/>
      <c r="Q63" s="17"/>
      <c r="R63" s="15"/>
      <c r="S63" s="117"/>
      <c r="T63" s="127"/>
      <c r="U63" s="90"/>
      <c r="V63" s="90"/>
    </row>
    <row r="64" spans="1:22" ht="18" hidden="1">
      <c r="C64" s="14"/>
      <c r="D64" s="15"/>
      <c r="E64" s="15"/>
      <c r="F64" s="14"/>
      <c r="G64" s="14"/>
      <c r="H64" s="152"/>
      <c r="I64" s="147"/>
      <c r="J64" s="16"/>
      <c r="K64" s="14"/>
      <c r="L64" s="18"/>
      <c r="M64" s="17"/>
      <c r="O64" s="17"/>
      <c r="Q64" s="17"/>
    </row>
    <row r="65" spans="1:22" s="79" customFormat="1" ht="18" hidden="1">
      <c r="A65" s="22"/>
      <c r="B65" s="22"/>
      <c r="C65" s="25" t="s">
        <v>54</v>
      </c>
      <c r="D65" s="19"/>
      <c r="E65" s="19"/>
      <c r="F65" s="25" t="s">
        <v>59</v>
      </c>
      <c r="G65" s="25"/>
      <c r="H65" s="153"/>
      <c r="I65" s="146" t="s">
        <v>44</v>
      </c>
      <c r="J65" s="20"/>
      <c r="K65" s="25"/>
      <c r="L65" s="22"/>
      <c r="M65" s="25" t="s">
        <v>10</v>
      </c>
      <c r="N65" s="21"/>
      <c r="O65" s="25"/>
      <c r="P65" s="22"/>
      <c r="Q65" s="25" t="s">
        <v>11</v>
      </c>
      <c r="R65" s="22"/>
      <c r="S65" s="120"/>
      <c r="T65" s="128"/>
      <c r="U65" s="92"/>
      <c r="V65" s="92"/>
    </row>
    <row r="66" spans="1:22" hidden="1"/>
    <row r="67" spans="1:22">
      <c r="M67" s="124"/>
    </row>
    <row r="68" spans="1:22">
      <c r="M68" s="95"/>
      <c r="O68" s="98"/>
    </row>
    <row r="69" spans="1:22">
      <c r="M69" s="95"/>
      <c r="O69" s="98"/>
    </row>
    <row r="71" spans="1:22">
      <c r="J71" s="100"/>
    </row>
    <row r="75" spans="1:22" hidden="1">
      <c r="A75" s="18" t="s">
        <v>17</v>
      </c>
      <c r="C75" s="18" t="s">
        <v>35</v>
      </c>
    </row>
    <row r="76" spans="1:22" hidden="1">
      <c r="A76" s="18" t="s">
        <v>25</v>
      </c>
      <c r="C76" s="18" t="s">
        <v>34</v>
      </c>
    </row>
  </sheetData>
  <autoFilter ref="A5:R33"/>
  <mergeCells count="39">
    <mergeCell ref="D35:G35"/>
    <mergeCell ref="H21:K21"/>
    <mergeCell ref="D21:G21"/>
    <mergeCell ref="H35:K35"/>
    <mergeCell ref="D46:G46"/>
    <mergeCell ref="H46:K46"/>
    <mergeCell ref="P21:P22"/>
    <mergeCell ref="A6:A18"/>
    <mergeCell ref="A21:A22"/>
    <mergeCell ref="C21:C22"/>
    <mergeCell ref="B21:B22"/>
    <mergeCell ref="A42:A43"/>
    <mergeCell ref="A46:A47"/>
    <mergeCell ref="B46:B47"/>
    <mergeCell ref="C46:C47"/>
    <mergeCell ref="A37:A41"/>
    <mergeCell ref="A35:A36"/>
    <mergeCell ref="B35:B36"/>
    <mergeCell ref="C35:C36"/>
    <mergeCell ref="A4:A5"/>
    <mergeCell ref="B4:B5"/>
    <mergeCell ref="C4:C5"/>
    <mergeCell ref="A23:A32"/>
    <mergeCell ref="D4:G4"/>
    <mergeCell ref="H4:K4"/>
    <mergeCell ref="Q46:Q47"/>
    <mergeCell ref="R46:R47"/>
    <mergeCell ref="L46:O46"/>
    <mergeCell ref="P4:P5"/>
    <mergeCell ref="R4:R5"/>
    <mergeCell ref="L4:O4"/>
    <mergeCell ref="Q4:Q5"/>
    <mergeCell ref="L35:O35"/>
    <mergeCell ref="R35:R36"/>
    <mergeCell ref="R21:R22"/>
    <mergeCell ref="P35:P36"/>
    <mergeCell ref="Q35:Q36"/>
    <mergeCell ref="Q21:Q22"/>
    <mergeCell ref="L21:O21"/>
  </mergeCells>
  <conditionalFormatting sqref="B1:B1048576">
    <cfRule type="duplicateValues" dxfId="0" priority="1"/>
  </conditionalFormatting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MT</vt:lpstr>
      <vt:lpstr>MT!Print_Area</vt:lpstr>
      <vt:lpstr>MT!Print_Titles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2020-05-20T06:03:03Z</cp:lastPrinted>
  <dcterms:created xsi:type="dcterms:W3CDTF">2012-12-13T09:34:20Z</dcterms:created>
  <dcterms:modified xsi:type="dcterms:W3CDTF">2020-06-05T06:56:40Z</dcterms:modified>
</cp:coreProperties>
</file>