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\LE\MT\MT\28.Incentive\Nam 2020\Dec\"/>
    </mc:Choice>
  </mc:AlternateContent>
  <bookViews>
    <workbookView showHorizontalScroll="0" showVerticalScroll="0" showSheetTabs="0" xWindow="0" yWindow="0" windowWidth="20490" windowHeight="7755" activeTab="1"/>
  </bookViews>
  <sheets>
    <sheet name="SODA" sheetId="1" r:id="rId1"/>
    <sheet name="TF" sheetId="2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0" i="2" l="1"/>
  <c r="T20" i="2"/>
  <c r="AK19" i="2" l="1"/>
  <c r="T19" i="2"/>
  <c r="AH14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3" i="2"/>
  <c r="AI3" i="2"/>
  <c r="R3" i="2"/>
  <c r="R4" i="2"/>
  <c r="AI4" i="2"/>
  <c r="AH7" i="2" l="1"/>
  <c r="Q5" i="2"/>
  <c r="AH16" i="2"/>
  <c r="AK16" i="2" s="1"/>
  <c r="AH15" i="2"/>
  <c r="AK15" i="2" s="1"/>
  <c r="AJ14" i="2"/>
  <c r="AK14" i="2"/>
  <c r="AJ13" i="2"/>
  <c r="AH13" i="2"/>
  <c r="AK13" i="2" s="1"/>
  <c r="AH12" i="2"/>
  <c r="AK12" i="2" s="1"/>
  <c r="AH11" i="2"/>
  <c r="AK11" i="2" s="1"/>
  <c r="AJ10" i="2"/>
  <c r="AK10" i="2" s="1"/>
  <c r="AJ9" i="2"/>
  <c r="AH9" i="2"/>
  <c r="AJ8" i="2"/>
  <c r="AH8" i="2"/>
  <c r="AI7" i="2"/>
  <c r="AJ7" i="2" s="1"/>
  <c r="AJ6" i="2"/>
  <c r="AI5" i="2"/>
  <c r="AJ5" i="2" s="1"/>
  <c r="AH5" i="2"/>
  <c r="AJ4" i="2"/>
  <c r="AH4" i="2"/>
  <c r="AJ3" i="2"/>
  <c r="AH3" i="2"/>
  <c r="R7" i="2"/>
  <c r="S7" i="2" s="1"/>
  <c r="P4" i="2"/>
  <c r="Q4" i="2" s="1"/>
  <c r="P5" i="2"/>
  <c r="P6" i="2"/>
  <c r="Q6" i="2" s="1"/>
  <c r="P7" i="2"/>
  <c r="Q7" i="2" s="1"/>
  <c r="P8" i="2"/>
  <c r="Q8" i="2" s="1"/>
  <c r="P9" i="2"/>
  <c r="P10" i="2"/>
  <c r="P11" i="2"/>
  <c r="Q11" i="2" s="1"/>
  <c r="P12" i="2"/>
  <c r="Q12" i="2" s="1"/>
  <c r="P13" i="2"/>
  <c r="P14" i="2"/>
  <c r="Q14" i="2" s="1"/>
  <c r="P15" i="2"/>
  <c r="Q15" i="2" s="1"/>
  <c r="T15" i="2" s="1"/>
  <c r="P16" i="2"/>
  <c r="Q16" i="2" s="1"/>
  <c r="P3" i="2"/>
  <c r="Q3" i="2" s="1"/>
  <c r="S14" i="2"/>
  <c r="S13" i="2"/>
  <c r="Q13" i="2"/>
  <c r="R5" i="2"/>
  <c r="S5" i="2" s="1"/>
  <c r="S10" i="2"/>
  <c r="S9" i="2"/>
  <c r="Q9" i="2"/>
  <c r="S8" i="2"/>
  <c r="S6" i="2"/>
  <c r="S4" i="2"/>
  <c r="S3" i="2"/>
  <c r="AK4" i="2" l="1"/>
  <c r="T13" i="2"/>
  <c r="AK3" i="2"/>
  <c r="AK8" i="2"/>
  <c r="AH6" i="2"/>
  <c r="AK6" i="2" s="1"/>
  <c r="AK5" i="2"/>
  <c r="AK7" i="2"/>
  <c r="AK9" i="2"/>
  <c r="T14" i="2"/>
  <c r="T16" i="2"/>
  <c r="T7" i="2"/>
  <c r="T11" i="2"/>
  <c r="T4" i="2"/>
  <c r="T6" i="2"/>
  <c r="T10" i="2"/>
  <c r="T8" i="2"/>
  <c r="T5" i="2"/>
  <c r="T9" i="2"/>
  <c r="T12" i="2"/>
  <c r="T3" i="2"/>
  <c r="AK17" i="2" l="1"/>
  <c r="T17" i="2"/>
</calcChain>
</file>

<file path=xl/sharedStrings.xml><?xml version="1.0" encoding="utf-8"?>
<sst xmlns="http://schemas.openxmlformats.org/spreadsheetml/2006/main" count="187" uniqueCount="93">
  <si>
    <t>SỐ LIỆU SODA THÁNG 12.2020</t>
  </si>
  <si>
    <t>Quy Nhon</t>
  </si>
  <si>
    <t>Da Nang</t>
  </si>
  <si>
    <t>Tam Ky</t>
  </si>
  <si>
    <t>Hue</t>
  </si>
  <si>
    <t>Quang Ngai</t>
  </si>
  <si>
    <t>Ha Tinh</t>
  </si>
  <si>
    <t>Ha Noi</t>
  </si>
  <si>
    <t>Dong Ha</t>
  </si>
  <si>
    <t>Vinh Phuc</t>
  </si>
  <si>
    <t>Hai Phong</t>
  </si>
  <si>
    <t>Thanh Hoa</t>
  </si>
  <si>
    <t>An Nhon</t>
  </si>
  <si>
    <t>Bac Giang</t>
  </si>
  <si>
    <t>Quang Binh</t>
  </si>
  <si>
    <t>Duc Pho</t>
  </si>
  <si>
    <t>Nam Dinh</t>
  </si>
  <si>
    <t>Viet Tri</t>
  </si>
  <si>
    <t>Son Tra</t>
  </si>
  <si>
    <t>SCA - VICTORIA</t>
  </si>
  <si>
    <t>SCA - GOLDSILK</t>
  </si>
  <si>
    <t>SCA - GOLDENSILK</t>
  </si>
  <si>
    <t>SCA - LONG BIEN</t>
  </si>
  <si>
    <t>SCA - Tay Ninh</t>
  </si>
  <si>
    <t>SCA - Au Co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</si>
  <si>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</si>
  <si>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</si>
  <si>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</si>
  <si>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</si>
  <si>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</si>
  <si>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</si>
  <si>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</si>
  <si>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Finelife</t>
  </si>
  <si>
    <t>IMFGR</t>
  </si>
  <si>
    <t>ASNUM</t>
  </si>
  <si>
    <t>ASNAME</t>
  </si>
  <si>
    <t>SKU</t>
  </si>
  <si>
    <t>IDESCR</t>
  </si>
  <si>
    <t>112</t>
  </si>
  <si>
    <t>128</t>
  </si>
  <si>
    <t>132</t>
  </si>
  <si>
    <t>137</t>
  </si>
  <si>
    <t>145</t>
  </si>
  <si>
    <t>150</t>
  </si>
  <si>
    <t>164</t>
  </si>
  <si>
    <t>167</t>
  </si>
  <si>
    <t>179</t>
  </si>
  <si>
    <t>183</t>
  </si>
  <si>
    <t>185</t>
  </si>
  <si>
    <t>501</t>
  </si>
  <si>
    <t>502</t>
  </si>
  <si>
    <t>512</t>
  </si>
  <si>
    <t>521</t>
  </si>
  <si>
    <t>525</t>
  </si>
  <si>
    <t>537</t>
  </si>
  <si>
    <t>547</t>
  </si>
  <si>
    <t>552</t>
  </si>
  <si>
    <t>553</t>
  </si>
  <si>
    <t>554</t>
  </si>
  <si>
    <t>555</t>
  </si>
  <si>
    <t>557</t>
  </si>
  <si>
    <t>559</t>
  </si>
  <si>
    <t>561</t>
  </si>
  <si>
    <t>562</t>
  </si>
  <si>
    <t>563</t>
  </si>
  <si>
    <t>564</t>
  </si>
  <si>
    <t>566</t>
  </si>
  <si>
    <t>567</t>
  </si>
  <si>
    <t>569</t>
  </si>
  <si>
    <t>4200</t>
  </si>
  <si>
    <t>130-Cty TNHH Nabati Viet Nam</t>
  </si>
  <si>
    <t>B.xop NABATIRICHEESE hg20x7.5g</t>
  </si>
  <si>
    <t>B.xop NA.RICH p.mai hg 20x16g</t>
  </si>
  <si>
    <t>B.xop NA.RICHEESE p.mai 50g</t>
  </si>
  <si>
    <t>B.xop NA.RICHOCO soco hg20x16g</t>
  </si>
  <si>
    <t>B.xop NA.RICHOCO soco 50g</t>
  </si>
  <si>
    <t>B.RICH.AHH TRIPp.mai hg10x15g</t>
  </si>
  <si>
    <t>SỐ LIỆU TRANSFER THÁNG 12.2020</t>
  </si>
  <si>
    <t>B.xop NA.RICHE. p.mai ht350g</t>
  </si>
  <si>
    <t>C-B.quyNABAsocoN.brownies8x14g</t>
  </si>
  <si>
    <t>C-BqueNA.RICHE. ROLL'S ht330g</t>
  </si>
  <si>
    <t>B.quy NA.Nextar brownieht 336g</t>
  </si>
  <si>
    <t>Banh xop NABATI kem t.xanh 40g</t>
  </si>
  <si>
    <t>B.quy ph.mai NABATI GATITO 32g</t>
  </si>
  <si>
    <t>KM-2T1 Khau trang (3352387)</t>
  </si>
  <si>
    <t>B.quy hh NA.soco-p.mai ht 260g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</si>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</sst>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</cellStyleXfs>
  <cellXfs count="71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5" fillId="2" borderId="1" xfId="2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/>
    </xf>
    <xf numFmtId="0" fontId="5" fillId="0" borderId="1" xfId="2" applyFont="1" applyFill="1" applyBorder="1" applyAlignment="1"/>
    <xf numFmtId="0" fontId="5" fillId="0" borderId="1" xfId="2" applyFont="1" applyFill="1" applyBorder="1" applyAlignment="1">
      <alignment horizontal="right"/>
    </xf>
    <xf numFmtId="164" fontId="5" fillId="0" borderId="1" xfId="1" applyNumberFormat="1" applyFont="1" applyFill="1" applyBorder="1" applyAlignment="1"/>
    <xf numFmtId="164" fontId="4" fillId="0" borderId="1" xfId="1" applyNumberFormat="1" applyFont="1" applyBorder="1" applyAlignment="1"/>
    <xf numFmtId="164" fontId="5" fillId="0" borderId="1" xfId="1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5" fillId="2" borderId="1" xfId="3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 wrapText="1"/>
    </xf>
    <xf numFmtId="0" fontId="5" fillId="0" borderId="1" xfId="3" applyFont="1" applyFill="1" applyBorder="1" applyAlignment="1">
      <alignment wrapText="1"/>
    </xf>
    <xf numFmtId="0" fontId="5" fillId="0" borderId="1" xfId="3" applyFont="1" applyFill="1" applyBorder="1" applyAlignment="1">
      <alignment horizontal="right" wrapText="1"/>
    </xf>
    <xf numFmtId="164" fontId="5" fillId="0" borderId="1" xfId="1" applyNumberFormat="1" applyFont="1" applyFill="1" applyBorder="1" applyAlignment="1">
      <alignment wrapText="1"/>
    </xf>
    <xf numFmtId="164" fontId="5" fillId="0" borderId="1" xfId="1" applyNumberFormat="1" applyFont="1" applyFill="1" applyBorder="1" applyAlignment="1">
      <alignment horizontal="right" wrapText="1"/>
    </xf>
    <xf numFmtId="164" fontId="4" fillId="0" borderId="1" xfId="1" applyNumberFormat="1" applyFont="1" applyBorder="1"/>
    <xf numFmtId="0" fontId="2" fillId="3" borderId="2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right"/>
    </xf>
    <xf numFmtId="0" fontId="5" fillId="6" borderId="1" xfId="3" applyFont="1" applyFill="1" applyBorder="1" applyAlignment="1">
      <alignment horizontal="center" wrapText="1"/>
    </xf>
    <xf numFmtId="0" fontId="5" fillId="6" borderId="1" xfId="3" applyFont="1" applyFill="1" applyBorder="1" applyAlignment="1">
      <alignment wrapText="1"/>
    </xf>
    <xf numFmtId="0" fontId="5" fillId="6" borderId="1" xfId="3" applyFont="1" applyFill="1" applyBorder="1" applyAlignment="1">
      <alignment horizontal="right" wrapText="1"/>
    </xf>
    <xf numFmtId="164" fontId="5" fillId="6" borderId="1" xfId="1" applyNumberFormat="1" applyFont="1" applyFill="1" applyBorder="1" applyAlignment="1">
      <alignment wrapText="1"/>
    </xf>
    <xf numFmtId="164" fontId="5" fillId="6" borderId="1" xfId="1" applyNumberFormat="1" applyFont="1" applyFill="1" applyBorder="1" applyAlignment="1">
      <alignment horizontal="right" wrapText="1"/>
    </xf>
    <xf numFmtId="164" fontId="4" fillId="6" borderId="1" xfId="1" applyNumberFormat="1" applyFont="1" applyFill="1" applyBorder="1"/>
    <xf numFmtId="164" fontId="0" fillId="6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center" vertical="center"/>
    </xf>
    <xf numFmtId="164" fontId="0" fillId="6" borderId="1" xfId="1" applyNumberFormat="1" applyFont="1" applyFill="1" applyBorder="1" applyAlignment="1">
      <alignment vertical="center"/>
    </xf>
    <xf numFmtId="164" fontId="0" fillId="6" borderId="1" xfId="1" applyNumberFormat="1" applyFont="1" applyFill="1" applyBorder="1" applyAlignment="1">
      <alignment horizontal="center" vertical="center"/>
    </xf>
    <xf numFmtId="0" fontId="0" fillId="6" borderId="0" xfId="0" applyFill="1"/>
    <xf numFmtId="164" fontId="0" fillId="6" borderId="1" xfId="0" applyNumberFormat="1" applyFill="1" applyBorder="1" applyAlignment="1">
      <alignment horizontal="center" vertical="center"/>
    </xf>
    <xf numFmtId="0" fontId="5" fillId="7" borderId="1" xfId="3" applyFont="1" applyFill="1" applyBorder="1" applyAlignment="1">
      <alignment horizontal="center" wrapText="1"/>
    </xf>
    <xf numFmtId="0" fontId="5" fillId="7" borderId="1" xfId="3" applyFont="1" applyFill="1" applyBorder="1" applyAlignment="1">
      <alignment wrapText="1"/>
    </xf>
    <xf numFmtId="0" fontId="5" fillId="7" borderId="1" xfId="3" applyFont="1" applyFill="1" applyBorder="1" applyAlignment="1">
      <alignment horizontal="right" wrapText="1"/>
    </xf>
    <xf numFmtId="164" fontId="5" fillId="7" borderId="1" xfId="1" applyNumberFormat="1" applyFont="1" applyFill="1" applyBorder="1" applyAlignment="1">
      <alignment wrapText="1"/>
    </xf>
    <xf numFmtId="164" fontId="4" fillId="7" borderId="1" xfId="1" applyNumberFormat="1" applyFont="1" applyFill="1" applyBorder="1"/>
    <xf numFmtId="164" fontId="0" fillId="7" borderId="1" xfId="0" applyNumberForma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vertical="center"/>
    </xf>
    <xf numFmtId="164" fontId="0" fillId="7" borderId="1" xfId="1" applyNumberFormat="1" applyFont="1" applyFill="1" applyBorder="1" applyAlignment="1">
      <alignment horizontal="center" vertical="center"/>
    </xf>
    <xf numFmtId="164" fontId="5" fillId="7" borderId="1" xfId="1" applyNumberFormat="1" applyFont="1" applyFill="1" applyBorder="1" applyAlignment="1">
      <alignment horizontal="right" wrapText="1"/>
    </xf>
    <xf numFmtId="0" fontId="0" fillId="7" borderId="0" xfId="0" applyFill="1"/>
    <xf numFmtId="164" fontId="0" fillId="7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164" fontId="0" fillId="7" borderId="1" xfId="0" applyNumberFormat="1" applyFill="1" applyBorder="1" applyAlignment="1">
      <alignment vertical="center"/>
    </xf>
    <xf numFmtId="0" fontId="0" fillId="7" borderId="0" xfId="0" applyFill="1" applyAlignment="1">
      <alignment vertical="center"/>
    </xf>
    <xf numFmtId="164" fontId="2" fillId="3" borderId="2" xfId="1" applyNumberFormat="1" applyFont="1" applyFill="1" applyBorder="1" applyAlignment="1">
      <alignment horizontal="center" vertical="center" wrapText="1"/>
    </xf>
    <xf numFmtId="164" fontId="0" fillId="5" borderId="0" xfId="1" applyNumberFormat="1" applyFont="1" applyFill="1"/>
    <xf numFmtId="164" fontId="6" fillId="5" borderId="0" xfId="0" applyNumberFormat="1" applyFont="1" applyFill="1"/>
    <xf numFmtId="0" fontId="2" fillId="3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SODA" xfId="2"/>
    <cellStyle name="Normal_TF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"/>
  <sheetViews>
    <sheetView topLeftCell="E1" workbookViewId="0">
      <selection activeCell="K7" sqref="K7"/>
    </sheetView>
  </sheetViews>
  <sheetFormatPr defaultRowHeight="15" x14ac:dyDescent="0.25"/>
  <cols>
    <col min="1" max="2" width="0" hidden="1" customWidth="1"/>
    <col min="3" max="3" width="28.5703125" hidden="1" customWidth="1"/>
    <col min="4" max="4" width="0" hidden="1" customWidth="1"/>
    <col min="5" max="5" width="32.5703125" customWidth="1"/>
    <col min="11" max="11" width="11.140625" customWidth="1"/>
  </cols>
  <sheetData>
    <row r="1" spans="1:36" ht="26.25" x14ac:dyDescent="0.4">
      <c r="A1" s="1" t="s">
        <v>0</v>
      </c>
    </row>
    <row r="2" spans="1:36" ht="27" customHeight="1" x14ac:dyDescent="0.25"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10</v>
      </c>
      <c r="O2" s="2" t="s">
        <v>11</v>
      </c>
      <c r="P2" s="2" t="s">
        <v>12</v>
      </c>
      <c r="Q2" s="2" t="s">
        <v>13</v>
      </c>
      <c r="R2" s="2" t="s">
        <v>14</v>
      </c>
      <c r="S2" s="2" t="s">
        <v>15</v>
      </c>
      <c r="T2" s="2" t="s">
        <v>16</v>
      </c>
      <c r="U2" s="2" t="s">
        <v>17</v>
      </c>
      <c r="V2" s="2" t="s">
        <v>18</v>
      </c>
      <c r="W2" s="2" t="s">
        <v>19</v>
      </c>
      <c r="X2" s="2" t="s">
        <v>20</v>
      </c>
      <c r="Y2" s="2" t="s">
        <v>21</v>
      </c>
      <c r="Z2" s="2" t="s">
        <v>22</v>
      </c>
      <c r="AA2" s="2" t="s">
        <v>23</v>
      </c>
      <c r="AB2" s="2" t="s">
        <v>24</v>
      </c>
      <c r="AC2" s="2" t="s">
        <v>25</v>
      </c>
      <c r="AD2" s="2" t="s">
        <v>26</v>
      </c>
      <c r="AE2" s="2" t="s">
        <v>27</v>
      </c>
      <c r="AF2" s="2" t="s">
        <v>28</v>
      </c>
      <c r="AG2" s="2" t="s">
        <v>29</v>
      </c>
      <c r="AH2" s="2" t="s">
        <v>30</v>
      </c>
      <c r="AI2" s="2" t="s">
        <v>31</v>
      </c>
      <c r="AJ2" s="2" t="s">
        <v>32</v>
      </c>
    </row>
    <row r="3" spans="1:36" x14ac:dyDescent="0.25">
      <c r="A3" s="3" t="s">
        <v>33</v>
      </c>
      <c r="B3" s="3" t="s">
        <v>34</v>
      </c>
      <c r="C3" s="3" t="s">
        <v>35</v>
      </c>
      <c r="D3" s="3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  <c r="K3" s="4" t="s">
        <v>43</v>
      </c>
      <c r="L3" s="4" t="s">
        <v>44</v>
      </c>
      <c r="M3" s="4" t="s">
        <v>45</v>
      </c>
      <c r="N3" s="4" t="s">
        <v>47</v>
      </c>
      <c r="O3" s="4" t="s">
        <v>48</v>
      </c>
      <c r="P3" s="4" t="s">
        <v>49</v>
      </c>
      <c r="Q3" s="4" t="s">
        <v>50</v>
      </c>
      <c r="R3" s="4" t="s">
        <v>51</v>
      </c>
      <c r="S3" s="4" t="s">
        <v>52</v>
      </c>
      <c r="T3" s="4" t="s">
        <v>53</v>
      </c>
      <c r="U3" s="4" t="s">
        <v>54</v>
      </c>
      <c r="V3" s="4" t="s">
        <v>55</v>
      </c>
      <c r="W3" s="4" t="s">
        <v>56</v>
      </c>
      <c r="X3" s="4" t="s">
        <v>57</v>
      </c>
      <c r="Y3" s="4" t="s">
        <v>58</v>
      </c>
      <c r="Z3" s="4" t="s">
        <v>59</v>
      </c>
      <c r="AA3" s="4" t="s">
        <v>60</v>
      </c>
      <c r="AB3" s="4" t="s">
        <v>61</v>
      </c>
      <c r="AC3" s="4" t="s">
        <v>62</v>
      </c>
      <c r="AD3" s="4" t="s">
        <v>63</v>
      </c>
      <c r="AE3" s="4" t="s">
        <v>64</v>
      </c>
      <c r="AF3" s="4" t="s">
        <v>65</v>
      </c>
      <c r="AG3" s="4" t="s">
        <v>66</v>
      </c>
      <c r="AH3" s="4" t="s">
        <v>67</v>
      </c>
      <c r="AI3" s="4" t="s">
        <v>68</v>
      </c>
      <c r="AJ3" s="4" t="s">
        <v>69</v>
      </c>
    </row>
    <row r="4" spans="1:36" x14ac:dyDescent="0.25">
      <c r="A4" s="5">
        <v>2</v>
      </c>
      <c r="B4" s="5">
        <v>19219</v>
      </c>
      <c r="C4" s="6" t="s">
        <v>70</v>
      </c>
      <c r="D4" s="7">
        <v>3284683</v>
      </c>
      <c r="E4" s="8" t="s">
        <v>71</v>
      </c>
      <c r="F4" s="9"/>
      <c r="G4" s="9"/>
      <c r="H4" s="9"/>
      <c r="I4" s="9"/>
      <c r="J4" s="9"/>
      <c r="K4" s="10">
        <v>-2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 x14ac:dyDescent="0.25">
      <c r="A5" s="5">
        <v>2</v>
      </c>
      <c r="B5" s="5">
        <v>19219</v>
      </c>
      <c r="C5" s="6" t="s">
        <v>70</v>
      </c>
      <c r="D5" s="7">
        <v>3352387</v>
      </c>
      <c r="E5" s="8" t="s">
        <v>72</v>
      </c>
      <c r="F5" s="9"/>
      <c r="G5" s="9"/>
      <c r="H5" s="9"/>
      <c r="I5" s="9"/>
      <c r="J5" s="9"/>
      <c r="K5" s="10">
        <v>-10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10">
        <v>12</v>
      </c>
      <c r="AE5" s="9"/>
      <c r="AF5" s="9"/>
      <c r="AG5" s="9"/>
      <c r="AH5" s="9"/>
      <c r="AI5" s="9"/>
      <c r="AJ5" s="9"/>
    </row>
    <row r="6" spans="1:36" x14ac:dyDescent="0.25">
      <c r="A6" s="5">
        <v>2</v>
      </c>
      <c r="B6" s="5">
        <v>19219</v>
      </c>
      <c r="C6" s="6" t="s">
        <v>70</v>
      </c>
      <c r="D6" s="7">
        <v>3373113</v>
      </c>
      <c r="E6" s="8" t="s">
        <v>73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10">
        <v>120</v>
      </c>
      <c r="AE6" s="9"/>
      <c r="AF6" s="9"/>
      <c r="AG6" s="9"/>
      <c r="AH6" s="9"/>
      <c r="AI6" s="9"/>
      <c r="AJ6" s="9"/>
    </row>
    <row r="7" spans="1:36" x14ac:dyDescent="0.25">
      <c r="A7" s="5">
        <v>2</v>
      </c>
      <c r="B7" s="5">
        <v>19219</v>
      </c>
      <c r="C7" s="6" t="s">
        <v>70</v>
      </c>
      <c r="D7" s="7">
        <v>3384346</v>
      </c>
      <c r="E7" s="8" t="s">
        <v>74</v>
      </c>
      <c r="F7" s="9"/>
      <c r="G7" s="9"/>
      <c r="H7" s="9"/>
      <c r="I7" s="9"/>
      <c r="J7" s="9"/>
      <c r="K7" s="10">
        <v>-12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spans="1:36" x14ac:dyDescent="0.25">
      <c r="A8" s="5">
        <v>2</v>
      </c>
      <c r="B8" s="5">
        <v>19219</v>
      </c>
      <c r="C8" s="6" t="s">
        <v>70</v>
      </c>
      <c r="D8" s="7">
        <v>3384347</v>
      </c>
      <c r="E8" s="8" t="s">
        <v>75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0">
        <v>120</v>
      </c>
      <c r="AE8" s="9"/>
      <c r="AF8" s="9"/>
      <c r="AG8" s="9"/>
      <c r="AH8" s="9"/>
      <c r="AI8" s="9"/>
      <c r="AJ8" s="9"/>
    </row>
    <row r="9" spans="1:36" x14ac:dyDescent="0.25">
      <c r="A9" s="5">
        <v>2</v>
      </c>
      <c r="B9" s="5">
        <v>19219</v>
      </c>
      <c r="C9" s="6" t="s">
        <v>70</v>
      </c>
      <c r="D9" s="7">
        <v>3408152</v>
      </c>
      <c r="E9" s="8" t="s">
        <v>76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10">
        <v>20</v>
      </c>
      <c r="AE9" s="9"/>
      <c r="AF9" s="9"/>
      <c r="AG9" s="9"/>
      <c r="AH9" s="9"/>
      <c r="AI9" s="9"/>
      <c r="AJ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showGridLines="0" tabSelected="1" topLeftCell="E1" workbookViewId="0">
      <pane xSplit="1" topLeftCell="X1" activePane="topRight" state="frozen"/>
      <selection activeCell="E1" sqref="E1"/>
      <selection pane="topRight" activeCell="AK20" sqref="AK20"/>
    </sheetView>
  </sheetViews>
  <sheetFormatPr defaultRowHeight="15" x14ac:dyDescent="0.25"/>
  <cols>
    <col min="1" max="2" width="0" hidden="1" customWidth="1"/>
    <col min="3" max="3" width="31.7109375" hidden="1" customWidth="1"/>
    <col min="4" max="4" width="0" hidden="1" customWidth="1"/>
    <col min="5" max="5" width="38.28515625" customWidth="1"/>
    <col min="6" max="9" width="9.140625" customWidth="1"/>
    <col min="10" max="10" width="10.5703125" customWidth="1"/>
    <col min="11" max="15" width="9.140625" customWidth="1"/>
    <col min="16" max="17" width="10.7109375" style="31" customWidth="1"/>
    <col min="18" max="19" width="10.7109375" style="30" customWidth="1"/>
    <col min="20" max="20" width="16" style="30" customWidth="1"/>
    <col min="21" max="32" width="9.140625" customWidth="1"/>
    <col min="33" max="33" width="10.7109375" style="31" customWidth="1"/>
    <col min="34" max="34" width="10.7109375" style="58" customWidth="1"/>
    <col min="35" max="35" width="10.7109375" style="68" customWidth="1"/>
    <col min="36" max="36" width="10.7109375" style="30" customWidth="1"/>
    <col min="37" max="37" width="16" style="30" customWidth="1"/>
  </cols>
  <sheetData>
    <row r="1" spans="1:41" ht="26.25" x14ac:dyDescent="0.4">
      <c r="A1" s="11" t="s">
        <v>77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5</v>
      </c>
      <c r="K1" s="12" t="s">
        <v>8</v>
      </c>
      <c r="L1" s="12" t="s">
        <v>12</v>
      </c>
      <c r="M1" s="12" t="s">
        <v>15</v>
      </c>
      <c r="N1" s="12" t="s">
        <v>18</v>
      </c>
      <c r="O1" s="12" t="s">
        <v>6</v>
      </c>
      <c r="P1" s="70" t="s">
        <v>86</v>
      </c>
      <c r="Q1" s="70"/>
      <c r="R1" s="70"/>
      <c r="S1" s="70"/>
      <c r="T1" s="70"/>
      <c r="U1" s="12" t="s">
        <v>7</v>
      </c>
      <c r="V1" s="12" t="s">
        <v>9</v>
      </c>
      <c r="W1" s="12" t="s">
        <v>10</v>
      </c>
      <c r="X1" s="12" t="s">
        <v>11</v>
      </c>
      <c r="Y1" s="12" t="s">
        <v>13</v>
      </c>
      <c r="Z1" s="12" t="s">
        <v>16</v>
      </c>
      <c r="AA1" s="12" t="s">
        <v>17</v>
      </c>
      <c r="AB1" s="12" t="s">
        <v>19</v>
      </c>
      <c r="AC1" s="12" t="s">
        <v>20</v>
      </c>
      <c r="AD1" s="12" t="s">
        <v>21</v>
      </c>
      <c r="AE1" s="12" t="s">
        <v>22</v>
      </c>
      <c r="AF1" s="12" t="s">
        <v>30</v>
      </c>
      <c r="AG1" s="70" t="s">
        <v>86</v>
      </c>
      <c r="AH1" s="70"/>
      <c r="AI1" s="70"/>
      <c r="AJ1" s="70"/>
      <c r="AK1" s="70"/>
    </row>
    <row r="2" spans="1:41" ht="30" x14ac:dyDescent="0.25">
      <c r="A2" s="13" t="s">
        <v>33</v>
      </c>
      <c r="B2" s="13" t="s">
        <v>34</v>
      </c>
      <c r="C2" s="13" t="s">
        <v>35</v>
      </c>
      <c r="D2" s="13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45</v>
      </c>
      <c r="L2" s="4" t="s">
        <v>49</v>
      </c>
      <c r="M2" s="4" t="s">
        <v>52</v>
      </c>
      <c r="N2" s="4" t="s">
        <v>55</v>
      </c>
      <c r="O2" s="4" t="s">
        <v>43</v>
      </c>
      <c r="P2" s="20" t="s">
        <v>87</v>
      </c>
      <c r="Q2" s="20" t="s">
        <v>88</v>
      </c>
      <c r="R2" s="21" t="s">
        <v>89</v>
      </c>
      <c r="S2" s="21" t="s">
        <v>90</v>
      </c>
      <c r="T2" s="21" t="s">
        <v>91</v>
      </c>
      <c r="U2" s="4" t="s">
        <v>44</v>
      </c>
      <c r="V2" s="4" t="s">
        <v>46</v>
      </c>
      <c r="W2" s="4" t="s">
        <v>47</v>
      </c>
      <c r="X2" s="4" t="s">
        <v>48</v>
      </c>
      <c r="Y2" s="4" t="s">
        <v>50</v>
      </c>
      <c r="Z2" s="4" t="s">
        <v>53</v>
      </c>
      <c r="AA2" s="4" t="s">
        <v>54</v>
      </c>
      <c r="AB2" s="4" t="s">
        <v>56</v>
      </c>
      <c r="AC2" s="4" t="s">
        <v>57</v>
      </c>
      <c r="AD2" s="4" t="s">
        <v>58</v>
      </c>
      <c r="AE2" s="4" t="s">
        <v>59</v>
      </c>
      <c r="AF2" s="4" t="s">
        <v>67</v>
      </c>
      <c r="AG2" s="20" t="s">
        <v>87</v>
      </c>
      <c r="AH2" s="57" t="s">
        <v>88</v>
      </c>
      <c r="AI2" s="67" t="s">
        <v>89</v>
      </c>
      <c r="AJ2" s="21" t="s">
        <v>90</v>
      </c>
      <c r="AK2" s="21" t="s">
        <v>91</v>
      </c>
    </row>
    <row r="3" spans="1:41" s="42" customFormat="1" ht="16.5" customHeight="1" x14ac:dyDescent="0.25">
      <c r="A3" s="32">
        <v>2</v>
      </c>
      <c r="B3" s="32">
        <v>19219</v>
      </c>
      <c r="C3" s="33" t="s">
        <v>70</v>
      </c>
      <c r="D3" s="34">
        <v>3284683</v>
      </c>
      <c r="E3" s="35" t="s">
        <v>71</v>
      </c>
      <c r="F3" s="36">
        <v>84</v>
      </c>
      <c r="G3" s="36">
        <v>180</v>
      </c>
      <c r="H3" s="36">
        <v>18</v>
      </c>
      <c r="I3" s="36">
        <v>36</v>
      </c>
      <c r="J3" s="36">
        <v>90</v>
      </c>
      <c r="K3" s="36">
        <v>48</v>
      </c>
      <c r="L3" s="36">
        <v>42</v>
      </c>
      <c r="M3" s="36">
        <v>18</v>
      </c>
      <c r="N3" s="36">
        <v>30</v>
      </c>
      <c r="O3" s="37">
        <v>-2</v>
      </c>
      <c r="P3" s="38">
        <f>+SUM(F3:O3)</f>
        <v>544</v>
      </c>
      <c r="Q3" s="43">
        <f>P3/6</f>
        <v>90.666666666666671</v>
      </c>
      <c r="R3" s="40">
        <f>152727*75%</f>
        <v>114545.25</v>
      </c>
      <c r="S3" s="41">
        <f>R3*1.1</f>
        <v>125999.77500000001</v>
      </c>
      <c r="T3" s="41">
        <f>S3*Q3</f>
        <v>11423979.600000001</v>
      </c>
      <c r="U3" s="36">
        <v>60</v>
      </c>
      <c r="V3" s="36">
        <v>30</v>
      </c>
      <c r="W3" s="37"/>
      <c r="X3" s="36">
        <v>12</v>
      </c>
      <c r="Y3" s="36">
        <v>12</v>
      </c>
      <c r="Z3" s="36">
        <v>12</v>
      </c>
      <c r="AA3" s="36">
        <v>12</v>
      </c>
      <c r="AB3" s="37"/>
      <c r="AC3" s="37"/>
      <c r="AD3" s="37"/>
      <c r="AE3" s="36">
        <v>0</v>
      </c>
      <c r="AF3" s="37"/>
      <c r="AG3" s="38">
        <f>SUM(U3:AF3)</f>
        <v>138</v>
      </c>
      <c r="AH3" s="59">
        <f>AG3/6</f>
        <v>23</v>
      </c>
      <c r="AI3" s="40">
        <f>152727*75%</f>
        <v>114545.25</v>
      </c>
      <c r="AJ3" s="41">
        <f>AI3*1.1</f>
        <v>125999.77500000001</v>
      </c>
      <c r="AK3" s="41">
        <f>AJ3*AH3</f>
        <v>2897994.8250000002</v>
      </c>
    </row>
    <row r="4" spans="1:41" s="42" customFormat="1" ht="16.5" customHeight="1" x14ac:dyDescent="0.25">
      <c r="A4" s="32">
        <v>2</v>
      </c>
      <c r="B4" s="32">
        <v>19219</v>
      </c>
      <c r="C4" s="33" t="s">
        <v>70</v>
      </c>
      <c r="D4" s="34">
        <v>3352387</v>
      </c>
      <c r="E4" s="35" t="s">
        <v>72</v>
      </c>
      <c r="F4" s="36">
        <v>180</v>
      </c>
      <c r="G4" s="36">
        <v>300</v>
      </c>
      <c r="H4" s="36">
        <v>150</v>
      </c>
      <c r="I4" s="37"/>
      <c r="J4" s="36">
        <v>240</v>
      </c>
      <c r="K4" s="36">
        <v>60</v>
      </c>
      <c r="L4" s="36">
        <v>42</v>
      </c>
      <c r="M4" s="36">
        <v>42</v>
      </c>
      <c r="N4" s="36">
        <v>30</v>
      </c>
      <c r="O4" s="37">
        <v>-10</v>
      </c>
      <c r="P4" s="38">
        <f t="shared" ref="P4:P16" si="0">+SUM(F4:O4)</f>
        <v>1034</v>
      </c>
      <c r="Q4" s="43">
        <f>P4/6</f>
        <v>172.33333333333334</v>
      </c>
      <c r="R4" s="40">
        <f>204000</f>
        <v>204000</v>
      </c>
      <c r="S4" s="41">
        <f t="shared" ref="S4:S10" si="1">R4*1.1</f>
        <v>224400.00000000003</v>
      </c>
      <c r="T4" s="41">
        <f t="shared" ref="T4:T12" si="2">S4*Q4</f>
        <v>38671600.000000007</v>
      </c>
      <c r="U4" s="36">
        <v>210</v>
      </c>
      <c r="V4" s="36">
        <v>120</v>
      </c>
      <c r="W4" s="36">
        <v>150</v>
      </c>
      <c r="X4" s="36">
        <v>90</v>
      </c>
      <c r="Y4" s="36">
        <v>30</v>
      </c>
      <c r="Z4" s="37"/>
      <c r="AA4" s="37"/>
      <c r="AB4" s="37"/>
      <c r="AC4" s="37"/>
      <c r="AD4" s="37"/>
      <c r="AE4" s="36">
        <v>30</v>
      </c>
      <c r="AF4" s="37"/>
      <c r="AG4" s="22">
        <f t="shared" ref="AG4:AG16" si="3">SUM(U4:AF4)</f>
        <v>630</v>
      </c>
      <c r="AH4" s="59">
        <f>AG4/6</f>
        <v>105</v>
      </c>
      <c r="AI4" s="40">
        <f>204000</f>
        <v>204000</v>
      </c>
      <c r="AJ4" s="41">
        <f t="shared" ref="AJ4:AJ10" si="4">AI4*1.1</f>
        <v>224400.00000000003</v>
      </c>
      <c r="AK4" s="41">
        <f t="shared" ref="AK4:AK16" si="5">AJ4*AH4</f>
        <v>23562000.000000004</v>
      </c>
    </row>
    <row r="5" spans="1:41" s="42" customFormat="1" ht="16.5" customHeight="1" x14ac:dyDescent="0.25">
      <c r="A5" s="32">
        <v>2</v>
      </c>
      <c r="B5" s="32">
        <v>19219</v>
      </c>
      <c r="C5" s="33" t="s">
        <v>70</v>
      </c>
      <c r="D5" s="34">
        <v>3360436</v>
      </c>
      <c r="E5" s="35" t="s">
        <v>78</v>
      </c>
      <c r="F5" s="36">
        <v>90</v>
      </c>
      <c r="G5" s="36">
        <v>30</v>
      </c>
      <c r="H5" s="36">
        <v>60</v>
      </c>
      <c r="I5" s="36">
        <v>120</v>
      </c>
      <c r="J5" s="36">
        <v>120</v>
      </c>
      <c r="K5" s="36">
        <v>30</v>
      </c>
      <c r="L5" s="36">
        <v>60</v>
      </c>
      <c r="M5" s="36">
        <v>24</v>
      </c>
      <c r="N5" s="36">
        <v>30</v>
      </c>
      <c r="O5" s="37"/>
      <c r="P5" s="38">
        <f t="shared" si="0"/>
        <v>564</v>
      </c>
      <c r="Q5" s="43">
        <f>P5/6</f>
        <v>94</v>
      </c>
      <c r="R5" s="39">
        <f>300000*88%</f>
        <v>264000</v>
      </c>
      <c r="S5" s="41">
        <f t="shared" si="1"/>
        <v>290400</v>
      </c>
      <c r="T5" s="41">
        <f t="shared" si="2"/>
        <v>27297600</v>
      </c>
      <c r="U5" s="36">
        <v>180</v>
      </c>
      <c r="V5" s="36">
        <v>30</v>
      </c>
      <c r="W5" s="36">
        <v>300</v>
      </c>
      <c r="X5" s="36">
        <v>30</v>
      </c>
      <c r="Y5" s="36">
        <v>30</v>
      </c>
      <c r="Z5" s="36">
        <v>30</v>
      </c>
      <c r="AA5" s="36">
        <v>18</v>
      </c>
      <c r="AB5" s="37"/>
      <c r="AC5" s="36">
        <v>30</v>
      </c>
      <c r="AD5" s="37"/>
      <c r="AE5" s="37"/>
      <c r="AF5" s="37"/>
      <c r="AG5" s="22">
        <f t="shared" si="3"/>
        <v>648</v>
      </c>
      <c r="AH5" s="60">
        <f>AG5/6</f>
        <v>108</v>
      </c>
      <c r="AI5" s="41">
        <f>300000*88%</f>
        <v>264000</v>
      </c>
      <c r="AJ5" s="41">
        <f t="shared" si="4"/>
        <v>290400</v>
      </c>
      <c r="AK5" s="41">
        <f t="shared" si="5"/>
        <v>31363200</v>
      </c>
    </row>
    <row r="6" spans="1:41" ht="16.5" customHeight="1" x14ac:dyDescent="0.25">
      <c r="A6" s="14">
        <v>2</v>
      </c>
      <c r="B6" s="14">
        <v>19219</v>
      </c>
      <c r="C6" s="15" t="s">
        <v>70</v>
      </c>
      <c r="D6" s="16">
        <v>3373113</v>
      </c>
      <c r="E6" s="17" t="s">
        <v>73</v>
      </c>
      <c r="F6" s="18">
        <v>240</v>
      </c>
      <c r="G6" s="18">
        <v>660</v>
      </c>
      <c r="H6" s="18">
        <v>240</v>
      </c>
      <c r="I6" s="18">
        <v>360</v>
      </c>
      <c r="J6" s="18">
        <v>240</v>
      </c>
      <c r="K6" s="18">
        <v>180</v>
      </c>
      <c r="L6" s="18">
        <v>120</v>
      </c>
      <c r="M6" s="18">
        <v>120</v>
      </c>
      <c r="N6" s="18">
        <v>120</v>
      </c>
      <c r="O6" s="19"/>
      <c r="P6" s="22">
        <f t="shared" si="0"/>
        <v>2280</v>
      </c>
      <c r="Q6" s="26">
        <f>P6/60</f>
        <v>38</v>
      </c>
      <c r="R6" s="24">
        <v>300000</v>
      </c>
      <c r="S6" s="25">
        <f t="shared" si="1"/>
        <v>330000</v>
      </c>
      <c r="T6" s="25">
        <f t="shared" si="2"/>
        <v>12540000</v>
      </c>
      <c r="U6" s="18">
        <v>600</v>
      </c>
      <c r="V6" s="18">
        <v>300</v>
      </c>
      <c r="W6" s="18">
        <v>120</v>
      </c>
      <c r="X6" s="18">
        <v>0</v>
      </c>
      <c r="Y6" s="18">
        <v>120</v>
      </c>
      <c r="Z6" s="18">
        <v>60</v>
      </c>
      <c r="AA6" s="19"/>
      <c r="AB6" s="19"/>
      <c r="AC6" s="19"/>
      <c r="AD6" s="19"/>
      <c r="AE6" s="18">
        <v>240</v>
      </c>
      <c r="AF6" s="19"/>
      <c r="AG6" s="22">
        <f t="shared" si="3"/>
        <v>1440</v>
      </c>
      <c r="AH6" s="61">
        <f>AG6/60</f>
        <v>24</v>
      </c>
      <c r="AI6" s="24">
        <v>300000</v>
      </c>
      <c r="AJ6" s="25">
        <f t="shared" si="4"/>
        <v>330000</v>
      </c>
      <c r="AK6" s="25">
        <f t="shared" si="5"/>
        <v>7920000</v>
      </c>
    </row>
    <row r="7" spans="1:41" s="42" customFormat="1" ht="16.5" customHeight="1" x14ac:dyDescent="0.25">
      <c r="A7" s="32">
        <v>2</v>
      </c>
      <c r="B7" s="32">
        <v>19219</v>
      </c>
      <c r="C7" s="33" t="s">
        <v>70</v>
      </c>
      <c r="D7" s="34">
        <v>3384346</v>
      </c>
      <c r="E7" s="35" t="s">
        <v>74</v>
      </c>
      <c r="F7" s="36">
        <v>90</v>
      </c>
      <c r="G7" s="36">
        <v>132</v>
      </c>
      <c r="H7" s="36">
        <v>48</v>
      </c>
      <c r="I7" s="36">
        <v>12</v>
      </c>
      <c r="J7" s="36">
        <v>54</v>
      </c>
      <c r="K7" s="36">
        <v>12</v>
      </c>
      <c r="L7" s="36">
        <v>12</v>
      </c>
      <c r="M7" s="36">
        <v>6</v>
      </c>
      <c r="N7" s="37"/>
      <c r="O7" s="37">
        <v>-12</v>
      </c>
      <c r="P7" s="38">
        <f t="shared" si="0"/>
        <v>354</v>
      </c>
      <c r="Q7" s="43">
        <f>P7/6</f>
        <v>59</v>
      </c>
      <c r="R7" s="40">
        <f>204000*85%</f>
        <v>173400</v>
      </c>
      <c r="S7" s="41">
        <f t="shared" si="1"/>
        <v>190740.00000000003</v>
      </c>
      <c r="T7" s="41">
        <f t="shared" si="2"/>
        <v>11253660.000000002</v>
      </c>
      <c r="U7" s="36">
        <v>30</v>
      </c>
      <c r="V7" s="36">
        <v>30</v>
      </c>
      <c r="W7" s="37"/>
      <c r="X7" s="36">
        <v>30</v>
      </c>
      <c r="Y7" s="36">
        <v>24</v>
      </c>
      <c r="Z7" s="36">
        <v>12</v>
      </c>
      <c r="AA7" s="37"/>
      <c r="AB7" s="37"/>
      <c r="AC7" s="37"/>
      <c r="AD7" s="37"/>
      <c r="AE7" s="36">
        <v>12</v>
      </c>
      <c r="AF7" s="37"/>
      <c r="AG7" s="22">
        <f t="shared" si="3"/>
        <v>138</v>
      </c>
      <c r="AH7" s="60">
        <f>AG7/6</f>
        <v>23</v>
      </c>
      <c r="AI7" s="40">
        <f>204000*85%</f>
        <v>173400</v>
      </c>
      <c r="AJ7" s="41">
        <f t="shared" si="4"/>
        <v>190740.00000000003</v>
      </c>
      <c r="AK7" s="41">
        <f t="shared" si="5"/>
        <v>4387020.0000000009</v>
      </c>
    </row>
    <row r="8" spans="1:41" ht="16.5" customHeight="1" x14ac:dyDescent="0.25">
      <c r="A8" s="14">
        <v>2</v>
      </c>
      <c r="B8" s="14">
        <v>19219</v>
      </c>
      <c r="C8" s="15" t="s">
        <v>70</v>
      </c>
      <c r="D8" s="16">
        <v>3384347</v>
      </c>
      <c r="E8" s="17" t="s">
        <v>75</v>
      </c>
      <c r="F8" s="18">
        <v>120</v>
      </c>
      <c r="G8" s="18">
        <v>540</v>
      </c>
      <c r="H8" s="18">
        <v>240</v>
      </c>
      <c r="I8" s="19"/>
      <c r="J8" s="18">
        <v>240</v>
      </c>
      <c r="K8" s="18">
        <v>60</v>
      </c>
      <c r="L8" s="18">
        <v>60</v>
      </c>
      <c r="M8" s="18">
        <v>60</v>
      </c>
      <c r="N8" s="18">
        <v>180</v>
      </c>
      <c r="O8" s="19"/>
      <c r="P8" s="22">
        <f t="shared" si="0"/>
        <v>1500</v>
      </c>
      <c r="Q8" s="27">
        <f>P8/60</f>
        <v>25</v>
      </c>
      <c r="R8" s="24">
        <v>300000</v>
      </c>
      <c r="S8" s="28">
        <f t="shared" si="1"/>
        <v>330000</v>
      </c>
      <c r="T8" s="28">
        <f t="shared" si="2"/>
        <v>8250000</v>
      </c>
      <c r="U8" s="19"/>
      <c r="V8" s="18">
        <v>240</v>
      </c>
      <c r="W8" s="18">
        <v>60</v>
      </c>
      <c r="X8" s="18">
        <v>60</v>
      </c>
      <c r="Y8" s="18">
        <v>60</v>
      </c>
      <c r="Z8" s="18">
        <v>60</v>
      </c>
      <c r="AA8" s="19"/>
      <c r="AB8" s="19"/>
      <c r="AC8" s="19"/>
      <c r="AD8" s="19"/>
      <c r="AE8" s="18">
        <v>120</v>
      </c>
      <c r="AF8" s="19"/>
      <c r="AG8" s="22">
        <f t="shared" si="3"/>
        <v>600</v>
      </c>
      <c r="AH8" s="62">
        <f>AG8/60</f>
        <v>10</v>
      </c>
      <c r="AI8" s="24">
        <v>300000</v>
      </c>
      <c r="AJ8" s="28">
        <f t="shared" si="4"/>
        <v>330000</v>
      </c>
      <c r="AK8" s="28">
        <f t="shared" si="5"/>
        <v>3300000</v>
      </c>
    </row>
    <row r="9" spans="1:41" ht="16.5" customHeight="1" x14ac:dyDescent="0.25">
      <c r="A9" s="14">
        <v>2</v>
      </c>
      <c r="B9" s="14">
        <v>19219</v>
      </c>
      <c r="C9" s="15" t="s">
        <v>70</v>
      </c>
      <c r="D9" s="16">
        <v>3408152</v>
      </c>
      <c r="E9" s="17" t="s">
        <v>76</v>
      </c>
      <c r="F9" s="18">
        <v>200</v>
      </c>
      <c r="G9" s="18">
        <v>400</v>
      </c>
      <c r="H9" s="18">
        <v>100</v>
      </c>
      <c r="I9" s="18">
        <v>140</v>
      </c>
      <c r="J9" s="18">
        <v>80</v>
      </c>
      <c r="K9" s="19"/>
      <c r="L9" s="18">
        <v>20</v>
      </c>
      <c r="M9" s="18">
        <v>20</v>
      </c>
      <c r="N9" s="18">
        <v>40</v>
      </c>
      <c r="O9" s="19"/>
      <c r="P9" s="22">
        <f t="shared" si="0"/>
        <v>1000</v>
      </c>
      <c r="Q9" s="29">
        <f>P9/20</f>
        <v>50</v>
      </c>
      <c r="R9" s="24">
        <v>340000</v>
      </c>
      <c r="S9" s="28">
        <f t="shared" si="1"/>
        <v>374000.00000000006</v>
      </c>
      <c r="T9" s="28">
        <f t="shared" si="2"/>
        <v>18700000.000000004</v>
      </c>
      <c r="U9" s="19"/>
      <c r="V9" s="18">
        <v>80</v>
      </c>
      <c r="W9" s="18">
        <v>40</v>
      </c>
      <c r="X9" s="19"/>
      <c r="Y9" s="19"/>
      <c r="Z9" s="18">
        <v>20</v>
      </c>
      <c r="AA9" s="19"/>
      <c r="AB9" s="19"/>
      <c r="AC9" s="19"/>
      <c r="AD9" s="19"/>
      <c r="AE9" s="18">
        <v>40</v>
      </c>
      <c r="AF9" s="19"/>
      <c r="AG9" s="22">
        <f t="shared" si="3"/>
        <v>180</v>
      </c>
      <c r="AH9" s="63">
        <f>AG9/20</f>
        <v>9</v>
      </c>
      <c r="AI9" s="24">
        <v>340000</v>
      </c>
      <c r="AJ9" s="28">
        <f t="shared" si="4"/>
        <v>374000.00000000006</v>
      </c>
      <c r="AK9" s="28">
        <f t="shared" si="5"/>
        <v>3366000.0000000005</v>
      </c>
    </row>
    <row r="10" spans="1:41" s="54" customFormat="1" ht="16.5" customHeight="1" x14ac:dyDescent="0.25">
      <c r="A10" s="44">
        <v>2</v>
      </c>
      <c r="B10" s="44">
        <v>19219</v>
      </c>
      <c r="C10" s="45" t="s">
        <v>70</v>
      </c>
      <c r="D10" s="46">
        <v>3429507</v>
      </c>
      <c r="E10" s="47" t="s">
        <v>79</v>
      </c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>
        <f t="shared" si="0"/>
        <v>0</v>
      </c>
      <c r="Q10" s="50"/>
      <c r="R10" s="51"/>
      <c r="S10" s="52">
        <f t="shared" si="1"/>
        <v>0</v>
      </c>
      <c r="T10" s="52">
        <f t="shared" si="2"/>
        <v>0</v>
      </c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53">
        <v>0</v>
      </c>
      <c r="AF10" s="48"/>
      <c r="AG10" s="22">
        <f t="shared" si="3"/>
        <v>0</v>
      </c>
      <c r="AH10" s="64"/>
      <c r="AI10" s="51"/>
      <c r="AJ10" s="52">
        <f t="shared" si="4"/>
        <v>0</v>
      </c>
      <c r="AK10" s="52">
        <f t="shared" si="5"/>
        <v>0</v>
      </c>
    </row>
    <row r="11" spans="1:41" s="54" customFormat="1" ht="16.5" customHeight="1" x14ac:dyDescent="0.25">
      <c r="A11" s="44">
        <v>2</v>
      </c>
      <c r="B11" s="44">
        <v>19219</v>
      </c>
      <c r="C11" s="45" t="s">
        <v>70</v>
      </c>
      <c r="D11" s="46">
        <v>3441792</v>
      </c>
      <c r="E11" s="47" t="s">
        <v>80</v>
      </c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9">
        <f t="shared" si="0"/>
        <v>0</v>
      </c>
      <c r="Q11" s="55">
        <f>P11/60</f>
        <v>0</v>
      </c>
      <c r="R11" s="51"/>
      <c r="S11" s="52"/>
      <c r="T11" s="52">
        <f t="shared" si="2"/>
        <v>0</v>
      </c>
      <c r="U11" s="48"/>
      <c r="V11" s="53">
        <v>0</v>
      </c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22">
        <f t="shared" si="3"/>
        <v>0</v>
      </c>
      <c r="AH11" s="65">
        <f>AG11/60</f>
        <v>0</v>
      </c>
      <c r="AI11" s="51"/>
      <c r="AJ11" s="52"/>
      <c r="AK11" s="52">
        <f t="shared" si="5"/>
        <v>0</v>
      </c>
    </row>
    <row r="12" spans="1:41" s="54" customFormat="1" ht="16.5" customHeight="1" x14ac:dyDescent="0.25">
      <c r="A12" s="44">
        <v>2</v>
      </c>
      <c r="B12" s="44">
        <v>19219</v>
      </c>
      <c r="C12" s="45" t="s">
        <v>70</v>
      </c>
      <c r="D12" s="46">
        <v>3441793</v>
      </c>
      <c r="E12" s="47" t="s">
        <v>81</v>
      </c>
      <c r="F12" s="48"/>
      <c r="G12" s="48"/>
      <c r="H12" s="48"/>
      <c r="I12" s="53">
        <v>0</v>
      </c>
      <c r="J12" s="48"/>
      <c r="K12" s="48"/>
      <c r="L12" s="48"/>
      <c r="M12" s="48"/>
      <c r="N12" s="48"/>
      <c r="O12" s="48"/>
      <c r="P12" s="49">
        <f t="shared" si="0"/>
        <v>0</v>
      </c>
      <c r="Q12" s="55">
        <f>P12/60</f>
        <v>0</v>
      </c>
      <c r="R12" s="52"/>
      <c r="S12" s="52"/>
      <c r="T12" s="52">
        <f t="shared" si="2"/>
        <v>0</v>
      </c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53">
        <v>0</v>
      </c>
      <c r="AF12" s="48"/>
      <c r="AG12" s="22">
        <f t="shared" si="3"/>
        <v>0</v>
      </c>
      <c r="AH12" s="65">
        <f>AG12/60</f>
        <v>0</v>
      </c>
      <c r="AI12" s="52"/>
      <c r="AJ12" s="52"/>
      <c r="AK12" s="52">
        <f t="shared" si="5"/>
        <v>0</v>
      </c>
      <c r="AO12" s="66"/>
    </row>
    <row r="13" spans="1:41" ht="16.5" customHeight="1" x14ac:dyDescent="0.25">
      <c r="A13" s="14">
        <v>2</v>
      </c>
      <c r="B13" s="14">
        <v>19219</v>
      </c>
      <c r="C13" s="15" t="s">
        <v>70</v>
      </c>
      <c r="D13" s="16">
        <v>3479885</v>
      </c>
      <c r="E13" s="17" t="s">
        <v>82</v>
      </c>
      <c r="F13" s="18">
        <v>60</v>
      </c>
      <c r="G13" s="18">
        <v>300</v>
      </c>
      <c r="H13" s="19"/>
      <c r="I13" s="18">
        <v>120</v>
      </c>
      <c r="J13" s="18">
        <v>60</v>
      </c>
      <c r="K13" s="18">
        <v>60</v>
      </c>
      <c r="L13" s="18">
        <v>60</v>
      </c>
      <c r="M13" s="18">
        <v>60</v>
      </c>
      <c r="N13" s="19"/>
      <c r="O13" s="19"/>
      <c r="P13" s="22">
        <f t="shared" si="0"/>
        <v>720</v>
      </c>
      <c r="Q13" s="26">
        <f>P13/60</f>
        <v>12</v>
      </c>
      <c r="R13" s="23">
        <v>300000</v>
      </c>
      <c r="S13" s="25">
        <f t="shared" ref="S13:S14" si="6">R13*1.1</f>
        <v>330000</v>
      </c>
      <c r="T13" s="25">
        <f t="shared" ref="T13:T16" si="7">S13*Q13</f>
        <v>3960000</v>
      </c>
      <c r="U13" s="18">
        <v>300</v>
      </c>
      <c r="V13" s="18">
        <v>180</v>
      </c>
      <c r="W13" s="18">
        <v>360</v>
      </c>
      <c r="X13" s="18">
        <v>60</v>
      </c>
      <c r="Y13" s="18">
        <v>60</v>
      </c>
      <c r="Z13" s="18">
        <v>60</v>
      </c>
      <c r="AA13" s="19"/>
      <c r="AB13" s="19"/>
      <c r="AC13" s="19"/>
      <c r="AD13" s="19"/>
      <c r="AE13" s="18">
        <v>120</v>
      </c>
      <c r="AF13" s="19"/>
      <c r="AG13" s="22">
        <f t="shared" si="3"/>
        <v>1140</v>
      </c>
      <c r="AH13" s="61">
        <f>AG13/60</f>
        <v>19</v>
      </c>
      <c r="AI13" s="25">
        <v>300000</v>
      </c>
      <c r="AJ13" s="25">
        <f t="shared" ref="AJ13:AJ14" si="8">AI13*1.1</f>
        <v>330000</v>
      </c>
      <c r="AK13" s="25">
        <f t="shared" si="5"/>
        <v>6270000</v>
      </c>
    </row>
    <row r="14" spans="1:41" ht="16.5" customHeight="1" x14ac:dyDescent="0.25">
      <c r="A14" s="14">
        <v>2</v>
      </c>
      <c r="B14" s="14">
        <v>19219</v>
      </c>
      <c r="C14" s="15" t="s">
        <v>70</v>
      </c>
      <c r="D14" s="16">
        <v>3495074</v>
      </c>
      <c r="E14" s="17" t="s">
        <v>83</v>
      </c>
      <c r="F14" s="19"/>
      <c r="G14" s="18">
        <v>240</v>
      </c>
      <c r="H14" s="18">
        <v>60</v>
      </c>
      <c r="I14" s="19"/>
      <c r="J14" s="18">
        <v>120</v>
      </c>
      <c r="K14" s="19"/>
      <c r="L14" s="18">
        <v>60</v>
      </c>
      <c r="M14" s="19"/>
      <c r="N14" s="18">
        <v>60</v>
      </c>
      <c r="O14" s="19"/>
      <c r="P14" s="22">
        <f t="shared" si="0"/>
        <v>540</v>
      </c>
      <c r="Q14" s="26">
        <f>P14/60</f>
        <v>9</v>
      </c>
      <c r="R14" s="24">
        <v>240000</v>
      </c>
      <c r="S14" s="25">
        <f t="shared" si="6"/>
        <v>264000</v>
      </c>
      <c r="T14" s="25">
        <f t="shared" si="7"/>
        <v>2376000</v>
      </c>
      <c r="U14" s="18">
        <v>180</v>
      </c>
      <c r="V14" s="18">
        <v>120</v>
      </c>
      <c r="W14" s="18">
        <v>120</v>
      </c>
      <c r="X14" s="19"/>
      <c r="Y14" s="19"/>
      <c r="Z14" s="19"/>
      <c r="AA14" s="19"/>
      <c r="AB14" s="19"/>
      <c r="AC14" s="19"/>
      <c r="AD14" s="19"/>
      <c r="AE14" s="18">
        <v>120</v>
      </c>
      <c r="AF14" s="19"/>
      <c r="AG14" s="22">
        <f t="shared" si="3"/>
        <v>540</v>
      </c>
      <c r="AH14" s="61">
        <f>AG14/60</f>
        <v>9</v>
      </c>
      <c r="AI14" s="24">
        <v>240000</v>
      </c>
      <c r="AJ14" s="25">
        <f t="shared" si="8"/>
        <v>264000</v>
      </c>
      <c r="AK14" s="25">
        <f t="shared" si="5"/>
        <v>2376000</v>
      </c>
    </row>
    <row r="15" spans="1:41" ht="16.5" customHeight="1" x14ac:dyDescent="0.25">
      <c r="A15" s="14">
        <v>2</v>
      </c>
      <c r="B15" s="14">
        <v>19219</v>
      </c>
      <c r="C15" s="15" t="s">
        <v>70</v>
      </c>
      <c r="D15" s="16">
        <v>3505767</v>
      </c>
      <c r="E15" s="17" t="s">
        <v>84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22">
        <f t="shared" si="0"/>
        <v>0</v>
      </c>
      <c r="Q15" s="27">
        <f>P15/60</f>
        <v>0</v>
      </c>
      <c r="R15" s="24"/>
      <c r="S15" s="28"/>
      <c r="T15" s="28">
        <f t="shared" si="7"/>
        <v>0</v>
      </c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22">
        <f t="shared" si="3"/>
        <v>0</v>
      </c>
      <c r="AH15" s="56">
        <f>AG15/60</f>
        <v>0</v>
      </c>
      <c r="AI15" s="24"/>
      <c r="AJ15" s="28"/>
      <c r="AK15" s="28">
        <f t="shared" si="5"/>
        <v>0</v>
      </c>
    </row>
    <row r="16" spans="1:41" ht="16.5" customHeight="1" x14ac:dyDescent="0.25">
      <c r="A16" s="14">
        <v>2</v>
      </c>
      <c r="B16" s="14">
        <v>19219</v>
      </c>
      <c r="C16" s="15" t="s">
        <v>70</v>
      </c>
      <c r="D16" s="16">
        <v>3512276</v>
      </c>
      <c r="E16" s="17" t="s">
        <v>85</v>
      </c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2">
        <f t="shared" si="0"/>
        <v>0</v>
      </c>
      <c r="Q16" s="27">
        <f>P16/20</f>
        <v>0</v>
      </c>
      <c r="R16" s="24"/>
      <c r="S16" s="28"/>
      <c r="T16" s="28">
        <f t="shared" si="7"/>
        <v>0</v>
      </c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2">
        <f t="shared" si="3"/>
        <v>0</v>
      </c>
      <c r="AH16" s="56">
        <f>AG16/20</f>
        <v>0</v>
      </c>
      <c r="AI16" s="24"/>
      <c r="AJ16" s="28"/>
      <c r="AK16" s="28">
        <f t="shared" si="5"/>
        <v>0</v>
      </c>
    </row>
    <row r="17" spans="8:37" x14ac:dyDescent="0.25">
      <c r="T17" s="69">
        <f>SUM(T3:T16)</f>
        <v>134472839.60000002</v>
      </c>
      <c r="AK17" s="69">
        <f>SUM(AK3:AK16)</f>
        <v>85442214.825000003</v>
      </c>
    </row>
    <row r="18" spans="8:37" x14ac:dyDescent="0.25">
      <c r="H18" t="s">
        <v>92</v>
      </c>
      <c r="I18" t="s">
        <v>92</v>
      </c>
      <c r="J18" t="s">
        <v>92</v>
      </c>
      <c r="K18" t="s">
        <v>92</v>
      </c>
      <c r="L18" t="s">
        <v>92</v>
      </c>
      <c r="M18" t="s">
        <v>92</v>
      </c>
      <c r="N18" t="s">
        <v>92</v>
      </c>
      <c r="O18" t="s">
        <v>92</v>
      </c>
      <c r="U18" t="s">
        <v>92</v>
      </c>
      <c r="V18" t="s">
        <v>92</v>
      </c>
      <c r="W18" t="s">
        <v>92</v>
      </c>
      <c r="X18" t="s">
        <v>92</v>
      </c>
      <c r="Y18" t="s">
        <v>92</v>
      </c>
      <c r="Z18" t="s">
        <v>92</v>
      </c>
      <c r="AA18" t="s">
        <v>92</v>
      </c>
      <c r="AC18" t="s">
        <v>92</v>
      </c>
      <c r="AE18" t="s">
        <v>92</v>
      </c>
    </row>
    <row r="19" spans="8:37" x14ac:dyDescent="0.25">
      <c r="T19" s="30">
        <f>+T17/1000</f>
        <v>134472.83960000004</v>
      </c>
      <c r="AK19" s="30">
        <f>+AK17/1000</f>
        <v>85442.214825000003</v>
      </c>
    </row>
    <row r="20" spans="8:37" x14ac:dyDescent="0.25">
      <c r="T20" s="30">
        <f>+T17/1000</f>
        <v>134472.83960000004</v>
      </c>
      <c r="AK20" s="30">
        <f>+AK17/1000</f>
        <v>85442.214825000003</v>
      </c>
    </row>
  </sheetData>
  <mergeCells count="2">
    <mergeCell ref="AG1:AK1"/>
    <mergeCell ref="P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dcterms:created xsi:type="dcterms:W3CDTF">2021-01-04T04:57:10Z</dcterms:created>
  <dcterms:modified xsi:type="dcterms:W3CDTF">2021-01-15T06:34:04Z</dcterms:modified>
</cp:coreProperties>
</file>