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1\"/>
    </mc:Choice>
  </mc:AlternateContent>
  <bookViews>
    <workbookView xWindow="0" yWindow="0" windowWidth="20490" windowHeight="7155" activeTab="1"/>
  </bookViews>
  <sheets>
    <sheet name="SODA" sheetId="1" r:id="rId1"/>
    <sheet name="T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0" i="2" l="1"/>
  <c r="T20" i="2"/>
  <c r="AL19" i="2"/>
  <c r="T19" i="2"/>
  <c r="AJ5" i="2" l="1"/>
  <c r="R5" i="2"/>
  <c r="AH4" i="2" l="1"/>
  <c r="AH5" i="2"/>
  <c r="AI5" i="2" s="1"/>
  <c r="AH6" i="2"/>
  <c r="AI6" i="2" s="1"/>
  <c r="AH7" i="2"/>
  <c r="AI7" i="2" s="1"/>
  <c r="AH8" i="2"/>
  <c r="AI8" i="2" s="1"/>
  <c r="AH9" i="2"/>
  <c r="AH10" i="2"/>
  <c r="AI10" i="2" s="1"/>
  <c r="AH11" i="2"/>
  <c r="AI11" i="2" s="1"/>
  <c r="AH12" i="2"/>
  <c r="AH13" i="2"/>
  <c r="AI13" i="2" s="1"/>
  <c r="AH14" i="2"/>
  <c r="AI14" i="2" s="1"/>
  <c r="AH15" i="2"/>
  <c r="AI15" i="2" s="1"/>
  <c r="AH16" i="2"/>
  <c r="AI16" i="2" s="1"/>
  <c r="AH3" i="2"/>
  <c r="AI3" i="2" s="1"/>
  <c r="Q6" i="2"/>
  <c r="P16" i="2"/>
  <c r="Q16" i="2" s="1"/>
  <c r="P4" i="2"/>
  <c r="Q4" i="2" s="1"/>
  <c r="P5" i="2"/>
  <c r="Q5" i="2" s="1"/>
  <c r="P6" i="2"/>
  <c r="P7" i="2"/>
  <c r="Q7" i="2" s="1"/>
  <c r="P8" i="2"/>
  <c r="Q8" i="2" s="1"/>
  <c r="P9" i="2"/>
  <c r="P10" i="2"/>
  <c r="Q10" i="2" s="1"/>
  <c r="P11" i="2"/>
  <c r="Q11" i="2" s="1"/>
  <c r="P12" i="2"/>
  <c r="P13" i="2"/>
  <c r="P14" i="2"/>
  <c r="P15" i="2"/>
  <c r="Q15" i="2" s="1"/>
  <c r="P3" i="2"/>
  <c r="Q3" i="2" s="1"/>
  <c r="R16" i="2"/>
  <c r="S16" i="2" s="1"/>
  <c r="S15" i="2"/>
  <c r="S14" i="2"/>
  <c r="Q14" i="2"/>
  <c r="S13" i="2"/>
  <c r="Q13" i="2"/>
  <c r="S12" i="2"/>
  <c r="Q12" i="2"/>
  <c r="S11" i="2"/>
  <c r="S10" i="2"/>
  <c r="S9" i="2"/>
  <c r="Q9" i="2"/>
  <c r="S8" i="2"/>
  <c r="R7" i="2"/>
  <c r="S7" i="2" s="1"/>
  <c r="S6" i="2"/>
  <c r="S5" i="2"/>
  <c r="R4" i="2"/>
  <c r="S4" i="2" s="1"/>
  <c r="S3" i="2"/>
  <c r="R3" i="2"/>
  <c r="AJ16" i="2"/>
  <c r="AK16" i="2" s="1"/>
  <c r="AJ7" i="2"/>
  <c r="AK7" i="2" s="1"/>
  <c r="AJ4" i="2"/>
  <c r="AK4" i="2" s="1"/>
  <c r="AK15" i="2"/>
  <c r="AK14" i="2"/>
  <c r="AK13" i="2"/>
  <c r="AK12" i="2"/>
  <c r="AI12" i="2"/>
  <c r="AK11" i="2"/>
  <c r="AK10" i="2"/>
  <c r="AK9" i="2"/>
  <c r="AI9" i="2"/>
  <c r="AK8" i="2"/>
  <c r="AK6" i="2"/>
  <c r="AK5" i="2"/>
  <c r="AI4" i="2"/>
  <c r="AJ3" i="2"/>
  <c r="AK3" i="2" s="1"/>
  <c r="T12" i="2" l="1"/>
  <c r="T10" i="2"/>
  <c r="T8" i="2"/>
  <c r="T6" i="2"/>
  <c r="T5" i="2"/>
  <c r="T16" i="2"/>
  <c r="T7" i="2"/>
  <c r="T14" i="2"/>
  <c r="T4" i="2"/>
  <c r="T9" i="2"/>
  <c r="T11" i="2"/>
  <c r="T13" i="2"/>
  <c r="T15" i="2"/>
  <c r="T3" i="2"/>
  <c r="AL11" i="2"/>
  <c r="AL16" i="2"/>
  <c r="AL10" i="2"/>
  <c r="AL3" i="2"/>
  <c r="AL15" i="2"/>
  <c r="AL14" i="2"/>
  <c r="AL12" i="2"/>
  <c r="AL13" i="2"/>
  <c r="AL4" i="2"/>
  <c r="AL6" i="2"/>
  <c r="AL8" i="2"/>
  <c r="AL5" i="2"/>
  <c r="AL7" i="2"/>
  <c r="AL9" i="2"/>
  <c r="AL17" i="2" l="1"/>
  <c r="T17" i="2"/>
</calcChain>
</file>

<file path=xl/sharedStrings.xml><?xml version="1.0" encoding="utf-8"?>
<sst xmlns="http://schemas.openxmlformats.org/spreadsheetml/2006/main" count="362" uniqueCount="270">
  <si>
    <t>SỐ LIỆU SODA THÁNG 01.2021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</si>
  <si>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</si>
  <si>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</si>
  <si>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</si>
  <si>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</si>
  <si>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</si>
  <si>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</si>
  <si>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</si>
  <si>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</si>
  <si>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</si>
  <si>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</si>
  <si>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</si>
  <si>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</si>
  <si>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</si>
  <si>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</si>
  <si>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</si>
  <si>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</si>
  <si>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</si>
  <si>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</si>
  <si>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</si>
  <si>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</si>
  <si>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</si>
  <si>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</si>
  <si>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</si>
  <si>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</si>
  <si>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</si>
  <si>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</si>
  <si>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</si>
  <si>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</si>
  <si>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</si>
  <si>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</si>
  <si>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</si>
  <si>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</si>
  <si>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</si>
  <si>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</si>
  <si>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</si>
  <si>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</si>
  <si>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</si>
  <si>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</si>
  <si>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</si>
  <si>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</si>
  <si>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</si>
  <si>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</si>
  <si>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</si>
  <si>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</si>
  <si>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</si>
  <si>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</si>
  <si>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</si>
  <si>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</si>
  <si>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</si>
  <si>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</si>
  <si>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</si>
  <si>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</si>
  <si>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</si>
  <si>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</si>
  <si>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</si>
  <si>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</si>
  <si>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</si>
  <si>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</si>
  <si>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</si>
  <si>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</si>
  <si>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</si>
  <si>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</si>
  <si>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</si>
  <si>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</si>
  <si>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</si>
  <si>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</si>
  <si>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</si>
  <si>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</si>
  <si>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</si>
  <si>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</si>
  <si>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</si>
  <si>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</si>
  <si>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</si>
  <si>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</si>
  <si>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</si>
  <si>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</si>
  <si>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</si>
  <si>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</si>
  <si>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</si>
  <si>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</si>
  <si>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</si>
  <si>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</si>
  <si>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</si>
  <si>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</si>
  <si>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</si>
  <si>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</si>
  <si>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</si>
  <si>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</si>
  <si>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</si>
  <si>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</si>
  <si>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</si>
  <si>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</si>
  <si>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</si>
  <si>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</si>
  <si>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</si>
  <si>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</si>
  <si>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</si>
  <si>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</si>
  <si>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</si>
  <si>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</si>
  <si>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</si>
  <si>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</si>
  <si>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</si>
  <si>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</si>
  <si>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</si>
  <si>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</si>
  <si>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</si>
  <si>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</si>
  <si>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</si>
  <si>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</si>
  <si>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</si>
  <si>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</si>
  <si>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</si>
  <si>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</si>
  <si>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</si>
  <si>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</si>
  <si>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</si>
  <si>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</si>
  <si>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</si>
  <si>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</si>
  <si>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</si>
  <si>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</si>
  <si>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</si>
  <si>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</si>
  <si>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</si>
  <si>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</si>
  <si>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</si>
  <si>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</si>
  <si>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</si>
  <si>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</si>
  <si>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</si>
  <si>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</si>
  <si>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</si>
  <si>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</si>
  <si>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</si>
  <si>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</si>
  <si>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</si>
  <si>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</si>
  <si>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</si>
  <si>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</si>
  <si>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</si>
  <si>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</si>
  <si>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</si>
  <si>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</si>
  <si>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</si>
  <si>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</si>
  <si>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</si>
  <si>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</si>
  <si>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</si>
  <si>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</si>
  <si>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</si>
  <si>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</si>
  <si>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</si>
  <si>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</si>
  <si>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</si>
  <si>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</si>
  <si>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</si>
  <si>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</si>
  <si>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</si>
  <si>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</si>
  <si>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</si>
  <si>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</si>
  <si>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</si>
  <si>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</si>
  <si>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</si>
  <si>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</si>
  <si>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</si>
  <si>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</si>
  <si>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</si>
  <si>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</si>
  <si>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</si>
  <si>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</si>
  <si>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</si>
  <si>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</si>
  <si>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</si>
  <si>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</si>
  <si>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</si>
  <si>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</si>
  <si>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</si>
  <si>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</si>
  <si>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</si>
  <si>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</si>
  <si>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</si>
  <si>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</si>
  <si>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</si>
  <si>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</si>
  <si>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</si>
  <si>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</si>
  <si>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</si>
  <si>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</si>
  <si>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</si>
  <si>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</si>
  <si>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</si>
  <si>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</si>
  <si>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</si>
  <si>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</si>
  <si>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</si>
  <si>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</si>
  <si>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</si>
  <si>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</si>
  <si>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</si>
  <si>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</si>
  <si>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</si>
  <si>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</si>
  <si>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</si>
  <si>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</si>
  <si>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</si>
  <si>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</si>
  <si>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</si>
  <si>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</si>
  <si>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</si>
  <si>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</si>
  <si>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</si>
  <si>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</si>
  <si>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</si>
  <si>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</si>
  <si>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</si>
  <si>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</si>
  <si>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</si>
  <si>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</si>
  <si>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</si>
  <si>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</si>
  <si>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</si>
  <si>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</si>
  <si>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</si>
  <si>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</si>
  <si>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</si>
  <si>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</si>
  <si>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</si>
  <si>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</si>
  <si>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</si>
  <si>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</si>
  <si>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</si>
  <si>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</si>
  <si>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</si>
  <si>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</si>
  <si>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</si>
  <si>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</si>
  <si>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</si>
  <si>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</si>
  <si>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</si>
  <si>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</si>
  <si>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</si>
  <si>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</si>
  <si>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4200</t>
  </si>
  <si>
    <t>130-Cty TNHH Nabati Viet Nam</t>
  </si>
  <si>
    <t>C-B.xop NA.RICHE. p.mai ht350g</t>
  </si>
  <si>
    <t>B.xop NA.RICHEESE p.mai 50g</t>
  </si>
  <si>
    <t>B.xop NA.RICHOCO soco 50g</t>
  </si>
  <si>
    <t>B.RICH.AHH TRIPp.mai hg10x15g</t>
  </si>
  <si>
    <t>B.quy hh NA.soco-p.mai ht 260g</t>
  </si>
  <si>
    <t>SỐ LIỆU TRANSFER THÁNG 01.2021</t>
  </si>
  <si>
    <t>B.xop NABATIRICHEESE hg20x7.5g</t>
  </si>
  <si>
    <t>B.xop NA.RICH p.mai hg 20x16g</t>
  </si>
  <si>
    <t>B.xop NA.RICHOCO soco hg20x16g</t>
  </si>
  <si>
    <t>C-B.quyNABAsocoN.brownies8x14g</t>
  </si>
  <si>
    <t>C-BqueNA.RICHE. ROLL'S ht330g</t>
  </si>
  <si>
    <t>B.quy NA.Nextar brownieht 336g</t>
  </si>
  <si>
    <t>Banh xop NABATI kem t.xanh 40g</t>
  </si>
  <si>
    <t>B.quy ph.mai NABATI GATITO 32g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</si>
  <si>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</si>
  <si>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</si>
  <si>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</si>
  <si>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</si>
  <si>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</si>
  <si>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</si>
  <si>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</si>
  <si>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base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</si>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</sst>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\ _₫_-;\-* #,##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5" fontId="6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1" xfId="2" applyFont="1" applyFill="1" applyBorder="1" applyAlignment="1"/>
    <xf numFmtId="0" fontId="5" fillId="0" borderId="1" xfId="2" applyFont="1" applyFill="1" applyBorder="1" applyAlignment="1">
      <alignment horizontal="right"/>
    </xf>
    <xf numFmtId="164" fontId="5" fillId="0" borderId="1" xfId="1" applyNumberFormat="1" applyFont="1" applyFill="1" applyBorder="1" applyAlignment="1"/>
    <xf numFmtId="164" fontId="4" fillId="0" borderId="1" xfId="1" applyNumberFormat="1" applyFont="1" applyBorder="1" applyAlignment="1"/>
    <xf numFmtId="164" fontId="5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5" fillId="2" borderId="1" xfId="3" applyFont="1" applyFill="1" applyBorder="1" applyAlignment="1">
      <alignment horizontal="center"/>
    </xf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Alignment="1">
      <alignment horizontal="right"/>
    </xf>
    <xf numFmtId="164" fontId="0" fillId="6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/>
    <xf numFmtId="0" fontId="5" fillId="5" borderId="1" xfId="3" applyFont="1" applyFill="1" applyBorder="1" applyAlignment="1">
      <alignment horizontal="center"/>
    </xf>
    <xf numFmtId="0" fontId="5" fillId="5" borderId="1" xfId="3" applyFont="1" applyFill="1" applyBorder="1" applyAlignment="1"/>
    <xf numFmtId="0" fontId="5" fillId="5" borderId="1" xfId="3" applyFont="1" applyFill="1" applyBorder="1" applyAlignment="1">
      <alignment horizontal="right"/>
    </xf>
    <xf numFmtId="164" fontId="5" fillId="5" borderId="1" xfId="1" applyNumberFormat="1" applyFont="1" applyFill="1" applyBorder="1" applyAlignment="1"/>
    <xf numFmtId="164" fontId="5" fillId="5" borderId="1" xfId="1" applyNumberFormat="1" applyFont="1" applyFill="1" applyBorder="1" applyAlignment="1">
      <alignment horizontal="right"/>
    </xf>
    <xf numFmtId="164" fontId="4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vertical="center"/>
    </xf>
    <xf numFmtId="166" fontId="7" fillId="5" borderId="1" xfId="4" applyNumberFormat="1" applyFont="1" applyFill="1" applyBorder="1" applyAlignment="1">
      <alignment horizontal="center" vertical="center"/>
    </xf>
    <xf numFmtId="166" fontId="7" fillId="4" borderId="1" xfId="4" applyNumberFormat="1" applyFont="1" applyFill="1" applyBorder="1" applyAlignment="1">
      <alignment horizontal="center" vertical="center"/>
    </xf>
    <xf numFmtId="0" fontId="0" fillId="5" borderId="1" xfId="0" applyFill="1" applyBorder="1" applyAlignment="1"/>
    <xf numFmtId="164" fontId="0" fillId="5" borderId="1" xfId="0" applyNumberFormat="1" applyFill="1" applyBorder="1" applyAlignment="1"/>
    <xf numFmtId="16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4" fontId="0" fillId="5" borderId="0" xfId="0" applyNumberFormat="1" applyFill="1"/>
    <xf numFmtId="0" fontId="2" fillId="3" borderId="1" xfId="0" applyFont="1" applyFill="1" applyBorder="1" applyAlignment="1">
      <alignment horizontal="center" vertical="center"/>
    </xf>
  </cellXfs>
  <cellStyles count="5">
    <cellStyle name="Comma" xfId="1" builtinId="3"/>
    <cellStyle name="Comma 4" xfId="4"/>
    <cellStyle name="Normal" xfId="0" builtinId="0"/>
    <cellStyle name="Normal_SODA" xfId="2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"/>
  <sheetViews>
    <sheetView topLeftCell="D1" workbookViewId="0">
      <pane xSplit="2" ySplit="2" topLeftCell="AB3" activePane="bottomRight" state="frozen"/>
      <selection activeCell="D1" sqref="D1"/>
      <selection pane="topRight" activeCell="F1" sqref="F1"/>
      <selection pane="bottomLeft" activeCell="D3" sqref="D3"/>
      <selection pane="bottomRight" activeCell="AD3" sqref="AD3"/>
    </sheetView>
  </sheetViews>
  <sheetFormatPr defaultRowHeight="15" x14ac:dyDescent="0.25"/>
  <cols>
    <col min="1" max="2" width="0" hidden="1" customWidth="1"/>
    <col min="3" max="3" width="28.5703125" hidden="1" customWidth="1"/>
    <col min="4" max="4" width="8" customWidth="1"/>
    <col min="5" max="5" width="31.28515625" customWidth="1"/>
  </cols>
  <sheetData>
    <row r="1" spans="1:125" s="2" customFormat="1" ht="26.25" x14ac:dyDescent="0.25">
      <c r="A1" s="1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3" t="s">
        <v>89</v>
      </c>
      <c r="CQ1" s="3" t="s">
        <v>90</v>
      </c>
      <c r="CR1" s="3" t="s">
        <v>91</v>
      </c>
      <c r="CS1" s="3" t="s">
        <v>92</v>
      </c>
      <c r="CT1" s="3" t="s">
        <v>93</v>
      </c>
      <c r="CU1" s="3" t="s">
        <v>94</v>
      </c>
      <c r="CV1" s="3" t="s">
        <v>95</v>
      </c>
      <c r="CW1" s="3" t="s">
        <v>96</v>
      </c>
      <c r="CX1" s="3" t="s">
        <v>97</v>
      </c>
      <c r="CY1" s="3" t="s">
        <v>98</v>
      </c>
      <c r="CZ1" s="3" t="s">
        <v>99</v>
      </c>
      <c r="DA1" s="3" t="s">
        <v>100</v>
      </c>
      <c r="DB1" s="3" t="s">
        <v>101</v>
      </c>
      <c r="DC1" s="3" t="s">
        <v>102</v>
      </c>
      <c r="DD1" s="3" t="s">
        <v>103</v>
      </c>
      <c r="DE1" s="3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3" t="s">
        <v>115</v>
      </c>
      <c r="DQ1" s="3" t="s">
        <v>116</v>
      </c>
      <c r="DR1" s="3" t="s">
        <v>117</v>
      </c>
      <c r="DS1" s="3" t="s">
        <v>118</v>
      </c>
      <c r="DT1" s="3" t="s">
        <v>119</v>
      </c>
      <c r="DU1" s="3" t="s">
        <v>120</v>
      </c>
    </row>
    <row r="2" spans="1:125" x14ac:dyDescent="0.25">
      <c r="A2" s="4" t="s">
        <v>121</v>
      </c>
      <c r="B2" s="4" t="s">
        <v>122</v>
      </c>
      <c r="C2" s="4" t="s">
        <v>123</v>
      </c>
      <c r="D2" s="4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5" t="s">
        <v>130</v>
      </c>
      <c r="K2" s="5" t="s">
        <v>131</v>
      </c>
      <c r="L2" s="5" t="s">
        <v>132</v>
      </c>
      <c r="M2" s="5" t="s">
        <v>133</v>
      </c>
      <c r="N2" s="5" t="s">
        <v>134</v>
      </c>
      <c r="O2" s="5" t="s">
        <v>135</v>
      </c>
      <c r="P2" s="5" t="s">
        <v>136</v>
      </c>
      <c r="Q2" s="5" t="s">
        <v>137</v>
      </c>
      <c r="R2" s="5" t="s">
        <v>138</v>
      </c>
      <c r="S2" s="5" t="s">
        <v>139</v>
      </c>
      <c r="T2" s="5" t="s">
        <v>140</v>
      </c>
      <c r="U2" s="5" t="s">
        <v>141</v>
      </c>
      <c r="V2" s="5" t="s">
        <v>142</v>
      </c>
      <c r="W2" s="5" t="s">
        <v>143</v>
      </c>
      <c r="X2" s="5" t="s">
        <v>144</v>
      </c>
      <c r="Y2" s="5" t="s">
        <v>145</v>
      </c>
      <c r="Z2" s="5" t="s">
        <v>146</v>
      </c>
      <c r="AA2" s="5" t="s">
        <v>147</v>
      </c>
      <c r="AB2" s="5" t="s">
        <v>148</v>
      </c>
      <c r="AC2" s="5" t="s">
        <v>149</v>
      </c>
      <c r="AD2" s="5" t="s">
        <v>150</v>
      </c>
      <c r="AE2" s="5" t="s">
        <v>151</v>
      </c>
      <c r="AF2" s="5" t="s">
        <v>152</v>
      </c>
      <c r="AG2" s="5" t="s">
        <v>153</v>
      </c>
      <c r="AH2" s="5" t="s">
        <v>154</v>
      </c>
      <c r="AI2" s="5" t="s">
        <v>155</v>
      </c>
      <c r="AJ2" s="5" t="s">
        <v>156</v>
      </c>
      <c r="AK2" s="5" t="s">
        <v>157</v>
      </c>
      <c r="AL2" s="5" t="s">
        <v>158</v>
      </c>
      <c r="AM2" s="5" t="s">
        <v>159</v>
      </c>
      <c r="AN2" s="5" t="s">
        <v>160</v>
      </c>
      <c r="AO2" s="5" t="s">
        <v>161</v>
      </c>
      <c r="AP2" s="5" t="s">
        <v>162</v>
      </c>
      <c r="AQ2" s="5" t="s">
        <v>163</v>
      </c>
      <c r="AR2" s="5" t="s">
        <v>164</v>
      </c>
      <c r="AS2" s="5" t="s">
        <v>165</v>
      </c>
      <c r="AT2" s="5" t="s">
        <v>166</v>
      </c>
      <c r="AU2" s="5" t="s">
        <v>167</v>
      </c>
      <c r="AV2" s="5" t="s">
        <v>168</v>
      </c>
      <c r="AW2" s="5" t="s">
        <v>169</v>
      </c>
      <c r="AX2" s="5" t="s">
        <v>170</v>
      </c>
      <c r="AY2" s="5" t="s">
        <v>171</v>
      </c>
      <c r="AZ2" s="5" t="s">
        <v>172</v>
      </c>
      <c r="BA2" s="5" t="s">
        <v>173</v>
      </c>
      <c r="BB2" s="5" t="s">
        <v>174</v>
      </c>
      <c r="BC2" s="5" t="s">
        <v>175</v>
      </c>
      <c r="BD2" s="5" t="s">
        <v>176</v>
      </c>
      <c r="BE2" s="5" t="s">
        <v>177</v>
      </c>
      <c r="BF2" s="5" t="s">
        <v>178</v>
      </c>
      <c r="BG2" s="5" t="s">
        <v>179</v>
      </c>
      <c r="BH2" s="5" t="s">
        <v>180</v>
      </c>
      <c r="BI2" s="5" t="s">
        <v>181</v>
      </c>
      <c r="BJ2" s="5" t="s">
        <v>182</v>
      </c>
      <c r="BK2" s="5" t="s">
        <v>183</v>
      </c>
      <c r="BL2" s="5" t="s">
        <v>184</v>
      </c>
      <c r="BM2" s="5" t="s">
        <v>185</v>
      </c>
      <c r="BN2" s="5" t="s">
        <v>186</v>
      </c>
      <c r="BO2" s="5" t="s">
        <v>187</v>
      </c>
      <c r="BP2" s="5" t="s">
        <v>188</v>
      </c>
      <c r="BQ2" s="5" t="s">
        <v>189</v>
      </c>
      <c r="BR2" s="5" t="s">
        <v>190</v>
      </c>
      <c r="BS2" s="5" t="s">
        <v>191</v>
      </c>
      <c r="BT2" s="5" t="s">
        <v>192</v>
      </c>
      <c r="BU2" s="5" t="s">
        <v>193</v>
      </c>
      <c r="BV2" s="5" t="s">
        <v>194</v>
      </c>
      <c r="BW2" s="5" t="s">
        <v>195</v>
      </c>
      <c r="BX2" s="5" t="s">
        <v>196</v>
      </c>
      <c r="BY2" s="5" t="s">
        <v>197</v>
      </c>
      <c r="BZ2" s="5" t="s">
        <v>198</v>
      </c>
      <c r="CA2" s="5" t="s">
        <v>199</v>
      </c>
      <c r="CB2" s="5" t="s">
        <v>200</v>
      </c>
      <c r="CC2" s="5" t="s">
        <v>201</v>
      </c>
      <c r="CD2" s="5" t="s">
        <v>202</v>
      </c>
      <c r="CE2" s="5" t="s">
        <v>203</v>
      </c>
      <c r="CF2" s="5" t="s">
        <v>204</v>
      </c>
      <c r="CG2" s="5" t="s">
        <v>205</v>
      </c>
      <c r="CH2" s="5" t="s">
        <v>206</v>
      </c>
      <c r="CI2" s="5" t="s">
        <v>207</v>
      </c>
      <c r="CJ2" s="5" t="s">
        <v>208</v>
      </c>
      <c r="CK2" s="5" t="s">
        <v>209</v>
      </c>
      <c r="CL2" s="5" t="s">
        <v>210</v>
      </c>
      <c r="CM2" s="5" t="s">
        <v>211</v>
      </c>
      <c r="CN2" s="5" t="s">
        <v>212</v>
      </c>
      <c r="CO2" s="5" t="s">
        <v>213</v>
      </c>
      <c r="CP2" s="5" t="s">
        <v>214</v>
      </c>
      <c r="CQ2" s="5" t="s">
        <v>215</v>
      </c>
      <c r="CR2" s="5" t="s">
        <v>216</v>
      </c>
      <c r="CS2" s="5" t="s">
        <v>217</v>
      </c>
      <c r="CT2" s="5" t="s">
        <v>218</v>
      </c>
      <c r="CU2" s="5" t="s">
        <v>219</v>
      </c>
      <c r="CV2" s="5" t="s">
        <v>220</v>
      </c>
      <c r="CW2" s="5" t="s">
        <v>221</v>
      </c>
      <c r="CX2" s="5" t="s">
        <v>222</v>
      </c>
      <c r="CY2" s="5" t="s">
        <v>223</v>
      </c>
      <c r="CZ2" s="5" t="s">
        <v>224</v>
      </c>
      <c r="DA2" s="5" t="s">
        <v>225</v>
      </c>
      <c r="DB2" s="5" t="s">
        <v>226</v>
      </c>
      <c r="DC2" s="5" t="s">
        <v>227</v>
      </c>
      <c r="DD2" s="5" t="s">
        <v>228</v>
      </c>
      <c r="DE2" s="5" t="s">
        <v>229</v>
      </c>
      <c r="DF2" s="5" t="s">
        <v>230</v>
      </c>
      <c r="DG2" s="5" t="s">
        <v>231</v>
      </c>
      <c r="DH2" s="5" t="s">
        <v>232</v>
      </c>
      <c r="DI2" s="5" t="s">
        <v>233</v>
      </c>
      <c r="DJ2" s="5" t="s">
        <v>234</v>
      </c>
      <c r="DK2" s="5" t="s">
        <v>235</v>
      </c>
      <c r="DL2" s="5" t="s">
        <v>236</v>
      </c>
      <c r="DM2" s="5" t="s">
        <v>237</v>
      </c>
      <c r="DN2" s="5" t="s">
        <v>238</v>
      </c>
      <c r="DO2" s="5" t="s">
        <v>239</v>
      </c>
      <c r="DP2" s="5" t="s">
        <v>240</v>
      </c>
      <c r="DQ2" s="5" t="s">
        <v>241</v>
      </c>
      <c r="DR2" s="5" t="s">
        <v>242</v>
      </c>
      <c r="DS2" s="5" t="s">
        <v>243</v>
      </c>
      <c r="DT2" s="5" t="s">
        <v>244</v>
      </c>
      <c r="DU2" s="5" t="s">
        <v>245</v>
      </c>
    </row>
    <row r="3" spans="1:125" x14ac:dyDescent="0.25">
      <c r="A3" s="6">
        <v>2</v>
      </c>
      <c r="B3" s="6">
        <v>19219</v>
      </c>
      <c r="C3" s="7" t="s">
        <v>246</v>
      </c>
      <c r="D3" s="8">
        <v>3360436</v>
      </c>
      <c r="E3" s="9" t="s">
        <v>247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>
        <v>150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1">
        <v>-150</v>
      </c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</row>
    <row r="4" spans="1:125" x14ac:dyDescent="0.25">
      <c r="A4" s="6">
        <v>2</v>
      </c>
      <c r="B4" s="6">
        <v>19219</v>
      </c>
      <c r="C4" s="7" t="s">
        <v>246</v>
      </c>
      <c r="D4" s="8">
        <v>3373113</v>
      </c>
      <c r="E4" s="9" t="s">
        <v>248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1">
        <v>882</v>
      </c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</row>
    <row r="5" spans="1:125" x14ac:dyDescent="0.25">
      <c r="A5" s="6">
        <v>2</v>
      </c>
      <c r="B5" s="6">
        <v>19219</v>
      </c>
      <c r="C5" s="7" t="s">
        <v>246</v>
      </c>
      <c r="D5" s="8">
        <v>3384347</v>
      </c>
      <c r="E5" s="9" t="s">
        <v>249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1">
        <v>506</v>
      </c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</row>
    <row r="6" spans="1:125" x14ac:dyDescent="0.25">
      <c r="A6" s="6">
        <v>2</v>
      </c>
      <c r="B6" s="6">
        <v>19219</v>
      </c>
      <c r="C6" s="7" t="s">
        <v>246</v>
      </c>
      <c r="D6" s="8">
        <v>3408152</v>
      </c>
      <c r="E6" s="9" t="s">
        <v>250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1">
        <v>140</v>
      </c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</row>
    <row r="7" spans="1:125" x14ac:dyDescent="0.25">
      <c r="A7" s="6">
        <v>2</v>
      </c>
      <c r="B7" s="6">
        <v>19219</v>
      </c>
      <c r="C7" s="7" t="s">
        <v>246</v>
      </c>
      <c r="D7" s="8">
        <v>3512276</v>
      </c>
      <c r="E7" s="9" t="s">
        <v>251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1">
        <v>-102</v>
      </c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1">
        <v>102</v>
      </c>
      <c r="DO7" s="10"/>
      <c r="DP7" s="10"/>
      <c r="DQ7" s="10"/>
      <c r="DR7" s="10"/>
      <c r="DS7" s="10"/>
      <c r="DT7" s="10"/>
      <c r="DU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topLeftCell="E1" workbookViewId="0">
      <pane xSplit="1" ySplit="2" topLeftCell="T3" activePane="bottomRight" state="frozen"/>
      <selection activeCell="E1" sqref="E1"/>
      <selection pane="topRight" activeCell="F1" sqref="F1"/>
      <selection pane="bottomLeft" activeCell="E3" sqref="E3"/>
      <selection pane="bottomRight" activeCell="AH18" sqref="AH18"/>
    </sheetView>
  </sheetViews>
  <sheetFormatPr defaultRowHeight="15" x14ac:dyDescent="0.25"/>
  <cols>
    <col min="1" max="2" width="0" hidden="1" customWidth="1"/>
    <col min="3" max="3" width="28" hidden="1" customWidth="1"/>
    <col min="4" max="4" width="0" hidden="1" customWidth="1"/>
    <col min="5" max="5" width="33.140625" customWidth="1"/>
    <col min="6" max="14" width="9.140625" customWidth="1"/>
    <col min="15" max="15" width="12.85546875" customWidth="1"/>
    <col min="16" max="17" width="10.7109375" style="22" customWidth="1"/>
    <col min="18" max="19" width="10.7109375" style="21" customWidth="1"/>
    <col min="20" max="20" width="16" style="21" customWidth="1"/>
    <col min="21" max="28" width="9.140625" customWidth="1"/>
    <col min="29" max="30" width="13.42578125" customWidth="1"/>
    <col min="31" max="33" width="9.140625" customWidth="1"/>
    <col min="34" max="35" width="10.7109375" style="22" customWidth="1"/>
    <col min="36" max="37" width="10.7109375" style="21" customWidth="1"/>
    <col min="38" max="38" width="16" style="21" customWidth="1"/>
  </cols>
  <sheetData>
    <row r="1" spans="1:38" s="2" customFormat="1" ht="26.25" x14ac:dyDescent="0.25">
      <c r="A1" s="12" t="s">
        <v>252</v>
      </c>
      <c r="F1" s="3" t="s">
        <v>1</v>
      </c>
      <c r="G1" s="3" t="s">
        <v>11</v>
      </c>
      <c r="H1" s="3" t="s">
        <v>14</v>
      </c>
      <c r="I1" s="3" t="s">
        <v>19</v>
      </c>
      <c r="J1" s="3" t="s">
        <v>41</v>
      </c>
      <c r="K1" s="3" t="s">
        <v>66</v>
      </c>
      <c r="L1" s="3" t="s">
        <v>72</v>
      </c>
      <c r="M1" s="3" t="s">
        <v>81</v>
      </c>
      <c r="N1" s="3" t="s">
        <v>103</v>
      </c>
      <c r="O1" s="3" t="s">
        <v>25</v>
      </c>
      <c r="P1" s="39" t="s">
        <v>262</v>
      </c>
      <c r="Q1" s="39"/>
      <c r="R1" s="39"/>
      <c r="S1" s="39"/>
      <c r="T1" s="39"/>
      <c r="U1" s="3" t="s">
        <v>28</v>
      </c>
      <c r="V1" s="3" t="s">
        <v>40</v>
      </c>
      <c r="W1" s="3" t="s">
        <v>49</v>
      </c>
      <c r="X1" s="3" t="s">
        <v>51</v>
      </c>
      <c r="Y1" s="3" t="s">
        <v>53</v>
      </c>
      <c r="Z1" s="3" t="s">
        <v>67</v>
      </c>
      <c r="AA1" s="3" t="s">
        <v>84</v>
      </c>
      <c r="AB1" s="3" t="s">
        <v>95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118</v>
      </c>
      <c r="AH1" s="39" t="s">
        <v>262</v>
      </c>
      <c r="AI1" s="39"/>
      <c r="AJ1" s="39"/>
      <c r="AK1" s="39"/>
      <c r="AL1" s="39"/>
    </row>
    <row r="2" spans="1:38" ht="30" x14ac:dyDescent="0.25">
      <c r="A2" s="13" t="s">
        <v>121</v>
      </c>
      <c r="B2" s="13" t="s">
        <v>122</v>
      </c>
      <c r="C2" s="13" t="s">
        <v>123</v>
      </c>
      <c r="D2" s="13" t="s">
        <v>124</v>
      </c>
      <c r="E2" s="5" t="s">
        <v>125</v>
      </c>
      <c r="F2" s="5" t="s">
        <v>126</v>
      </c>
      <c r="G2" s="5" t="s">
        <v>136</v>
      </c>
      <c r="H2" s="5" t="s">
        <v>139</v>
      </c>
      <c r="I2" s="5" t="s">
        <v>144</v>
      </c>
      <c r="J2" s="5" t="s">
        <v>166</v>
      </c>
      <c r="K2" s="5" t="s">
        <v>191</v>
      </c>
      <c r="L2" s="5" t="s">
        <v>197</v>
      </c>
      <c r="M2" s="5" t="s">
        <v>206</v>
      </c>
      <c r="N2" s="5" t="s">
        <v>228</v>
      </c>
      <c r="O2" s="5" t="s">
        <v>150</v>
      </c>
      <c r="P2" s="14" t="s">
        <v>263</v>
      </c>
      <c r="Q2" s="14" t="s">
        <v>264</v>
      </c>
      <c r="R2" s="15" t="s">
        <v>265</v>
      </c>
      <c r="S2" s="15" t="s">
        <v>266</v>
      </c>
      <c r="T2" s="15" t="s">
        <v>267</v>
      </c>
      <c r="U2" s="5" t="s">
        <v>153</v>
      </c>
      <c r="V2" s="5" t="s">
        <v>165</v>
      </c>
      <c r="W2" s="5" t="s">
        <v>174</v>
      </c>
      <c r="X2" s="5" t="s">
        <v>176</v>
      </c>
      <c r="Y2" s="5" t="s">
        <v>178</v>
      </c>
      <c r="Z2" s="5" t="s">
        <v>192</v>
      </c>
      <c r="AA2" s="5" t="s">
        <v>209</v>
      </c>
      <c r="AB2" s="5" t="s">
        <v>220</v>
      </c>
      <c r="AC2" s="5" t="s">
        <v>231</v>
      </c>
      <c r="AD2" s="5" t="s">
        <v>232</v>
      </c>
      <c r="AE2" s="5" t="s">
        <v>233</v>
      </c>
      <c r="AF2" s="5" t="s">
        <v>234</v>
      </c>
      <c r="AG2" s="5" t="s">
        <v>243</v>
      </c>
      <c r="AH2" s="14" t="s">
        <v>263</v>
      </c>
      <c r="AI2" s="14" t="s">
        <v>264</v>
      </c>
      <c r="AJ2" s="15" t="s">
        <v>265</v>
      </c>
      <c r="AK2" s="15" t="s">
        <v>266</v>
      </c>
      <c r="AL2" s="15" t="s">
        <v>267</v>
      </c>
    </row>
    <row r="3" spans="1:38" s="21" customFormat="1" x14ac:dyDescent="0.25">
      <c r="A3" s="25">
        <v>2</v>
      </c>
      <c r="B3" s="25">
        <v>19219</v>
      </c>
      <c r="C3" s="26" t="s">
        <v>246</v>
      </c>
      <c r="D3" s="27">
        <v>3284683</v>
      </c>
      <c r="E3" s="24" t="s">
        <v>253</v>
      </c>
      <c r="F3" s="29">
        <v>540</v>
      </c>
      <c r="G3" s="29">
        <v>360</v>
      </c>
      <c r="H3" s="29">
        <v>270</v>
      </c>
      <c r="I3" s="29">
        <v>78</v>
      </c>
      <c r="J3" s="30"/>
      <c r="K3" s="29">
        <v>60</v>
      </c>
      <c r="L3" s="29">
        <v>48</v>
      </c>
      <c r="M3" s="29">
        <v>66</v>
      </c>
      <c r="N3" s="29">
        <v>90</v>
      </c>
      <c r="O3" s="29">
        <v>510</v>
      </c>
      <c r="P3" s="16">
        <f>+SUM(F3:O3)</f>
        <v>2022</v>
      </c>
      <c r="Q3" s="36">
        <f>P3/6</f>
        <v>337</v>
      </c>
      <c r="R3" s="17">
        <f>152727*75%</f>
        <v>114545.25</v>
      </c>
      <c r="S3" s="18">
        <f>R3*1.1</f>
        <v>125999.77500000001</v>
      </c>
      <c r="T3" s="18">
        <f>S3*Q3</f>
        <v>42461924.175000004</v>
      </c>
      <c r="U3" s="29">
        <v>210</v>
      </c>
      <c r="V3" s="29">
        <v>60</v>
      </c>
      <c r="W3" s="29">
        <v>30</v>
      </c>
      <c r="X3" s="29">
        <v>180</v>
      </c>
      <c r="Y3" s="29">
        <v>270</v>
      </c>
      <c r="Z3" s="29">
        <v>24</v>
      </c>
      <c r="AA3" s="29">
        <v>18</v>
      </c>
      <c r="AB3" s="29">
        <v>6</v>
      </c>
      <c r="AC3" s="29">
        <v>30</v>
      </c>
      <c r="AD3" s="29">
        <v>12</v>
      </c>
      <c r="AE3" s="30"/>
      <c r="AF3" s="29">
        <v>12</v>
      </c>
      <c r="AG3" s="30"/>
      <c r="AH3" s="20">
        <f>+SUM(U3:AG3)</f>
        <v>852</v>
      </c>
      <c r="AI3" s="34">
        <f>AH3/6</f>
        <v>142</v>
      </c>
      <c r="AJ3" s="31">
        <f>152727*75%</f>
        <v>114545.25</v>
      </c>
      <c r="AK3" s="19">
        <f>AJ3*1.1</f>
        <v>125999.77500000001</v>
      </c>
      <c r="AL3" s="19">
        <f>AK3*AI3</f>
        <v>17891968.050000001</v>
      </c>
    </row>
    <row r="4" spans="1:38" s="21" customFormat="1" x14ac:dyDescent="0.25">
      <c r="A4" s="25">
        <v>2</v>
      </c>
      <c r="B4" s="25">
        <v>19219</v>
      </c>
      <c r="C4" s="26" t="s">
        <v>246</v>
      </c>
      <c r="D4" s="27">
        <v>3352387</v>
      </c>
      <c r="E4" s="24" t="s">
        <v>254</v>
      </c>
      <c r="F4" s="29">
        <v>330</v>
      </c>
      <c r="G4" s="29">
        <v>240</v>
      </c>
      <c r="H4" s="29">
        <v>90</v>
      </c>
      <c r="I4" s="29">
        <v>150</v>
      </c>
      <c r="J4" s="29">
        <v>60</v>
      </c>
      <c r="K4" s="29">
        <v>948</v>
      </c>
      <c r="L4" s="29">
        <v>90</v>
      </c>
      <c r="M4" s="29">
        <v>48</v>
      </c>
      <c r="N4" s="29">
        <v>120</v>
      </c>
      <c r="O4" s="29">
        <v>570</v>
      </c>
      <c r="P4" s="16">
        <f t="shared" ref="P4:P16" si="0">+SUM(F4:O4)</f>
        <v>2646</v>
      </c>
      <c r="Q4" s="37">
        <f>P4/6</f>
        <v>441</v>
      </c>
      <c r="R4" s="17">
        <f>204000*85%</f>
        <v>173400</v>
      </c>
      <c r="S4" s="18">
        <f t="shared" ref="S4:S16" si="1">R4*1.1</f>
        <v>190740.00000000003</v>
      </c>
      <c r="T4" s="18">
        <f t="shared" ref="T4:T16" si="2">S4*Q4</f>
        <v>84116340.000000015</v>
      </c>
      <c r="U4" s="29">
        <v>144</v>
      </c>
      <c r="V4" s="29">
        <v>60</v>
      </c>
      <c r="W4" s="30"/>
      <c r="X4" s="29">
        <v>30</v>
      </c>
      <c r="Y4" s="29">
        <v>210</v>
      </c>
      <c r="Z4" s="29">
        <v>12</v>
      </c>
      <c r="AA4" s="30"/>
      <c r="AB4" s="29">
        <v>18</v>
      </c>
      <c r="AC4" s="29">
        <v>60</v>
      </c>
      <c r="AD4" s="29">
        <v>12</v>
      </c>
      <c r="AE4" s="30"/>
      <c r="AF4" s="29">
        <v>12</v>
      </c>
      <c r="AG4" s="30"/>
      <c r="AH4" s="20">
        <f t="shared" ref="AH4:AH16" si="3">+SUM(U4:AG4)</f>
        <v>558</v>
      </c>
      <c r="AI4" s="34">
        <f>AH4/6</f>
        <v>93</v>
      </c>
      <c r="AJ4" s="31">
        <f>204000*85%</f>
        <v>173400</v>
      </c>
      <c r="AK4" s="19">
        <f t="shared" ref="AK4:AK9" si="4">AJ4*1.1</f>
        <v>190740.00000000003</v>
      </c>
      <c r="AL4" s="19">
        <f t="shared" ref="AL4:AL9" si="5">AK4*AI4</f>
        <v>17738820.000000004</v>
      </c>
    </row>
    <row r="5" spans="1:38" s="21" customFormat="1" x14ac:dyDescent="0.25">
      <c r="A5" s="25">
        <v>2</v>
      </c>
      <c r="B5" s="25">
        <v>19219</v>
      </c>
      <c r="C5" s="26" t="s">
        <v>246</v>
      </c>
      <c r="D5" s="27">
        <v>3360436</v>
      </c>
      <c r="E5" s="24" t="s">
        <v>247</v>
      </c>
      <c r="F5" s="29">
        <v>60</v>
      </c>
      <c r="G5" s="30"/>
      <c r="H5" s="29">
        <v>48</v>
      </c>
      <c r="I5" s="30"/>
      <c r="J5" s="30"/>
      <c r="K5" s="30"/>
      <c r="L5" s="29">
        <v>30</v>
      </c>
      <c r="M5" s="29">
        <v>18</v>
      </c>
      <c r="N5" s="29">
        <v>0</v>
      </c>
      <c r="O5" s="29">
        <v>270</v>
      </c>
      <c r="P5" s="16">
        <f t="shared" si="0"/>
        <v>426</v>
      </c>
      <c r="Q5" s="36">
        <f>P5/6</f>
        <v>71</v>
      </c>
      <c r="R5" s="18">
        <f>300000*0.88</f>
        <v>264000</v>
      </c>
      <c r="S5" s="18">
        <f t="shared" si="1"/>
        <v>290400</v>
      </c>
      <c r="T5" s="18">
        <f t="shared" si="2"/>
        <v>20618400</v>
      </c>
      <c r="U5" s="29">
        <v>18</v>
      </c>
      <c r="V5" s="30"/>
      <c r="W5" s="30"/>
      <c r="X5" s="30"/>
      <c r="Y5" s="29">
        <v>30</v>
      </c>
      <c r="Z5" s="29">
        <v>0</v>
      </c>
      <c r="AA5" s="30"/>
      <c r="AB5" s="30"/>
      <c r="AC5" s="29">
        <v>0</v>
      </c>
      <c r="AD5" s="30"/>
      <c r="AE5" s="30"/>
      <c r="AF5" s="30"/>
      <c r="AG5" s="30"/>
      <c r="AH5" s="20">
        <f t="shared" si="3"/>
        <v>48</v>
      </c>
      <c r="AI5" s="35">
        <f>AH5/6</f>
        <v>8</v>
      </c>
      <c r="AJ5" s="18">
        <f>300000*0.88</f>
        <v>264000</v>
      </c>
      <c r="AK5" s="19">
        <f t="shared" si="4"/>
        <v>290400</v>
      </c>
      <c r="AL5" s="19">
        <f t="shared" si="5"/>
        <v>2323200</v>
      </c>
    </row>
    <row r="6" spans="1:38" s="21" customFormat="1" x14ac:dyDescent="0.25">
      <c r="A6" s="25">
        <v>2</v>
      </c>
      <c r="B6" s="25">
        <v>19219</v>
      </c>
      <c r="C6" s="26" t="s">
        <v>246</v>
      </c>
      <c r="D6" s="27">
        <v>3373113</v>
      </c>
      <c r="E6" s="28" t="s">
        <v>248</v>
      </c>
      <c r="F6" s="29">
        <v>300</v>
      </c>
      <c r="G6" s="29">
        <v>360</v>
      </c>
      <c r="H6" s="29">
        <v>600</v>
      </c>
      <c r="I6" s="29">
        <v>240</v>
      </c>
      <c r="J6" s="29">
        <v>180</v>
      </c>
      <c r="K6" s="29">
        <v>120</v>
      </c>
      <c r="L6" s="29">
        <v>240</v>
      </c>
      <c r="M6" s="29">
        <v>180</v>
      </c>
      <c r="N6" s="30"/>
      <c r="O6" s="29">
        <v>480</v>
      </c>
      <c r="P6" s="16">
        <f t="shared" si="0"/>
        <v>2700</v>
      </c>
      <c r="Q6" s="36">
        <f>P6/60</f>
        <v>45</v>
      </c>
      <c r="R6" s="17">
        <v>300000</v>
      </c>
      <c r="S6" s="18">
        <f t="shared" si="1"/>
        <v>330000</v>
      </c>
      <c r="T6" s="18">
        <f t="shared" si="2"/>
        <v>14850000</v>
      </c>
      <c r="U6" s="29">
        <v>60</v>
      </c>
      <c r="V6" s="29">
        <v>600</v>
      </c>
      <c r="W6" s="29">
        <v>120</v>
      </c>
      <c r="X6" s="29">
        <v>300</v>
      </c>
      <c r="Y6" s="29">
        <v>420</v>
      </c>
      <c r="Z6" s="29">
        <v>60</v>
      </c>
      <c r="AA6" s="29">
        <v>60</v>
      </c>
      <c r="AB6" s="29">
        <v>120</v>
      </c>
      <c r="AC6" s="29">
        <v>300</v>
      </c>
      <c r="AD6" s="29">
        <v>120</v>
      </c>
      <c r="AE6" s="30"/>
      <c r="AF6" s="30"/>
      <c r="AG6" s="30"/>
      <c r="AH6" s="20">
        <f t="shared" si="3"/>
        <v>2160</v>
      </c>
      <c r="AI6" s="35">
        <f>AH6/60</f>
        <v>36</v>
      </c>
      <c r="AJ6" s="31">
        <v>300000</v>
      </c>
      <c r="AK6" s="19">
        <f t="shared" si="4"/>
        <v>330000</v>
      </c>
      <c r="AL6" s="19">
        <f t="shared" si="5"/>
        <v>11880000</v>
      </c>
    </row>
    <row r="7" spans="1:38" s="21" customFormat="1" x14ac:dyDescent="0.25">
      <c r="A7" s="25">
        <v>2</v>
      </c>
      <c r="B7" s="25">
        <v>19219</v>
      </c>
      <c r="C7" s="26" t="s">
        <v>246</v>
      </c>
      <c r="D7" s="27">
        <v>3384346</v>
      </c>
      <c r="E7" s="24" t="s">
        <v>255</v>
      </c>
      <c r="F7" s="29">
        <v>30</v>
      </c>
      <c r="G7" s="29">
        <v>0</v>
      </c>
      <c r="H7" s="29">
        <v>30</v>
      </c>
      <c r="I7" s="29">
        <v>0</v>
      </c>
      <c r="J7" s="29">
        <v>0</v>
      </c>
      <c r="K7" s="29">
        <v>60</v>
      </c>
      <c r="L7" s="29">
        <v>54</v>
      </c>
      <c r="M7" s="29">
        <v>36</v>
      </c>
      <c r="N7" s="29">
        <v>60</v>
      </c>
      <c r="O7" s="29">
        <v>90</v>
      </c>
      <c r="P7" s="16">
        <f t="shared" si="0"/>
        <v>360</v>
      </c>
      <c r="Q7" s="36">
        <f>P7/6</f>
        <v>60</v>
      </c>
      <c r="R7" s="17">
        <f>204000*85%</f>
        <v>173400</v>
      </c>
      <c r="S7" s="18">
        <f t="shared" si="1"/>
        <v>190740.00000000003</v>
      </c>
      <c r="T7" s="18">
        <f t="shared" si="2"/>
        <v>11444400.000000002</v>
      </c>
      <c r="U7" s="30"/>
      <c r="V7" s="30"/>
      <c r="W7" s="29">
        <v>0</v>
      </c>
      <c r="X7" s="29">
        <v>60</v>
      </c>
      <c r="Y7" s="29">
        <v>60</v>
      </c>
      <c r="Z7" s="29">
        <v>12</v>
      </c>
      <c r="AA7" s="29">
        <v>0</v>
      </c>
      <c r="AB7" s="29">
        <v>0</v>
      </c>
      <c r="AC7" s="29">
        <v>18</v>
      </c>
      <c r="AD7" s="29">
        <v>12</v>
      </c>
      <c r="AE7" s="30"/>
      <c r="AF7" s="29">
        <v>0</v>
      </c>
      <c r="AG7" s="30"/>
      <c r="AH7" s="20">
        <f t="shared" si="3"/>
        <v>162</v>
      </c>
      <c r="AI7" s="35">
        <f>AH7/60</f>
        <v>2.7</v>
      </c>
      <c r="AJ7" s="31">
        <f>204000*85%</f>
        <v>173400</v>
      </c>
      <c r="AK7" s="19">
        <f t="shared" si="4"/>
        <v>190740.00000000003</v>
      </c>
      <c r="AL7" s="19">
        <f t="shared" si="5"/>
        <v>514998.00000000012</v>
      </c>
    </row>
    <row r="8" spans="1:38" s="21" customFormat="1" x14ac:dyDescent="0.25">
      <c r="A8" s="25">
        <v>2</v>
      </c>
      <c r="B8" s="25">
        <v>19219</v>
      </c>
      <c r="C8" s="26" t="s">
        <v>246</v>
      </c>
      <c r="D8" s="27">
        <v>3384347</v>
      </c>
      <c r="E8" s="28" t="s">
        <v>249</v>
      </c>
      <c r="F8" s="29">
        <v>180</v>
      </c>
      <c r="G8" s="29">
        <v>360</v>
      </c>
      <c r="H8" s="29">
        <v>300</v>
      </c>
      <c r="I8" s="29">
        <v>60</v>
      </c>
      <c r="J8" s="29">
        <v>120</v>
      </c>
      <c r="K8" s="29">
        <v>120</v>
      </c>
      <c r="L8" s="29">
        <v>300</v>
      </c>
      <c r="M8" s="29">
        <v>60</v>
      </c>
      <c r="N8" s="30"/>
      <c r="O8" s="29">
        <v>480</v>
      </c>
      <c r="P8" s="16">
        <f t="shared" si="0"/>
        <v>1980</v>
      </c>
      <c r="Q8" s="36">
        <f>P8/60</f>
        <v>33</v>
      </c>
      <c r="R8" s="17">
        <v>300000</v>
      </c>
      <c r="S8" s="18">
        <f t="shared" si="1"/>
        <v>330000</v>
      </c>
      <c r="T8" s="18">
        <f t="shared" si="2"/>
        <v>10890000</v>
      </c>
      <c r="U8" s="29">
        <v>60</v>
      </c>
      <c r="V8" s="29">
        <v>300</v>
      </c>
      <c r="W8" s="29">
        <v>120</v>
      </c>
      <c r="X8" s="29">
        <v>300</v>
      </c>
      <c r="Y8" s="29">
        <v>360</v>
      </c>
      <c r="Z8" s="29">
        <v>60</v>
      </c>
      <c r="AA8" s="29">
        <v>60</v>
      </c>
      <c r="AB8" s="29">
        <v>60</v>
      </c>
      <c r="AC8" s="29">
        <v>180</v>
      </c>
      <c r="AD8" s="29">
        <v>60</v>
      </c>
      <c r="AE8" s="30"/>
      <c r="AF8" s="30"/>
      <c r="AG8" s="30"/>
      <c r="AH8" s="20">
        <f t="shared" si="3"/>
        <v>1560</v>
      </c>
      <c r="AI8" s="35">
        <f>AH8/60</f>
        <v>26</v>
      </c>
      <c r="AJ8" s="31">
        <v>300000</v>
      </c>
      <c r="AK8" s="19">
        <f t="shared" si="4"/>
        <v>330000</v>
      </c>
      <c r="AL8" s="19">
        <f t="shared" si="5"/>
        <v>8580000</v>
      </c>
    </row>
    <row r="9" spans="1:38" s="21" customFormat="1" x14ac:dyDescent="0.25">
      <c r="A9" s="25">
        <v>2</v>
      </c>
      <c r="B9" s="25">
        <v>19219</v>
      </c>
      <c r="C9" s="26" t="s">
        <v>246</v>
      </c>
      <c r="D9" s="27">
        <v>3408152</v>
      </c>
      <c r="E9" s="28" t="s">
        <v>250</v>
      </c>
      <c r="F9" s="30"/>
      <c r="G9" s="29">
        <v>260</v>
      </c>
      <c r="H9" s="29">
        <v>100</v>
      </c>
      <c r="I9" s="29">
        <v>100</v>
      </c>
      <c r="J9" s="29">
        <v>60</v>
      </c>
      <c r="K9" s="29">
        <v>100</v>
      </c>
      <c r="L9" s="29">
        <v>200</v>
      </c>
      <c r="M9" s="29">
        <v>80</v>
      </c>
      <c r="N9" s="29">
        <v>200</v>
      </c>
      <c r="O9" s="29">
        <v>200</v>
      </c>
      <c r="P9" s="16">
        <f t="shared" si="0"/>
        <v>1300</v>
      </c>
      <c r="Q9" s="37">
        <f>P9/20</f>
        <v>65</v>
      </c>
      <c r="R9" s="17">
        <v>340000</v>
      </c>
      <c r="S9" s="18">
        <f t="shared" si="1"/>
        <v>374000.00000000006</v>
      </c>
      <c r="T9" s="18">
        <f t="shared" si="2"/>
        <v>24310000.000000004</v>
      </c>
      <c r="U9" s="29">
        <v>60</v>
      </c>
      <c r="V9" s="30"/>
      <c r="W9" s="30"/>
      <c r="X9" s="29">
        <v>100</v>
      </c>
      <c r="Y9" s="30"/>
      <c r="Z9" s="29">
        <v>40</v>
      </c>
      <c r="AA9" s="30"/>
      <c r="AB9" s="29">
        <v>20</v>
      </c>
      <c r="AC9" s="29">
        <v>100</v>
      </c>
      <c r="AD9" s="29">
        <v>20</v>
      </c>
      <c r="AE9" s="30"/>
      <c r="AF9" s="29">
        <v>20</v>
      </c>
      <c r="AG9" s="30"/>
      <c r="AH9" s="20">
        <f t="shared" si="3"/>
        <v>360</v>
      </c>
      <c r="AI9" s="34">
        <f>AH9/20</f>
        <v>18</v>
      </c>
      <c r="AJ9" s="31">
        <v>340000</v>
      </c>
      <c r="AK9" s="19">
        <f t="shared" si="4"/>
        <v>374000.00000000006</v>
      </c>
      <c r="AL9" s="19">
        <f t="shared" si="5"/>
        <v>6732000.0000000009</v>
      </c>
    </row>
    <row r="10" spans="1:38" s="21" customFormat="1" hidden="1" x14ac:dyDescent="0.25">
      <c r="A10" s="25">
        <v>2</v>
      </c>
      <c r="B10" s="25">
        <v>19219</v>
      </c>
      <c r="C10" s="26" t="s">
        <v>246</v>
      </c>
      <c r="D10" s="27">
        <v>3429507</v>
      </c>
      <c r="E10" s="28" t="s">
        <v>256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16">
        <f t="shared" si="0"/>
        <v>0</v>
      </c>
      <c r="Q10" s="36">
        <f t="shared" ref="Q10:Q15" si="6">P10/60</f>
        <v>0</v>
      </c>
      <c r="R10" s="17"/>
      <c r="S10" s="18">
        <f t="shared" si="1"/>
        <v>0</v>
      </c>
      <c r="T10" s="18">
        <f t="shared" si="2"/>
        <v>0</v>
      </c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20">
        <f t="shared" si="3"/>
        <v>0</v>
      </c>
      <c r="AI10" s="35">
        <f t="shared" ref="AI10:AI15" si="7">AH10/60</f>
        <v>0</v>
      </c>
      <c r="AJ10" s="31"/>
      <c r="AK10" s="19">
        <f t="shared" ref="AK10:AK11" si="8">AJ10*1.1</f>
        <v>0</v>
      </c>
      <c r="AL10" s="19">
        <f t="shared" ref="AL10:AL11" si="9">AK10*AI10</f>
        <v>0</v>
      </c>
    </row>
    <row r="11" spans="1:38" s="21" customFormat="1" hidden="1" x14ac:dyDescent="0.25">
      <c r="A11" s="25">
        <v>2</v>
      </c>
      <c r="B11" s="25">
        <v>19219</v>
      </c>
      <c r="C11" s="26" t="s">
        <v>246</v>
      </c>
      <c r="D11" s="27">
        <v>3441792</v>
      </c>
      <c r="E11" s="28" t="s">
        <v>257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16">
        <f t="shared" si="0"/>
        <v>0</v>
      </c>
      <c r="Q11" s="36">
        <f t="shared" si="6"/>
        <v>0</v>
      </c>
      <c r="R11" s="18"/>
      <c r="S11" s="18">
        <f t="shared" si="1"/>
        <v>0</v>
      </c>
      <c r="T11" s="18">
        <f t="shared" si="2"/>
        <v>0</v>
      </c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20">
        <f t="shared" si="3"/>
        <v>0</v>
      </c>
      <c r="AI11" s="35">
        <f t="shared" si="7"/>
        <v>0</v>
      </c>
      <c r="AJ11" s="19"/>
      <c r="AK11" s="19">
        <f t="shared" si="8"/>
        <v>0</v>
      </c>
      <c r="AL11" s="19">
        <f t="shared" si="9"/>
        <v>0</v>
      </c>
    </row>
    <row r="12" spans="1:38" s="21" customFormat="1" hidden="1" x14ac:dyDescent="0.25">
      <c r="A12" s="25">
        <v>2</v>
      </c>
      <c r="B12" s="25">
        <v>19219</v>
      </c>
      <c r="C12" s="26" t="s">
        <v>246</v>
      </c>
      <c r="D12" s="27">
        <v>3441793</v>
      </c>
      <c r="E12" s="28" t="s">
        <v>258</v>
      </c>
      <c r="F12" s="30"/>
      <c r="G12" s="30"/>
      <c r="H12" s="30"/>
      <c r="I12" s="29">
        <v>0</v>
      </c>
      <c r="J12" s="30"/>
      <c r="K12" s="30"/>
      <c r="L12" s="30"/>
      <c r="M12" s="30"/>
      <c r="N12" s="30"/>
      <c r="O12" s="30"/>
      <c r="P12" s="16">
        <f t="shared" si="0"/>
        <v>0</v>
      </c>
      <c r="Q12" s="36">
        <f t="shared" si="6"/>
        <v>0</v>
      </c>
      <c r="R12" s="17"/>
      <c r="S12" s="18">
        <f t="shared" si="1"/>
        <v>0</v>
      </c>
      <c r="T12" s="18">
        <f t="shared" si="2"/>
        <v>0</v>
      </c>
      <c r="U12" s="30"/>
      <c r="V12" s="30"/>
      <c r="W12" s="30"/>
      <c r="X12" s="30"/>
      <c r="Y12" s="30"/>
      <c r="Z12" s="30"/>
      <c r="AA12" s="30"/>
      <c r="AB12" s="30"/>
      <c r="AC12" s="29">
        <v>0</v>
      </c>
      <c r="AD12" s="30"/>
      <c r="AE12" s="30"/>
      <c r="AF12" s="30"/>
      <c r="AG12" s="30"/>
      <c r="AH12" s="20">
        <f t="shared" si="3"/>
        <v>0</v>
      </c>
      <c r="AI12" s="35">
        <f t="shared" si="7"/>
        <v>0</v>
      </c>
      <c r="AJ12" s="31"/>
      <c r="AK12" s="19">
        <f t="shared" ref="AK12:AK15" si="10">AJ12*1.1</f>
        <v>0</v>
      </c>
      <c r="AL12" s="19">
        <f t="shared" ref="AL12:AL15" si="11">AK12*AI12</f>
        <v>0</v>
      </c>
    </row>
    <row r="13" spans="1:38" s="21" customFormat="1" x14ac:dyDescent="0.25">
      <c r="A13" s="25">
        <v>2</v>
      </c>
      <c r="B13" s="25">
        <v>19219</v>
      </c>
      <c r="C13" s="26" t="s">
        <v>246</v>
      </c>
      <c r="D13" s="27">
        <v>3479885</v>
      </c>
      <c r="E13" s="24" t="s">
        <v>259</v>
      </c>
      <c r="F13" s="29">
        <v>240</v>
      </c>
      <c r="G13" s="30"/>
      <c r="H13" s="29">
        <v>180</v>
      </c>
      <c r="I13" s="29">
        <v>120</v>
      </c>
      <c r="J13" s="29">
        <v>120</v>
      </c>
      <c r="K13" s="30"/>
      <c r="L13" s="30"/>
      <c r="M13" s="30"/>
      <c r="N13" s="30"/>
      <c r="O13" s="30"/>
      <c r="P13" s="16">
        <f t="shared" si="0"/>
        <v>660</v>
      </c>
      <c r="Q13" s="36">
        <f t="shared" si="6"/>
        <v>11</v>
      </c>
      <c r="R13" s="18">
        <v>300000</v>
      </c>
      <c r="S13" s="18">
        <f t="shared" si="1"/>
        <v>330000</v>
      </c>
      <c r="T13" s="18">
        <f t="shared" si="2"/>
        <v>3630000</v>
      </c>
      <c r="U13" s="29">
        <v>300</v>
      </c>
      <c r="V13" s="29">
        <v>180</v>
      </c>
      <c r="W13" s="29">
        <v>60</v>
      </c>
      <c r="X13" s="30"/>
      <c r="Y13" s="29">
        <v>60</v>
      </c>
      <c r="Z13" s="29">
        <v>120</v>
      </c>
      <c r="AA13" s="30"/>
      <c r="AB13" s="30"/>
      <c r="AC13" s="29">
        <v>300</v>
      </c>
      <c r="AD13" s="29">
        <v>60</v>
      </c>
      <c r="AE13" s="30"/>
      <c r="AF13" s="30"/>
      <c r="AG13" s="30"/>
      <c r="AH13" s="20">
        <f t="shared" si="3"/>
        <v>1080</v>
      </c>
      <c r="AI13" s="35">
        <f t="shared" si="7"/>
        <v>18</v>
      </c>
      <c r="AJ13" s="19">
        <v>300000</v>
      </c>
      <c r="AK13" s="19">
        <f t="shared" si="10"/>
        <v>330000</v>
      </c>
      <c r="AL13" s="19">
        <f t="shared" si="11"/>
        <v>5940000</v>
      </c>
    </row>
    <row r="14" spans="1:38" s="21" customFormat="1" x14ac:dyDescent="0.25">
      <c r="A14" s="25">
        <v>2</v>
      </c>
      <c r="B14" s="25">
        <v>19219</v>
      </c>
      <c r="C14" s="26" t="s">
        <v>246</v>
      </c>
      <c r="D14" s="27">
        <v>3495074</v>
      </c>
      <c r="E14" s="24" t="s">
        <v>260</v>
      </c>
      <c r="F14" s="29">
        <v>120</v>
      </c>
      <c r="G14" s="30"/>
      <c r="H14" s="29">
        <v>60</v>
      </c>
      <c r="I14" s="30"/>
      <c r="J14" s="30"/>
      <c r="K14" s="30"/>
      <c r="L14" s="30"/>
      <c r="M14" s="30"/>
      <c r="N14" s="30"/>
      <c r="O14" s="30"/>
      <c r="P14" s="16">
        <f t="shared" si="0"/>
        <v>180</v>
      </c>
      <c r="Q14" s="36">
        <f t="shared" si="6"/>
        <v>3</v>
      </c>
      <c r="R14" s="17">
        <v>240000</v>
      </c>
      <c r="S14" s="18">
        <f t="shared" si="1"/>
        <v>264000</v>
      </c>
      <c r="T14" s="18">
        <f t="shared" si="2"/>
        <v>792000</v>
      </c>
      <c r="U14" s="30"/>
      <c r="V14" s="29">
        <v>180</v>
      </c>
      <c r="W14" s="30"/>
      <c r="X14" s="30"/>
      <c r="Y14" s="30"/>
      <c r="Z14" s="30"/>
      <c r="AA14" s="30"/>
      <c r="AB14" s="29">
        <v>60</v>
      </c>
      <c r="AC14" s="29">
        <v>180</v>
      </c>
      <c r="AD14" s="29">
        <v>60</v>
      </c>
      <c r="AE14" s="30"/>
      <c r="AF14" s="29">
        <v>60</v>
      </c>
      <c r="AG14" s="30"/>
      <c r="AH14" s="20">
        <f t="shared" si="3"/>
        <v>540</v>
      </c>
      <c r="AI14" s="35">
        <f t="shared" si="7"/>
        <v>9</v>
      </c>
      <c r="AJ14" s="31">
        <v>240000</v>
      </c>
      <c r="AK14" s="19">
        <f t="shared" si="10"/>
        <v>264000</v>
      </c>
      <c r="AL14" s="19">
        <f t="shared" si="11"/>
        <v>2376000</v>
      </c>
    </row>
    <row r="15" spans="1:38" s="21" customFormat="1" x14ac:dyDescent="0.25">
      <c r="A15" s="25">
        <v>2</v>
      </c>
      <c r="B15" s="25">
        <v>19219</v>
      </c>
      <c r="C15" s="26" t="s">
        <v>246</v>
      </c>
      <c r="D15" s="27">
        <v>3505767</v>
      </c>
      <c r="E15" s="28" t="s">
        <v>261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6">
        <f t="shared" si="0"/>
        <v>0</v>
      </c>
      <c r="Q15" s="36">
        <f t="shared" si="6"/>
        <v>0</v>
      </c>
      <c r="R15" s="18"/>
      <c r="S15" s="18">
        <f t="shared" si="1"/>
        <v>0</v>
      </c>
      <c r="T15" s="18">
        <f t="shared" si="2"/>
        <v>0</v>
      </c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20">
        <f t="shared" si="3"/>
        <v>0</v>
      </c>
      <c r="AI15" s="35">
        <f t="shared" si="7"/>
        <v>0</v>
      </c>
      <c r="AJ15" s="19"/>
      <c r="AK15" s="19">
        <f t="shared" si="10"/>
        <v>0</v>
      </c>
      <c r="AL15" s="19">
        <f t="shared" si="11"/>
        <v>0</v>
      </c>
    </row>
    <row r="16" spans="1:38" s="21" customFormat="1" x14ac:dyDescent="0.25">
      <c r="A16" s="25">
        <v>2</v>
      </c>
      <c r="B16" s="25">
        <v>19219</v>
      </c>
      <c r="C16" s="26" t="s">
        <v>246</v>
      </c>
      <c r="D16" s="27">
        <v>3512276</v>
      </c>
      <c r="E16" s="24" t="s">
        <v>251</v>
      </c>
      <c r="F16" s="29">
        <v>60</v>
      </c>
      <c r="G16" s="29">
        <v>18</v>
      </c>
      <c r="H16" s="30"/>
      <c r="I16" s="29">
        <v>18</v>
      </c>
      <c r="J16" s="30"/>
      <c r="K16" s="30"/>
      <c r="L16" s="30"/>
      <c r="M16" s="30"/>
      <c r="N16" s="29">
        <v>60</v>
      </c>
      <c r="O16" s="30"/>
      <c r="P16" s="16">
        <f t="shared" si="0"/>
        <v>156</v>
      </c>
      <c r="Q16" s="36">
        <f>P16/6</f>
        <v>26</v>
      </c>
      <c r="R16" s="33">
        <f>480000*90%</f>
        <v>432000</v>
      </c>
      <c r="S16" s="18">
        <f t="shared" si="1"/>
        <v>475200.00000000006</v>
      </c>
      <c r="T16" s="18">
        <f t="shared" si="2"/>
        <v>12355200.000000002</v>
      </c>
      <c r="U16" s="30"/>
      <c r="V16" s="30"/>
      <c r="W16" s="30"/>
      <c r="X16" s="30"/>
      <c r="Y16" s="30"/>
      <c r="Z16" s="30"/>
      <c r="AA16" s="30"/>
      <c r="AB16" s="30"/>
      <c r="AC16" s="29">
        <v>30</v>
      </c>
      <c r="AD16" s="30"/>
      <c r="AE16" s="30"/>
      <c r="AF16" s="30"/>
      <c r="AG16" s="30"/>
      <c r="AH16" s="20">
        <f t="shared" si="3"/>
        <v>30</v>
      </c>
      <c r="AI16" s="35">
        <f>AH16/6</f>
        <v>5</v>
      </c>
      <c r="AJ16" s="32">
        <f>480000*90%</f>
        <v>432000</v>
      </c>
      <c r="AK16" s="19">
        <f t="shared" ref="AK16" si="12">AJ16*1.1</f>
        <v>475200.00000000006</v>
      </c>
      <c r="AL16" s="19">
        <f t="shared" ref="AL16" si="13">AK16*AI16</f>
        <v>2376000.0000000005</v>
      </c>
    </row>
    <row r="17" spans="16:38" x14ac:dyDescent="0.25">
      <c r="P17" s="21"/>
      <c r="R17" s="22"/>
      <c r="T17" s="23">
        <f>SUM(T3:T16)</f>
        <v>225468264.17500001</v>
      </c>
      <c r="AH17" s="21"/>
      <c r="AJ17" s="22"/>
      <c r="AL17" s="23">
        <f>SUM(AL3:AL16)</f>
        <v>76352986.050000012</v>
      </c>
    </row>
    <row r="18" spans="16:38" x14ac:dyDescent="0.25">
      <c r="U18" t="s">
        <v>269</v>
      </c>
      <c r="V18" t="s">
        <v>269</v>
      </c>
      <c r="W18" t="s">
        <v>269</v>
      </c>
      <c r="X18" t="s">
        <v>269</v>
      </c>
      <c r="Y18" t="s">
        <v>269</v>
      </c>
      <c r="Z18" t="s">
        <v>269</v>
      </c>
      <c r="AA18" t="s">
        <v>269</v>
      </c>
      <c r="AB18" t="s">
        <v>269</v>
      </c>
      <c r="AC18" t="s">
        <v>269</v>
      </c>
      <c r="AD18" t="s">
        <v>269</v>
      </c>
      <c r="AE18" t="s">
        <v>269</v>
      </c>
      <c r="AF18" t="s">
        <v>269</v>
      </c>
      <c r="AG18" t="s">
        <v>269</v>
      </c>
    </row>
    <row r="19" spans="16:38" x14ac:dyDescent="0.25">
      <c r="S19" s="21" t="s">
        <v>268</v>
      </c>
      <c r="T19" s="38">
        <f>+SUM(T16,T14,T13,T7,T5,T4,T3)/1000</f>
        <v>175418.26417500002</v>
      </c>
      <c r="AL19" s="38">
        <f>+SUM(AL16,AL14,AL13,AL7,AL5,AL4,AL3)/1000</f>
        <v>49160.986050000007</v>
      </c>
    </row>
    <row r="20" spans="16:38" x14ac:dyDescent="0.25">
      <c r="T20" s="38">
        <f>+T17/1000-T19</f>
        <v>50050</v>
      </c>
      <c r="AL20" s="38">
        <f>+AL17/1000-AL19</f>
        <v>27192</v>
      </c>
    </row>
  </sheetData>
  <mergeCells count="2">
    <mergeCell ref="AH1:AL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2021-02-03T10:29:57Z</dcterms:created>
  <dcterms:modified xsi:type="dcterms:W3CDTF">2021-03-02T08:16:05Z</dcterms:modified>
</cp:coreProperties>
</file>