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\LE\MT\MT\28.Incentive\Nam 2022\T7\"/>
    </mc:Choice>
  </mc:AlternateContent>
  <bookViews>
    <workbookView xWindow="0" yWindow="0" windowWidth="15345" windowHeight="5250" activeTab="1"/>
  </bookViews>
  <sheets>
    <sheet name="SODA" sheetId="3" r:id="rId1"/>
    <sheet name="TF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1" i="2" l="1"/>
  <c r="T20" i="2" l="1"/>
  <c r="AK6" i="2"/>
  <c r="AJ5" i="2"/>
  <c r="AK4" i="2"/>
  <c r="AK3" i="2"/>
  <c r="S6" i="2"/>
  <c r="DT18" i="3" l="1"/>
  <c r="DS18" i="3"/>
  <c r="DR18" i="3"/>
  <c r="DQ18" i="3"/>
  <c r="DP18" i="3"/>
  <c r="DO18" i="3"/>
  <c r="DN18" i="3"/>
  <c r="DM18" i="3"/>
  <c r="DL18" i="3"/>
  <c r="DK18" i="3"/>
  <c r="DJ18" i="3"/>
  <c r="DI18" i="3"/>
  <c r="DH18" i="3"/>
  <c r="DG18" i="3"/>
  <c r="DF18" i="3"/>
  <c r="DE18" i="3"/>
  <c r="DD18" i="3"/>
  <c r="DC18" i="3"/>
  <c r="DB18" i="3"/>
  <c r="DA18" i="3"/>
  <c r="CZ18" i="3"/>
  <c r="CY18" i="3"/>
  <c r="CX18" i="3"/>
  <c r="CW18" i="3"/>
  <c r="CV18" i="3"/>
  <c r="CU18" i="3"/>
  <c r="CT18" i="3"/>
  <c r="CS18" i="3"/>
  <c r="CR18" i="3"/>
  <c r="CQ18" i="3"/>
  <c r="CP18" i="3"/>
  <c r="CO18" i="3"/>
  <c r="CN18" i="3"/>
  <c r="CM18" i="3"/>
  <c r="CL18" i="3"/>
  <c r="CK18" i="3"/>
  <c r="CJ18" i="3"/>
  <c r="CI18" i="3"/>
  <c r="CH18" i="3"/>
  <c r="CG18" i="3"/>
  <c r="CF18" i="3"/>
  <c r="CE18" i="3"/>
  <c r="CD18" i="3"/>
  <c r="CC18" i="3"/>
  <c r="CB18" i="3"/>
  <c r="CA18" i="3"/>
  <c r="BZ18" i="3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AI9" i="2" l="1"/>
  <c r="AH3" i="2"/>
  <c r="AI3" i="2" s="1"/>
  <c r="AH4" i="2"/>
  <c r="AI4" i="2" s="1"/>
  <c r="AH5" i="2"/>
  <c r="AI5" i="2"/>
  <c r="AH6" i="2"/>
  <c r="AI6" i="2" s="1"/>
  <c r="AH7" i="2"/>
  <c r="AI7" i="2" s="1"/>
  <c r="AH8" i="2"/>
  <c r="AI8" i="2" s="1"/>
  <c r="AH9" i="2"/>
  <c r="AH10" i="2"/>
  <c r="AI10" i="2" s="1"/>
  <c r="AH11" i="2"/>
  <c r="AI11" i="2" s="1"/>
  <c r="AH12" i="2"/>
  <c r="AI12" i="2" s="1"/>
  <c r="AH13" i="2"/>
  <c r="AI13" i="2" s="1"/>
  <c r="AH14" i="2"/>
  <c r="AI14" i="2"/>
  <c r="AH15" i="2"/>
  <c r="AI15" i="2" s="1"/>
  <c r="AH16" i="2"/>
  <c r="AI16" i="2" s="1"/>
  <c r="AK16" i="2"/>
  <c r="AK15" i="2"/>
  <c r="AK14" i="2"/>
  <c r="AK13" i="2"/>
  <c r="AK12" i="2"/>
  <c r="AK11" i="2"/>
  <c r="AK10" i="2"/>
  <c r="AK9" i="2"/>
  <c r="AK8" i="2"/>
  <c r="AK7" i="2"/>
  <c r="S4" i="2"/>
  <c r="S7" i="2"/>
  <c r="S8" i="2"/>
  <c r="S9" i="2"/>
  <c r="S10" i="2"/>
  <c r="S11" i="2"/>
  <c r="S12" i="2"/>
  <c r="S13" i="2"/>
  <c r="S14" i="2"/>
  <c r="S15" i="2"/>
  <c r="S16" i="2"/>
  <c r="S3" i="2"/>
  <c r="P16" i="2"/>
  <c r="Q16" i="2" s="1"/>
  <c r="AL16" i="2" l="1"/>
  <c r="T16" i="2"/>
  <c r="P9" i="2" l="1"/>
  <c r="Q9" i="2" s="1"/>
  <c r="P10" i="2"/>
  <c r="Q10" i="2" s="1"/>
  <c r="P11" i="2"/>
  <c r="Q11" i="2" s="1"/>
  <c r="P12" i="2"/>
  <c r="Q12" i="2" s="1"/>
  <c r="P13" i="2"/>
  <c r="Q13" i="2" s="1"/>
  <c r="P14" i="2"/>
  <c r="Q14" i="2" s="1"/>
  <c r="P15" i="2"/>
  <c r="Q15" i="2" s="1"/>
  <c r="T10" i="2" l="1"/>
  <c r="T13" i="2"/>
  <c r="AL15" i="2"/>
  <c r="AL9" i="2"/>
  <c r="T15" i="2"/>
  <c r="T14" i="2"/>
  <c r="T12" i="2"/>
  <c r="T11" i="2"/>
  <c r="T9" i="2"/>
  <c r="AL11" i="2"/>
  <c r="AL13" i="2"/>
  <c r="AL10" i="2"/>
  <c r="AL14" i="2"/>
  <c r="AL12" i="2"/>
  <c r="P4" i="2" l="1"/>
  <c r="P5" i="2"/>
  <c r="Q5" i="2" s="1"/>
  <c r="P6" i="2"/>
  <c r="Q6" i="2" s="1"/>
  <c r="P7" i="2"/>
  <c r="Q7" i="2" s="1"/>
  <c r="P8" i="2"/>
  <c r="Q8" i="2" s="1"/>
  <c r="Q4" i="2" l="1"/>
  <c r="P3" i="2"/>
  <c r="Q3" i="2" s="1"/>
  <c r="T8" i="2" l="1"/>
  <c r="AL8" i="2"/>
  <c r="T7" i="2"/>
  <c r="T4" i="2"/>
  <c r="AL6" i="2"/>
  <c r="AL5" i="2"/>
  <c r="AL4" i="2"/>
  <c r="AL3" i="2"/>
  <c r="AL7" i="2"/>
  <c r="T6" i="2"/>
  <c r="T3" i="2"/>
  <c r="AL17" i="2" l="1"/>
  <c r="AL19" i="2"/>
  <c r="R5" i="2"/>
  <c r="T5" i="2"/>
  <c r="T17" i="2" s="1"/>
  <c r="T19" i="2" s="1"/>
</calcChain>
</file>

<file path=xl/sharedStrings.xml><?xml version="1.0" encoding="utf-8"?>
<sst xmlns="http://schemas.openxmlformats.org/spreadsheetml/2006/main" count="368" uniqueCount="271">
  <si>
    <t>Quy Nhon</t>
  </si>
  <si>
    <t>My Tho</t>
  </si>
  <si>
    <t>Phan Thiet</t>
  </si>
  <si>
    <t>Long Xuyen</t>
  </si>
  <si>
    <t>Vinh Long</t>
  </si>
  <si>
    <t>Vi Thanh</t>
  </si>
  <si>
    <t>Tuy Hoa</t>
  </si>
  <si>
    <t>Pleiku</t>
  </si>
  <si>
    <t>Bien Hoa</t>
  </si>
  <si>
    <t>Dong Xoai</t>
  </si>
  <si>
    <t>Da Nang</t>
  </si>
  <si>
    <t>Rach Mieu</t>
  </si>
  <si>
    <t>Vung Tau</t>
  </si>
  <si>
    <t>Tam Ky</t>
  </si>
  <si>
    <t>Nhieu Loc</t>
  </si>
  <si>
    <t>Tuy Ly Vuong</t>
  </si>
  <si>
    <t>96 Hung Vuong</t>
  </si>
  <si>
    <t>Binh Tan</t>
  </si>
  <si>
    <t>Hue</t>
  </si>
  <si>
    <t>Buon Ma Thuot</t>
  </si>
  <si>
    <t>Nha Trang</t>
  </si>
  <si>
    <t>Nguyen Anh Thu</t>
  </si>
  <si>
    <t>Bac Lieu 2</t>
  </si>
  <si>
    <t>Kien Giang</t>
  </si>
  <si>
    <t>Quang Ngai</t>
  </si>
  <si>
    <t>Soc Trang</t>
  </si>
  <si>
    <t>Thanh Ha</t>
  </si>
  <si>
    <t>Ha Tinh</t>
  </si>
  <si>
    <t>Cong Quynh</t>
  </si>
  <si>
    <t>Hoc Mon</t>
  </si>
  <si>
    <t>Hau Giang</t>
  </si>
  <si>
    <t>Phu Tho</t>
  </si>
  <si>
    <t>Nguyen Dinh Chieu</t>
  </si>
  <si>
    <t>Phu Lam</t>
  </si>
  <si>
    <t>Thang Loi</t>
  </si>
  <si>
    <t>Huynh Tan Phat</t>
  </si>
  <si>
    <t>Nguyen Kiem</t>
  </si>
  <si>
    <t>Xa Lo Ha Noi</t>
  </si>
  <si>
    <t>Phan Van Tri</t>
  </si>
  <si>
    <t>Ha Noi</t>
  </si>
  <si>
    <t>Dong Ha</t>
  </si>
  <si>
    <t>Tra Vinh</t>
  </si>
  <si>
    <t>Nga Bay Hau Giang</t>
  </si>
  <si>
    <t>Bao Loc</t>
  </si>
  <si>
    <t>Cam Ranh</t>
  </si>
  <si>
    <t>Cu Chi</t>
  </si>
  <si>
    <t>Tay Ninh</t>
  </si>
  <si>
    <t>Hoa Binh</t>
  </si>
  <si>
    <t>Vinh Phuc</t>
  </si>
  <si>
    <t>Hai Phong</t>
  </si>
  <si>
    <t>Rach Gia</t>
  </si>
  <si>
    <t>Thanh Hoa</t>
  </si>
  <si>
    <t>Binh Trieu</t>
  </si>
  <si>
    <t>Can Tho</t>
  </si>
  <si>
    <t>Trang Bang</t>
  </si>
  <si>
    <t>Foodcosa</t>
  </si>
  <si>
    <t>Cao Lanh</t>
  </si>
  <si>
    <t>Ben Tre</t>
  </si>
  <si>
    <t>Co.opFood</t>
  </si>
  <si>
    <t>Co-opXtra Linh Trung</t>
  </si>
  <si>
    <t>FairPrice</t>
  </si>
  <si>
    <t>Co-opXtra Tan Phong</t>
  </si>
  <si>
    <t>Co-opXtra Su Van Hanh</t>
  </si>
  <si>
    <t>Co-opXtra Pham Van Dong</t>
  </si>
  <si>
    <t>An Nhon</t>
  </si>
  <si>
    <t>Bac Giang</t>
  </si>
  <si>
    <t>Binh Duong 2</t>
  </si>
  <si>
    <t>Dak Nong</t>
  </si>
  <si>
    <t>Ly Thuong Kiet</t>
  </si>
  <si>
    <t>La Gi</t>
  </si>
  <si>
    <t>Quang Binh</t>
  </si>
  <si>
    <t>Ben Luc</t>
  </si>
  <si>
    <t>Tan An</t>
  </si>
  <si>
    <t>Ba Ria</t>
  </si>
  <si>
    <t>Binh Duong</t>
  </si>
  <si>
    <t>Sa Dec</t>
  </si>
  <si>
    <t>Go Cong</t>
  </si>
  <si>
    <t>Thot Not</t>
  </si>
  <si>
    <t>Chau Doc</t>
  </si>
  <si>
    <t>Duc Pho</t>
  </si>
  <si>
    <t>Ca Mau</t>
  </si>
  <si>
    <t>Buon Ho</t>
  </si>
  <si>
    <t>Nam Dinh</t>
  </si>
  <si>
    <t>Tan Chau</t>
  </si>
  <si>
    <t>Chu Se</t>
  </si>
  <si>
    <t>Kon Tum</t>
  </si>
  <si>
    <t>Tan Thanh</t>
  </si>
  <si>
    <t>Ha Tien</t>
  </si>
  <si>
    <t>Cai Lay</t>
  </si>
  <si>
    <t>Hong Ngu</t>
  </si>
  <si>
    <t>Go Dau</t>
  </si>
  <si>
    <t>Tan Chau An Giang</t>
  </si>
  <si>
    <t>Duyen Hai</t>
  </si>
  <si>
    <t>Viet Tri</t>
  </si>
  <si>
    <t>Phuoc Dong</t>
  </si>
  <si>
    <t>Phan Ri Cua</t>
  </si>
  <si>
    <t>Can Giuoc</t>
  </si>
  <si>
    <t>Binh Thuy</t>
  </si>
  <si>
    <t>Chau Thanh Tay Ninh</t>
  </si>
  <si>
    <t>Tieu Can</t>
  </si>
  <si>
    <t>Dong Phu</t>
  </si>
  <si>
    <t>Son Tra</t>
  </si>
  <si>
    <t>Crescent Mall</t>
  </si>
  <si>
    <t>SCA - VICTORIA</t>
  </si>
  <si>
    <t>SCA - GOLDSILK</t>
  </si>
  <si>
    <t>SCA - GOLDENSILK</t>
  </si>
  <si>
    <t>SCA - LONG BIEN</t>
  </si>
  <si>
    <t>SCA - Tay Ninh</t>
  </si>
  <si>
    <t>SCA - Pham Van Chieu</t>
  </si>
  <si>
    <t>SCA - Cao Thang</t>
  </si>
  <si>
    <t>Thoai Son</t>
  </si>
  <si>
    <t>Tan Bien Tay Ninh</t>
  </si>
  <si>
    <t>Duong Minh Chau</t>
  </si>
  <si>
    <t>Cu M'gar</t>
  </si>
  <si>
    <t>Ha Dong</t>
  </si>
  <si>
    <t>Thap Muoi</t>
  </si>
  <si>
    <t>Finelife</t>
  </si>
  <si>
    <t>IMFGR</t>
  </si>
  <si>
    <t>ASNUM</t>
  </si>
  <si>
    <t>ASNAME</t>
  </si>
  <si>
    <t>SKU</t>
  </si>
  <si>
    <t>IDESCR</t>
  </si>
  <si>
    <t>112</t>
  </si>
  <si>
    <t>114</t>
  </si>
  <si>
    <t>118</t>
  </si>
  <si>
    <t>119</t>
  </si>
  <si>
    <t>120</t>
  </si>
  <si>
    <t>121</t>
  </si>
  <si>
    <t>122</t>
  </si>
  <si>
    <t>123</t>
  </si>
  <si>
    <t>124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</si>
  <si>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</si>
  <si>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</si>
  <si>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</si>
  <si>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</si>
  <si>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</si>
  <si>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</si>
  <si>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</si>
  <si>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</si>
  <si>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</si>
  <si>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</si>
  <si>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</si>
  <si>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</si>
  <si>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</si>
  <si>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</si>
  <si>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144</t>
  </si>
  <si>
    <t>145</t>
  </si>
  <si>
    <t>147</t>
  </si>
  <si>
    <t>148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</si>
  <si>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</si>
  <si>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</si>
  <si>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</si>
  <si>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</si>
  <si>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</si>
  <si>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</si>
  <si>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</si>
  <si>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</si>
  <si>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</si>
  <si>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</si>
  <si>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</si>
  <si>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</si>
  <si>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164</t>
  </si>
  <si>
    <t>167</t>
  </si>
  <si>
    <t>170</t>
  </si>
  <si>
    <t>171</t>
  </si>
  <si>
    <t>173</t>
  </si>
  <si>
    <t>174</t>
  </si>
  <si>
    <t>175</t>
  </si>
  <si>
    <t>176</t>
  </si>
  <si>
    <t>178</t>
  </si>
  <si>
    <t>179</t>
  </si>
  <si>
    <t>183</t>
  </si>
  <si>
    <t>184</t>
  </si>
  <si>
    <t>185</t>
  </si>
  <si>
    <t>186</t>
  </si>
  <si>
    <t>187</t>
  </si>
  <si>
    <t>189</t>
  </si>
  <si>
    <t>196</t>
  </si>
  <si>
    <t>197</t>
  </si>
  <si>
    <t>199</t>
  </si>
  <si>
    <t>299</t>
  </si>
  <si>
    <t>301</t>
  </si>
  <si>
    <t>303</t>
  </si>
  <si>
    <t>304</t>
  </si>
  <si>
    <t>305</t>
  </si>
  <si>
    <t>306</t>
  </si>
  <si>
    <t>501</t>
  </si>
  <si>
    <t>502</t>
  </si>
  <si>
    <t>503</t>
  </si>
  <si>
    <t>504</t>
  </si>
  <si>
    <t>505</t>
  </si>
  <si>
    <t>507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</si>
  <si>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</si>
  <si>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</si>
  <si>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</si>
  <si>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</si>
  <si>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</si>
  <si>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</si>
  <si>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</si>
  <si>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</si>
  <si>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</si>
  <si>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</si>
  <si>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</si>
  <si>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</si>
  <si>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</si>
  <si>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</si>
  <si>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</si>
  <si>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</si>
  <si>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</si>
  <si>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</si>
  <si>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</si>
  <si>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</si>
  <si>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</si>
  <si>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</si>
  <si>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</si>
  <si>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</si>
  <si>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</si>
  <si>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</si>
  <si>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</si>
  <si>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542</t>
  </si>
  <si>
    <t>543</t>
  </si>
  <si>
    <t>545</t>
  </si>
  <si>
    <t>546</t>
  </si>
  <si>
    <t>547</t>
  </si>
  <si>
    <t>548</t>
  </si>
  <si>
    <t>552</t>
  </si>
  <si>
    <t>553</t>
  </si>
  <si>
    <t>554</t>
  </si>
  <si>
    <t>555</t>
  </si>
  <si>
    <t>557</t>
  </si>
  <si>
    <t>560</t>
  </si>
  <si>
    <t>561</t>
  </si>
  <si>
    <t>562</t>
  </si>
  <si>
    <t>563</t>
  </si>
  <si>
    <t>564</t>
  </si>
  <si>
    <t>566</t>
  </si>
  <si>
    <t>567</t>
  </si>
  <si>
    <t>569</t>
  </si>
  <si>
    <t>570</t>
  </si>
  <si>
    <t>4200</t>
  </si>
  <si>
    <t>130-Cty TNHH Nabati Viet Nam</t>
  </si>
  <si>
    <t>B.xop NABATIRICHEESE hg20x7.5g</t>
  </si>
  <si>
    <t>B.xop NA.RICH p.mai hg 20x16g</t>
  </si>
  <si>
    <t>B.xop NA.RICHEESE p.mai 50g</t>
  </si>
  <si>
    <t>B.xop NA.RICHOCO soco hg20x16g</t>
  </si>
  <si>
    <t>B.xop NA.RICHOCO soco 50g</t>
  </si>
  <si>
    <t>B.RICH.AHH TRIPp.mai hg10x15g</t>
  </si>
  <si>
    <t>Tổng Coop Central</t>
  </si>
  <si>
    <t>Tổng cộng
 (hộp)</t>
  </si>
  <si>
    <t>Tổng cộng 
(thùng)</t>
  </si>
  <si>
    <t>Giá (-vat)</t>
  </si>
  <si>
    <t>Giá (+vat)</t>
  </si>
  <si>
    <t>Thành tiền</t>
  </si>
  <si>
    <t>Tổng Coop North</t>
  </si>
  <si>
    <t>B.snack p.mai Bite Na.Rich 40g</t>
  </si>
  <si>
    <t>B.snack bap Bite R.Corn NR 40g</t>
  </si>
  <si>
    <t>B.snack soco Bite Na.Richo 40g</t>
  </si>
  <si>
    <t>B.cracker p.maiNa.Riche.hg240g</t>
  </si>
  <si>
    <t>B.cracker soco Na.Richo.hg240g</t>
  </si>
  <si>
    <t>B.xopNa.kems.chua phucbontu50g</t>
  </si>
  <si>
    <t>B.xop NABATI RICHEESE Black50g</t>
  </si>
  <si>
    <t>BxopNa.kems.chuaphucb.tu20x16g</t>
  </si>
  <si>
    <t>SỐ LIỆU SODA THÁNG 06.2022</t>
  </si>
  <si>
    <t>Thang Loi-Truong Chinh</t>
  </si>
  <si>
    <t>Ngay</t>
  </si>
  <si>
    <t>SỐ LIỆU TRANSFER THÁNG 7.2022</t>
  </si>
  <si>
    <t>SODA -47</t>
  </si>
  <si>
    <t>Co.op Cen</t>
  </si>
  <si>
    <t>Co.op North</t>
  </si>
  <si>
    <t>Co.op South</t>
  </si>
  <si>
    <t>Total Co.op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</si>
</sst>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20"/>
      <color rgb="FFFF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rgb="FFFF0000"/>
      <name val="Calibri"/>
      <family val="2"/>
      <scheme val="minor"/>
    </font>
    <font>
      <sz val="10"/>
      <color indexed="8"/>
      <name val="Arial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1" fontId="1" fillId="0" borderId="0" applyFont="0" applyFill="0" applyBorder="0" applyAlignment="0" applyProtection="0"/>
    <xf numFmtId="0" fontId="2" fillId="0" borderId="0"/>
    <xf numFmtId="0" fontId="4" fillId="0" borderId="0"/>
    <xf numFmtId="43" fontId="1" fillId="0" borderId="0" applyFont="0" applyFill="0" applyBorder="0" applyAlignment="0" applyProtection="0"/>
    <xf numFmtId="0" fontId="2" fillId="0" borderId="0"/>
  </cellStyleXfs>
  <cellXfs count="47">
    <xf numFmtId="0" fontId="0" fillId="0" borderId="0" xfId="0"/>
    <xf numFmtId="0" fontId="0" fillId="2" borderId="1" xfId="0" applyFill="1" applyBorder="1" applyAlignment="1">
      <alignment vertical="center"/>
    </xf>
    <xf numFmtId="41" fontId="5" fillId="3" borderId="1" xfId="1" applyFont="1" applyFill="1" applyBorder="1" applyAlignment="1">
      <alignment horizontal="center"/>
    </xf>
    <xf numFmtId="41" fontId="5" fillId="0" borderId="1" xfId="1" applyFont="1" applyFill="1" applyBorder="1" applyAlignment="1">
      <alignment horizontal="right"/>
    </xf>
    <xf numFmtId="0" fontId="5" fillId="3" borderId="1" xfId="3" applyFont="1" applyFill="1" applyBorder="1" applyAlignment="1">
      <alignment horizontal="center"/>
    </xf>
    <xf numFmtId="0" fontId="6" fillId="4" borderId="2" xfId="0" applyFont="1" applyFill="1" applyBorder="1" applyAlignment="1">
      <alignment horizontal="right" vertical="center" wrapText="1"/>
    </xf>
    <xf numFmtId="0" fontId="6" fillId="4" borderId="2" xfId="0" applyFon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right" vertical="center"/>
    </xf>
    <xf numFmtId="164" fontId="0" fillId="6" borderId="1" xfId="0" applyNumberFormat="1" applyFill="1" applyBorder="1" applyAlignment="1">
      <alignment vertical="center"/>
    </xf>
    <xf numFmtId="164" fontId="0" fillId="6" borderId="1" xfId="4" applyNumberFormat="1" applyFont="1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right"/>
    </xf>
    <xf numFmtId="164" fontId="6" fillId="6" borderId="1" xfId="0" applyNumberFormat="1" applyFont="1" applyFill="1" applyBorder="1" applyAlignment="1">
      <alignment vertical="center"/>
    </xf>
    <xf numFmtId="164" fontId="6" fillId="6" borderId="1" xfId="4" applyNumberFormat="1" applyFont="1" applyFill="1" applyBorder="1" applyAlignment="1">
      <alignment horizontal="center" vertical="center"/>
    </xf>
    <xf numFmtId="164" fontId="0" fillId="6" borderId="1" xfId="0" applyNumberFormat="1" applyFont="1" applyFill="1" applyBorder="1" applyAlignment="1">
      <alignment vertical="center"/>
    </xf>
    <xf numFmtId="164" fontId="1" fillId="6" borderId="1" xfId="4" applyNumberFormat="1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right" vertical="center"/>
    </xf>
    <xf numFmtId="164" fontId="6" fillId="5" borderId="1" xfId="4" applyNumberFormat="1" applyFont="1" applyFill="1" applyBorder="1" applyAlignment="1">
      <alignment horizontal="center" vertical="center"/>
    </xf>
    <xf numFmtId="0" fontId="7" fillId="0" borderId="1" xfId="3" applyFont="1" applyBorder="1" applyAlignment="1">
      <alignment horizontal="center"/>
    </xf>
    <xf numFmtId="0" fontId="7" fillId="0" borderId="1" xfId="3" applyFont="1" applyBorder="1"/>
    <xf numFmtId="0" fontId="7" fillId="0" borderId="1" xfId="3" applyFont="1" applyBorder="1" applyAlignment="1">
      <alignment horizontal="right"/>
    </xf>
    <xf numFmtId="41" fontId="7" fillId="0" borderId="1" xfId="1" applyFont="1" applyFill="1" applyBorder="1" applyAlignment="1"/>
    <xf numFmtId="43" fontId="6" fillId="6" borderId="1" xfId="0" applyNumberFormat="1" applyFont="1" applyFill="1" applyBorder="1" applyAlignment="1">
      <alignment vertical="center"/>
    </xf>
    <xf numFmtId="164" fontId="0" fillId="7" borderId="0" xfId="4" applyNumberFormat="1" applyFont="1" applyFill="1"/>
    <xf numFmtId="41" fontId="9" fillId="0" borderId="0" xfId="1" applyFont="1" applyBorder="1" applyAlignment="1"/>
    <xf numFmtId="0" fontId="0" fillId="0" borderId="0" xfId="0" applyBorder="1"/>
    <xf numFmtId="164" fontId="0" fillId="6" borderId="1" xfId="4" applyNumberFormat="1" applyFont="1" applyFill="1" applyBorder="1" applyAlignment="1">
      <alignment horizontal="center" vertical="center"/>
    </xf>
    <xf numFmtId="164" fontId="6" fillId="6" borderId="1" xfId="4" applyNumberFormat="1" applyFont="1" applyFill="1" applyBorder="1" applyAlignment="1">
      <alignment vertical="center"/>
    </xf>
    <xf numFmtId="164" fontId="6" fillId="6" borderId="1" xfId="4" applyNumberFormat="1" applyFont="1" applyFill="1" applyBorder="1" applyAlignment="1">
      <alignment horizontal="center" vertical="center"/>
    </xf>
    <xf numFmtId="164" fontId="8" fillId="6" borderId="1" xfId="4" applyNumberFormat="1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5" fillId="3" borderId="1" xfId="5" applyFont="1" applyFill="1" applyBorder="1" applyAlignment="1">
      <alignment horizontal="center"/>
    </xf>
    <xf numFmtId="0" fontId="5" fillId="0" borderId="1" xfId="5" applyFont="1" applyBorder="1" applyAlignment="1">
      <alignment horizontal="right"/>
    </xf>
    <xf numFmtId="0" fontId="5" fillId="0" borderId="1" xfId="5" applyFont="1" applyBorder="1"/>
    <xf numFmtId="14" fontId="5" fillId="0" borderId="1" xfId="5" applyNumberFormat="1" applyFont="1" applyBorder="1"/>
    <xf numFmtId="0" fontId="2" fillId="0" borderId="1" xfId="5" applyBorder="1"/>
    <xf numFmtId="41" fontId="2" fillId="0" borderId="1" xfId="1" applyFont="1" applyBorder="1" applyAlignment="1"/>
    <xf numFmtId="0" fontId="3" fillId="0" borderId="0" xfId="2" applyFont="1" applyAlignment="1">
      <alignment horizontal="center"/>
    </xf>
    <xf numFmtId="0" fontId="3" fillId="0" borderId="0" xfId="2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41" fontId="5" fillId="5" borderId="1" xfId="1" applyFont="1" applyFill="1" applyBorder="1" applyAlignment="1">
      <alignment horizontal="right"/>
    </xf>
    <xf numFmtId="164" fontId="0" fillId="5" borderId="1" xfId="0" applyNumberFormat="1" applyFont="1" applyFill="1" applyBorder="1" applyAlignment="1">
      <alignment horizontal="right" vertical="center"/>
    </xf>
    <xf numFmtId="41" fontId="7" fillId="8" borderId="1" xfId="1" applyFont="1" applyFill="1" applyBorder="1" applyAlignment="1"/>
    <xf numFmtId="164" fontId="6" fillId="8" borderId="1" xfId="4" applyNumberFormat="1" applyFont="1" applyFill="1" applyBorder="1" applyAlignment="1">
      <alignment horizontal="center" vertical="center"/>
    </xf>
    <xf numFmtId="0" fontId="6" fillId="7" borderId="0" xfId="0" applyFont="1" applyFill="1"/>
    <xf numFmtId="164" fontId="6" fillId="7" borderId="0" xfId="4" applyNumberFormat="1" applyFont="1" applyFill="1"/>
    <xf numFmtId="164" fontId="6" fillId="7" borderId="0" xfId="0" applyNumberFormat="1" applyFont="1" applyFill="1"/>
  </cellXfs>
  <cellStyles count="6">
    <cellStyle name="Comma" xfId="4" builtinId="3"/>
    <cellStyle name="Comma [0]" xfId="1" builtinId="6"/>
    <cellStyle name="Normal" xfId="0" builtinId="0"/>
    <cellStyle name="Normal_Sheet3" xfId="2"/>
    <cellStyle name="Normal_SODA 2" xfId="5"/>
    <cellStyle name="Normal_TF" xf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8"/>
  <sheetViews>
    <sheetView zoomScale="70" zoomScaleNormal="70" workbookViewId="0">
      <selection activeCell="T14" sqref="T14"/>
    </sheetView>
  </sheetViews>
  <sheetFormatPr defaultRowHeight="15" x14ac:dyDescent="0.25"/>
  <cols>
    <col min="3" max="3" width="27" customWidth="1"/>
    <col min="5" max="5" width="43.140625" customWidth="1"/>
    <col min="6" max="6" width="10" bestFit="1" customWidth="1"/>
    <col min="7" max="19" width="9.140625" hidden="1" customWidth="1"/>
    <col min="21" max="28" width="9.140625" hidden="1" customWidth="1"/>
    <col min="30" max="39" width="9.140625" hidden="1" customWidth="1"/>
    <col min="41" max="43" width="0" hidden="1" customWidth="1"/>
    <col min="46" max="61" width="0" hidden="1" customWidth="1"/>
    <col min="63" max="64" width="0" hidden="1" customWidth="1"/>
    <col min="68" max="115" width="0" hidden="1" customWidth="1"/>
    <col min="117" max="123" width="0" hidden="1" customWidth="1"/>
  </cols>
  <sheetData>
    <row r="1" spans="1:124" ht="26.25" x14ac:dyDescent="0.4">
      <c r="A1" s="37" t="s">
        <v>262</v>
      </c>
      <c r="B1" s="37"/>
      <c r="C1" s="37"/>
      <c r="D1" s="37"/>
      <c r="E1" s="37"/>
      <c r="F1" s="30"/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263</v>
      </c>
      <c r="DT1" s="1" t="s">
        <v>116</v>
      </c>
    </row>
    <row r="2" spans="1:124" x14ac:dyDescent="0.25">
      <c r="A2" s="31" t="s">
        <v>117</v>
      </c>
      <c r="B2" s="31" t="s">
        <v>118</v>
      </c>
      <c r="C2" s="31" t="s">
        <v>119</v>
      </c>
      <c r="D2" s="31" t="s">
        <v>120</v>
      </c>
      <c r="E2" s="31" t="s">
        <v>121</v>
      </c>
      <c r="F2" s="31" t="s">
        <v>264</v>
      </c>
      <c r="G2" s="31" t="s">
        <v>122</v>
      </c>
      <c r="H2" s="31" t="s">
        <v>123</v>
      </c>
      <c r="I2" s="31" t="s">
        <v>124</v>
      </c>
      <c r="J2" s="31" t="s">
        <v>125</v>
      </c>
      <c r="K2" s="31" t="s">
        <v>126</v>
      </c>
      <c r="L2" s="31" t="s">
        <v>127</v>
      </c>
      <c r="M2" s="31" t="s">
        <v>128</v>
      </c>
      <c r="N2" s="31" t="s">
        <v>129</v>
      </c>
      <c r="O2" s="31" t="s">
        <v>130</v>
      </c>
      <c r="P2" s="31" t="s">
        <v>131</v>
      </c>
      <c r="Q2" s="31" t="s">
        <v>132</v>
      </c>
      <c r="R2" s="31" t="s">
        <v>133</v>
      </c>
      <c r="S2" s="31" t="s">
        <v>134</v>
      </c>
      <c r="T2" s="31" t="s">
        <v>135</v>
      </c>
      <c r="U2" s="31" t="s">
        <v>136</v>
      </c>
      <c r="V2" s="31" t="s">
        <v>137</v>
      </c>
      <c r="W2" s="31" t="s">
        <v>138</v>
      </c>
      <c r="X2" s="31" t="s">
        <v>139</v>
      </c>
      <c r="Y2" s="31" t="s">
        <v>140</v>
      </c>
      <c r="Z2" s="31" t="s">
        <v>141</v>
      </c>
      <c r="AA2" s="31" t="s">
        <v>142</v>
      </c>
      <c r="AB2" s="31" t="s">
        <v>143</v>
      </c>
      <c r="AC2" s="31" t="s">
        <v>144</v>
      </c>
      <c r="AD2" s="31" t="s">
        <v>145</v>
      </c>
      <c r="AE2" s="31" t="s">
        <v>146</v>
      </c>
      <c r="AF2" s="31" t="s">
        <v>147</v>
      </c>
      <c r="AG2" s="31" t="s">
        <v>148</v>
      </c>
      <c r="AH2" s="31" t="s">
        <v>149</v>
      </c>
      <c r="AI2" s="31" t="s">
        <v>150</v>
      </c>
      <c r="AJ2" s="31" t="s">
        <v>151</v>
      </c>
      <c r="AK2" s="31" t="s">
        <v>152</v>
      </c>
      <c r="AL2" s="31" t="s">
        <v>153</v>
      </c>
      <c r="AM2" s="31" t="s">
        <v>154</v>
      </c>
      <c r="AN2" s="31" t="s">
        <v>155</v>
      </c>
      <c r="AO2" s="31" t="s">
        <v>156</v>
      </c>
      <c r="AP2" s="31" t="s">
        <v>157</v>
      </c>
      <c r="AQ2" s="31" t="s">
        <v>158</v>
      </c>
      <c r="AR2" s="31" t="s">
        <v>159</v>
      </c>
      <c r="AS2" s="31" t="s">
        <v>160</v>
      </c>
      <c r="AT2" s="31" t="s">
        <v>161</v>
      </c>
      <c r="AU2" s="31" t="s">
        <v>162</v>
      </c>
      <c r="AV2" s="31" t="s">
        <v>163</v>
      </c>
      <c r="AW2" s="31" t="s">
        <v>164</v>
      </c>
      <c r="AX2" s="31" t="s">
        <v>165</v>
      </c>
      <c r="AY2" s="31" t="s">
        <v>166</v>
      </c>
      <c r="AZ2" s="31" t="s">
        <v>167</v>
      </c>
      <c r="BA2" s="31" t="s">
        <v>168</v>
      </c>
      <c r="BB2" s="31" t="s">
        <v>169</v>
      </c>
      <c r="BC2" s="31" t="s">
        <v>170</v>
      </c>
      <c r="BD2" s="31" t="s">
        <v>171</v>
      </c>
      <c r="BE2" s="31" t="s">
        <v>172</v>
      </c>
      <c r="BF2" s="31" t="s">
        <v>173</v>
      </c>
      <c r="BG2" s="31" t="s">
        <v>174</v>
      </c>
      <c r="BH2" s="31" t="s">
        <v>175</v>
      </c>
      <c r="BI2" s="31" t="s">
        <v>176</v>
      </c>
      <c r="BJ2" s="31" t="s">
        <v>177</v>
      </c>
      <c r="BK2" s="31" t="s">
        <v>178</v>
      </c>
      <c r="BL2" s="31" t="s">
        <v>179</v>
      </c>
      <c r="BM2" s="31" t="s">
        <v>180</v>
      </c>
      <c r="BN2" s="31" t="s">
        <v>181</v>
      </c>
      <c r="BO2" s="31" t="s">
        <v>182</v>
      </c>
      <c r="BP2" s="31" t="s">
        <v>183</v>
      </c>
      <c r="BQ2" s="31" t="s">
        <v>184</v>
      </c>
      <c r="BR2" s="31" t="s">
        <v>185</v>
      </c>
      <c r="BS2" s="31" t="s">
        <v>186</v>
      </c>
      <c r="BT2" s="31" t="s">
        <v>187</v>
      </c>
      <c r="BU2" s="31" t="s">
        <v>188</v>
      </c>
      <c r="BV2" s="31" t="s">
        <v>189</v>
      </c>
      <c r="BW2" s="31" t="s">
        <v>190</v>
      </c>
      <c r="BX2" s="31" t="s">
        <v>191</v>
      </c>
      <c r="BY2" s="31" t="s">
        <v>192</v>
      </c>
      <c r="BZ2" s="31" t="s">
        <v>193</v>
      </c>
      <c r="CA2" s="31" t="s">
        <v>194</v>
      </c>
      <c r="CB2" s="31" t="s">
        <v>195</v>
      </c>
      <c r="CC2" s="31" t="s">
        <v>196</v>
      </c>
      <c r="CD2" s="31" t="s">
        <v>197</v>
      </c>
      <c r="CE2" s="31" t="s">
        <v>198</v>
      </c>
      <c r="CF2" s="31" t="s">
        <v>199</v>
      </c>
      <c r="CG2" s="31" t="s">
        <v>200</v>
      </c>
      <c r="CH2" s="31" t="s">
        <v>201</v>
      </c>
      <c r="CI2" s="31" t="s">
        <v>202</v>
      </c>
      <c r="CJ2" s="31" t="s">
        <v>203</v>
      </c>
      <c r="CK2" s="31" t="s">
        <v>204</v>
      </c>
      <c r="CL2" s="31" t="s">
        <v>205</v>
      </c>
      <c r="CM2" s="31" t="s">
        <v>206</v>
      </c>
      <c r="CN2" s="31" t="s">
        <v>207</v>
      </c>
      <c r="CO2" s="31" t="s">
        <v>208</v>
      </c>
      <c r="CP2" s="31" t="s">
        <v>209</v>
      </c>
      <c r="CQ2" s="31" t="s">
        <v>210</v>
      </c>
      <c r="CR2" s="31" t="s">
        <v>211</v>
      </c>
      <c r="CS2" s="31" t="s">
        <v>212</v>
      </c>
      <c r="CT2" s="31" t="s">
        <v>213</v>
      </c>
      <c r="CU2" s="31" t="s">
        <v>214</v>
      </c>
      <c r="CV2" s="31" t="s">
        <v>215</v>
      </c>
      <c r="CW2" s="31" t="s">
        <v>216</v>
      </c>
      <c r="CX2" s="31" t="s">
        <v>217</v>
      </c>
      <c r="CY2" s="31" t="s">
        <v>218</v>
      </c>
      <c r="CZ2" s="31" t="s">
        <v>219</v>
      </c>
      <c r="DA2" s="31" t="s">
        <v>220</v>
      </c>
      <c r="DB2" s="31" t="s">
        <v>221</v>
      </c>
      <c r="DC2" s="31" t="s">
        <v>222</v>
      </c>
      <c r="DD2" s="31" t="s">
        <v>223</v>
      </c>
      <c r="DE2" s="31" t="s">
        <v>224</v>
      </c>
      <c r="DF2" s="31" t="s">
        <v>225</v>
      </c>
      <c r="DG2" s="31" t="s">
        <v>226</v>
      </c>
      <c r="DH2" s="31" t="s">
        <v>227</v>
      </c>
      <c r="DI2" s="31" t="s">
        <v>228</v>
      </c>
      <c r="DJ2" s="31" t="s">
        <v>229</v>
      </c>
      <c r="DK2" s="31" t="s">
        <v>230</v>
      </c>
      <c r="DL2" s="31" t="s">
        <v>231</v>
      </c>
      <c r="DM2" s="31" t="s">
        <v>232</v>
      </c>
      <c r="DN2" s="31" t="s">
        <v>233</v>
      </c>
      <c r="DO2" s="31" t="s">
        <v>234</v>
      </c>
      <c r="DP2" s="31" t="s">
        <v>235</v>
      </c>
      <c r="DQ2" s="31" t="s">
        <v>236</v>
      </c>
      <c r="DR2" s="31" t="s">
        <v>237</v>
      </c>
      <c r="DS2" s="31" t="s">
        <v>238</v>
      </c>
      <c r="DT2" s="31" t="s">
        <v>239</v>
      </c>
    </row>
    <row r="3" spans="1:124" x14ac:dyDescent="0.25">
      <c r="A3" s="32">
        <v>2</v>
      </c>
      <c r="B3" s="32">
        <v>19219</v>
      </c>
      <c r="C3" s="33" t="s">
        <v>240</v>
      </c>
      <c r="D3" s="32">
        <v>3284683</v>
      </c>
      <c r="E3" s="33" t="s">
        <v>241</v>
      </c>
      <c r="F3" s="34">
        <v>44746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2">
        <v>-76</v>
      </c>
    </row>
    <row r="4" spans="1:124" x14ac:dyDescent="0.25">
      <c r="A4" s="32">
        <v>2</v>
      </c>
      <c r="B4" s="32">
        <v>19219</v>
      </c>
      <c r="C4" s="33" t="s">
        <v>240</v>
      </c>
      <c r="D4" s="32">
        <v>3352387</v>
      </c>
      <c r="E4" s="33" t="s">
        <v>242</v>
      </c>
      <c r="F4" s="34">
        <v>44746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2">
        <v>-7</v>
      </c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2">
        <v>-3</v>
      </c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</row>
    <row r="5" spans="1:124" x14ac:dyDescent="0.25">
      <c r="A5" s="32">
        <v>2</v>
      </c>
      <c r="B5" s="32">
        <v>19219</v>
      </c>
      <c r="C5" s="33" t="s">
        <v>240</v>
      </c>
      <c r="D5" s="32">
        <v>3373113</v>
      </c>
      <c r="E5" s="33" t="s">
        <v>243</v>
      </c>
      <c r="F5" s="34">
        <v>44746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2">
        <v>898</v>
      </c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</row>
    <row r="6" spans="1:124" x14ac:dyDescent="0.25">
      <c r="A6" s="32">
        <v>2</v>
      </c>
      <c r="B6" s="32">
        <v>19219</v>
      </c>
      <c r="C6" s="33" t="s">
        <v>240</v>
      </c>
      <c r="D6" s="32">
        <v>3384346</v>
      </c>
      <c r="E6" s="33" t="s">
        <v>244</v>
      </c>
      <c r="F6" s="34">
        <v>44746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2">
        <v>-17</v>
      </c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</row>
    <row r="7" spans="1:124" x14ac:dyDescent="0.25">
      <c r="A7" s="32">
        <v>2</v>
      </c>
      <c r="B7" s="32">
        <v>19219</v>
      </c>
      <c r="C7" s="33" t="s">
        <v>240</v>
      </c>
      <c r="D7" s="32">
        <v>3384347</v>
      </c>
      <c r="E7" s="33" t="s">
        <v>245</v>
      </c>
      <c r="F7" s="34">
        <v>44746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2">
        <v>415</v>
      </c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2">
        <v>-118</v>
      </c>
    </row>
    <row r="8" spans="1:124" x14ac:dyDescent="0.25">
      <c r="A8" s="32">
        <v>2</v>
      </c>
      <c r="B8" s="32">
        <v>19219</v>
      </c>
      <c r="C8" s="33" t="s">
        <v>240</v>
      </c>
      <c r="D8" s="32">
        <v>3408152</v>
      </c>
      <c r="E8" s="33" t="s">
        <v>246</v>
      </c>
      <c r="F8" s="34">
        <v>44746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2">
        <v>-6</v>
      </c>
      <c r="BN8" s="35"/>
      <c r="BO8" s="32">
        <v>139</v>
      </c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</row>
    <row r="9" spans="1:124" x14ac:dyDescent="0.25">
      <c r="A9" s="32">
        <v>2</v>
      </c>
      <c r="B9" s="32">
        <v>19219</v>
      </c>
      <c r="C9" s="33" t="s">
        <v>240</v>
      </c>
      <c r="D9" s="32">
        <v>3529243</v>
      </c>
      <c r="E9" s="33" t="s">
        <v>254</v>
      </c>
      <c r="F9" s="34">
        <v>44746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2">
        <v>-1</v>
      </c>
      <c r="AO9" s="35"/>
      <c r="AP9" s="35"/>
      <c r="AQ9" s="35"/>
      <c r="AR9" s="32">
        <v>-6</v>
      </c>
      <c r="AS9" s="32">
        <v>-1</v>
      </c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2">
        <v>-6</v>
      </c>
      <c r="BK9" s="35"/>
      <c r="BL9" s="35"/>
      <c r="BM9" s="35"/>
      <c r="BN9" s="32">
        <v>-11</v>
      </c>
      <c r="BO9" s="32">
        <v>207</v>
      </c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2">
        <v>-5</v>
      </c>
      <c r="DM9" s="35"/>
      <c r="DN9" s="35"/>
      <c r="DO9" s="35"/>
      <c r="DP9" s="35"/>
      <c r="DQ9" s="35"/>
      <c r="DR9" s="35"/>
      <c r="DS9" s="35"/>
      <c r="DT9" s="35"/>
    </row>
    <row r="10" spans="1:124" x14ac:dyDescent="0.25">
      <c r="A10" s="32">
        <v>2</v>
      </c>
      <c r="B10" s="32">
        <v>19219</v>
      </c>
      <c r="C10" s="33" t="s">
        <v>240</v>
      </c>
      <c r="D10" s="32">
        <v>3529244</v>
      </c>
      <c r="E10" s="33" t="s">
        <v>255</v>
      </c>
      <c r="F10" s="34">
        <v>44746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2">
        <v>-6</v>
      </c>
      <c r="AO10" s="35"/>
      <c r="AP10" s="35"/>
      <c r="AQ10" s="35"/>
      <c r="AR10" s="32">
        <v>-18</v>
      </c>
      <c r="AS10" s="32">
        <v>-8</v>
      </c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2">
        <v>-2</v>
      </c>
      <c r="BO10" s="32">
        <v>118</v>
      </c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2">
        <v>-11</v>
      </c>
      <c r="DM10" s="35"/>
      <c r="DN10" s="35"/>
      <c r="DO10" s="35"/>
      <c r="DP10" s="35"/>
      <c r="DQ10" s="35"/>
      <c r="DR10" s="35"/>
      <c r="DS10" s="35"/>
      <c r="DT10" s="35"/>
    </row>
    <row r="11" spans="1:124" x14ac:dyDescent="0.25">
      <c r="A11" s="32">
        <v>2</v>
      </c>
      <c r="B11" s="32">
        <v>19219</v>
      </c>
      <c r="C11" s="33" t="s">
        <v>240</v>
      </c>
      <c r="D11" s="32">
        <v>3529245</v>
      </c>
      <c r="E11" s="33" t="s">
        <v>256</v>
      </c>
      <c r="F11" s="34">
        <v>44746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2">
        <v>-3</v>
      </c>
      <c r="AO11" s="35"/>
      <c r="AP11" s="35"/>
      <c r="AQ11" s="35"/>
      <c r="AR11" s="32">
        <v>-5</v>
      </c>
      <c r="AS11" s="32">
        <v>-9</v>
      </c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2">
        <v>-2</v>
      </c>
      <c r="BK11" s="35"/>
      <c r="BL11" s="35"/>
      <c r="BM11" s="35"/>
      <c r="BN11" s="32">
        <v>-3</v>
      </c>
      <c r="BO11" s="32">
        <v>166</v>
      </c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2">
        <v>-9</v>
      </c>
      <c r="DM11" s="35"/>
      <c r="DN11" s="35"/>
      <c r="DO11" s="35"/>
      <c r="DP11" s="35"/>
      <c r="DQ11" s="35"/>
      <c r="DR11" s="35"/>
      <c r="DS11" s="35"/>
      <c r="DT11" s="35"/>
    </row>
    <row r="12" spans="1:124" x14ac:dyDescent="0.25">
      <c r="A12" s="32">
        <v>2</v>
      </c>
      <c r="B12" s="32">
        <v>19219</v>
      </c>
      <c r="C12" s="33" t="s">
        <v>240</v>
      </c>
      <c r="D12" s="32">
        <v>3529246</v>
      </c>
      <c r="E12" s="33" t="s">
        <v>257</v>
      </c>
      <c r="F12" s="34">
        <v>44746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2">
        <v>32</v>
      </c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</row>
    <row r="13" spans="1:124" x14ac:dyDescent="0.25">
      <c r="A13" s="32">
        <v>2</v>
      </c>
      <c r="B13" s="32">
        <v>19219</v>
      </c>
      <c r="C13" s="33" t="s">
        <v>240</v>
      </c>
      <c r="D13" s="32">
        <v>3529247</v>
      </c>
      <c r="E13" s="33" t="s">
        <v>258</v>
      </c>
      <c r="F13" s="34">
        <v>44746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2">
        <v>21</v>
      </c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</row>
    <row r="14" spans="1:124" x14ac:dyDescent="0.25">
      <c r="A14" s="32">
        <v>2</v>
      </c>
      <c r="B14" s="32">
        <v>19219</v>
      </c>
      <c r="C14" s="33" t="s">
        <v>240</v>
      </c>
      <c r="D14" s="32">
        <v>3529248</v>
      </c>
      <c r="E14" s="33" t="s">
        <v>259</v>
      </c>
      <c r="F14" s="34">
        <v>44746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2">
        <v>-47</v>
      </c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2">
        <v>10</v>
      </c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</row>
    <row r="15" spans="1:124" x14ac:dyDescent="0.25">
      <c r="A15" s="32">
        <v>2</v>
      </c>
      <c r="B15" s="32">
        <v>19219</v>
      </c>
      <c r="C15" s="33" t="s">
        <v>240</v>
      </c>
      <c r="D15" s="32">
        <v>3530491</v>
      </c>
      <c r="E15" s="33" t="s">
        <v>260</v>
      </c>
      <c r="F15" s="34">
        <v>44746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2">
        <v>198</v>
      </c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</row>
    <row r="16" spans="1:124" x14ac:dyDescent="0.25">
      <c r="A16" s="32">
        <v>2</v>
      </c>
      <c r="B16" s="32">
        <v>19219</v>
      </c>
      <c r="C16" s="33" t="s">
        <v>240</v>
      </c>
      <c r="D16" s="32">
        <v>3538108</v>
      </c>
      <c r="E16" s="33" t="s">
        <v>261</v>
      </c>
      <c r="F16" s="34">
        <v>44746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2">
        <v>-30</v>
      </c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</row>
    <row r="18" spans="20:124" x14ac:dyDescent="0.25">
      <c r="T18">
        <f>+SUM(T3:T16)</f>
        <v>-47</v>
      </c>
      <c r="U18">
        <f t="shared" ref="U18:CF18" si="0">+SUM(U3:U16)</f>
        <v>0</v>
      </c>
      <c r="V18">
        <f t="shared" si="0"/>
        <v>0</v>
      </c>
      <c r="W18">
        <f t="shared" si="0"/>
        <v>0</v>
      </c>
      <c r="X18">
        <f t="shared" si="0"/>
        <v>0</v>
      </c>
      <c r="Y18">
        <f t="shared" si="0"/>
        <v>0</v>
      </c>
      <c r="Z18">
        <f t="shared" si="0"/>
        <v>0</v>
      </c>
      <c r="AA18">
        <f t="shared" si="0"/>
        <v>0</v>
      </c>
      <c r="AB18">
        <f t="shared" si="0"/>
        <v>0</v>
      </c>
      <c r="AC18">
        <f t="shared" si="0"/>
        <v>-30</v>
      </c>
      <c r="AD18">
        <f t="shared" si="0"/>
        <v>0</v>
      </c>
      <c r="AE18">
        <f t="shared" si="0"/>
        <v>0</v>
      </c>
      <c r="AF18">
        <f t="shared" si="0"/>
        <v>0</v>
      </c>
      <c r="AG18">
        <f t="shared" si="0"/>
        <v>0</v>
      </c>
      <c r="AH18">
        <f t="shared" si="0"/>
        <v>0</v>
      </c>
      <c r="AI18">
        <f t="shared" si="0"/>
        <v>0</v>
      </c>
      <c r="AJ18">
        <f t="shared" si="0"/>
        <v>0</v>
      </c>
      <c r="AK18">
        <f t="shared" si="0"/>
        <v>0</v>
      </c>
      <c r="AL18">
        <f t="shared" si="0"/>
        <v>0</v>
      </c>
      <c r="AM18">
        <f t="shared" si="0"/>
        <v>0</v>
      </c>
      <c r="AN18">
        <f t="shared" si="0"/>
        <v>-10</v>
      </c>
      <c r="AO18">
        <f t="shared" si="0"/>
        <v>0</v>
      </c>
      <c r="AP18">
        <f t="shared" si="0"/>
        <v>0</v>
      </c>
      <c r="AQ18">
        <f t="shared" si="0"/>
        <v>0</v>
      </c>
      <c r="AR18">
        <f t="shared" si="0"/>
        <v>-29</v>
      </c>
      <c r="AS18">
        <f t="shared" si="0"/>
        <v>-25</v>
      </c>
      <c r="AT18">
        <f t="shared" si="0"/>
        <v>0</v>
      </c>
      <c r="AU18">
        <f t="shared" si="0"/>
        <v>0</v>
      </c>
      <c r="AV18">
        <f t="shared" si="0"/>
        <v>0</v>
      </c>
      <c r="AW18">
        <f t="shared" si="0"/>
        <v>0</v>
      </c>
      <c r="AX18">
        <f t="shared" si="0"/>
        <v>0</v>
      </c>
      <c r="AY18">
        <f t="shared" si="0"/>
        <v>0</v>
      </c>
      <c r="AZ18">
        <f t="shared" si="0"/>
        <v>0</v>
      </c>
      <c r="BA18">
        <f t="shared" si="0"/>
        <v>0</v>
      </c>
      <c r="BB18">
        <f t="shared" si="0"/>
        <v>0</v>
      </c>
      <c r="BC18">
        <f t="shared" si="0"/>
        <v>0</v>
      </c>
      <c r="BD18">
        <f t="shared" si="0"/>
        <v>0</v>
      </c>
      <c r="BE18">
        <f t="shared" si="0"/>
        <v>0</v>
      </c>
      <c r="BF18">
        <f t="shared" si="0"/>
        <v>0</v>
      </c>
      <c r="BG18">
        <f t="shared" si="0"/>
        <v>0</v>
      </c>
      <c r="BH18">
        <f t="shared" si="0"/>
        <v>0</v>
      </c>
      <c r="BI18">
        <f t="shared" si="0"/>
        <v>0</v>
      </c>
      <c r="BJ18">
        <f t="shared" si="0"/>
        <v>-8</v>
      </c>
      <c r="BK18">
        <f t="shared" si="0"/>
        <v>0</v>
      </c>
      <c r="BL18">
        <f t="shared" si="0"/>
        <v>0</v>
      </c>
      <c r="BM18">
        <f t="shared" si="0"/>
        <v>-26</v>
      </c>
      <c r="BN18">
        <f t="shared" si="0"/>
        <v>-16</v>
      </c>
      <c r="BO18">
        <f t="shared" si="0"/>
        <v>2204</v>
      </c>
      <c r="BP18">
        <f t="shared" si="0"/>
        <v>0</v>
      </c>
      <c r="BQ18">
        <f t="shared" si="0"/>
        <v>0</v>
      </c>
      <c r="BR18">
        <f t="shared" si="0"/>
        <v>0</v>
      </c>
      <c r="BS18">
        <f t="shared" si="0"/>
        <v>0</v>
      </c>
      <c r="BT18">
        <f t="shared" si="0"/>
        <v>0</v>
      </c>
      <c r="BU18">
        <f t="shared" si="0"/>
        <v>0</v>
      </c>
      <c r="BV18">
        <f t="shared" si="0"/>
        <v>0</v>
      </c>
      <c r="BW18">
        <f t="shared" si="0"/>
        <v>0</v>
      </c>
      <c r="BX18">
        <f t="shared" si="0"/>
        <v>0</v>
      </c>
      <c r="BY18">
        <f t="shared" si="0"/>
        <v>0</v>
      </c>
      <c r="BZ18">
        <f t="shared" si="0"/>
        <v>0</v>
      </c>
      <c r="CA18">
        <f t="shared" si="0"/>
        <v>0</v>
      </c>
      <c r="CB18">
        <f t="shared" si="0"/>
        <v>0</v>
      </c>
      <c r="CC18">
        <f t="shared" si="0"/>
        <v>0</v>
      </c>
      <c r="CD18">
        <f t="shared" si="0"/>
        <v>0</v>
      </c>
      <c r="CE18">
        <f t="shared" si="0"/>
        <v>0</v>
      </c>
      <c r="CF18">
        <f t="shared" si="0"/>
        <v>0</v>
      </c>
      <c r="CG18">
        <f t="shared" ref="CG18:DT18" si="1">+SUM(CG3:CG16)</f>
        <v>0</v>
      </c>
      <c r="CH18">
        <f t="shared" si="1"/>
        <v>0</v>
      </c>
      <c r="CI18">
        <f t="shared" si="1"/>
        <v>0</v>
      </c>
      <c r="CJ18">
        <f t="shared" si="1"/>
        <v>0</v>
      </c>
      <c r="CK18">
        <f t="shared" si="1"/>
        <v>0</v>
      </c>
      <c r="CL18">
        <f t="shared" si="1"/>
        <v>0</v>
      </c>
      <c r="CM18">
        <f t="shared" si="1"/>
        <v>0</v>
      </c>
      <c r="CN18">
        <f t="shared" si="1"/>
        <v>0</v>
      </c>
      <c r="CO18">
        <f t="shared" si="1"/>
        <v>0</v>
      </c>
      <c r="CP18">
        <f t="shared" si="1"/>
        <v>0</v>
      </c>
      <c r="CQ18">
        <f t="shared" si="1"/>
        <v>0</v>
      </c>
      <c r="CR18">
        <f t="shared" si="1"/>
        <v>0</v>
      </c>
      <c r="CS18">
        <f t="shared" si="1"/>
        <v>0</v>
      </c>
      <c r="CT18">
        <f t="shared" si="1"/>
        <v>0</v>
      </c>
      <c r="CU18">
        <f t="shared" si="1"/>
        <v>0</v>
      </c>
      <c r="CV18">
        <f t="shared" si="1"/>
        <v>0</v>
      </c>
      <c r="CW18">
        <f t="shared" si="1"/>
        <v>0</v>
      </c>
      <c r="CX18">
        <f t="shared" si="1"/>
        <v>0</v>
      </c>
      <c r="CY18">
        <f t="shared" si="1"/>
        <v>0</v>
      </c>
      <c r="CZ18">
        <f t="shared" si="1"/>
        <v>0</v>
      </c>
      <c r="DA18">
        <f t="shared" si="1"/>
        <v>0</v>
      </c>
      <c r="DB18">
        <f t="shared" si="1"/>
        <v>0</v>
      </c>
      <c r="DC18">
        <f t="shared" si="1"/>
        <v>0</v>
      </c>
      <c r="DD18">
        <f t="shared" si="1"/>
        <v>0</v>
      </c>
      <c r="DE18">
        <f t="shared" si="1"/>
        <v>0</v>
      </c>
      <c r="DF18">
        <f t="shared" si="1"/>
        <v>0</v>
      </c>
      <c r="DG18">
        <f t="shared" si="1"/>
        <v>0</v>
      </c>
      <c r="DH18">
        <f t="shared" si="1"/>
        <v>0</v>
      </c>
      <c r="DI18">
        <f t="shared" si="1"/>
        <v>0</v>
      </c>
      <c r="DJ18">
        <f t="shared" si="1"/>
        <v>0</v>
      </c>
      <c r="DK18">
        <f t="shared" si="1"/>
        <v>0</v>
      </c>
      <c r="DL18">
        <f t="shared" si="1"/>
        <v>-25</v>
      </c>
      <c r="DM18">
        <f t="shared" si="1"/>
        <v>0</v>
      </c>
      <c r="DN18">
        <f t="shared" si="1"/>
        <v>0</v>
      </c>
      <c r="DO18">
        <f t="shared" si="1"/>
        <v>0</v>
      </c>
      <c r="DP18">
        <f t="shared" si="1"/>
        <v>0</v>
      </c>
      <c r="DQ18">
        <f t="shared" si="1"/>
        <v>0</v>
      </c>
      <c r="DR18">
        <f t="shared" si="1"/>
        <v>0</v>
      </c>
      <c r="DS18">
        <f t="shared" si="1"/>
        <v>0</v>
      </c>
      <c r="DT18">
        <f t="shared" si="1"/>
        <v>-194</v>
      </c>
    </row>
  </sheetData>
  <mergeCells count="1">
    <mergeCell ref="A1:E1"/>
  </mergeCells>
  <conditionalFormatting sqref="A18:XFD18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showGridLines="0" tabSelected="1" zoomScale="80" zoomScaleNormal="80" workbookViewId="0">
      <pane xSplit="5" ySplit="2" topLeftCell="J3" activePane="bottomRight" state="frozen"/>
      <selection pane="topRight" activeCell="F1" sqref="F1"/>
      <selection pane="bottomLeft" activeCell="A3" sqref="A3"/>
      <selection pane="bottomRight" activeCell="O24" sqref="O24"/>
    </sheetView>
  </sheetViews>
  <sheetFormatPr defaultColWidth="10.28515625" defaultRowHeight="15" x14ac:dyDescent="0.25"/>
  <cols>
    <col min="1" max="1" width="8.140625" customWidth="1"/>
    <col min="2" max="2" width="8.42578125" customWidth="1"/>
    <col min="3" max="3" width="26.42578125" customWidth="1"/>
    <col min="5" max="5" width="36.5703125" bestFit="1" customWidth="1"/>
    <col min="6" max="6" width="10.5703125" bestFit="1" customWidth="1"/>
    <col min="10" max="10" width="12.42578125" bestFit="1" customWidth="1"/>
    <col min="13" max="13" width="12.42578125" bestFit="1" customWidth="1"/>
    <col min="16" max="17" width="10.28515625" style="11"/>
    <col min="18" max="18" width="10.28515625" style="10"/>
    <col min="19" max="19" width="12.42578125" style="10" bestFit="1" customWidth="1"/>
    <col min="20" max="20" width="18.42578125" style="10" customWidth="1"/>
    <col min="34" max="35" width="10.28515625" style="11"/>
    <col min="36" max="37" width="10.28515625" style="10"/>
    <col min="38" max="38" width="14.140625" style="10" customWidth="1"/>
  </cols>
  <sheetData>
    <row r="1" spans="1:38" ht="26.25" x14ac:dyDescent="0.4">
      <c r="A1" s="38" t="s">
        <v>265</v>
      </c>
      <c r="B1" s="38"/>
      <c r="C1" s="38"/>
      <c r="D1" s="38"/>
      <c r="E1" s="38"/>
      <c r="F1" s="1" t="s">
        <v>0</v>
      </c>
      <c r="G1" s="1" t="s">
        <v>10</v>
      </c>
      <c r="H1" s="1" t="s">
        <v>13</v>
      </c>
      <c r="I1" s="1" t="s">
        <v>18</v>
      </c>
      <c r="J1" s="1" t="s">
        <v>24</v>
      </c>
      <c r="K1" s="1" t="s">
        <v>40</v>
      </c>
      <c r="L1" s="1" t="s">
        <v>64</v>
      </c>
      <c r="M1" s="1" t="s">
        <v>70</v>
      </c>
      <c r="N1" s="1" t="s">
        <v>79</v>
      </c>
      <c r="O1" s="1" t="s">
        <v>101</v>
      </c>
      <c r="P1" s="39" t="s">
        <v>247</v>
      </c>
      <c r="Q1" s="39"/>
      <c r="R1" s="39"/>
      <c r="S1" s="39"/>
      <c r="T1" s="39"/>
      <c r="U1" s="1" t="s">
        <v>27</v>
      </c>
      <c r="V1" s="1" t="s">
        <v>39</v>
      </c>
      <c r="W1" s="1" t="s">
        <v>48</v>
      </c>
      <c r="X1" s="1" t="s">
        <v>49</v>
      </c>
      <c r="Y1" s="1" t="s">
        <v>51</v>
      </c>
      <c r="Z1" s="1" t="s">
        <v>65</v>
      </c>
      <c r="AA1" s="1" t="s">
        <v>82</v>
      </c>
      <c r="AB1" s="1" t="s">
        <v>93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114</v>
      </c>
      <c r="AH1" s="39" t="s">
        <v>253</v>
      </c>
      <c r="AI1" s="39"/>
      <c r="AJ1" s="39"/>
      <c r="AK1" s="39"/>
      <c r="AL1" s="39"/>
    </row>
    <row r="2" spans="1:38" ht="30" x14ac:dyDescent="0.25">
      <c r="A2" s="4" t="s">
        <v>117</v>
      </c>
      <c r="B2" s="4" t="s">
        <v>118</v>
      </c>
      <c r="C2" s="4" t="s">
        <v>119</v>
      </c>
      <c r="D2" s="4" t="s">
        <v>120</v>
      </c>
      <c r="E2" s="2" t="s">
        <v>121</v>
      </c>
      <c r="F2" s="2" t="s">
        <v>122</v>
      </c>
      <c r="G2" s="2" t="s">
        <v>132</v>
      </c>
      <c r="H2" s="2" t="s">
        <v>135</v>
      </c>
      <c r="I2" s="2" t="s">
        <v>140</v>
      </c>
      <c r="J2" s="2" t="s">
        <v>146</v>
      </c>
      <c r="K2" s="2" t="s">
        <v>162</v>
      </c>
      <c r="L2" s="2" t="s">
        <v>186</v>
      </c>
      <c r="M2" s="2" t="s">
        <v>192</v>
      </c>
      <c r="N2" s="2" t="s">
        <v>201</v>
      </c>
      <c r="O2" s="2" t="s">
        <v>223</v>
      </c>
      <c r="P2" s="5" t="s">
        <v>248</v>
      </c>
      <c r="Q2" s="5" t="s">
        <v>249</v>
      </c>
      <c r="R2" s="6" t="s">
        <v>250</v>
      </c>
      <c r="S2" s="6" t="s">
        <v>251</v>
      </c>
      <c r="T2" s="6" t="s">
        <v>252</v>
      </c>
      <c r="U2" s="2" t="s">
        <v>149</v>
      </c>
      <c r="V2" s="2" t="s">
        <v>161</v>
      </c>
      <c r="W2" s="2" t="s">
        <v>170</v>
      </c>
      <c r="X2" s="2" t="s">
        <v>171</v>
      </c>
      <c r="Y2" s="2" t="s">
        <v>173</v>
      </c>
      <c r="Z2" s="2" t="s">
        <v>187</v>
      </c>
      <c r="AA2" s="2" t="s">
        <v>204</v>
      </c>
      <c r="AB2" s="2" t="s">
        <v>215</v>
      </c>
      <c r="AC2" s="2" t="s">
        <v>225</v>
      </c>
      <c r="AD2" s="2" t="s">
        <v>226</v>
      </c>
      <c r="AE2" s="2" t="s">
        <v>227</v>
      </c>
      <c r="AF2" s="2" t="s">
        <v>228</v>
      </c>
      <c r="AG2" s="2" t="s">
        <v>236</v>
      </c>
      <c r="AH2" s="5" t="s">
        <v>248</v>
      </c>
      <c r="AI2" s="5" t="s">
        <v>249</v>
      </c>
      <c r="AJ2" s="6" t="s">
        <v>250</v>
      </c>
      <c r="AK2" s="6" t="s">
        <v>251</v>
      </c>
      <c r="AL2" s="6" t="s">
        <v>252</v>
      </c>
    </row>
    <row r="3" spans="1:38" x14ac:dyDescent="0.25">
      <c r="A3" s="18">
        <v>2</v>
      </c>
      <c r="B3" s="18">
        <v>19219</v>
      </c>
      <c r="C3" s="19" t="s">
        <v>240</v>
      </c>
      <c r="D3" s="20">
        <v>3284683</v>
      </c>
      <c r="E3" s="42" t="s">
        <v>241</v>
      </c>
      <c r="F3" s="3">
        <v>360</v>
      </c>
      <c r="G3" s="3">
        <v>174</v>
      </c>
      <c r="H3" s="3">
        <v>180</v>
      </c>
      <c r="I3" s="3">
        <v>300</v>
      </c>
      <c r="J3" s="3">
        <v>108</v>
      </c>
      <c r="K3" s="36"/>
      <c r="L3" s="3">
        <v>30</v>
      </c>
      <c r="M3" s="3">
        <v>168</v>
      </c>
      <c r="N3" s="3">
        <v>36</v>
      </c>
      <c r="O3" s="3">
        <v>60</v>
      </c>
      <c r="P3" s="41">
        <f>SUM(F3:O3)</f>
        <v>1416</v>
      </c>
      <c r="Q3" s="12">
        <f>P3/6</f>
        <v>236</v>
      </c>
      <c r="R3" s="27">
        <v>116666.66666666666</v>
      </c>
      <c r="S3" s="13">
        <f>R3*1.08</f>
        <v>126000</v>
      </c>
      <c r="T3" s="13">
        <f>S3*Q3</f>
        <v>29736000</v>
      </c>
      <c r="U3" s="36"/>
      <c r="V3" s="36"/>
      <c r="W3" s="3">
        <v>18</v>
      </c>
      <c r="X3" s="36"/>
      <c r="Y3" s="3">
        <v>132</v>
      </c>
      <c r="Z3" s="36"/>
      <c r="AA3" s="36"/>
      <c r="AB3" s="3">
        <v>24</v>
      </c>
      <c r="AC3" s="3">
        <v>30</v>
      </c>
      <c r="AD3" s="36"/>
      <c r="AE3" s="3">
        <v>30</v>
      </c>
      <c r="AF3" s="3">
        <v>24</v>
      </c>
      <c r="AG3" s="36"/>
      <c r="AH3" s="16">
        <f t="shared" ref="AH3:AH15" si="0">SUM(U3:AG3)</f>
        <v>258</v>
      </c>
      <c r="AI3" s="12">
        <f>AH3/6</f>
        <v>43</v>
      </c>
      <c r="AJ3" s="27">
        <v>116666.66666666666</v>
      </c>
      <c r="AK3" s="28">
        <f>AJ3*1.08</f>
        <v>126000</v>
      </c>
      <c r="AL3" s="13">
        <f>AK3*AI3</f>
        <v>5418000</v>
      </c>
    </row>
    <row r="4" spans="1:38" x14ac:dyDescent="0.25">
      <c r="A4" s="18">
        <v>2</v>
      </c>
      <c r="B4" s="18">
        <v>19219</v>
      </c>
      <c r="C4" s="19" t="s">
        <v>240</v>
      </c>
      <c r="D4" s="20">
        <v>3352387</v>
      </c>
      <c r="E4" s="42" t="s">
        <v>242</v>
      </c>
      <c r="F4" s="3">
        <v>240</v>
      </c>
      <c r="G4" s="3">
        <v>174</v>
      </c>
      <c r="H4" s="3">
        <v>180</v>
      </c>
      <c r="I4" s="3">
        <v>678</v>
      </c>
      <c r="J4" s="3">
        <v>240</v>
      </c>
      <c r="K4" s="3">
        <v>48</v>
      </c>
      <c r="L4" s="3">
        <v>120</v>
      </c>
      <c r="M4" s="3">
        <v>60</v>
      </c>
      <c r="N4" s="3">
        <v>30</v>
      </c>
      <c r="O4" s="36"/>
      <c r="P4" s="41">
        <f t="shared" ref="P4:P15" si="1">SUM(F4:O4)</f>
        <v>1770</v>
      </c>
      <c r="Q4" s="12">
        <f>P4/6</f>
        <v>295</v>
      </c>
      <c r="R4" s="27">
        <v>170377.4</v>
      </c>
      <c r="S4" s="13">
        <f t="shared" ref="S4:S16" si="2">R4*1.08</f>
        <v>184007.592</v>
      </c>
      <c r="T4" s="13">
        <f t="shared" ref="T4:T15" si="3">S4*Q4</f>
        <v>54282239.640000001</v>
      </c>
      <c r="U4" s="36"/>
      <c r="V4" s="36"/>
      <c r="W4" s="3">
        <v>24</v>
      </c>
      <c r="X4" s="36"/>
      <c r="Y4" s="3">
        <v>54</v>
      </c>
      <c r="Z4" s="3">
        <v>30</v>
      </c>
      <c r="AA4" s="3">
        <v>18</v>
      </c>
      <c r="AB4" s="3">
        <v>12</v>
      </c>
      <c r="AC4" s="3">
        <v>30</v>
      </c>
      <c r="AD4" s="3">
        <v>12</v>
      </c>
      <c r="AE4" s="3">
        <v>30</v>
      </c>
      <c r="AF4" s="3">
        <v>24</v>
      </c>
      <c r="AG4" s="36"/>
      <c r="AH4" s="16">
        <f t="shared" si="0"/>
        <v>234</v>
      </c>
      <c r="AI4" s="12">
        <f>AH4/6</f>
        <v>39</v>
      </c>
      <c r="AJ4" s="27">
        <v>170377.4</v>
      </c>
      <c r="AK4" s="28">
        <f t="shared" ref="AK4:AK6" si="4">AJ4*1.08</f>
        <v>184007.592</v>
      </c>
      <c r="AL4" s="13">
        <f t="shared" ref="AL4:AL15" si="5">AK4*AI4</f>
        <v>7176296.0880000005</v>
      </c>
    </row>
    <row r="5" spans="1:38" x14ac:dyDescent="0.25">
      <c r="A5" s="18">
        <v>2</v>
      </c>
      <c r="B5" s="18">
        <v>19219</v>
      </c>
      <c r="C5" s="19" t="s">
        <v>240</v>
      </c>
      <c r="D5" s="20">
        <v>3373113</v>
      </c>
      <c r="E5" s="42" t="s">
        <v>243</v>
      </c>
      <c r="F5" s="3">
        <v>120</v>
      </c>
      <c r="G5" s="3">
        <v>180</v>
      </c>
      <c r="H5" s="3">
        <v>300</v>
      </c>
      <c r="I5" s="36"/>
      <c r="J5" s="3">
        <v>120</v>
      </c>
      <c r="K5" s="3">
        <v>360</v>
      </c>
      <c r="L5" s="3">
        <v>120</v>
      </c>
      <c r="M5" s="3">
        <v>300</v>
      </c>
      <c r="N5" s="3">
        <v>60</v>
      </c>
      <c r="O5" s="36"/>
      <c r="P5" s="41">
        <f t="shared" si="1"/>
        <v>1560</v>
      </c>
      <c r="Q5" s="8">
        <f>P5/60</f>
        <v>26</v>
      </c>
      <c r="R5" s="29">
        <f>+S5/1.08</f>
        <v>259722.60000000003</v>
      </c>
      <c r="S5" s="43">
        <v>280500.40800000005</v>
      </c>
      <c r="T5" s="9">
        <f t="shared" si="3"/>
        <v>7293010.6080000009</v>
      </c>
      <c r="U5" s="36"/>
      <c r="V5" s="36"/>
      <c r="W5" s="3">
        <v>180</v>
      </c>
      <c r="X5" s="36"/>
      <c r="Y5" s="3">
        <v>240</v>
      </c>
      <c r="Z5" s="36"/>
      <c r="AA5" s="36"/>
      <c r="AB5" s="3">
        <v>60</v>
      </c>
      <c r="AC5" s="3">
        <v>120</v>
      </c>
      <c r="AD5" s="3">
        <v>60</v>
      </c>
      <c r="AE5" s="3">
        <v>180</v>
      </c>
      <c r="AF5" s="3">
        <v>120</v>
      </c>
      <c r="AG5" s="36"/>
      <c r="AH5" s="7">
        <f t="shared" si="0"/>
        <v>960</v>
      </c>
      <c r="AI5" s="14">
        <f>AH5/60</f>
        <v>16</v>
      </c>
      <c r="AJ5" s="29">
        <f>+AK5/1.08</f>
        <v>259722.60000000003</v>
      </c>
      <c r="AK5" s="43">
        <v>280500.40800000005</v>
      </c>
      <c r="AL5" s="15">
        <f t="shared" si="5"/>
        <v>4488006.5280000009</v>
      </c>
    </row>
    <row r="6" spans="1:38" x14ac:dyDescent="0.25">
      <c r="A6" s="18">
        <v>2</v>
      </c>
      <c r="B6" s="18">
        <v>19219</v>
      </c>
      <c r="C6" s="19" t="s">
        <v>240</v>
      </c>
      <c r="D6" s="20">
        <v>3384346</v>
      </c>
      <c r="E6" s="42" t="s">
        <v>244</v>
      </c>
      <c r="F6" s="3">
        <v>30</v>
      </c>
      <c r="G6" s="3">
        <v>36</v>
      </c>
      <c r="H6" s="3">
        <v>30</v>
      </c>
      <c r="I6" s="3">
        <v>12</v>
      </c>
      <c r="J6" s="3">
        <v>24</v>
      </c>
      <c r="K6" s="36"/>
      <c r="L6" s="3">
        <v>30</v>
      </c>
      <c r="M6" s="3">
        <v>66</v>
      </c>
      <c r="N6" s="36"/>
      <c r="O6" s="36"/>
      <c r="P6" s="41">
        <f t="shared" si="1"/>
        <v>228</v>
      </c>
      <c r="Q6" s="14">
        <f>P6/6</f>
        <v>38</v>
      </c>
      <c r="R6" s="27">
        <v>170377.4</v>
      </c>
      <c r="S6" s="28">
        <f t="shared" ref="S6" si="6">R6*1.08</f>
        <v>184007.592</v>
      </c>
      <c r="T6" s="15">
        <f t="shared" si="3"/>
        <v>6992288.4960000003</v>
      </c>
      <c r="U6" s="36"/>
      <c r="V6" s="36"/>
      <c r="W6" s="3">
        <v>24</v>
      </c>
      <c r="X6" s="36"/>
      <c r="Y6" s="3">
        <v>30</v>
      </c>
      <c r="Z6" s="36"/>
      <c r="AA6" s="36"/>
      <c r="AB6" s="3">
        <v>6</v>
      </c>
      <c r="AC6" s="3">
        <v>30</v>
      </c>
      <c r="AD6" s="3">
        <v>12</v>
      </c>
      <c r="AE6" s="3">
        <v>18</v>
      </c>
      <c r="AF6" s="3">
        <v>12</v>
      </c>
      <c r="AG6" s="36"/>
      <c r="AH6" s="7">
        <f t="shared" si="0"/>
        <v>132</v>
      </c>
      <c r="AI6" s="12">
        <f>AH6/6</f>
        <v>22</v>
      </c>
      <c r="AJ6" s="27">
        <v>170377.4</v>
      </c>
      <c r="AK6" s="28">
        <f t="shared" ref="AK6" si="7">AJ6*1.08</f>
        <v>184007.592</v>
      </c>
      <c r="AL6" s="15">
        <f t="shared" si="5"/>
        <v>4048167.0240000002</v>
      </c>
    </row>
    <row r="7" spans="1:38" x14ac:dyDescent="0.25">
      <c r="A7" s="18">
        <v>2</v>
      </c>
      <c r="B7" s="18">
        <v>19219</v>
      </c>
      <c r="C7" s="19" t="s">
        <v>240</v>
      </c>
      <c r="D7" s="20">
        <v>3384347</v>
      </c>
      <c r="E7" s="21" t="s">
        <v>245</v>
      </c>
      <c r="F7" s="3">
        <v>480</v>
      </c>
      <c r="G7" s="3">
        <v>180</v>
      </c>
      <c r="H7" s="3">
        <v>300</v>
      </c>
      <c r="I7" s="36"/>
      <c r="J7" s="3">
        <v>60</v>
      </c>
      <c r="K7" s="36"/>
      <c r="L7" s="3">
        <v>240</v>
      </c>
      <c r="M7" s="36"/>
      <c r="N7" s="36"/>
      <c r="O7" s="36"/>
      <c r="P7" s="41">
        <f t="shared" si="1"/>
        <v>1260</v>
      </c>
      <c r="Q7" s="8">
        <f>P7/60</f>
        <v>21</v>
      </c>
      <c r="R7" s="29">
        <v>305556</v>
      </c>
      <c r="S7" s="13">
        <f t="shared" si="2"/>
        <v>330000.48000000004</v>
      </c>
      <c r="T7" s="9">
        <f t="shared" si="3"/>
        <v>6930010.080000001</v>
      </c>
      <c r="U7" s="36"/>
      <c r="V7" s="36"/>
      <c r="W7" s="3">
        <v>120</v>
      </c>
      <c r="X7" s="36"/>
      <c r="Y7" s="3">
        <v>240</v>
      </c>
      <c r="Z7" s="36"/>
      <c r="AA7" s="36"/>
      <c r="AB7" s="3">
        <v>60</v>
      </c>
      <c r="AC7" s="3">
        <v>120</v>
      </c>
      <c r="AD7" s="3">
        <v>60</v>
      </c>
      <c r="AE7" s="3">
        <v>120</v>
      </c>
      <c r="AF7" s="3">
        <v>120</v>
      </c>
      <c r="AG7" s="36"/>
      <c r="AH7" s="7">
        <f t="shared" si="0"/>
        <v>840</v>
      </c>
      <c r="AI7" s="8">
        <f>AH7/60</f>
        <v>14</v>
      </c>
      <c r="AJ7" s="29">
        <v>305556</v>
      </c>
      <c r="AK7" s="28">
        <f t="shared" ref="AK4:AK16" si="8">AJ7*1.08</f>
        <v>330000.48000000004</v>
      </c>
      <c r="AL7" s="9">
        <f t="shared" si="5"/>
        <v>4620006.7200000007</v>
      </c>
    </row>
    <row r="8" spans="1:38" x14ac:dyDescent="0.25">
      <c r="A8" s="18">
        <v>2</v>
      </c>
      <c r="B8" s="18">
        <v>19219</v>
      </c>
      <c r="C8" s="19" t="s">
        <v>240</v>
      </c>
      <c r="D8" s="20">
        <v>3408152</v>
      </c>
      <c r="E8" s="21" t="s">
        <v>246</v>
      </c>
      <c r="F8" s="3">
        <v>80</v>
      </c>
      <c r="G8" s="3">
        <v>140</v>
      </c>
      <c r="H8" s="36"/>
      <c r="I8" s="3">
        <v>100</v>
      </c>
      <c r="J8" s="3">
        <v>20</v>
      </c>
      <c r="K8" s="36"/>
      <c r="L8" s="3">
        <v>40</v>
      </c>
      <c r="M8" s="36"/>
      <c r="N8" s="3">
        <v>40</v>
      </c>
      <c r="O8" s="36"/>
      <c r="P8" s="41">
        <f t="shared" si="1"/>
        <v>420</v>
      </c>
      <c r="Q8" s="12">
        <f>P8/20</f>
        <v>21</v>
      </c>
      <c r="R8" s="29">
        <v>346296</v>
      </c>
      <c r="S8" s="13">
        <f t="shared" si="2"/>
        <v>373999.68000000005</v>
      </c>
      <c r="T8" s="13">
        <f t="shared" si="3"/>
        <v>7853993.2800000012</v>
      </c>
      <c r="U8" s="36"/>
      <c r="V8" s="36"/>
      <c r="W8" s="3">
        <v>20</v>
      </c>
      <c r="X8" s="36"/>
      <c r="Y8" s="3">
        <v>80</v>
      </c>
      <c r="Z8" s="36"/>
      <c r="AA8" s="3">
        <v>40</v>
      </c>
      <c r="AB8" s="3">
        <v>20</v>
      </c>
      <c r="AC8" s="36"/>
      <c r="AD8" s="3">
        <v>20</v>
      </c>
      <c r="AE8" s="3">
        <v>100</v>
      </c>
      <c r="AF8" s="3">
        <v>20</v>
      </c>
      <c r="AG8" s="36"/>
      <c r="AH8" s="16">
        <f t="shared" si="0"/>
        <v>300</v>
      </c>
      <c r="AI8" s="22">
        <f>AH8/20</f>
        <v>15</v>
      </c>
      <c r="AJ8" s="29">
        <v>346296</v>
      </c>
      <c r="AK8" s="28">
        <f t="shared" si="8"/>
        <v>373999.68000000005</v>
      </c>
      <c r="AL8" s="13">
        <f t="shared" si="5"/>
        <v>5609995.2000000011</v>
      </c>
    </row>
    <row r="9" spans="1:38" x14ac:dyDescent="0.25">
      <c r="A9" s="18">
        <v>2</v>
      </c>
      <c r="B9" s="18">
        <v>19219</v>
      </c>
      <c r="C9" s="19" t="s">
        <v>240</v>
      </c>
      <c r="D9" s="20">
        <v>3529243</v>
      </c>
      <c r="E9" s="21" t="s">
        <v>254</v>
      </c>
      <c r="F9" s="36"/>
      <c r="G9" s="36"/>
      <c r="H9" s="3">
        <v>72</v>
      </c>
      <c r="I9" s="3">
        <v>36</v>
      </c>
      <c r="J9" s="36"/>
      <c r="K9" s="36"/>
      <c r="L9" s="36"/>
      <c r="M9" s="3">
        <v>180</v>
      </c>
      <c r="N9" s="36"/>
      <c r="O9" s="36"/>
      <c r="P9" s="41">
        <f t="shared" si="1"/>
        <v>288</v>
      </c>
      <c r="Q9" s="8">
        <f>P9/36</f>
        <v>8</v>
      </c>
      <c r="R9" s="26">
        <v>152167</v>
      </c>
      <c r="S9" s="13">
        <f t="shared" si="2"/>
        <v>164340.36000000002</v>
      </c>
      <c r="T9" s="9">
        <f t="shared" si="3"/>
        <v>1314722.8800000001</v>
      </c>
      <c r="U9" s="36"/>
      <c r="V9" s="36"/>
      <c r="W9" s="3">
        <v>72</v>
      </c>
      <c r="X9" s="36"/>
      <c r="Y9" s="36"/>
      <c r="Z9" s="36"/>
      <c r="AA9" s="36"/>
      <c r="AB9" s="36"/>
      <c r="AC9" s="36"/>
      <c r="AD9" s="3">
        <v>36</v>
      </c>
      <c r="AE9" s="36"/>
      <c r="AF9" s="3">
        <v>108</v>
      </c>
      <c r="AG9" s="36"/>
      <c r="AH9" s="7">
        <f t="shared" si="0"/>
        <v>216</v>
      </c>
      <c r="AI9" s="8">
        <f>AH9/36</f>
        <v>6</v>
      </c>
      <c r="AJ9" s="26">
        <v>152167</v>
      </c>
      <c r="AK9" s="28">
        <f t="shared" si="8"/>
        <v>164340.36000000002</v>
      </c>
      <c r="AL9" s="9">
        <f t="shared" si="5"/>
        <v>986042.16000000015</v>
      </c>
    </row>
    <row r="10" spans="1:38" x14ac:dyDescent="0.25">
      <c r="A10" s="18">
        <v>2</v>
      </c>
      <c r="B10" s="18">
        <v>19219</v>
      </c>
      <c r="C10" s="19" t="s">
        <v>240</v>
      </c>
      <c r="D10" s="20">
        <v>3529244</v>
      </c>
      <c r="E10" s="21" t="s">
        <v>255</v>
      </c>
      <c r="F10" s="36"/>
      <c r="G10" s="36"/>
      <c r="H10" s="36"/>
      <c r="I10" s="3">
        <v>36</v>
      </c>
      <c r="J10" s="36"/>
      <c r="K10" s="36"/>
      <c r="L10" s="36"/>
      <c r="M10" s="36"/>
      <c r="N10" s="36"/>
      <c r="O10" s="3">
        <v>72</v>
      </c>
      <c r="P10" s="41">
        <f t="shared" si="1"/>
        <v>108</v>
      </c>
      <c r="Q10" s="8">
        <f>P10/36</f>
        <v>3</v>
      </c>
      <c r="R10" s="26">
        <v>152167</v>
      </c>
      <c r="S10" s="13">
        <f t="shared" si="2"/>
        <v>164340.36000000002</v>
      </c>
      <c r="T10" s="9">
        <f t="shared" si="3"/>
        <v>493021.08000000007</v>
      </c>
      <c r="U10" s="36"/>
      <c r="V10" s="36"/>
      <c r="W10" s="3">
        <v>72</v>
      </c>
      <c r="X10" s="36"/>
      <c r="Y10" s="36"/>
      <c r="Z10" s="36"/>
      <c r="AA10" s="36"/>
      <c r="AB10" s="3">
        <v>36</v>
      </c>
      <c r="AC10" s="3">
        <v>72</v>
      </c>
      <c r="AD10" s="36"/>
      <c r="AE10" s="36"/>
      <c r="AF10" s="3">
        <v>36</v>
      </c>
      <c r="AG10" s="36"/>
      <c r="AH10" s="7">
        <f t="shared" si="0"/>
        <v>216</v>
      </c>
      <c r="AI10" s="8">
        <f>AH10/36</f>
        <v>6</v>
      </c>
      <c r="AJ10" s="26">
        <v>152167</v>
      </c>
      <c r="AK10" s="28">
        <f t="shared" si="8"/>
        <v>164340.36000000002</v>
      </c>
      <c r="AL10" s="9">
        <f t="shared" si="5"/>
        <v>986042.16000000015</v>
      </c>
    </row>
    <row r="11" spans="1:38" x14ac:dyDescent="0.25">
      <c r="A11" s="18">
        <v>2</v>
      </c>
      <c r="B11" s="18">
        <v>19219</v>
      </c>
      <c r="C11" s="19" t="s">
        <v>240</v>
      </c>
      <c r="D11" s="20">
        <v>3529245</v>
      </c>
      <c r="E11" s="21" t="s">
        <v>256</v>
      </c>
      <c r="F11" s="36"/>
      <c r="G11" s="36"/>
      <c r="H11" s="3">
        <v>36</v>
      </c>
      <c r="I11" s="36"/>
      <c r="J11" s="36"/>
      <c r="K11" s="36"/>
      <c r="L11" s="36"/>
      <c r="M11" s="3">
        <v>108</v>
      </c>
      <c r="N11" s="36"/>
      <c r="O11" s="36"/>
      <c r="P11" s="41">
        <f t="shared" si="1"/>
        <v>144</v>
      </c>
      <c r="Q11" s="8">
        <f>P11/36</f>
        <v>4</v>
      </c>
      <c r="R11" s="26">
        <v>152167</v>
      </c>
      <c r="S11" s="13">
        <f t="shared" si="2"/>
        <v>164340.36000000002</v>
      </c>
      <c r="T11" s="9">
        <f t="shared" si="3"/>
        <v>657361.44000000006</v>
      </c>
      <c r="U11" s="36"/>
      <c r="V11" s="36"/>
      <c r="W11" s="3">
        <v>36</v>
      </c>
      <c r="X11" s="36"/>
      <c r="Y11" s="36"/>
      <c r="Z11" s="36"/>
      <c r="AA11" s="36"/>
      <c r="AB11" s="3">
        <v>36</v>
      </c>
      <c r="AC11" s="36"/>
      <c r="AD11" s="36"/>
      <c r="AE11" s="36"/>
      <c r="AF11" s="36"/>
      <c r="AG11" s="36"/>
      <c r="AH11" s="7">
        <f t="shared" si="0"/>
        <v>72</v>
      </c>
      <c r="AI11" s="8">
        <f>AH11/36</f>
        <v>2</v>
      </c>
      <c r="AJ11" s="26">
        <v>152167</v>
      </c>
      <c r="AK11" s="28">
        <f t="shared" si="8"/>
        <v>164340.36000000002</v>
      </c>
      <c r="AL11" s="9">
        <f t="shared" si="5"/>
        <v>328680.72000000003</v>
      </c>
    </row>
    <row r="12" spans="1:38" x14ac:dyDescent="0.25">
      <c r="A12" s="18">
        <v>2</v>
      </c>
      <c r="B12" s="18">
        <v>19219</v>
      </c>
      <c r="C12" s="19" t="s">
        <v>240</v>
      </c>
      <c r="D12" s="20">
        <v>3529246</v>
      </c>
      <c r="E12" s="21" t="s">
        <v>257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41">
        <f t="shared" si="1"/>
        <v>0</v>
      </c>
      <c r="Q12" s="8">
        <f>P12/10</f>
        <v>0</v>
      </c>
      <c r="R12" s="26">
        <v>254630</v>
      </c>
      <c r="S12" s="13">
        <f t="shared" si="2"/>
        <v>275000.40000000002</v>
      </c>
      <c r="T12" s="9">
        <f t="shared" si="3"/>
        <v>0</v>
      </c>
      <c r="U12" s="36"/>
      <c r="V12" s="36"/>
      <c r="W12" s="3">
        <v>10</v>
      </c>
      <c r="X12" s="36"/>
      <c r="Y12" s="36"/>
      <c r="Z12" s="36"/>
      <c r="AA12" s="36"/>
      <c r="AB12" s="3">
        <v>10</v>
      </c>
      <c r="AC12" s="36"/>
      <c r="AD12" s="3">
        <v>10</v>
      </c>
      <c r="AE12" s="36"/>
      <c r="AF12" s="36"/>
      <c r="AG12" s="36"/>
      <c r="AH12" s="7">
        <f t="shared" si="0"/>
        <v>30</v>
      </c>
      <c r="AI12" s="8">
        <f>AH12/10</f>
        <v>3</v>
      </c>
      <c r="AJ12" s="26">
        <v>254630</v>
      </c>
      <c r="AK12" s="28">
        <f t="shared" si="8"/>
        <v>275000.40000000002</v>
      </c>
      <c r="AL12" s="9">
        <f t="shared" si="5"/>
        <v>825001.20000000007</v>
      </c>
    </row>
    <row r="13" spans="1:38" x14ac:dyDescent="0.25">
      <c r="A13" s="18">
        <v>2</v>
      </c>
      <c r="B13" s="18">
        <v>19219</v>
      </c>
      <c r="C13" s="19" t="s">
        <v>240</v>
      </c>
      <c r="D13" s="20">
        <v>3529247</v>
      </c>
      <c r="E13" s="21" t="s">
        <v>258</v>
      </c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41">
        <f t="shared" si="1"/>
        <v>0</v>
      </c>
      <c r="Q13" s="8">
        <f>P13/10</f>
        <v>0</v>
      </c>
      <c r="R13" s="26">
        <v>254630</v>
      </c>
      <c r="S13" s="13">
        <f t="shared" si="2"/>
        <v>275000.40000000002</v>
      </c>
      <c r="T13" s="9">
        <f t="shared" si="3"/>
        <v>0</v>
      </c>
      <c r="U13" s="36"/>
      <c r="V13" s="36"/>
      <c r="W13" s="36"/>
      <c r="X13" s="36"/>
      <c r="Y13" s="36"/>
      <c r="Z13" s="36"/>
      <c r="AA13" s="36"/>
      <c r="AB13" s="36"/>
      <c r="AC13" s="36"/>
      <c r="AD13" s="3">
        <v>10</v>
      </c>
      <c r="AE13" s="36"/>
      <c r="AF13" s="36"/>
      <c r="AG13" s="36"/>
      <c r="AH13" s="7">
        <f t="shared" si="0"/>
        <v>10</v>
      </c>
      <c r="AI13" s="8">
        <f>AH13/10</f>
        <v>1</v>
      </c>
      <c r="AJ13" s="26">
        <v>254630</v>
      </c>
      <c r="AK13" s="28">
        <f t="shared" si="8"/>
        <v>275000.40000000002</v>
      </c>
      <c r="AL13" s="9">
        <f t="shared" si="5"/>
        <v>275000.40000000002</v>
      </c>
    </row>
    <row r="14" spans="1:38" x14ac:dyDescent="0.25">
      <c r="A14" s="18">
        <v>2</v>
      </c>
      <c r="B14" s="18">
        <v>19219</v>
      </c>
      <c r="C14" s="19" t="s">
        <v>240</v>
      </c>
      <c r="D14" s="20">
        <v>3529248</v>
      </c>
      <c r="E14" s="21" t="s">
        <v>259</v>
      </c>
      <c r="F14" s="3">
        <v>180</v>
      </c>
      <c r="G14" s="36"/>
      <c r="H14" s="40">
        <v>133</v>
      </c>
      <c r="I14" s="36"/>
      <c r="J14" s="36"/>
      <c r="K14" s="36"/>
      <c r="L14" s="36"/>
      <c r="M14" s="3">
        <v>540</v>
      </c>
      <c r="N14" s="36"/>
      <c r="O14" s="36"/>
      <c r="P14" s="41">
        <f t="shared" si="1"/>
        <v>853</v>
      </c>
      <c r="Q14" s="8">
        <f t="shared" ref="Q14:Q15" si="9">P14/60</f>
        <v>14.216666666666667</v>
      </c>
      <c r="R14" s="26">
        <v>305556</v>
      </c>
      <c r="S14" s="13">
        <f t="shared" si="2"/>
        <v>330000.48000000004</v>
      </c>
      <c r="T14" s="9">
        <f t="shared" si="3"/>
        <v>4691506.824000001</v>
      </c>
      <c r="U14" s="36"/>
      <c r="V14" s="36"/>
      <c r="W14" s="3">
        <v>120</v>
      </c>
      <c r="X14" s="36"/>
      <c r="Y14" s="3">
        <v>60</v>
      </c>
      <c r="Z14" s="36"/>
      <c r="AA14" s="36"/>
      <c r="AB14" s="3">
        <v>60</v>
      </c>
      <c r="AC14" s="36"/>
      <c r="AD14" s="36"/>
      <c r="AE14" s="36"/>
      <c r="AF14" s="3">
        <v>60</v>
      </c>
      <c r="AG14" s="36"/>
      <c r="AH14" s="7">
        <f t="shared" si="0"/>
        <v>300</v>
      </c>
      <c r="AI14" s="8">
        <f>AH14/60</f>
        <v>5</v>
      </c>
      <c r="AJ14" s="26">
        <v>305556</v>
      </c>
      <c r="AK14" s="28">
        <f t="shared" si="8"/>
        <v>330000.48000000004</v>
      </c>
      <c r="AL14" s="9">
        <f t="shared" si="5"/>
        <v>1650002.4000000001</v>
      </c>
    </row>
    <row r="15" spans="1:38" x14ac:dyDescent="0.25">
      <c r="A15" s="18">
        <v>2</v>
      </c>
      <c r="B15" s="18">
        <v>19219</v>
      </c>
      <c r="C15" s="19" t="s">
        <v>240</v>
      </c>
      <c r="D15" s="20">
        <v>3530491</v>
      </c>
      <c r="E15" s="21" t="s">
        <v>260</v>
      </c>
      <c r="F15" s="3">
        <v>180</v>
      </c>
      <c r="G15" s="36"/>
      <c r="H15" s="3">
        <v>180</v>
      </c>
      <c r="I15" s="36"/>
      <c r="J15" s="36"/>
      <c r="K15" s="36"/>
      <c r="L15" s="36"/>
      <c r="M15" s="36"/>
      <c r="N15" s="36"/>
      <c r="O15" s="36"/>
      <c r="P15" s="41">
        <f t="shared" si="1"/>
        <v>360</v>
      </c>
      <c r="Q15" s="8">
        <f t="shared" si="9"/>
        <v>6</v>
      </c>
      <c r="R15" s="26">
        <v>305556</v>
      </c>
      <c r="S15" s="13">
        <f t="shared" si="2"/>
        <v>330000.48000000004</v>
      </c>
      <c r="T15" s="9">
        <f t="shared" si="3"/>
        <v>1980002.8800000004</v>
      </c>
      <c r="U15" s="36"/>
      <c r="V15" s="36"/>
      <c r="W15" s="3">
        <v>120</v>
      </c>
      <c r="X15" s="36"/>
      <c r="Y15" s="3">
        <v>60</v>
      </c>
      <c r="Z15" s="36"/>
      <c r="AA15" s="3">
        <v>120</v>
      </c>
      <c r="AB15" s="3">
        <v>60</v>
      </c>
      <c r="AC15" s="36"/>
      <c r="AD15" s="36"/>
      <c r="AE15" s="36"/>
      <c r="AF15" s="36"/>
      <c r="AG15" s="36"/>
      <c r="AH15" s="7">
        <f t="shared" si="0"/>
        <v>360</v>
      </c>
      <c r="AI15" s="8">
        <f>AH15/60</f>
        <v>6</v>
      </c>
      <c r="AJ15" s="26">
        <v>305556</v>
      </c>
      <c r="AK15" s="28">
        <f t="shared" si="8"/>
        <v>330000.48000000004</v>
      </c>
      <c r="AL15" s="9">
        <f t="shared" si="5"/>
        <v>1980002.8800000004</v>
      </c>
    </row>
    <row r="16" spans="1:38" x14ac:dyDescent="0.25">
      <c r="A16" s="18">
        <v>2</v>
      </c>
      <c r="B16" s="18">
        <v>19219</v>
      </c>
      <c r="C16" s="19" t="s">
        <v>240</v>
      </c>
      <c r="D16" s="20">
        <v>3538108</v>
      </c>
      <c r="E16" s="19" t="s">
        <v>261</v>
      </c>
      <c r="F16" s="3">
        <v>36</v>
      </c>
      <c r="G16" s="3">
        <v>6</v>
      </c>
      <c r="H16" s="3">
        <v>30</v>
      </c>
      <c r="I16" s="3">
        <v>6</v>
      </c>
      <c r="J16" s="3">
        <v>6</v>
      </c>
      <c r="K16" s="3">
        <v>12</v>
      </c>
      <c r="L16" s="3">
        <v>6</v>
      </c>
      <c r="M16" s="3">
        <v>24</v>
      </c>
      <c r="N16" s="36"/>
      <c r="O16" s="3">
        <v>6</v>
      </c>
      <c r="P16" s="41">
        <f t="shared" ref="P16" si="10">SUM(F16:O16)</f>
        <v>132</v>
      </c>
      <c r="Q16" s="8">
        <f>P16/6</f>
        <v>22</v>
      </c>
      <c r="R16" s="9">
        <v>200444</v>
      </c>
      <c r="S16" s="13">
        <f t="shared" si="2"/>
        <v>216479.52000000002</v>
      </c>
      <c r="T16" s="9">
        <f t="shared" ref="T16" si="11">S16*Q16</f>
        <v>4762549.4400000004</v>
      </c>
      <c r="U16" s="3">
        <v>12</v>
      </c>
      <c r="V16" s="3">
        <v>12</v>
      </c>
      <c r="W16" s="3">
        <v>12</v>
      </c>
      <c r="X16" s="3">
        <v>12</v>
      </c>
      <c r="Y16" s="3">
        <v>12</v>
      </c>
      <c r="Z16" s="3">
        <v>6</v>
      </c>
      <c r="AA16" s="3">
        <v>6</v>
      </c>
      <c r="AB16" s="3">
        <v>6</v>
      </c>
      <c r="AC16" s="3">
        <v>6</v>
      </c>
      <c r="AD16" s="3">
        <v>6</v>
      </c>
      <c r="AE16" s="3">
        <v>6</v>
      </c>
      <c r="AF16" s="3">
        <v>6</v>
      </c>
      <c r="AG16" s="3">
        <v>6</v>
      </c>
      <c r="AH16" s="7">
        <f t="shared" ref="AH16" si="12">SUM(U16:AG16)</f>
        <v>108</v>
      </c>
      <c r="AI16" s="8">
        <f>AH16/6</f>
        <v>18</v>
      </c>
      <c r="AJ16" s="26">
        <v>200444</v>
      </c>
      <c r="AK16" s="28">
        <f t="shared" si="8"/>
        <v>216479.52000000002</v>
      </c>
      <c r="AL16" s="9">
        <f t="shared" ref="AL16" si="13">AK16*AI16</f>
        <v>3896631.3600000003</v>
      </c>
    </row>
    <row r="17" spans="6:38" x14ac:dyDescent="0.25">
      <c r="F17" s="24"/>
      <c r="G17" s="24"/>
      <c r="H17" s="24"/>
      <c r="I17" s="24"/>
      <c r="J17" s="24"/>
      <c r="K17" s="24"/>
      <c r="L17" s="24"/>
      <c r="M17" s="24"/>
      <c r="N17" s="24"/>
      <c r="O17" s="24"/>
      <c r="T17" s="17">
        <f>SUM(T3:T16)</f>
        <v>126986706.64799999</v>
      </c>
      <c r="AL17" s="17">
        <f>SUM(AL3:AL16)</f>
        <v>42287874.840000004</v>
      </c>
    </row>
    <row r="18" spans="6:38" x14ac:dyDescent="0.25">
      <c r="F18" s="25"/>
      <c r="G18" s="25"/>
      <c r="H18" s="25" t="s">
        <v>266</v>
      </c>
      <c r="I18" s="25"/>
      <c r="J18" s="25"/>
      <c r="K18" s="25"/>
      <c r="L18" s="25"/>
      <c r="M18" s="25"/>
      <c r="N18" s="25"/>
      <c r="O18" s="25"/>
    </row>
    <row r="19" spans="6:38" x14ac:dyDescent="0.25">
      <c r="S19" s="44" t="s">
        <v>267</v>
      </c>
      <c r="T19" s="45">
        <f>+T17/1000</f>
        <v>126986.70664799999</v>
      </c>
      <c r="AL19" s="23">
        <f>+AL17/1000</f>
        <v>42287.874840000004</v>
      </c>
    </row>
    <row r="20" spans="6:38" x14ac:dyDescent="0.25">
      <c r="S20" s="44" t="s">
        <v>268</v>
      </c>
      <c r="T20" s="46">
        <f>+AL19</f>
        <v>42287.874840000004</v>
      </c>
    </row>
    <row r="21" spans="6:38" x14ac:dyDescent="0.25">
      <c r="S21" s="44" t="s">
        <v>269</v>
      </c>
      <c r="T21" s="46">
        <f>+T22-T19-T20</f>
        <v>2711051.499512</v>
      </c>
    </row>
    <row r="22" spans="6:38" x14ac:dyDescent="0.25">
      <c r="S22" s="44" t="s">
        <v>270</v>
      </c>
      <c r="T22" s="45">
        <v>2880326.0810000002</v>
      </c>
    </row>
  </sheetData>
  <mergeCells count="3">
    <mergeCell ref="A1:E1"/>
    <mergeCell ref="P1:T1"/>
    <mergeCell ref="AH1:A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SODA</vt:lpstr>
      <vt:lpstr>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Thi Ngoc Anh</dc:creator>
  <cp:lastModifiedBy>AutoBVT</cp:lastModifiedBy>
  <cp:lastPrinted>2021-06-15T07:27:53Z</cp:lastPrinted>
  <dcterms:created xsi:type="dcterms:W3CDTF">2021-06-15T01:23:09Z</dcterms:created>
  <dcterms:modified xsi:type="dcterms:W3CDTF">2022-08-06T11:14:41Z</dcterms:modified>
</cp:coreProperties>
</file>