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LE\LE\MT\MT\28.Incentive\Nam 2023\T4\"/>
    </mc:Choice>
  </mc:AlternateContent>
  <xr:revisionPtr revIDLastSave="0" documentId="13_ncr:1_{DF65FCCC-16A7-4D80-95EE-ED5088C951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DA" sheetId="3" r:id="rId1"/>
    <sheet name="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5" i="2" l="1"/>
  <c r="AJ14" i="2"/>
  <c r="AJ13" i="2"/>
  <c r="AJ12" i="2"/>
  <c r="AJ11" i="2"/>
  <c r="AJ10" i="2"/>
  <c r="AJ9" i="2"/>
  <c r="AJ8" i="2"/>
  <c r="AJ7" i="2"/>
  <c r="AJ6" i="2"/>
  <c r="AJ5" i="2"/>
  <c r="AJ4" i="2"/>
  <c r="AJ3" i="2"/>
  <c r="S5" i="2"/>
  <c r="S12" i="2"/>
  <c r="S11" i="2"/>
  <c r="S10" i="2"/>
  <c r="AJ17" i="2"/>
  <c r="AJ16" i="2"/>
  <c r="AG17" i="2"/>
  <c r="AH17" i="2" s="1"/>
  <c r="AG16" i="2"/>
  <c r="AH16" i="2" s="1"/>
  <c r="AK17" i="2" l="1"/>
  <c r="AK16" i="2"/>
  <c r="S4" i="2" l="1"/>
  <c r="S6" i="2"/>
  <c r="S7" i="2"/>
  <c r="S8" i="2"/>
  <c r="S9" i="2"/>
  <c r="S13" i="2"/>
  <c r="S14" i="2"/>
  <c r="S15" i="2"/>
  <c r="S3" i="2"/>
  <c r="P13" i="2"/>
  <c r="Q13" i="2" s="1"/>
  <c r="AG13" i="2"/>
  <c r="AH13" i="2" s="1"/>
  <c r="AG3" i="2"/>
  <c r="AG5" i="2"/>
  <c r="AH5" i="2" s="1"/>
  <c r="P4" i="2"/>
  <c r="P3" i="2"/>
  <c r="Q3" i="2" s="1"/>
  <c r="P5" i="2"/>
  <c r="Q5" i="2" s="1"/>
  <c r="P6" i="2"/>
  <c r="P7" i="2"/>
  <c r="P8" i="2"/>
  <c r="P9" i="2"/>
  <c r="P10" i="2"/>
  <c r="P11" i="2"/>
  <c r="P12" i="2"/>
  <c r="P14" i="2"/>
  <c r="P15" i="2"/>
  <c r="AK5" i="2" l="1"/>
  <c r="AK13" i="2"/>
  <c r="T13" i="2"/>
  <c r="T5" i="2"/>
  <c r="T3" i="2"/>
  <c r="AH3" i="2"/>
  <c r="AG4" i="2"/>
  <c r="AH4" i="2" s="1"/>
  <c r="AG6" i="2"/>
  <c r="AH6" i="2" s="1"/>
  <c r="AK6" i="2" s="1"/>
  <c r="AG7" i="2"/>
  <c r="AH7" i="2" s="1"/>
  <c r="AG8" i="2"/>
  <c r="AH8" i="2" s="1"/>
  <c r="AG9" i="2"/>
  <c r="AH9" i="2" s="1"/>
  <c r="AG10" i="2"/>
  <c r="AH10" i="2" s="1"/>
  <c r="AG11" i="2"/>
  <c r="AH11" i="2" s="1"/>
  <c r="AG12" i="2"/>
  <c r="AH12" i="2" s="1"/>
  <c r="AG14" i="2"/>
  <c r="AH14" i="2" s="1"/>
  <c r="AG15" i="2"/>
  <c r="AH15" i="2" s="1"/>
  <c r="Q15" i="2"/>
  <c r="T15" i="2" l="1"/>
  <c r="AK15" i="2"/>
  <c r="Q10" i="2" l="1"/>
  <c r="T10" i="2" s="1"/>
  <c r="Q11" i="2"/>
  <c r="T11" i="2" s="1"/>
  <c r="Q12" i="2"/>
  <c r="T12" i="2" s="1"/>
  <c r="Q14" i="2"/>
  <c r="T14" i="2" s="1"/>
  <c r="AK14" i="2" l="1"/>
  <c r="AK10" i="2"/>
  <c r="AK12" i="2"/>
  <c r="AK11" i="2"/>
  <c r="Q6" i="2" l="1"/>
  <c r="T6" i="2" s="1"/>
  <c r="Q7" i="2"/>
  <c r="T7" i="2" s="1"/>
  <c r="Q8" i="2"/>
  <c r="T8" i="2" s="1"/>
  <c r="Q9" i="2"/>
  <c r="T9" i="2" s="1"/>
  <c r="Q4" i="2" l="1"/>
  <c r="T4" i="2" s="1"/>
  <c r="T20" i="2" s="1"/>
  <c r="AK26" i="2" s="1"/>
  <c r="AK9" i="2" l="1"/>
  <c r="AK7" i="2"/>
  <c r="AK4" i="2"/>
  <c r="AK3" i="2"/>
  <c r="AK8" i="2"/>
  <c r="AK20" i="2" l="1"/>
  <c r="AK28" i="2" s="1"/>
  <c r="AK24" i="2" s="1"/>
</calcChain>
</file>

<file path=xl/sharedStrings.xml><?xml version="1.0" encoding="utf-8"?>
<sst xmlns="http://schemas.openxmlformats.org/spreadsheetml/2006/main" count="387" uniqueCount="280">
  <si>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</si>
  <si>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</si>
  <si>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</si>
  <si>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</si>
  <si>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</si>
  <si>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</si>
  <si>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</si>
  <si>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</si>
  <si>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</si>
  <si>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</si>
  <si>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</si>
  <si>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</si>
  <si>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</si>
  <si>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</si>
  <si>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</si>
  <si>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</si>
  <si>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</si>
  <si>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</si>
  <si>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</si>
  <si>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</si>
  <si>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</si>
  <si>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</si>
  <si>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</si>
  <si>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</si>
  <si>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</si>
  <si>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</si>
  <si>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</si>
  <si>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</si>
  <si>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</si>
  <si>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</si>
  <si>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</si>
  <si>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</si>
  <si>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</si>
  <si>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</si>
  <si>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</si>
  <si>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</si>
  <si>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</si>
  <si>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</si>
  <si>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</si>
  <si>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</si>
  <si>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</si>
  <si>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</si>
  <si>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</si>
  <si>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</si>
  <si>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</si>
  <si>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</si>
  <si>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</si>
  <si>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</si>
  <si>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</si>
  <si>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</si>
  <si>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</si>
  <si>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</si>
  <si>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</si>
  <si>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</si>
  <si>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</si>
  <si>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</si>
  <si>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</si>
  <si>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</si>
  <si>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</si>
  <si>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</si>
  <si>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</si>
  <si>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</si>
  <si>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</si>
  <si>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</si>
  <si>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</si>
  <si>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</si>
  <si>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</si>
  <si>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</si>
  <si>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</si>
  <si>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</si>
  <si>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</si>
  <si>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</si>
  <si>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</si>
  <si>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</si>
  <si>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</si>
  <si>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</si>
  <si>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</si>
  <si>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</si>
  <si>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</si>
  <si>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Duc Pho</t>
  </si>
  <si>
    <t>Ca Mau</t>
  </si>
  <si>
    <t>Buon Ho</t>
  </si>
  <si>
    <t>Nam Dinh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</si>
  <si>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</si>
  <si>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</si>
  <si>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</si>
  <si>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</si>
  <si>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</si>
  <si>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</si>
  <si>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</si>
  <si>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</si>
  <si>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</si>
  <si>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</si>
  <si>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</si>
  <si>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</si>
  <si>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</si>
  <si>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</si>
  <si>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</si>
  <si>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</si>
  <si>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</si>
  <si>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</si>
  <si>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</si>
  <si>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Crescent Mall</t>
  </si>
  <si>
    <t>SCA - VICTORIA</t>
  </si>
  <si>
    <t>SCA - GOLDSILK</t>
  </si>
  <si>
    <t>SCA - GOLDENSILK</t>
  </si>
  <si>
    <t>SCA - LONG BIEN</t>
  </si>
  <si>
    <t>SCA - Tay Ninh</t>
  </si>
  <si>
    <t>SCA - Pham Van Chieu</t>
  </si>
  <si>
    <t>SCA - Cao Thang</t>
  </si>
  <si>
    <t>Thoai Son</t>
  </si>
  <si>
    <t>Tan Bien Tay Ninh</t>
  </si>
  <si>
    <t>Duong Minh Chau</t>
  </si>
  <si>
    <t>Cu M'gar</t>
  </si>
  <si>
    <t>Ha Dong</t>
  </si>
  <si>
    <t>Thap Muoi</t>
  </si>
  <si>
    <t>Finelife</t>
  </si>
  <si>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</si>
  <si>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</si>
  <si>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</si>
  <si>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</si>
  <si>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</si>
  <si>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</si>
  <si>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</si>
  <si>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</si>
  <si>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</si>
  <si>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</si>
  <si>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</si>
  <si>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</si>
  <si>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</si>
  <si>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</si>
  <si>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</si>
  <si>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</si>
  <si>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</si>
  <si>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</si>
  <si>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</si>
  <si>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</si>
  <si>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</si>
  <si>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</si>
  <si>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</si>
  <si>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</si>
  <si>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</si>
  <si>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</si>
  <si>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</si>
  <si>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</si>
  <si>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</si>
  <si>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</si>
  <si>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</si>
  <si>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</si>
  <si>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</si>
  <si>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</si>
  <si>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</si>
  <si>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</si>
  <si>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</si>
  <si>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</si>
  <si>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</si>
  <si>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</si>
  <si>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</si>
  <si>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</si>
  <si>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</si>
  <si>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</si>
  <si>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</si>
  <si>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</si>
  <si>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</si>
  <si>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</si>
  <si>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</si>
  <si>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</si>
  <si>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</si>
  <si>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</si>
  <si>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</si>
  <si>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</si>
  <si>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</si>
  <si>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</si>
  <si>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</si>
  <si>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</si>
  <si>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</si>
  <si>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</si>
  <si>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</si>
  <si>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</si>
  <si>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</si>
  <si>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</si>
  <si>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</si>
  <si>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303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</si>
  <si>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</si>
  <si>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</si>
  <si>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</si>
  <si>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</si>
  <si>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</si>
  <si>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</si>
  <si>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</si>
  <si>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</si>
  <si>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</si>
  <si>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</si>
  <si>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</si>
  <si>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</si>
  <si>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</si>
  <si>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</si>
  <si>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</si>
  <si>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</si>
  <si>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</si>
  <si>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</si>
  <si>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</si>
  <si>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</si>
  <si>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</si>
  <si>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</si>
  <si>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</si>
  <si>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</si>
  <si>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</si>
  <si>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</si>
  <si>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</si>
  <si>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</si>
  <si>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</si>
  <si>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</si>
  <si>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</si>
  <si>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</si>
  <si>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</si>
  <si>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</si>
  <si>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</si>
  <si>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</si>
  <si>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</si>
  <si>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</si>
  <si>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</si>
  <si>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</si>
  <si>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</si>
  <si>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</si>
  <si>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552</t>
  </si>
  <si>
    <t>553</t>
  </si>
  <si>
    <t>554</t>
  </si>
  <si>
    <t>555</t>
  </si>
  <si>
    <t>557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</si>
  <si>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</si>
  <si>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</si>
  <si>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</si>
  <si>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</si>
  <si>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</si>
  <si>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</si>
  <si>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</si>
  <si>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</si>
  <si>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</si>
  <si>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4200</t>
  </si>
  <si>
    <t>130-Cty TNHH Nabati Viet Nam</t>
  </si>
  <si>
    <t>B.xop NABATIRICHEESE hg20x7.5g</t>
  </si>
  <si>
    <t>B.xop NA.RICH p.mai hg 20x16g</t>
  </si>
  <si>
    <t>B.xop NA.RICHEESE p.mai 50g</t>
  </si>
  <si>
    <t>B.xop NA.RICHOCO soco hg20x16g</t>
  </si>
  <si>
    <t>B.xop NA.RICHOCO soco 50g</t>
  </si>
  <si>
    <t>B.RICH.AHH TRIPp.mai hg10x15g</t>
  </si>
  <si>
    <t>Tổng Coop Central</t>
  </si>
  <si>
    <t>Tổng cộng
 (hộp)</t>
  </si>
  <si>
    <t>Tổng cộng 
(thùng)</t>
  </si>
  <si>
    <t>Giá (-vat)</t>
  </si>
  <si>
    <t>Giá (+vat)</t>
  </si>
  <si>
    <t>Thành tiền</t>
  </si>
  <si>
    <t>Tổng Coop North</t>
  </si>
  <si>
    <t>B.snack p.mai Bite Na.Rich 40g</t>
  </si>
  <si>
    <t>B.snack bap Bite R.Corn NR 40g</t>
  </si>
  <si>
    <t>B.snack soco Bite Na.Richo 40g</t>
  </si>
  <si>
    <t>B.cracker p.maiNa.Riche.hg240g</t>
  </si>
  <si>
    <t>B.cracker soco Na.Richo.hg240g</t>
  </si>
  <si>
    <t>B.xopNa.kems.chua phucbontu50g</t>
  </si>
  <si>
    <t>B.xop NABATI RICHEESE Black50g</t>
  </si>
  <si>
    <t>BxopNa.kems.chuaphucb.tu20x16g</t>
  </si>
  <si>
    <t>SỐ LIỆU SODA THÁNG 06.2022</t>
  </si>
  <si>
    <t>Thang Loi-Truong Chinh</t>
  </si>
  <si>
    <t>Ngay</t>
  </si>
  <si>
    <t>110-Cty TNHH Nabati Viet Nam</t>
  </si>
  <si>
    <t>B.xop NA.RICHE. p.mai ht300g</t>
  </si>
  <si>
    <t>B.xop NA.RICH p.mai hg 20x15g</t>
  </si>
  <si>
    <t>B.xop NA.RICHOCO soco hg20x15g</t>
  </si>
  <si>
    <t>571</t>
  </si>
  <si>
    <t>572</t>
  </si>
  <si>
    <t>SỐ LIỆU TRANSFER THÁNG 4.2023</t>
  </si>
  <si>
    <t>R</t>
  </si>
  <si>
    <t>C-B.crackerp.maiNa.Rich.hg240g</t>
  </si>
  <si>
    <t>C-B.crackersocoNa.Richo.hg240g</t>
  </si>
  <si>
    <t>BxopNa.kems.chuaphucb.tu20x15g</t>
  </si>
  <si>
    <t>Co.op Cen</t>
  </si>
  <si>
    <t>Co.op North</t>
  </si>
  <si>
    <t>Co.op South</t>
  </si>
  <si>
    <t>Tổng cộng Co.op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</si>
</sst>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1" xfId="0" applyFill="1" applyBorder="1" applyAlignment="1">
      <alignment vertical="center"/>
    </xf>
    <xf numFmtId="41" fontId="5" fillId="3" borderId="1" xfId="1" applyFont="1" applyFill="1" applyBorder="1" applyAlignment="1">
      <alignment horizontal="center"/>
    </xf>
    <xf numFmtId="0" fontId="5" fillId="3" borderId="1" xfId="3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4" applyNumberFormat="1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right"/>
    </xf>
    <xf numFmtId="164" fontId="6" fillId="6" borderId="1" xfId="4" applyNumberFormat="1" applyFont="1" applyFill="1" applyBorder="1" applyAlignment="1">
      <alignment horizontal="center" vertical="center"/>
    </xf>
    <xf numFmtId="164" fontId="1" fillId="6" borderId="1" xfId="4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5" borderId="1" xfId="4" applyNumberFormat="1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/>
    </xf>
    <xf numFmtId="0" fontId="7" fillId="0" borderId="1" xfId="3" applyFont="1" applyBorder="1"/>
    <xf numFmtId="0" fontId="7" fillId="0" borderId="1" xfId="3" applyFont="1" applyBorder="1" applyAlignment="1">
      <alignment horizontal="right"/>
    </xf>
    <xf numFmtId="164" fontId="0" fillId="7" borderId="0" xfId="4" applyNumberFormat="1" applyFont="1" applyFill="1"/>
    <xf numFmtId="41" fontId="9" fillId="0" borderId="0" xfId="1" applyFont="1" applyBorder="1" applyAlignment="1"/>
    <xf numFmtId="164" fontId="6" fillId="6" borderId="1" xfId="4" applyNumberFormat="1" applyFont="1" applyFill="1" applyBorder="1" applyAlignment="1">
      <alignment vertical="center"/>
    </xf>
    <xf numFmtId="164" fontId="8" fillId="6" borderId="1" xfId="4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3" borderId="1" xfId="5" applyFont="1" applyFill="1" applyBorder="1" applyAlignment="1">
      <alignment horizontal="center"/>
    </xf>
    <xf numFmtId="0" fontId="5" fillId="0" borderId="1" xfId="5" applyFont="1" applyBorder="1" applyAlignment="1">
      <alignment horizontal="right"/>
    </xf>
    <xf numFmtId="0" fontId="5" fillId="0" borderId="1" xfId="5" applyFont="1" applyBorder="1"/>
    <xf numFmtId="14" fontId="5" fillId="0" borderId="1" xfId="5" applyNumberFormat="1" applyFont="1" applyBorder="1"/>
    <xf numFmtId="0" fontId="2" fillId="0" borderId="1" xfId="5" applyBorder="1"/>
    <xf numFmtId="41" fontId="7" fillId="0" borderId="1" xfId="1" applyFont="1" applyFill="1" applyBorder="1" applyAlignment="1">
      <alignment horizontal="right"/>
    </xf>
    <xf numFmtId="0" fontId="5" fillId="0" borderId="1" xfId="3" applyFont="1" applyBorder="1" applyAlignment="1">
      <alignment horizontal="center"/>
    </xf>
    <xf numFmtId="0" fontId="5" fillId="0" borderId="1" xfId="3" applyFont="1" applyBorder="1"/>
    <xf numFmtId="41" fontId="5" fillId="0" borderId="1" xfId="1" applyFont="1" applyFill="1" applyBorder="1" applyAlignment="1">
      <alignment horizontal="right"/>
    </xf>
    <xf numFmtId="41" fontId="2" fillId="0" borderId="1" xfId="1" applyFont="1" applyBorder="1" applyAlignment="1"/>
    <xf numFmtId="41" fontId="5" fillId="3" borderId="1" xfId="1" quotePrefix="1" applyFont="1" applyFill="1" applyBorder="1" applyAlignment="1">
      <alignment horizontal="center"/>
    </xf>
    <xf numFmtId="43" fontId="6" fillId="6" borderId="1" xfId="4" applyFont="1" applyFill="1" applyBorder="1" applyAlignment="1">
      <alignment vertical="center"/>
    </xf>
    <xf numFmtId="41" fontId="9" fillId="0" borderId="1" xfId="1" applyFont="1" applyBorder="1" applyAlignment="1"/>
    <xf numFmtId="0" fontId="5" fillId="8" borderId="1" xfId="3" applyFont="1" applyFill="1" applyBorder="1" applyAlignment="1">
      <alignment horizontal="right"/>
    </xf>
    <xf numFmtId="0" fontId="5" fillId="8" borderId="1" xfId="3" applyFont="1" applyFill="1" applyBorder="1"/>
    <xf numFmtId="41" fontId="2" fillId="8" borderId="1" xfId="1" applyFont="1" applyFill="1" applyBorder="1" applyAlignment="1"/>
    <xf numFmtId="41" fontId="5" fillId="8" borderId="1" xfId="1" applyFont="1" applyFill="1" applyBorder="1" applyAlignment="1">
      <alignment horizontal="right"/>
    </xf>
    <xf numFmtId="0" fontId="7" fillId="0" borderId="0" xfId="3" applyFont="1" applyBorder="1" applyAlignment="1">
      <alignment horizontal="center"/>
    </xf>
    <xf numFmtId="0" fontId="7" fillId="0" borderId="0" xfId="3" applyFont="1" applyBorder="1"/>
    <xf numFmtId="0" fontId="7" fillId="0" borderId="0" xfId="3" applyFont="1" applyBorder="1" applyAlignment="1">
      <alignment horizontal="right"/>
    </xf>
    <xf numFmtId="0" fontId="5" fillId="0" borderId="0" xfId="3" applyFont="1" applyBorder="1"/>
    <xf numFmtId="41" fontId="5" fillId="0" borderId="0" xfId="1" applyFont="1" applyFill="1" applyBorder="1" applyAlignment="1">
      <alignment horizontal="right"/>
    </xf>
    <xf numFmtId="41" fontId="2" fillId="0" borderId="0" xfId="1" applyFont="1" applyBorder="1" applyAlignment="1"/>
    <xf numFmtId="41" fontId="7" fillId="0" borderId="0" xfId="1" applyFont="1" applyFill="1" applyBorder="1" applyAlignment="1">
      <alignment horizontal="right"/>
    </xf>
    <xf numFmtId="0" fontId="0" fillId="2" borderId="1" xfId="0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right" vertical="center"/>
    </xf>
    <xf numFmtId="43" fontId="6" fillId="0" borderId="0" xfId="4" applyFont="1" applyFill="1" applyBorder="1" applyAlignment="1">
      <alignment vertical="center"/>
    </xf>
    <xf numFmtId="164" fontId="0" fillId="0" borderId="0" xfId="4" applyNumberFormat="1" applyFont="1" applyFill="1" applyBorder="1" applyAlignment="1">
      <alignment horizontal="center" vertical="center"/>
    </xf>
    <xf numFmtId="164" fontId="6" fillId="0" borderId="0" xfId="4" applyNumberFormat="1" applyFont="1" applyFill="1" applyBorder="1" applyAlignment="1">
      <alignment horizontal="center" vertical="center"/>
    </xf>
    <xf numFmtId="164" fontId="8" fillId="9" borderId="1" xfId="4" applyNumberFormat="1" applyFont="1" applyFill="1" applyBorder="1" applyAlignment="1">
      <alignment horizontal="center" vertical="center"/>
    </xf>
    <xf numFmtId="164" fontId="0" fillId="9" borderId="1" xfId="4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righ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6" xfId="0" applyFont="1" applyBorder="1"/>
    <xf numFmtId="0" fontId="6" fillId="0" borderId="0" xfId="0" applyFont="1" applyBorder="1"/>
    <xf numFmtId="164" fontId="6" fillId="0" borderId="7" xfId="0" applyNumberFormat="1" applyFont="1" applyBorder="1"/>
    <xf numFmtId="0" fontId="6" fillId="0" borderId="7" xfId="0" applyFont="1" applyBorder="1"/>
    <xf numFmtId="164" fontId="6" fillId="0" borderId="7" xfId="4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0" xfId="0" applyNumberFormat="1"/>
    <xf numFmtId="10" fontId="0" fillId="0" borderId="0" xfId="6" applyNumberFormat="1" applyFont="1"/>
    <xf numFmtId="0" fontId="3" fillId="0" borderId="0" xfId="2" applyFont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7">
    <cellStyle name="Comma" xfId="4" builtinId="3"/>
    <cellStyle name="Comma [0]" xfId="1" builtinId="6"/>
    <cellStyle name="Normal" xfId="0" builtinId="0"/>
    <cellStyle name="Normal_Sheet3" xfId="2" xr:uid="{00000000-0005-0000-0000-000003000000}"/>
    <cellStyle name="Normal_SODA 2" xfId="5" xr:uid="{00000000-0005-0000-0000-000004000000}"/>
    <cellStyle name="Normal_TF" xfId="3" xr:uid="{00000000-0005-0000-0000-000005000000}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6"/>
  <sheetViews>
    <sheetView zoomScale="70" zoomScaleNormal="70" workbookViewId="0">
      <selection activeCell="EH2" sqref="EH2"/>
    </sheetView>
  </sheetViews>
  <sheetFormatPr defaultRowHeight="15" x14ac:dyDescent="0.25"/>
  <cols>
    <col min="3" max="3" width="27" customWidth="1"/>
    <col min="5" max="5" width="43.140625" customWidth="1"/>
    <col min="6" max="6" width="15.42578125" customWidth="1"/>
  </cols>
  <sheetData>
    <row r="1" spans="1:124" ht="26.25" x14ac:dyDescent="0.4">
      <c r="A1" s="67" t="s">
        <v>262</v>
      </c>
      <c r="B1" s="67"/>
      <c r="C1" s="67"/>
      <c r="D1" s="67"/>
      <c r="E1" s="67"/>
      <c r="F1" s="2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263</v>
      </c>
      <c r="DT1" s="1" t="s">
        <v>116</v>
      </c>
    </row>
    <row r="2" spans="1:124" x14ac:dyDescent="0.25">
      <c r="A2" s="22" t="s">
        <v>117</v>
      </c>
      <c r="B2" s="22" t="s">
        <v>118</v>
      </c>
      <c r="C2" s="22" t="s">
        <v>119</v>
      </c>
      <c r="D2" s="22" t="s">
        <v>120</v>
      </c>
      <c r="E2" s="22" t="s">
        <v>121</v>
      </c>
      <c r="F2" s="22" t="s">
        <v>264</v>
      </c>
      <c r="G2" s="22" t="s">
        <v>122</v>
      </c>
      <c r="H2" s="22" t="s">
        <v>123</v>
      </c>
      <c r="I2" s="22" t="s">
        <v>124</v>
      </c>
      <c r="J2" s="22" t="s">
        <v>125</v>
      </c>
      <c r="K2" s="22" t="s">
        <v>126</v>
      </c>
      <c r="L2" s="22" t="s">
        <v>127</v>
      </c>
      <c r="M2" s="22" t="s">
        <v>128</v>
      </c>
      <c r="N2" s="22" t="s">
        <v>129</v>
      </c>
      <c r="O2" s="22" t="s">
        <v>130</v>
      </c>
      <c r="P2" s="22" t="s">
        <v>131</v>
      </c>
      <c r="Q2" s="22" t="s">
        <v>132</v>
      </c>
      <c r="R2" s="22" t="s">
        <v>133</v>
      </c>
      <c r="S2" s="22" t="s">
        <v>134</v>
      </c>
      <c r="T2" s="22" t="s">
        <v>135</v>
      </c>
      <c r="U2" s="22" t="s">
        <v>136</v>
      </c>
      <c r="V2" s="22" t="s">
        <v>137</v>
      </c>
      <c r="W2" s="22" t="s">
        <v>138</v>
      </c>
      <c r="X2" s="22" t="s">
        <v>139</v>
      </c>
      <c r="Y2" s="22" t="s">
        <v>140</v>
      </c>
      <c r="Z2" s="22" t="s">
        <v>141</v>
      </c>
      <c r="AA2" s="22" t="s">
        <v>142</v>
      </c>
      <c r="AB2" s="22" t="s">
        <v>143</v>
      </c>
      <c r="AC2" s="22" t="s">
        <v>144</v>
      </c>
      <c r="AD2" s="22" t="s">
        <v>145</v>
      </c>
      <c r="AE2" s="22" t="s">
        <v>146</v>
      </c>
      <c r="AF2" s="22" t="s">
        <v>147</v>
      </c>
      <c r="AG2" s="22" t="s">
        <v>148</v>
      </c>
      <c r="AH2" s="22" t="s">
        <v>149</v>
      </c>
      <c r="AI2" s="22" t="s">
        <v>150</v>
      </c>
      <c r="AJ2" s="22" t="s">
        <v>151</v>
      </c>
      <c r="AK2" s="22" t="s">
        <v>152</v>
      </c>
      <c r="AL2" s="22" t="s">
        <v>153</v>
      </c>
      <c r="AM2" s="22" t="s">
        <v>154</v>
      </c>
      <c r="AN2" s="22" t="s">
        <v>155</v>
      </c>
      <c r="AO2" s="22" t="s">
        <v>156</v>
      </c>
      <c r="AP2" s="22" t="s">
        <v>157</v>
      </c>
      <c r="AQ2" s="22" t="s">
        <v>158</v>
      </c>
      <c r="AR2" s="22" t="s">
        <v>159</v>
      </c>
      <c r="AS2" s="22" t="s">
        <v>160</v>
      </c>
      <c r="AT2" s="22" t="s">
        <v>161</v>
      </c>
      <c r="AU2" s="22" t="s">
        <v>162</v>
      </c>
      <c r="AV2" s="22" t="s">
        <v>163</v>
      </c>
      <c r="AW2" s="22" t="s">
        <v>164</v>
      </c>
      <c r="AX2" s="22" t="s">
        <v>165</v>
      </c>
      <c r="AY2" s="22" t="s">
        <v>166</v>
      </c>
      <c r="AZ2" s="22" t="s">
        <v>167</v>
      </c>
      <c r="BA2" s="22" t="s">
        <v>168</v>
      </c>
      <c r="BB2" s="22" t="s">
        <v>169</v>
      </c>
      <c r="BC2" s="22" t="s">
        <v>170</v>
      </c>
      <c r="BD2" s="22" t="s">
        <v>171</v>
      </c>
      <c r="BE2" s="22" t="s">
        <v>172</v>
      </c>
      <c r="BF2" s="22" t="s">
        <v>173</v>
      </c>
      <c r="BG2" s="22" t="s">
        <v>174</v>
      </c>
      <c r="BH2" s="22" t="s">
        <v>175</v>
      </c>
      <c r="BI2" s="22" t="s">
        <v>176</v>
      </c>
      <c r="BJ2" s="22" t="s">
        <v>177</v>
      </c>
      <c r="BK2" s="22" t="s">
        <v>178</v>
      </c>
      <c r="BL2" s="22" t="s">
        <v>179</v>
      </c>
      <c r="BM2" s="22" t="s">
        <v>180</v>
      </c>
      <c r="BN2" s="22" t="s">
        <v>181</v>
      </c>
      <c r="BO2" s="22" t="s">
        <v>182</v>
      </c>
      <c r="BP2" s="22" t="s">
        <v>183</v>
      </c>
      <c r="BQ2" s="22" t="s">
        <v>184</v>
      </c>
      <c r="BR2" s="22" t="s">
        <v>185</v>
      </c>
      <c r="BS2" s="22" t="s">
        <v>186</v>
      </c>
      <c r="BT2" s="22" t="s">
        <v>187</v>
      </c>
      <c r="BU2" s="22" t="s">
        <v>188</v>
      </c>
      <c r="BV2" s="22" t="s">
        <v>189</v>
      </c>
      <c r="BW2" s="22" t="s">
        <v>190</v>
      </c>
      <c r="BX2" s="22" t="s">
        <v>191</v>
      </c>
      <c r="BY2" s="22" t="s">
        <v>192</v>
      </c>
      <c r="BZ2" s="22" t="s">
        <v>193</v>
      </c>
      <c r="CA2" s="22" t="s">
        <v>194</v>
      </c>
      <c r="CB2" s="22" t="s">
        <v>195</v>
      </c>
      <c r="CC2" s="22" t="s">
        <v>196</v>
      </c>
      <c r="CD2" s="22" t="s">
        <v>197</v>
      </c>
      <c r="CE2" s="22" t="s">
        <v>198</v>
      </c>
      <c r="CF2" s="22" t="s">
        <v>199</v>
      </c>
      <c r="CG2" s="22" t="s">
        <v>200</v>
      </c>
      <c r="CH2" s="22" t="s">
        <v>201</v>
      </c>
      <c r="CI2" s="22" t="s">
        <v>202</v>
      </c>
      <c r="CJ2" s="22" t="s">
        <v>203</v>
      </c>
      <c r="CK2" s="22" t="s">
        <v>204</v>
      </c>
      <c r="CL2" s="22" t="s">
        <v>205</v>
      </c>
      <c r="CM2" s="22" t="s">
        <v>206</v>
      </c>
      <c r="CN2" s="22" t="s">
        <v>207</v>
      </c>
      <c r="CO2" s="22" t="s">
        <v>208</v>
      </c>
      <c r="CP2" s="22" t="s">
        <v>209</v>
      </c>
      <c r="CQ2" s="22" t="s">
        <v>210</v>
      </c>
      <c r="CR2" s="22" t="s">
        <v>211</v>
      </c>
      <c r="CS2" s="22" t="s">
        <v>212</v>
      </c>
      <c r="CT2" s="22" t="s">
        <v>213</v>
      </c>
      <c r="CU2" s="22" t="s">
        <v>214</v>
      </c>
      <c r="CV2" s="22" t="s">
        <v>215</v>
      </c>
      <c r="CW2" s="22" t="s">
        <v>216</v>
      </c>
      <c r="CX2" s="22" t="s">
        <v>217</v>
      </c>
      <c r="CY2" s="22" t="s">
        <v>218</v>
      </c>
      <c r="CZ2" s="22" t="s">
        <v>219</v>
      </c>
      <c r="DA2" s="22" t="s">
        <v>220</v>
      </c>
      <c r="DB2" s="22" t="s">
        <v>221</v>
      </c>
      <c r="DC2" s="22" t="s">
        <v>222</v>
      </c>
      <c r="DD2" s="22" t="s">
        <v>223</v>
      </c>
      <c r="DE2" s="22" t="s">
        <v>224</v>
      </c>
      <c r="DF2" s="22" t="s">
        <v>225</v>
      </c>
      <c r="DG2" s="22" t="s">
        <v>226</v>
      </c>
      <c r="DH2" s="22" t="s">
        <v>227</v>
      </c>
      <c r="DI2" s="22" t="s">
        <v>228</v>
      </c>
      <c r="DJ2" s="22" t="s">
        <v>229</v>
      </c>
      <c r="DK2" s="22" t="s">
        <v>230</v>
      </c>
      <c r="DL2" s="22" t="s">
        <v>231</v>
      </c>
      <c r="DM2" s="22" t="s">
        <v>232</v>
      </c>
      <c r="DN2" s="22" t="s">
        <v>233</v>
      </c>
      <c r="DO2" s="22" t="s">
        <v>234</v>
      </c>
      <c r="DP2" s="22" t="s">
        <v>235</v>
      </c>
      <c r="DQ2" s="22" t="s">
        <v>236</v>
      </c>
      <c r="DR2" s="22" t="s">
        <v>237</v>
      </c>
      <c r="DS2" s="22" t="s">
        <v>238</v>
      </c>
      <c r="DT2" s="22" t="s">
        <v>239</v>
      </c>
    </row>
    <row r="3" spans="1:124" x14ac:dyDescent="0.25">
      <c r="A3" s="23">
        <v>2</v>
      </c>
      <c r="B3" s="23">
        <v>19219</v>
      </c>
      <c r="C3" s="24" t="s">
        <v>240</v>
      </c>
      <c r="D3" s="23">
        <v>3284683</v>
      </c>
      <c r="E3" s="24" t="s">
        <v>241</v>
      </c>
      <c r="F3" s="25">
        <v>44746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3"/>
    </row>
    <row r="4" spans="1:124" x14ac:dyDescent="0.25">
      <c r="A4" s="23">
        <v>2</v>
      </c>
      <c r="B4" s="23">
        <v>19219</v>
      </c>
      <c r="C4" s="24" t="s">
        <v>240</v>
      </c>
      <c r="D4" s="23">
        <v>3352387</v>
      </c>
      <c r="E4" s="24" t="s">
        <v>242</v>
      </c>
      <c r="F4" s="25">
        <v>44746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3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3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</row>
    <row r="5" spans="1:124" x14ac:dyDescent="0.25">
      <c r="A5" s="23">
        <v>2</v>
      </c>
      <c r="B5" s="23">
        <v>19219</v>
      </c>
      <c r="C5" s="24" t="s">
        <v>240</v>
      </c>
      <c r="D5" s="23">
        <v>3373113</v>
      </c>
      <c r="E5" s="24" t="s">
        <v>243</v>
      </c>
      <c r="F5" s="25">
        <v>44746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3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</row>
    <row r="6" spans="1:124" x14ac:dyDescent="0.25">
      <c r="A6" s="23">
        <v>2</v>
      </c>
      <c r="B6" s="23">
        <v>19219</v>
      </c>
      <c r="C6" s="24" t="s">
        <v>240</v>
      </c>
      <c r="D6" s="23">
        <v>3384346</v>
      </c>
      <c r="E6" s="24" t="s">
        <v>244</v>
      </c>
      <c r="F6" s="25">
        <v>44746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3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</row>
    <row r="7" spans="1:124" x14ac:dyDescent="0.25">
      <c r="A7" s="23">
        <v>2</v>
      </c>
      <c r="B7" s="23">
        <v>19219</v>
      </c>
      <c r="C7" s="24" t="s">
        <v>240</v>
      </c>
      <c r="D7" s="23">
        <v>3384347</v>
      </c>
      <c r="E7" s="24" t="s">
        <v>245</v>
      </c>
      <c r="F7" s="25">
        <v>44746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3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3"/>
    </row>
    <row r="8" spans="1:124" x14ac:dyDescent="0.25">
      <c r="A8" s="23">
        <v>2</v>
      </c>
      <c r="B8" s="23">
        <v>19219</v>
      </c>
      <c r="C8" s="24" t="s">
        <v>240</v>
      </c>
      <c r="D8" s="23">
        <v>3408152</v>
      </c>
      <c r="E8" s="24" t="s">
        <v>246</v>
      </c>
      <c r="F8" s="25">
        <v>44746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3"/>
      <c r="BN8" s="26"/>
      <c r="BO8" s="23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</row>
    <row r="9" spans="1:124" x14ac:dyDescent="0.25">
      <c r="A9" s="23">
        <v>2</v>
      </c>
      <c r="B9" s="23">
        <v>19219</v>
      </c>
      <c r="C9" s="24" t="s">
        <v>240</v>
      </c>
      <c r="D9" s="23">
        <v>3529243</v>
      </c>
      <c r="E9" s="24" t="s">
        <v>254</v>
      </c>
      <c r="F9" s="25">
        <v>44746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3"/>
      <c r="AO9" s="26"/>
      <c r="AP9" s="26"/>
      <c r="AQ9" s="26"/>
      <c r="AR9" s="23"/>
      <c r="AS9" s="23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3"/>
      <c r="BK9" s="26"/>
      <c r="BL9" s="26"/>
      <c r="BM9" s="26"/>
      <c r="BN9" s="23"/>
      <c r="BO9" s="23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3"/>
      <c r="DM9" s="26"/>
      <c r="DN9" s="26"/>
      <c r="DO9" s="26"/>
      <c r="DP9" s="26"/>
      <c r="DQ9" s="26"/>
      <c r="DR9" s="26"/>
      <c r="DS9" s="26"/>
      <c r="DT9" s="26"/>
    </row>
    <row r="10" spans="1:124" x14ac:dyDescent="0.25">
      <c r="A10" s="23">
        <v>2</v>
      </c>
      <c r="B10" s="23">
        <v>19219</v>
      </c>
      <c r="C10" s="24" t="s">
        <v>240</v>
      </c>
      <c r="D10" s="23">
        <v>3529244</v>
      </c>
      <c r="E10" s="24" t="s">
        <v>255</v>
      </c>
      <c r="F10" s="25">
        <v>44746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3"/>
      <c r="AO10" s="26"/>
      <c r="AP10" s="26"/>
      <c r="AQ10" s="26"/>
      <c r="AR10" s="23"/>
      <c r="AS10" s="23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3"/>
      <c r="BO10" s="23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3"/>
      <c r="DM10" s="26"/>
      <c r="DN10" s="26"/>
      <c r="DO10" s="26"/>
      <c r="DP10" s="26"/>
      <c r="DQ10" s="26"/>
      <c r="DR10" s="26"/>
      <c r="DS10" s="26"/>
      <c r="DT10" s="26"/>
    </row>
    <row r="11" spans="1:124" x14ac:dyDescent="0.25">
      <c r="A11" s="23">
        <v>2</v>
      </c>
      <c r="B11" s="23">
        <v>19219</v>
      </c>
      <c r="C11" s="24" t="s">
        <v>240</v>
      </c>
      <c r="D11" s="23">
        <v>3529245</v>
      </c>
      <c r="E11" s="24" t="s">
        <v>256</v>
      </c>
      <c r="F11" s="25">
        <v>44746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3"/>
      <c r="AO11" s="26"/>
      <c r="AP11" s="26"/>
      <c r="AQ11" s="26"/>
      <c r="AR11" s="23"/>
      <c r="AS11" s="23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3"/>
      <c r="BK11" s="26"/>
      <c r="BL11" s="26"/>
      <c r="BM11" s="26"/>
      <c r="BN11" s="23"/>
      <c r="BO11" s="23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3"/>
      <c r="DM11" s="26"/>
      <c r="DN11" s="26"/>
      <c r="DO11" s="26"/>
      <c r="DP11" s="26"/>
      <c r="DQ11" s="26"/>
      <c r="DR11" s="26"/>
      <c r="DS11" s="26"/>
      <c r="DT11" s="26"/>
    </row>
    <row r="12" spans="1:124" x14ac:dyDescent="0.25">
      <c r="A12" s="23">
        <v>2</v>
      </c>
      <c r="B12" s="23">
        <v>19219</v>
      </c>
      <c r="C12" s="24" t="s">
        <v>240</v>
      </c>
      <c r="D12" s="23">
        <v>3529246</v>
      </c>
      <c r="E12" s="24" t="s">
        <v>257</v>
      </c>
      <c r="F12" s="25">
        <v>44746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3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</row>
    <row r="13" spans="1:124" x14ac:dyDescent="0.25">
      <c r="A13" s="23">
        <v>2</v>
      </c>
      <c r="B13" s="23">
        <v>19219</v>
      </c>
      <c r="C13" s="24" t="s">
        <v>240</v>
      </c>
      <c r="D13" s="23">
        <v>3529247</v>
      </c>
      <c r="E13" s="24" t="s">
        <v>258</v>
      </c>
      <c r="F13" s="25">
        <v>44746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3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</row>
    <row r="14" spans="1:124" x14ac:dyDescent="0.25">
      <c r="A14" s="23">
        <v>2</v>
      </c>
      <c r="B14" s="23">
        <v>19219</v>
      </c>
      <c r="C14" s="24" t="s">
        <v>240</v>
      </c>
      <c r="D14" s="23">
        <v>3529248</v>
      </c>
      <c r="E14" s="24" t="s">
        <v>259</v>
      </c>
      <c r="F14" s="25">
        <v>44746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3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3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</row>
    <row r="15" spans="1:124" x14ac:dyDescent="0.25">
      <c r="A15" s="23">
        <v>2</v>
      </c>
      <c r="B15" s="23">
        <v>19219</v>
      </c>
      <c r="C15" s="24" t="s">
        <v>240</v>
      </c>
      <c r="D15" s="23">
        <v>3530491</v>
      </c>
      <c r="E15" s="24" t="s">
        <v>260</v>
      </c>
      <c r="F15" s="25">
        <v>44746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3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</row>
    <row r="16" spans="1:124" x14ac:dyDescent="0.25">
      <c r="A16" s="23">
        <v>2</v>
      </c>
      <c r="B16" s="23">
        <v>19219</v>
      </c>
      <c r="C16" s="24" t="s">
        <v>240</v>
      </c>
      <c r="D16" s="23">
        <v>3538108</v>
      </c>
      <c r="E16" s="24" t="s">
        <v>261</v>
      </c>
      <c r="F16" s="25">
        <v>44746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3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3"/>
  <sheetViews>
    <sheetView showGridLines="0" tabSelected="1" zoomScale="80" zoomScaleNormal="80" workbookViewId="0">
      <pane xSplit="5" ySplit="2" topLeftCell="AC12" activePane="bottomRight" state="frozen"/>
      <selection pane="topRight" activeCell="F1" sqref="F1"/>
      <selection pane="bottomLeft" activeCell="A3" sqref="A3"/>
      <selection pane="bottomRight" activeCell="AH22" sqref="AH22:AL32"/>
    </sheetView>
  </sheetViews>
  <sheetFormatPr defaultColWidth="10.28515625" defaultRowHeight="15" x14ac:dyDescent="0.25"/>
  <cols>
    <col min="1" max="1" width="8.140625" customWidth="1"/>
    <col min="2" max="2" width="8.42578125" customWidth="1"/>
    <col min="3" max="3" width="26.42578125" customWidth="1"/>
    <col min="5" max="5" width="35" bestFit="1" customWidth="1"/>
    <col min="16" max="17" width="10.28515625" style="9"/>
    <col min="18" max="19" width="10.28515625" style="8"/>
    <col min="20" max="20" width="12.85546875" style="8" customWidth="1"/>
    <col min="28" max="28" width="15.28515625" bestFit="1" customWidth="1"/>
    <col min="33" max="33" width="10.28515625" style="9"/>
    <col min="34" max="34" width="12.42578125" style="9" bestFit="1" customWidth="1"/>
    <col min="35" max="36" width="10.28515625" style="8"/>
    <col min="37" max="37" width="14.140625" style="8" customWidth="1"/>
    <col min="40" max="40" width="10.28515625" style="65"/>
  </cols>
  <sheetData>
    <row r="1" spans="1:37" ht="30" x14ac:dyDescent="0.4">
      <c r="A1" s="67" t="s">
        <v>271</v>
      </c>
      <c r="B1" s="67"/>
      <c r="C1" s="67"/>
      <c r="D1" s="67"/>
      <c r="E1" s="67"/>
      <c r="F1" s="1" t="s">
        <v>0</v>
      </c>
      <c r="G1" s="1" t="s">
        <v>10</v>
      </c>
      <c r="H1" s="1" t="s">
        <v>13</v>
      </c>
      <c r="I1" s="1" t="s">
        <v>18</v>
      </c>
      <c r="J1" s="1" t="s">
        <v>24</v>
      </c>
      <c r="K1" s="1" t="s">
        <v>40</v>
      </c>
      <c r="L1" s="1" t="s">
        <v>64</v>
      </c>
      <c r="M1" s="1" t="s">
        <v>101</v>
      </c>
      <c r="N1" s="1" t="s">
        <v>70</v>
      </c>
      <c r="O1" s="1" t="s">
        <v>79</v>
      </c>
      <c r="P1" s="68" t="s">
        <v>247</v>
      </c>
      <c r="Q1" s="68"/>
      <c r="R1" s="68"/>
      <c r="S1" s="68"/>
      <c r="T1" s="68"/>
      <c r="U1" s="1" t="s">
        <v>27</v>
      </c>
      <c r="V1" s="1" t="s">
        <v>39</v>
      </c>
      <c r="W1" s="1" t="s">
        <v>48</v>
      </c>
      <c r="X1" s="1" t="s">
        <v>49</v>
      </c>
      <c r="Y1" s="1" t="s">
        <v>51</v>
      </c>
      <c r="Z1" s="1" t="s">
        <v>65</v>
      </c>
      <c r="AA1" s="1" t="s">
        <v>93</v>
      </c>
      <c r="AB1" s="1" t="s">
        <v>103</v>
      </c>
      <c r="AC1" s="46" t="s">
        <v>104</v>
      </c>
      <c r="AD1" s="1" t="s">
        <v>105</v>
      </c>
      <c r="AE1" s="1" t="s">
        <v>106</v>
      </c>
      <c r="AF1" s="1" t="s">
        <v>114</v>
      </c>
      <c r="AG1" s="68" t="s">
        <v>253</v>
      </c>
      <c r="AH1" s="68"/>
      <c r="AI1" s="68"/>
      <c r="AJ1" s="68"/>
      <c r="AK1" s="68"/>
    </row>
    <row r="2" spans="1:37" ht="48.6" customHeight="1" x14ac:dyDescent="0.25">
      <c r="A2" s="3" t="s">
        <v>117</v>
      </c>
      <c r="B2" s="3" t="s">
        <v>118</v>
      </c>
      <c r="C2" s="3" t="s">
        <v>119</v>
      </c>
      <c r="D2" s="3" t="s">
        <v>120</v>
      </c>
      <c r="E2" s="2" t="s">
        <v>121</v>
      </c>
      <c r="F2" s="2" t="s">
        <v>122</v>
      </c>
      <c r="G2" s="2" t="s">
        <v>132</v>
      </c>
      <c r="H2" s="2" t="s">
        <v>135</v>
      </c>
      <c r="I2" s="2" t="s">
        <v>140</v>
      </c>
      <c r="J2" s="2" t="s">
        <v>146</v>
      </c>
      <c r="K2" s="2" t="s">
        <v>162</v>
      </c>
      <c r="L2" s="32" t="s">
        <v>269</v>
      </c>
      <c r="M2" s="2" t="s">
        <v>223</v>
      </c>
      <c r="N2" s="2" t="s">
        <v>192</v>
      </c>
      <c r="O2" s="32" t="s">
        <v>270</v>
      </c>
      <c r="P2" s="5" t="s">
        <v>248</v>
      </c>
      <c r="Q2" s="5" t="s">
        <v>249</v>
      </c>
      <c r="R2" s="5" t="s">
        <v>250</v>
      </c>
      <c r="S2" s="5" t="s">
        <v>251</v>
      </c>
      <c r="T2" s="5" t="s">
        <v>252</v>
      </c>
      <c r="U2" s="2" t="s">
        <v>149</v>
      </c>
      <c r="V2" s="2" t="s">
        <v>161</v>
      </c>
      <c r="W2" s="2" t="s">
        <v>170</v>
      </c>
      <c r="X2" s="2" t="s">
        <v>171</v>
      </c>
      <c r="Y2" s="2" t="s">
        <v>173</v>
      </c>
      <c r="Z2" s="2" t="s">
        <v>187</v>
      </c>
      <c r="AA2" s="2" t="s">
        <v>215</v>
      </c>
      <c r="AB2" s="2" t="s">
        <v>225</v>
      </c>
      <c r="AC2" s="2" t="s">
        <v>226</v>
      </c>
      <c r="AD2" s="2" t="s">
        <v>227</v>
      </c>
      <c r="AE2" s="2" t="s">
        <v>228</v>
      </c>
      <c r="AF2" s="2" t="s">
        <v>236</v>
      </c>
      <c r="AG2" s="4" t="s">
        <v>248</v>
      </c>
      <c r="AH2" s="4" t="s">
        <v>249</v>
      </c>
      <c r="AI2" s="5" t="s">
        <v>250</v>
      </c>
      <c r="AJ2" s="5" t="s">
        <v>251</v>
      </c>
      <c r="AK2" s="5" t="s">
        <v>252</v>
      </c>
    </row>
    <row r="3" spans="1:37" x14ac:dyDescent="0.25">
      <c r="A3" s="14">
        <v>2</v>
      </c>
      <c r="B3" s="14">
        <v>19219</v>
      </c>
      <c r="C3" s="15" t="s">
        <v>240</v>
      </c>
      <c r="D3" s="16">
        <v>3284683</v>
      </c>
      <c r="E3" s="29" t="s">
        <v>241</v>
      </c>
      <c r="F3" s="30">
        <v>60</v>
      </c>
      <c r="G3" s="27">
        <v>54</v>
      </c>
      <c r="H3" s="30">
        <v>30</v>
      </c>
      <c r="I3" s="30">
        <v>120</v>
      </c>
      <c r="J3" s="30">
        <v>60</v>
      </c>
      <c r="K3" s="31"/>
      <c r="L3" s="30">
        <v>30</v>
      </c>
      <c r="M3" s="30">
        <v>12</v>
      </c>
      <c r="N3" s="30">
        <v>54</v>
      </c>
      <c r="O3" s="31"/>
      <c r="P3" s="12">
        <f>SUM(F3:O3)</f>
        <v>420</v>
      </c>
      <c r="Q3" s="33">
        <f>P3/6</f>
        <v>70</v>
      </c>
      <c r="R3" s="19">
        <v>125.417</v>
      </c>
      <c r="S3" s="10">
        <f>R3*1.1</f>
        <v>137.95870000000002</v>
      </c>
      <c r="T3" s="10">
        <f>S3*Q3</f>
        <v>9657.1090000000022</v>
      </c>
      <c r="U3" s="31"/>
      <c r="V3" s="27"/>
      <c r="W3" s="31"/>
      <c r="X3" s="31"/>
      <c r="Y3" s="30">
        <v>48</v>
      </c>
      <c r="Z3" s="30">
        <v>36</v>
      </c>
      <c r="AA3" s="30">
        <v>6</v>
      </c>
      <c r="AB3" s="31"/>
      <c r="AC3" s="30">
        <v>12</v>
      </c>
      <c r="AD3" s="30">
        <v>12</v>
      </c>
      <c r="AE3" s="31"/>
      <c r="AF3" s="30">
        <v>30</v>
      </c>
      <c r="AG3" s="12">
        <f t="shared" ref="AG3:AG17" si="0">SUM(U3:AF3)</f>
        <v>144</v>
      </c>
      <c r="AH3" s="33">
        <f>AG3/6</f>
        <v>24</v>
      </c>
      <c r="AI3" s="19">
        <v>125.417</v>
      </c>
      <c r="AJ3" s="10">
        <f>AI3*1.1</f>
        <v>137.95870000000002</v>
      </c>
      <c r="AK3" s="10">
        <f>AJ3*AH3</f>
        <v>3311.0088000000005</v>
      </c>
    </row>
    <row r="4" spans="1:37" x14ac:dyDescent="0.25">
      <c r="A4" s="14">
        <v>2</v>
      </c>
      <c r="B4" s="14">
        <v>19219</v>
      </c>
      <c r="C4" s="15" t="s">
        <v>240</v>
      </c>
      <c r="D4" s="16">
        <v>3352387</v>
      </c>
      <c r="E4" s="29" t="s">
        <v>267</v>
      </c>
      <c r="F4" s="31">
        <v>90</v>
      </c>
      <c r="G4" s="27">
        <v>114</v>
      </c>
      <c r="H4" s="30">
        <v>120</v>
      </c>
      <c r="I4" s="30">
        <v>180</v>
      </c>
      <c r="J4" s="30">
        <v>60</v>
      </c>
      <c r="K4" s="31"/>
      <c r="L4" s="30">
        <v>30</v>
      </c>
      <c r="M4" s="30">
        <v>30</v>
      </c>
      <c r="N4" s="30">
        <v>60</v>
      </c>
      <c r="O4" s="30">
        <v>18</v>
      </c>
      <c r="P4" s="12">
        <f>SUM(F4:O4)</f>
        <v>702</v>
      </c>
      <c r="Q4" s="33">
        <f>P4/6</f>
        <v>117</v>
      </c>
      <c r="R4" s="19">
        <v>179.208</v>
      </c>
      <c r="S4" s="10">
        <f t="shared" ref="S4:S15" si="1">R4*1.1</f>
        <v>197.12880000000001</v>
      </c>
      <c r="T4" s="10">
        <f t="shared" ref="T4:T15" si="2">S4*Q4</f>
        <v>23064.069600000003</v>
      </c>
      <c r="U4" s="30">
        <v>24</v>
      </c>
      <c r="V4" s="27"/>
      <c r="W4" s="30">
        <v>18</v>
      </c>
      <c r="X4" s="30">
        <v>30</v>
      </c>
      <c r="Y4" s="30">
        <v>54</v>
      </c>
      <c r="Z4" s="30">
        <v>36</v>
      </c>
      <c r="AA4" s="30">
        <v>6</v>
      </c>
      <c r="AB4" s="31"/>
      <c r="AC4" s="30">
        <v>12</v>
      </c>
      <c r="AD4" s="30">
        <v>12</v>
      </c>
      <c r="AE4" s="30">
        <v>12</v>
      </c>
      <c r="AF4" s="30">
        <v>30</v>
      </c>
      <c r="AG4" s="12">
        <f t="shared" si="0"/>
        <v>234</v>
      </c>
      <c r="AH4" s="33">
        <f>AG4/6</f>
        <v>39</v>
      </c>
      <c r="AI4" s="19">
        <v>179.208</v>
      </c>
      <c r="AJ4" s="10">
        <f t="shared" ref="AJ4:AJ15" si="3">AI4*1.1</f>
        <v>197.12880000000001</v>
      </c>
      <c r="AK4" s="10">
        <f t="shared" ref="AK4:AK14" si="4">AJ4*AH4</f>
        <v>7688.0232000000005</v>
      </c>
    </row>
    <row r="5" spans="1:37" x14ac:dyDescent="0.25">
      <c r="A5" s="28">
        <v>2</v>
      </c>
      <c r="B5" s="28">
        <v>19219</v>
      </c>
      <c r="C5" s="29" t="s">
        <v>265</v>
      </c>
      <c r="D5" s="35">
        <v>3360436</v>
      </c>
      <c r="E5" s="36" t="s">
        <v>266</v>
      </c>
      <c r="F5" s="31"/>
      <c r="G5" s="34"/>
      <c r="H5" s="31"/>
      <c r="I5" s="31"/>
      <c r="J5" s="31"/>
      <c r="K5" s="31"/>
      <c r="L5" s="31"/>
      <c r="M5" s="31"/>
      <c r="N5" s="31"/>
      <c r="O5" s="37">
        <v>-6</v>
      </c>
      <c r="P5" s="12">
        <f t="shared" ref="P5:P15" si="5">SUM(F5:O5)</f>
        <v>-6</v>
      </c>
      <c r="Q5" s="33">
        <f>P5/6</f>
        <v>-1</v>
      </c>
      <c r="R5" s="19">
        <v>280</v>
      </c>
      <c r="S5" s="10">
        <f>+R5*1.08</f>
        <v>302.40000000000003</v>
      </c>
      <c r="T5" s="10">
        <f t="shared" si="2"/>
        <v>-302.40000000000003</v>
      </c>
      <c r="U5" s="31"/>
      <c r="V5" s="34"/>
      <c r="W5" s="31"/>
      <c r="X5" s="37">
        <v>-132</v>
      </c>
      <c r="Y5" s="31"/>
      <c r="Z5" s="37">
        <v>-117</v>
      </c>
      <c r="AA5" s="31"/>
      <c r="AB5" s="37">
        <v>-8</v>
      </c>
      <c r="AC5" s="31"/>
      <c r="AD5" s="31"/>
      <c r="AE5" s="31"/>
      <c r="AF5" s="37">
        <v>-17</v>
      </c>
      <c r="AG5" s="12">
        <f t="shared" si="0"/>
        <v>-274</v>
      </c>
      <c r="AH5" s="33">
        <f>AG5/6</f>
        <v>-45.666666666666664</v>
      </c>
      <c r="AI5" s="19">
        <v>280</v>
      </c>
      <c r="AJ5" s="10">
        <f>+AI5*1.08</f>
        <v>302.40000000000003</v>
      </c>
      <c r="AK5" s="10">
        <f t="shared" si="4"/>
        <v>-13809.6</v>
      </c>
    </row>
    <row r="6" spans="1:37" x14ac:dyDescent="0.25">
      <c r="A6" s="14">
        <v>2</v>
      </c>
      <c r="B6" s="14">
        <v>19219</v>
      </c>
      <c r="C6" s="15" t="s">
        <v>240</v>
      </c>
      <c r="D6" s="16">
        <v>3373113</v>
      </c>
      <c r="E6" s="29" t="s">
        <v>243</v>
      </c>
      <c r="F6" s="30">
        <v>180</v>
      </c>
      <c r="G6" s="27">
        <v>540</v>
      </c>
      <c r="H6" s="30">
        <v>180</v>
      </c>
      <c r="I6" s="30">
        <v>480</v>
      </c>
      <c r="J6" s="30">
        <v>180</v>
      </c>
      <c r="K6" s="31"/>
      <c r="L6" s="30">
        <v>120</v>
      </c>
      <c r="M6" s="30">
        <v>240</v>
      </c>
      <c r="N6" s="30">
        <v>300</v>
      </c>
      <c r="O6" s="30">
        <v>60</v>
      </c>
      <c r="P6" s="12">
        <f t="shared" si="5"/>
        <v>2280</v>
      </c>
      <c r="Q6" s="33">
        <f>P6/60</f>
        <v>38</v>
      </c>
      <c r="R6" s="20">
        <v>270.11099999999999</v>
      </c>
      <c r="S6" s="10">
        <f t="shared" si="1"/>
        <v>297.12209999999999</v>
      </c>
      <c r="T6" s="10">
        <f t="shared" si="2"/>
        <v>11290.639799999999</v>
      </c>
      <c r="U6" s="30">
        <v>60</v>
      </c>
      <c r="V6" s="27"/>
      <c r="W6" s="30">
        <v>120</v>
      </c>
      <c r="X6" s="31"/>
      <c r="Y6" s="30">
        <v>480</v>
      </c>
      <c r="Z6" s="30">
        <v>120</v>
      </c>
      <c r="AA6" s="30">
        <v>60</v>
      </c>
      <c r="AB6" s="30">
        <v>120</v>
      </c>
      <c r="AC6" s="30">
        <v>120</v>
      </c>
      <c r="AD6" s="31"/>
      <c r="AE6" s="31"/>
      <c r="AF6" s="30">
        <v>120</v>
      </c>
      <c r="AG6" s="6">
        <f t="shared" si="0"/>
        <v>1200</v>
      </c>
      <c r="AH6" s="33">
        <f>AG6/60</f>
        <v>20</v>
      </c>
      <c r="AI6" s="20">
        <v>270.11099999999999</v>
      </c>
      <c r="AJ6" s="10">
        <f t="shared" si="3"/>
        <v>297.12209999999999</v>
      </c>
      <c r="AK6" s="10">
        <f t="shared" si="4"/>
        <v>5942.442</v>
      </c>
    </row>
    <row r="7" spans="1:37" x14ac:dyDescent="0.25">
      <c r="A7" s="14">
        <v>2</v>
      </c>
      <c r="B7" s="14">
        <v>19219</v>
      </c>
      <c r="C7" s="15" t="s">
        <v>240</v>
      </c>
      <c r="D7" s="16">
        <v>3384346</v>
      </c>
      <c r="E7" s="29" t="s">
        <v>268</v>
      </c>
      <c r="F7" s="30">
        <v>30</v>
      </c>
      <c r="G7" s="27">
        <v>36</v>
      </c>
      <c r="H7" s="31"/>
      <c r="I7" s="30">
        <v>12</v>
      </c>
      <c r="J7" s="30">
        <v>12</v>
      </c>
      <c r="K7" s="31"/>
      <c r="L7" s="30">
        <v>12</v>
      </c>
      <c r="M7" s="31"/>
      <c r="N7" s="30">
        <v>48</v>
      </c>
      <c r="O7" s="31"/>
      <c r="P7" s="12">
        <f t="shared" si="5"/>
        <v>150</v>
      </c>
      <c r="Q7" s="33">
        <f>P7/6</f>
        <v>25</v>
      </c>
      <c r="R7" s="51">
        <v>210.833</v>
      </c>
      <c r="S7" s="10">
        <f t="shared" si="1"/>
        <v>231.91630000000001</v>
      </c>
      <c r="T7" s="10">
        <f t="shared" si="2"/>
        <v>5797.9075000000003</v>
      </c>
      <c r="U7" s="31"/>
      <c r="V7" s="27"/>
      <c r="W7" s="31"/>
      <c r="X7" s="31"/>
      <c r="Y7" s="30">
        <v>24</v>
      </c>
      <c r="Z7" s="31"/>
      <c r="AA7" s="31"/>
      <c r="AB7" s="31"/>
      <c r="AC7" s="31"/>
      <c r="AD7" s="30">
        <v>12</v>
      </c>
      <c r="AE7" s="31"/>
      <c r="AF7" s="30">
        <v>12</v>
      </c>
      <c r="AG7" s="6">
        <f t="shared" si="0"/>
        <v>48</v>
      </c>
      <c r="AH7" s="33">
        <f>AG7/6</f>
        <v>8</v>
      </c>
      <c r="AI7" s="51">
        <v>210.833</v>
      </c>
      <c r="AJ7" s="10">
        <f t="shared" si="3"/>
        <v>231.91630000000001</v>
      </c>
      <c r="AK7" s="11">
        <f t="shared" si="4"/>
        <v>1855.3304000000001</v>
      </c>
    </row>
    <row r="8" spans="1:37" x14ac:dyDescent="0.25">
      <c r="A8" s="14">
        <v>2</v>
      </c>
      <c r="B8" s="14">
        <v>19219</v>
      </c>
      <c r="C8" s="15" t="s">
        <v>240</v>
      </c>
      <c r="D8" s="16">
        <v>3384347</v>
      </c>
      <c r="E8" s="29" t="s">
        <v>245</v>
      </c>
      <c r="F8" s="30"/>
      <c r="G8" s="34">
        <v>120</v>
      </c>
      <c r="H8" s="31"/>
      <c r="I8" s="30">
        <v>360</v>
      </c>
      <c r="J8" s="30">
        <v>60</v>
      </c>
      <c r="K8" s="30">
        <v>60</v>
      </c>
      <c r="L8" s="31"/>
      <c r="M8" s="31"/>
      <c r="N8" s="31"/>
      <c r="O8" s="30">
        <v>60</v>
      </c>
      <c r="P8" s="12">
        <f t="shared" si="5"/>
        <v>660</v>
      </c>
      <c r="Q8" s="33">
        <f>P8/60</f>
        <v>11</v>
      </c>
      <c r="R8" s="51">
        <v>270.11099999999999</v>
      </c>
      <c r="S8" s="10">
        <f t="shared" si="1"/>
        <v>297.12209999999999</v>
      </c>
      <c r="T8" s="10">
        <f t="shared" si="2"/>
        <v>3268.3431</v>
      </c>
      <c r="U8" s="30">
        <v>60</v>
      </c>
      <c r="V8" s="34"/>
      <c r="W8" s="31"/>
      <c r="X8" s="30">
        <v>120</v>
      </c>
      <c r="Y8" s="30">
        <v>60</v>
      </c>
      <c r="Z8" s="31"/>
      <c r="AA8" s="30">
        <v>60</v>
      </c>
      <c r="AB8" s="31"/>
      <c r="AC8" s="30">
        <v>120</v>
      </c>
      <c r="AD8" s="30">
        <v>120</v>
      </c>
      <c r="AE8" s="31"/>
      <c r="AF8" s="30">
        <v>120</v>
      </c>
      <c r="AG8" s="6">
        <f t="shared" si="0"/>
        <v>660</v>
      </c>
      <c r="AH8" s="33">
        <f>AG8/60</f>
        <v>11</v>
      </c>
      <c r="AI8" s="51">
        <v>270.11099999999999</v>
      </c>
      <c r="AJ8" s="10">
        <f t="shared" si="3"/>
        <v>297.12209999999999</v>
      </c>
      <c r="AK8" s="7">
        <f t="shared" si="4"/>
        <v>3268.3431</v>
      </c>
    </row>
    <row r="9" spans="1:37" x14ac:dyDescent="0.25">
      <c r="A9" s="14">
        <v>2</v>
      </c>
      <c r="B9" s="14">
        <v>19219</v>
      </c>
      <c r="C9" s="15" t="s">
        <v>240</v>
      </c>
      <c r="D9" s="16">
        <v>3408152</v>
      </c>
      <c r="E9" s="29" t="s">
        <v>246</v>
      </c>
      <c r="F9" s="31">
        <v>0</v>
      </c>
      <c r="G9" s="27">
        <v>160</v>
      </c>
      <c r="H9" s="30">
        <v>80</v>
      </c>
      <c r="I9" s="30">
        <v>40</v>
      </c>
      <c r="J9" s="31"/>
      <c r="K9" s="31"/>
      <c r="L9" s="30">
        <v>40</v>
      </c>
      <c r="M9" s="31"/>
      <c r="N9" s="30">
        <v>100</v>
      </c>
      <c r="O9" s="31"/>
      <c r="P9" s="12">
        <f t="shared" si="5"/>
        <v>420</v>
      </c>
      <c r="Q9" s="33">
        <f>P9/20</f>
        <v>21</v>
      </c>
      <c r="R9" s="20">
        <v>366.66699999999997</v>
      </c>
      <c r="S9" s="10">
        <f t="shared" si="1"/>
        <v>403.33370000000002</v>
      </c>
      <c r="T9" s="10">
        <f t="shared" si="2"/>
        <v>8470.0077000000001</v>
      </c>
      <c r="U9" s="31"/>
      <c r="V9" s="34"/>
      <c r="W9" s="30">
        <v>20</v>
      </c>
      <c r="X9" s="31"/>
      <c r="Y9" s="30">
        <v>20</v>
      </c>
      <c r="Z9" s="31"/>
      <c r="AA9" s="31"/>
      <c r="AB9" s="31"/>
      <c r="AC9" s="31"/>
      <c r="AD9" s="30">
        <v>40</v>
      </c>
      <c r="AE9" s="31"/>
      <c r="AF9" s="30">
        <v>20</v>
      </c>
      <c r="AG9" s="12">
        <f t="shared" si="0"/>
        <v>100</v>
      </c>
      <c r="AH9" s="33">
        <f>AG9/20</f>
        <v>5</v>
      </c>
      <c r="AI9" s="20">
        <v>366.66699999999997</v>
      </c>
      <c r="AJ9" s="10">
        <f t="shared" si="3"/>
        <v>403.33370000000002</v>
      </c>
      <c r="AK9" s="10">
        <f t="shared" si="4"/>
        <v>2016.6685000000002</v>
      </c>
    </row>
    <row r="10" spans="1:37" x14ac:dyDescent="0.25">
      <c r="A10" s="14">
        <v>2</v>
      </c>
      <c r="B10" s="14">
        <v>19219</v>
      </c>
      <c r="C10" s="15" t="s">
        <v>240</v>
      </c>
      <c r="D10" s="16">
        <v>3529243</v>
      </c>
      <c r="E10" s="29" t="s">
        <v>254</v>
      </c>
      <c r="F10" s="31"/>
      <c r="G10" s="34"/>
      <c r="H10" s="31"/>
      <c r="I10" s="31"/>
      <c r="J10" s="31"/>
      <c r="K10" s="31"/>
      <c r="L10" s="31"/>
      <c r="M10" s="31"/>
      <c r="N10" s="31"/>
      <c r="O10" s="31"/>
      <c r="P10" s="12">
        <f t="shared" si="5"/>
        <v>0</v>
      </c>
      <c r="Q10" s="33">
        <f>P10/36</f>
        <v>0</v>
      </c>
      <c r="R10" s="52">
        <v>152.167</v>
      </c>
      <c r="S10" s="10">
        <f>+R10*1.08</f>
        <v>164.34036</v>
      </c>
      <c r="T10" s="10">
        <f t="shared" si="2"/>
        <v>0</v>
      </c>
      <c r="U10" s="31"/>
      <c r="V10" s="34"/>
      <c r="W10" s="30">
        <v>0</v>
      </c>
      <c r="X10" s="38">
        <v>-7</v>
      </c>
      <c r="Y10" s="31"/>
      <c r="Z10" s="31"/>
      <c r="AA10" s="30">
        <v>0</v>
      </c>
      <c r="AB10" s="31"/>
      <c r="AC10" s="31"/>
      <c r="AD10" s="31"/>
      <c r="AE10" s="31"/>
      <c r="AF10" s="30">
        <v>0</v>
      </c>
      <c r="AG10" s="6">
        <f t="shared" si="0"/>
        <v>-7</v>
      </c>
      <c r="AH10" s="33">
        <f>AG10/36</f>
        <v>-0.19444444444444445</v>
      </c>
      <c r="AI10" s="52">
        <v>152.167</v>
      </c>
      <c r="AJ10" s="10">
        <f>+AI10*1.08</f>
        <v>164.34036</v>
      </c>
      <c r="AK10" s="7">
        <f t="shared" si="4"/>
        <v>-31.955070000000003</v>
      </c>
    </row>
    <row r="11" spans="1:37" x14ac:dyDescent="0.25">
      <c r="A11" s="14">
        <v>2</v>
      </c>
      <c r="B11" s="14">
        <v>19219</v>
      </c>
      <c r="C11" s="15" t="s">
        <v>240</v>
      </c>
      <c r="D11" s="16">
        <v>3529244</v>
      </c>
      <c r="E11" s="29" t="s">
        <v>255</v>
      </c>
      <c r="F11" s="31"/>
      <c r="G11" s="34"/>
      <c r="H11" s="31"/>
      <c r="I11" s="31"/>
      <c r="J11" s="31"/>
      <c r="K11" s="31"/>
      <c r="L11" s="31"/>
      <c r="M11" s="31"/>
      <c r="N11" s="31"/>
      <c r="O11" s="31"/>
      <c r="P11" s="12">
        <f t="shared" si="5"/>
        <v>0</v>
      </c>
      <c r="Q11" s="33">
        <f>P11/36</f>
        <v>0</v>
      </c>
      <c r="R11" s="52">
        <v>152.16800000000001</v>
      </c>
      <c r="S11" s="10">
        <f>+R11*1.08</f>
        <v>164.34144000000001</v>
      </c>
      <c r="T11" s="10">
        <f t="shared" si="2"/>
        <v>0</v>
      </c>
      <c r="U11" s="31"/>
      <c r="V11" s="27"/>
      <c r="W11" s="30">
        <v>0</v>
      </c>
      <c r="X11" s="38">
        <v>-64</v>
      </c>
      <c r="Y11" s="31"/>
      <c r="Z11" s="30">
        <v>0</v>
      </c>
      <c r="AA11" s="30">
        <v>0</v>
      </c>
      <c r="AB11" s="30">
        <v>0</v>
      </c>
      <c r="AC11" s="31"/>
      <c r="AD11" s="31"/>
      <c r="AE11" s="31"/>
      <c r="AF11" s="30">
        <v>0</v>
      </c>
      <c r="AG11" s="6">
        <f t="shared" si="0"/>
        <v>-64</v>
      </c>
      <c r="AH11" s="33">
        <f>AG11/36</f>
        <v>-1.7777777777777777</v>
      </c>
      <c r="AI11" s="52">
        <v>152.16800000000001</v>
      </c>
      <c r="AJ11" s="10">
        <f>+AI11*1.08</f>
        <v>164.34144000000001</v>
      </c>
      <c r="AK11" s="7">
        <f t="shared" si="4"/>
        <v>-292.16255999999998</v>
      </c>
    </row>
    <row r="12" spans="1:37" x14ac:dyDescent="0.25">
      <c r="A12" s="14">
        <v>2</v>
      </c>
      <c r="B12" s="14">
        <v>19219</v>
      </c>
      <c r="C12" s="15" t="s">
        <v>240</v>
      </c>
      <c r="D12" s="16">
        <v>3529245</v>
      </c>
      <c r="E12" s="29" t="s">
        <v>256</v>
      </c>
      <c r="F12" s="31"/>
      <c r="G12" s="34"/>
      <c r="H12" s="31"/>
      <c r="I12" s="31"/>
      <c r="J12" s="31"/>
      <c r="K12" s="31"/>
      <c r="L12" s="31"/>
      <c r="M12" s="31"/>
      <c r="N12" s="30">
        <v>0</v>
      </c>
      <c r="O12" s="31"/>
      <c r="P12" s="12">
        <f t="shared" si="5"/>
        <v>0</v>
      </c>
      <c r="Q12" s="33">
        <f>P12/36</f>
        <v>0</v>
      </c>
      <c r="R12" s="52">
        <v>152.167</v>
      </c>
      <c r="S12" s="10">
        <f>+R12*1.08</f>
        <v>164.34036</v>
      </c>
      <c r="T12" s="10">
        <f t="shared" si="2"/>
        <v>0</v>
      </c>
      <c r="U12" s="31"/>
      <c r="V12" s="34"/>
      <c r="W12" s="30">
        <v>0</v>
      </c>
      <c r="X12" s="30">
        <v>0</v>
      </c>
      <c r="Y12" s="31"/>
      <c r="Z12" s="31"/>
      <c r="AA12" s="30">
        <v>0</v>
      </c>
      <c r="AB12" s="31"/>
      <c r="AC12" s="31"/>
      <c r="AD12" s="31"/>
      <c r="AE12" s="31"/>
      <c r="AF12" s="30">
        <v>0</v>
      </c>
      <c r="AG12" s="6">
        <f t="shared" si="0"/>
        <v>0</v>
      </c>
      <c r="AH12" s="33">
        <f>AG12/36</f>
        <v>0</v>
      </c>
      <c r="AI12" s="52">
        <v>152.167</v>
      </c>
      <c r="AJ12" s="10">
        <f>+AI12*1.08</f>
        <v>164.34036</v>
      </c>
      <c r="AK12" s="7">
        <f t="shared" si="4"/>
        <v>0</v>
      </c>
    </row>
    <row r="13" spans="1:37" x14ac:dyDescent="0.25">
      <c r="A13" s="14">
        <v>2</v>
      </c>
      <c r="B13" s="14">
        <v>19219</v>
      </c>
      <c r="C13" s="15" t="s">
        <v>240</v>
      </c>
      <c r="D13" s="16">
        <v>3529248</v>
      </c>
      <c r="E13" s="29" t="s">
        <v>259</v>
      </c>
      <c r="F13" s="31"/>
      <c r="G13" s="27">
        <v>180</v>
      </c>
      <c r="H13" s="30">
        <v>180</v>
      </c>
      <c r="I13" s="30">
        <v>300</v>
      </c>
      <c r="J13" s="30">
        <v>60</v>
      </c>
      <c r="K13" s="31"/>
      <c r="L13" s="31"/>
      <c r="M13" s="31"/>
      <c r="N13" s="31"/>
      <c r="O13" s="31"/>
      <c r="P13" s="12">
        <f t="shared" si="5"/>
        <v>720</v>
      </c>
      <c r="Q13" s="33">
        <f t="shared" ref="Q13:Q14" si="6">P13/60</f>
        <v>12</v>
      </c>
      <c r="R13" s="7">
        <v>270.11099999999999</v>
      </c>
      <c r="S13" s="10">
        <f t="shared" si="1"/>
        <v>297.12209999999999</v>
      </c>
      <c r="T13" s="10">
        <f>S13*Q13</f>
        <v>3565.4651999999996</v>
      </c>
      <c r="U13" s="31"/>
      <c r="V13" s="34"/>
      <c r="W13" s="31"/>
      <c r="X13" s="30">
        <v>120</v>
      </c>
      <c r="Y13" s="31"/>
      <c r="Z13" s="31"/>
      <c r="AA13" s="30">
        <v>60</v>
      </c>
      <c r="AB13" s="31"/>
      <c r="AC13" s="30">
        <v>0</v>
      </c>
      <c r="AD13" s="31"/>
      <c r="AE13" s="31"/>
      <c r="AF13" s="30">
        <v>120</v>
      </c>
      <c r="AG13" s="6">
        <f t="shared" si="0"/>
        <v>300</v>
      </c>
      <c r="AH13" s="33">
        <f>AG13/60</f>
        <v>5</v>
      </c>
      <c r="AI13" s="7">
        <v>270.11099999999999</v>
      </c>
      <c r="AJ13" s="10">
        <f t="shared" si="3"/>
        <v>297.12209999999999</v>
      </c>
      <c r="AK13" s="7">
        <f t="shared" si="4"/>
        <v>1485.6105</v>
      </c>
    </row>
    <row r="14" spans="1:37" x14ac:dyDescent="0.25">
      <c r="A14" s="14">
        <v>2</v>
      </c>
      <c r="B14" s="14">
        <v>19219</v>
      </c>
      <c r="C14" s="15" t="s">
        <v>240</v>
      </c>
      <c r="D14" s="16">
        <v>3530491</v>
      </c>
      <c r="E14" s="29" t="s">
        <v>260</v>
      </c>
      <c r="F14" s="31"/>
      <c r="G14" s="34"/>
      <c r="H14" s="31"/>
      <c r="I14" s="30">
        <v>0</v>
      </c>
      <c r="J14" s="31"/>
      <c r="K14" s="30">
        <v>0</v>
      </c>
      <c r="L14" s="31"/>
      <c r="M14" s="31"/>
      <c r="N14" s="30">
        <v>0</v>
      </c>
      <c r="O14" s="31"/>
      <c r="P14" s="12">
        <f t="shared" si="5"/>
        <v>0</v>
      </c>
      <c r="Q14" s="33">
        <f t="shared" si="6"/>
        <v>0</v>
      </c>
      <c r="R14" s="7">
        <v>270.11099999999999</v>
      </c>
      <c r="S14" s="10">
        <f t="shared" si="1"/>
        <v>297.12209999999999</v>
      </c>
      <c r="T14" s="10">
        <f t="shared" si="2"/>
        <v>0</v>
      </c>
      <c r="U14" s="31"/>
      <c r="V14" s="34"/>
      <c r="W14" s="31"/>
      <c r="X14" s="31"/>
      <c r="Y14" s="31"/>
      <c r="Z14" s="31"/>
      <c r="AA14" s="30">
        <v>0</v>
      </c>
      <c r="AB14" s="31"/>
      <c r="AC14" s="31"/>
      <c r="AD14" s="31"/>
      <c r="AE14" s="31"/>
      <c r="AF14" s="31"/>
      <c r="AG14" s="6">
        <f t="shared" si="0"/>
        <v>0</v>
      </c>
      <c r="AH14" s="33">
        <f>AG14/60</f>
        <v>0</v>
      </c>
      <c r="AI14" s="7">
        <v>270.11099999999999</v>
      </c>
      <c r="AJ14" s="10">
        <f t="shared" si="3"/>
        <v>297.12209999999999</v>
      </c>
      <c r="AK14" s="7">
        <f t="shared" si="4"/>
        <v>0</v>
      </c>
    </row>
    <row r="15" spans="1:37" x14ac:dyDescent="0.25">
      <c r="A15" s="14">
        <v>2</v>
      </c>
      <c r="B15" s="14">
        <v>19219</v>
      </c>
      <c r="C15" s="15" t="s">
        <v>240</v>
      </c>
      <c r="D15" s="16">
        <v>3538108</v>
      </c>
      <c r="E15" s="29" t="s">
        <v>275</v>
      </c>
      <c r="F15" s="30">
        <v>12</v>
      </c>
      <c r="G15" s="34"/>
      <c r="H15" s="30">
        <v>12</v>
      </c>
      <c r="I15" s="31"/>
      <c r="J15" s="30">
        <v>12</v>
      </c>
      <c r="K15" s="31"/>
      <c r="L15" s="31"/>
      <c r="M15" s="31"/>
      <c r="N15" s="31"/>
      <c r="O15" s="31"/>
      <c r="P15" s="12">
        <f t="shared" si="5"/>
        <v>36</v>
      </c>
      <c r="Q15" s="33">
        <f>P15/6</f>
        <v>6</v>
      </c>
      <c r="R15" s="7">
        <v>179.208</v>
      </c>
      <c r="S15" s="10">
        <f t="shared" si="1"/>
        <v>197.12880000000001</v>
      </c>
      <c r="T15" s="10">
        <f t="shared" si="2"/>
        <v>1182.7728000000002</v>
      </c>
      <c r="U15" s="31"/>
      <c r="V15" s="27"/>
      <c r="W15" s="31"/>
      <c r="X15" s="31"/>
      <c r="Y15" s="30">
        <v>36</v>
      </c>
      <c r="Z15" s="31"/>
      <c r="AA15" s="31"/>
      <c r="AB15" s="31"/>
      <c r="AC15" s="30">
        <v>0</v>
      </c>
      <c r="AD15" s="31"/>
      <c r="AE15" s="31"/>
      <c r="AF15" s="31"/>
      <c r="AG15" s="6">
        <f t="shared" si="0"/>
        <v>36</v>
      </c>
      <c r="AH15" s="33">
        <f>AG15/6</f>
        <v>6</v>
      </c>
      <c r="AI15" s="7">
        <v>179.208</v>
      </c>
      <c r="AJ15" s="10">
        <f t="shared" si="3"/>
        <v>197.12880000000001</v>
      </c>
      <c r="AK15" s="7">
        <f t="shared" ref="AK15:AK17" si="7">AJ15*AH15</f>
        <v>1182.7728000000002</v>
      </c>
    </row>
    <row r="16" spans="1:37" x14ac:dyDescent="0.25">
      <c r="A16" s="14">
        <v>2</v>
      </c>
      <c r="B16" s="14">
        <v>19219</v>
      </c>
      <c r="C16" s="15" t="s">
        <v>265</v>
      </c>
      <c r="D16" s="16">
        <v>3529246</v>
      </c>
      <c r="E16" s="29" t="s">
        <v>273</v>
      </c>
      <c r="F16" s="30"/>
      <c r="G16" s="34"/>
      <c r="H16" s="30"/>
      <c r="I16" s="31"/>
      <c r="J16" s="30"/>
      <c r="K16" s="31"/>
      <c r="L16" s="31"/>
      <c r="M16" s="31"/>
      <c r="N16" s="31"/>
      <c r="O16" s="31"/>
      <c r="P16" s="12"/>
      <c r="Q16" s="33"/>
      <c r="R16" s="7"/>
      <c r="S16" s="10"/>
      <c r="T16" s="10"/>
      <c r="U16" s="31"/>
      <c r="V16" s="27"/>
      <c r="W16" s="31"/>
      <c r="X16" s="31"/>
      <c r="Y16" s="30"/>
      <c r="Z16" s="31"/>
      <c r="AA16" s="31"/>
      <c r="AB16" s="37">
        <v>-22</v>
      </c>
      <c r="AC16" s="38">
        <v>-15</v>
      </c>
      <c r="AD16" s="31"/>
      <c r="AE16" s="31"/>
      <c r="AF16" s="31"/>
      <c r="AG16" s="6">
        <f t="shared" si="0"/>
        <v>-37</v>
      </c>
      <c r="AH16" s="33">
        <f>+AG16/10</f>
        <v>-3.7</v>
      </c>
      <c r="AI16" s="52">
        <v>216.435</v>
      </c>
      <c r="AJ16" s="10">
        <f>AI16*1.08</f>
        <v>233.74980000000002</v>
      </c>
      <c r="AK16" s="7">
        <f t="shared" si="7"/>
        <v>-864.87426000000016</v>
      </c>
    </row>
    <row r="17" spans="1:40" x14ac:dyDescent="0.25">
      <c r="A17" s="14">
        <v>2</v>
      </c>
      <c r="B17" s="14">
        <v>19219</v>
      </c>
      <c r="C17" s="15" t="s">
        <v>265</v>
      </c>
      <c r="D17" s="16">
        <v>3529247</v>
      </c>
      <c r="E17" s="29" t="s">
        <v>274</v>
      </c>
      <c r="F17" s="30"/>
      <c r="G17" s="34"/>
      <c r="H17" s="30"/>
      <c r="I17" s="31"/>
      <c r="J17" s="30"/>
      <c r="K17" s="31"/>
      <c r="L17" s="31"/>
      <c r="M17" s="31"/>
      <c r="N17" s="31"/>
      <c r="O17" s="31"/>
      <c r="P17" s="12"/>
      <c r="Q17" s="33"/>
      <c r="R17" s="7"/>
      <c r="S17" s="10"/>
      <c r="T17" s="10"/>
      <c r="U17" s="31"/>
      <c r="V17" s="27"/>
      <c r="W17" s="31"/>
      <c r="X17" s="31"/>
      <c r="Y17" s="30"/>
      <c r="Z17" s="31"/>
      <c r="AA17" s="31"/>
      <c r="AB17" s="37">
        <v>-22</v>
      </c>
      <c r="AC17" s="30"/>
      <c r="AD17" s="31"/>
      <c r="AE17" s="31"/>
      <c r="AF17" s="31"/>
      <c r="AG17" s="6">
        <f t="shared" si="0"/>
        <v>-22</v>
      </c>
      <c r="AH17" s="33">
        <f>+AG17/10</f>
        <v>-2.2000000000000002</v>
      </c>
      <c r="AI17" s="52">
        <v>216.435</v>
      </c>
      <c r="AJ17" s="10">
        <f>AI17*1.08</f>
        <v>233.74980000000002</v>
      </c>
      <c r="AK17" s="7">
        <f t="shared" si="7"/>
        <v>-514.24956000000009</v>
      </c>
    </row>
    <row r="18" spans="1:40" x14ac:dyDescent="0.25">
      <c r="A18" s="39"/>
      <c r="B18" s="39"/>
      <c r="C18" s="40"/>
      <c r="D18" s="41"/>
      <c r="E18" s="42"/>
      <c r="F18" s="43"/>
      <c r="G18" s="18"/>
      <c r="H18" s="43"/>
      <c r="I18" s="44"/>
      <c r="J18" s="43"/>
      <c r="K18" s="44"/>
      <c r="L18" s="44"/>
      <c r="M18" s="44"/>
      <c r="N18" s="44"/>
      <c r="O18" s="44"/>
      <c r="P18" s="47"/>
      <c r="Q18" s="48"/>
      <c r="R18" s="49"/>
      <c r="S18" s="50"/>
      <c r="T18" s="44"/>
      <c r="U18" s="44"/>
      <c r="V18" s="45"/>
      <c r="W18" s="44"/>
      <c r="X18" s="44"/>
      <c r="Y18" s="43"/>
      <c r="Z18" s="44"/>
      <c r="AA18" s="44"/>
      <c r="AB18" s="44"/>
      <c r="AC18" s="43"/>
      <c r="AD18" s="44"/>
      <c r="AE18" s="44"/>
      <c r="AF18" s="44"/>
      <c r="AG18" s="53"/>
      <c r="AH18" s="48"/>
      <c r="AI18" s="49"/>
      <c r="AJ18" s="50"/>
      <c r="AK18"/>
    </row>
    <row r="19" spans="1:40" x14ac:dyDescent="0.25">
      <c r="A19" s="39"/>
      <c r="B19" s="39"/>
      <c r="C19" s="40"/>
      <c r="D19" s="41"/>
      <c r="E19" s="42"/>
      <c r="F19" s="43"/>
      <c r="G19" s="18"/>
      <c r="H19" s="43"/>
      <c r="I19" s="44"/>
      <c r="J19" s="43"/>
      <c r="K19" s="44"/>
      <c r="L19" s="44"/>
      <c r="M19" s="44"/>
      <c r="N19" s="44"/>
      <c r="O19" s="44"/>
      <c r="P19" s="47"/>
      <c r="Q19" s="48"/>
      <c r="R19" s="49"/>
      <c r="S19" s="50"/>
      <c r="T19" s="44"/>
      <c r="U19" s="44"/>
      <c r="V19" s="45"/>
      <c r="W19" s="44"/>
      <c r="X19" s="44"/>
      <c r="Y19" s="43"/>
      <c r="Z19" s="44"/>
      <c r="AA19" s="44"/>
      <c r="AB19" s="44"/>
      <c r="AC19" s="43"/>
      <c r="AD19" s="44"/>
      <c r="AE19" s="44"/>
      <c r="AF19" s="44"/>
      <c r="AG19" s="53"/>
      <c r="AH19" s="48"/>
      <c r="AI19" s="49"/>
      <c r="AJ19" s="50"/>
      <c r="AK19"/>
    </row>
    <row r="20" spans="1:40" x14ac:dyDescent="0.25">
      <c r="F20" s="18"/>
      <c r="G20" s="18"/>
      <c r="H20" s="18"/>
      <c r="I20" s="18"/>
      <c r="J20" s="18"/>
      <c r="K20" s="18"/>
      <c r="L20" s="18"/>
      <c r="M20" s="18"/>
      <c r="N20" s="18"/>
      <c r="O20" s="18"/>
      <c r="T20" s="13">
        <f>SUM(T3:T15)</f>
        <v>65993.914700000008</v>
      </c>
      <c r="AK20" s="13">
        <f>SUM(AK3:AK17)</f>
        <v>11237.35785</v>
      </c>
    </row>
    <row r="21" spans="1:40" x14ac:dyDescent="0.25"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U21" t="s">
        <v>272</v>
      </c>
      <c r="W21" t="s">
        <v>272</v>
      </c>
      <c r="X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 t="s">
        <v>272</v>
      </c>
    </row>
    <row r="22" spans="1:40" ht="15.75" thickBot="1" x14ac:dyDescent="0.3"/>
    <row r="23" spans="1:40" x14ac:dyDescent="0.25">
      <c r="T23" s="17"/>
      <c r="AG23"/>
      <c r="AH23"/>
      <c r="AI23" s="54"/>
      <c r="AJ23" s="55"/>
      <c r="AK23" s="56"/>
    </row>
    <row r="24" spans="1:40" x14ac:dyDescent="0.25">
      <c r="T24" s="17"/>
      <c r="AG24"/>
      <c r="AH24"/>
      <c r="AI24" s="57" t="s">
        <v>278</v>
      </c>
      <c r="AJ24" s="58"/>
      <c r="AK24" s="59">
        <f>+AK30-AK26-AK28</f>
        <v>1644643.2544499999</v>
      </c>
      <c r="AN24" s="66"/>
    </row>
    <row r="25" spans="1:40" x14ac:dyDescent="0.25">
      <c r="T25" s="17"/>
      <c r="AG25"/>
      <c r="AH25"/>
      <c r="AI25" s="57"/>
      <c r="AJ25" s="58"/>
      <c r="AK25" s="60"/>
    </row>
    <row r="26" spans="1:40" x14ac:dyDescent="0.25">
      <c r="AG26"/>
      <c r="AH26"/>
      <c r="AI26" s="57" t="s">
        <v>276</v>
      </c>
      <c r="AJ26" s="58"/>
      <c r="AK26" s="59">
        <f>+T20</f>
        <v>65993.914700000008</v>
      </c>
    </row>
    <row r="27" spans="1:40" x14ac:dyDescent="0.25">
      <c r="AG27"/>
      <c r="AH27"/>
      <c r="AI27" s="57"/>
      <c r="AJ27" s="58"/>
      <c r="AK27" s="60"/>
    </row>
    <row r="28" spans="1:40" x14ac:dyDescent="0.25">
      <c r="AG28"/>
      <c r="AH28"/>
      <c r="AI28" s="57" t="s">
        <v>277</v>
      </c>
      <c r="AJ28" s="58"/>
      <c r="AK28" s="59">
        <f>+AK20</f>
        <v>11237.35785</v>
      </c>
    </row>
    <row r="29" spans="1:40" x14ac:dyDescent="0.25">
      <c r="AG29"/>
      <c r="AH29"/>
      <c r="AI29" s="57"/>
      <c r="AJ29" s="58"/>
      <c r="AK29" s="60"/>
    </row>
    <row r="30" spans="1:40" x14ac:dyDescent="0.25">
      <c r="AG30"/>
      <c r="AH30"/>
      <c r="AI30" s="57" t="s">
        <v>279</v>
      </c>
      <c r="AJ30" s="58"/>
      <c r="AK30" s="61">
        <v>1721874.527</v>
      </c>
    </row>
    <row r="31" spans="1:40" ht="15.75" thickBot="1" x14ac:dyDescent="0.3">
      <c r="AG31"/>
      <c r="AH31"/>
      <c r="AI31" s="62"/>
      <c r="AJ31" s="63"/>
      <c r="AK31" s="64"/>
    </row>
    <row r="32" spans="1:40" x14ac:dyDescent="0.25">
      <c r="AG32"/>
      <c r="AH32"/>
      <c r="AI32"/>
      <c r="AJ32"/>
      <c r="AK32"/>
    </row>
    <row r="33" spans="33:37" x14ac:dyDescent="0.25">
      <c r="AG33"/>
      <c r="AH33"/>
      <c r="AI33"/>
      <c r="AJ33"/>
      <c r="AK33"/>
    </row>
  </sheetData>
  <mergeCells count="3">
    <mergeCell ref="A1:E1"/>
    <mergeCell ref="P1:T1"/>
    <mergeCell ref="AG1:A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SA VP</cp:lastModifiedBy>
  <cp:lastPrinted>2021-06-15T07:27:53Z</cp:lastPrinted>
  <dcterms:created xsi:type="dcterms:W3CDTF">2021-06-15T01:23:09Z</dcterms:created>
  <dcterms:modified xsi:type="dcterms:W3CDTF">2023-05-06T03:22:06Z</dcterms:modified>
</cp:coreProperties>
</file>