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.Incentive\"/>
    </mc:Choice>
  </mc:AlternateContent>
  <xr:revisionPtr revIDLastSave="0" documentId="13_ncr:1_{06199D36-70C0-4353-9A0F-F5DADD0540F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TE" sheetId="1" r:id="rId1"/>
    <sheet name="MTM-MTS" sheetId="2" r:id="rId2"/>
    <sheet name="Direct tinh thuong_T3" sheetId="3" state="hidden" r:id="rId3"/>
    <sheet name="Huong Thuy South_T3" sheetId="4" state="hidden" r:id="rId4"/>
    <sheet name="Huong Thuy North_T3" sheetId="5" state="hidden" r:id="rId5"/>
  </sheets>
  <externalReferences>
    <externalReference r:id="rId6"/>
    <externalReference r:id="rId7"/>
  </externalReferences>
  <definedNames>
    <definedName name="_" localSheetId="4" hidden="1">#REF!</definedName>
    <definedName name="_" localSheetId="3" hidden="1">#REF!</definedName>
    <definedName name="_" hidden="1">#REF!</definedName>
    <definedName name="_1" localSheetId="4" hidden="1">#REF!</definedName>
    <definedName name="_1" localSheetId="3" hidden="1">#REF!</definedName>
    <definedName name="_1" hidden="1">#REF!</definedName>
    <definedName name="_146436\" localSheetId="4" hidden="1">#REF!</definedName>
    <definedName name="_146436\" localSheetId="3" hidden="1">#REF!</definedName>
    <definedName name="_146436\" hidden="1">#REF!</definedName>
    <definedName name="_2" localSheetId="4" hidden="1">#REF!</definedName>
    <definedName name="_2" localSheetId="3" hidden="1">#REF!</definedName>
    <definedName name="_2" hidden="1">#REF!</definedName>
    <definedName name="_3" localSheetId="4" hidden="1">#REF!</definedName>
    <definedName name="_3" localSheetId="3" hidden="1">#REF!</definedName>
    <definedName name="_3" hidden="1">#REF!</definedName>
    <definedName name="_32132" localSheetId="4" hidden="1">#REF!</definedName>
    <definedName name="_32132" localSheetId="3" hidden="1">#REF!</definedName>
    <definedName name="_32132" hidden="1">#REF!</definedName>
    <definedName name="_a" localSheetId="4" hidden="1">#REF!</definedName>
    <definedName name="_a" localSheetId="3" hidden="1">#REF!</definedName>
    <definedName name="_a" hidden="1">#REF!</definedName>
    <definedName name="_Fill" localSheetId="4" hidden="1">#REF!</definedName>
    <definedName name="_Fill" localSheetId="3" hidden="1">#REF!</definedName>
    <definedName name="_Fill" hidden="1">#REF!</definedName>
    <definedName name="_xlnm._FilterDatabase" localSheetId="0" hidden="1">MTE!$A$3:$Q$45</definedName>
    <definedName name="adasda\" localSheetId="4" hidden="1">#REF!</definedName>
    <definedName name="adasda\" localSheetId="3" hidden="1">#REF!</definedName>
    <definedName name="adasda\" hidden="1">#REF!</definedName>
    <definedName name="as" localSheetId="4" hidden="1">#REF!</definedName>
    <definedName name="as" localSheetId="3" hidden="1">#REF!</definedName>
    <definedName name="as" hidden="1">#REF!</definedName>
    <definedName name="Avail_3" localSheetId="4" hidden="1">#REF!</definedName>
    <definedName name="Avail_3" localSheetId="3" hidden="1">#REF!</definedName>
    <definedName name="Avail_3" hidden="1">#REF!</definedName>
    <definedName name="Avail_4" localSheetId="4" hidden="1">#REF!</definedName>
    <definedName name="Avail_4" localSheetId="3" hidden="1">#REF!</definedName>
    <definedName name="Avail_4" hidden="1">#REF!</definedName>
    <definedName name="Availble" localSheetId="4" hidden="1">#REF!</definedName>
    <definedName name="Availble" localSheetId="3" hidden="1">#REF!</definedName>
    <definedName name="Availble" hidden="1">#REF!</definedName>
    <definedName name="CEN_2">[1]ASO!$C$249:$F$265</definedName>
    <definedName name="DÒ" localSheetId="4">#REF!</definedName>
    <definedName name="DÒ" localSheetId="3">#REF!</definedName>
    <definedName name="DÒ">#REF!</definedName>
    <definedName name="MK_1">[1]ASO!$C$105:$F$121</definedName>
    <definedName name="MK_2">[1]ASO!$C$123:$F$139</definedName>
    <definedName name="NOR1_">[1]ASO!$C$159:$F$175</definedName>
    <definedName name="NOR2_">[1]ASO!$C$177:$F$192</definedName>
    <definedName name="NOR3_">[1]ASO!$C$195:$F$211</definedName>
    <definedName name="ò82" localSheetId="4">#REF!</definedName>
    <definedName name="ò82" localSheetId="3">#REF!</definedName>
    <definedName name="ò82">#REF!</definedName>
    <definedName name="SE_2">[1]ASO!$C$69:$F$85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2" i="2" l="1"/>
  <c r="J22" i="2"/>
  <c r="J23" i="2" l="1"/>
  <c r="H23" i="2"/>
  <c r="G23" i="2"/>
  <c r="E23" i="2"/>
  <c r="D23" i="2"/>
  <c r="M22" i="2"/>
  <c r="I22" i="2"/>
  <c r="F22" i="2"/>
  <c r="M21" i="2"/>
  <c r="K23" i="2"/>
  <c r="I21" i="2"/>
  <c r="F21" i="2"/>
  <c r="M20" i="2"/>
  <c r="N20" i="2"/>
  <c r="I20" i="2"/>
  <c r="F20" i="2"/>
  <c r="M19" i="2"/>
  <c r="N19" i="2"/>
  <c r="I19" i="2"/>
  <c r="F19" i="2"/>
  <c r="M18" i="2"/>
  <c r="N18" i="2"/>
  <c r="I18" i="2"/>
  <c r="F18" i="2"/>
  <c r="A18" i="2"/>
  <c r="A19" i="2" s="1"/>
  <c r="A20" i="2" s="1"/>
  <c r="A21" i="2" s="1"/>
  <c r="A22" i="2" s="1"/>
  <c r="M17" i="2"/>
  <c r="I17" i="2"/>
  <c r="F17" i="2"/>
  <c r="F23" i="2" l="1"/>
  <c r="L23" i="2"/>
  <c r="I23" i="2"/>
  <c r="M23" i="2"/>
  <c r="O18" i="2"/>
  <c r="O19" i="2"/>
  <c r="O20" i="2"/>
  <c r="N22" i="2"/>
  <c r="O22" i="2" s="1"/>
  <c r="L22" i="2"/>
  <c r="L17" i="2"/>
  <c r="L18" i="2"/>
  <c r="L19" i="2"/>
  <c r="L20" i="2"/>
  <c r="L21" i="2"/>
  <c r="N17" i="2"/>
  <c r="O17" i="2" s="1"/>
  <c r="N21" i="2"/>
  <c r="K7" i="2"/>
  <c r="K6" i="2"/>
  <c r="K9" i="2"/>
  <c r="N9" i="2" s="1"/>
  <c r="M10" i="2"/>
  <c r="M9" i="2"/>
  <c r="M8" i="2"/>
  <c r="N7" i="2"/>
  <c r="M7" i="2"/>
  <c r="M6" i="2"/>
  <c r="M5" i="2"/>
  <c r="N29" i="3"/>
  <c r="M11" i="2" l="1"/>
  <c r="O7" i="2"/>
  <c r="O21" i="2"/>
  <c r="N23" i="2"/>
  <c r="O23" i="2" s="1"/>
  <c r="N6" i="2"/>
  <c r="O6" i="2" s="1"/>
  <c r="O9" i="2"/>
  <c r="K5" i="2" l="1"/>
  <c r="N5" i="2" l="1"/>
  <c r="O5" i="2" s="1"/>
  <c r="K10" i="2"/>
  <c r="N10" i="2" s="1"/>
  <c r="K11" i="2"/>
  <c r="J11" i="2"/>
  <c r="H11" i="2"/>
  <c r="G11" i="2"/>
  <c r="E11" i="2"/>
  <c r="D11" i="2"/>
  <c r="L9" i="2"/>
  <c r="L7" i="2"/>
  <c r="L6" i="2"/>
  <c r="L5" i="2"/>
  <c r="I10" i="2"/>
  <c r="I9" i="2"/>
  <c r="I8" i="2"/>
  <c r="I7" i="2"/>
  <c r="I6" i="2"/>
  <c r="I5" i="2"/>
  <c r="F10" i="2"/>
  <c r="F9" i="2"/>
  <c r="F8" i="2"/>
  <c r="F7" i="2"/>
  <c r="F6" i="2"/>
  <c r="F5" i="2"/>
  <c r="M44" i="1"/>
  <c r="L44" i="1"/>
  <c r="J44" i="1"/>
  <c r="I44" i="1"/>
  <c r="G44" i="1"/>
  <c r="F44" i="1"/>
  <c r="P43" i="1"/>
  <c r="O43" i="1"/>
  <c r="P42" i="1"/>
  <c r="O42" i="1"/>
  <c r="P41" i="1"/>
  <c r="O41" i="1"/>
  <c r="Q41" i="1" s="1"/>
  <c r="P40" i="1"/>
  <c r="O40" i="1"/>
  <c r="P39" i="1"/>
  <c r="O39" i="1"/>
  <c r="Q39" i="1" s="1"/>
  <c r="P38" i="1"/>
  <c r="O38" i="1"/>
  <c r="P37" i="1"/>
  <c r="O37" i="1"/>
  <c r="Q37" i="1" s="1"/>
  <c r="P36" i="1"/>
  <c r="O36" i="1"/>
  <c r="P35" i="1"/>
  <c r="O35" i="1"/>
  <c r="P34" i="1"/>
  <c r="O34" i="1"/>
  <c r="P33" i="1"/>
  <c r="O33" i="1"/>
  <c r="P32" i="1"/>
  <c r="O32" i="1"/>
  <c r="P31" i="1"/>
  <c r="O31" i="1"/>
  <c r="P30" i="1"/>
  <c r="O30" i="1"/>
  <c r="P29" i="1"/>
  <c r="O29" i="1"/>
  <c r="Q29" i="1" s="1"/>
  <c r="P28" i="1"/>
  <c r="O28" i="1"/>
  <c r="P27" i="1"/>
  <c r="O27" i="1"/>
  <c r="Q27" i="1" s="1"/>
  <c r="P26" i="1"/>
  <c r="O26" i="1"/>
  <c r="P25" i="1"/>
  <c r="O25" i="1"/>
  <c r="Q25" i="1" s="1"/>
  <c r="P24" i="1"/>
  <c r="O24" i="1"/>
  <c r="P23" i="1"/>
  <c r="O23" i="1"/>
  <c r="Q23" i="1" s="1"/>
  <c r="P22" i="1"/>
  <c r="O22" i="1"/>
  <c r="P21" i="1"/>
  <c r="O21" i="1"/>
  <c r="Q21" i="1" s="1"/>
  <c r="P20" i="1"/>
  <c r="O20" i="1"/>
  <c r="P19" i="1"/>
  <c r="O19" i="1"/>
  <c r="P18" i="1"/>
  <c r="O18" i="1"/>
  <c r="P17" i="1"/>
  <c r="O17" i="1"/>
  <c r="Q17" i="1" s="1"/>
  <c r="P16" i="1"/>
  <c r="O16" i="1"/>
  <c r="P15" i="1"/>
  <c r="O15" i="1"/>
  <c r="Q15" i="1" s="1"/>
  <c r="P14" i="1"/>
  <c r="O14" i="1"/>
  <c r="P13" i="1"/>
  <c r="O13" i="1"/>
  <c r="P12" i="1"/>
  <c r="O12" i="1"/>
  <c r="P11" i="1"/>
  <c r="O11" i="1"/>
  <c r="Q11" i="1" s="1"/>
  <c r="P10" i="1"/>
  <c r="O10" i="1"/>
  <c r="P9" i="1"/>
  <c r="O9" i="1"/>
  <c r="P8" i="1"/>
  <c r="O8" i="1"/>
  <c r="P7" i="1"/>
  <c r="O7" i="1"/>
  <c r="Q7" i="1" s="1"/>
  <c r="P6" i="1"/>
  <c r="O6" i="1"/>
  <c r="P5" i="1"/>
  <c r="O5" i="1"/>
  <c r="Q5" i="1" s="1"/>
  <c r="P4" i="1"/>
  <c r="O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F11" i="2" l="1"/>
  <c r="Q43" i="1"/>
  <c r="Q40" i="1"/>
  <c r="O10" i="2"/>
  <c r="N11" i="2"/>
  <c r="O11" i="2" s="1"/>
  <c r="L10" i="2"/>
  <c r="Q24" i="1"/>
  <c r="L11" i="2"/>
  <c r="I11" i="2"/>
  <c r="Q33" i="1"/>
  <c r="Q13" i="1"/>
  <c r="Q9" i="1"/>
  <c r="Q19" i="1"/>
  <c r="Q31" i="1"/>
  <c r="Q35" i="1"/>
  <c r="Q6" i="1"/>
  <c r="Q8" i="1"/>
  <c r="Q10" i="1"/>
  <c r="Q12" i="1"/>
  <c r="Q14" i="1"/>
  <c r="Q16" i="1"/>
  <c r="Q18" i="1"/>
  <c r="Q20" i="1"/>
  <c r="Q22" i="1"/>
  <c r="Q26" i="1"/>
  <c r="Q28" i="1"/>
  <c r="Q30" i="1"/>
  <c r="Q32" i="1"/>
  <c r="Q34" i="1"/>
  <c r="Q36" i="1"/>
  <c r="Q38" i="1"/>
  <c r="Q42" i="1"/>
  <c r="H44" i="1"/>
  <c r="K44" i="1"/>
  <c r="O44" i="1"/>
  <c r="P44" i="1"/>
  <c r="N44" i="1"/>
  <c r="Q4" i="1"/>
  <c r="Q44" i="1" l="1"/>
  <c r="E7" i="5" l="1"/>
  <c r="E4" i="5"/>
  <c r="D9" i="5" l="1"/>
  <c r="C9" i="5"/>
  <c r="E6" i="5"/>
  <c r="E8" i="5"/>
  <c r="E5" i="5"/>
  <c r="E3" i="5"/>
  <c r="E9" i="5" l="1"/>
  <c r="E11" i="4"/>
  <c r="E10" i="4"/>
  <c r="E9" i="4"/>
  <c r="E8" i="4"/>
  <c r="E7" i="4"/>
  <c r="E6" i="4"/>
  <c r="E5" i="4"/>
  <c r="E4" i="4"/>
  <c r="E3" i="4"/>
  <c r="C12" i="4"/>
  <c r="C13" i="5" s="1"/>
  <c r="D12" i="4" l="1"/>
  <c r="D16" i="4" l="1"/>
  <c r="E12" i="4"/>
  <c r="F54" i="3" l="1"/>
  <c r="E54" i="3"/>
  <c r="D54" i="3"/>
  <c r="G53" i="3"/>
  <c r="G52" i="3"/>
  <c r="G51" i="3"/>
  <c r="G50" i="3"/>
  <c r="G49" i="3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K32" i="3"/>
  <c r="I32" i="3"/>
  <c r="H32" i="3"/>
  <c r="I31" i="3"/>
  <c r="K31" i="3" s="1"/>
  <c r="H31" i="3"/>
  <c r="I29" i="3"/>
  <c r="H29" i="3"/>
  <c r="G29" i="3"/>
  <c r="L28" i="3"/>
  <c r="J28" i="3"/>
  <c r="K28" i="3" s="1"/>
  <c r="L27" i="3"/>
  <c r="K27" i="3"/>
  <c r="J27" i="3"/>
  <c r="J26" i="3"/>
  <c r="K26" i="3" s="1"/>
  <c r="K25" i="3"/>
  <c r="J25" i="3"/>
  <c r="J24" i="3"/>
  <c r="K24" i="3" s="1"/>
  <c r="K23" i="3"/>
  <c r="J23" i="3"/>
  <c r="J22" i="3"/>
  <c r="J21" i="3"/>
  <c r="F21" i="3"/>
  <c r="J20" i="3"/>
  <c r="K20" i="3" s="1"/>
  <c r="J19" i="3"/>
  <c r="K19" i="3" s="1"/>
  <c r="J18" i="3"/>
  <c r="K18" i="3" s="1"/>
  <c r="F18" i="3"/>
  <c r="J17" i="3"/>
  <c r="K17" i="3" s="1"/>
  <c r="F17" i="3"/>
  <c r="J16" i="3"/>
  <c r="F16" i="3"/>
  <c r="J15" i="3"/>
  <c r="F15" i="3"/>
  <c r="J14" i="3"/>
  <c r="F14" i="3"/>
  <c r="J13" i="3"/>
  <c r="K13" i="3" s="1"/>
  <c r="J12" i="3"/>
  <c r="F12" i="3"/>
  <c r="J11" i="3"/>
  <c r="F11" i="3"/>
  <c r="J10" i="3"/>
  <c r="K10" i="3" s="1"/>
  <c r="J9" i="3"/>
  <c r="K9" i="3" s="1"/>
  <c r="K8" i="3"/>
  <c r="J8" i="3"/>
  <c r="J7" i="3"/>
  <c r="K7" i="3" s="1"/>
  <c r="J6" i="3"/>
  <c r="K6" i="3" s="1"/>
  <c r="J5" i="3"/>
  <c r="F5" i="3"/>
  <c r="J4" i="3"/>
  <c r="F4" i="3"/>
  <c r="F29" i="3" s="1"/>
  <c r="A6" i="2"/>
  <c r="A7" i="2" s="1"/>
  <c r="A8" i="2" s="1"/>
  <c r="A9" i="2" s="1"/>
  <c r="A10" i="2" s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J31" i="3" l="1"/>
  <c r="K11" i="3"/>
  <c r="K15" i="3"/>
  <c r="J32" i="3"/>
  <c r="K22" i="3"/>
  <c r="K5" i="3"/>
  <c r="K12" i="3"/>
  <c r="K14" i="3"/>
  <c r="K16" i="3"/>
  <c r="K21" i="3"/>
  <c r="K4" i="3"/>
  <c r="J29" i="3"/>
  <c r="K29" i="3" s="1"/>
  <c r="N8" i="2" l="1"/>
  <c r="O8" i="2" s="1"/>
  <c r="L8" i="2"/>
</calcChain>
</file>

<file path=xl/sharedStrings.xml><?xml version="1.0" encoding="utf-8"?>
<sst xmlns="http://schemas.openxmlformats.org/spreadsheetml/2006/main" count="320" uniqueCount="132">
  <si>
    <t>Mã NV</t>
  </si>
  <si>
    <t>MTE</t>
  </si>
  <si>
    <t>NBTS04808</t>
  </si>
  <si>
    <t>Phùng Mỹ Dung</t>
  </si>
  <si>
    <t>NBTS04078</t>
  </si>
  <si>
    <t xml:space="preserve">Nguyễn Lê Tường Vy </t>
  </si>
  <si>
    <t>NBTS04801</t>
  </si>
  <si>
    <t>Nguyễn Hồng Diên</t>
  </si>
  <si>
    <t>NBTS04715</t>
  </si>
  <si>
    <t>Nguyễn Trung Kiên</t>
  </si>
  <si>
    <t>NBTS04809</t>
  </si>
  <si>
    <t>Đỗ Thị A Lin</t>
  </si>
  <si>
    <t>NBTS05187</t>
  </si>
  <si>
    <t>Nguyễn Hoàng Tâm</t>
  </si>
  <si>
    <t>NBTS04999</t>
  </si>
  <si>
    <t>Nguyễn Thanh Phương Thảo</t>
  </si>
  <si>
    <t>NBTS05177</t>
  </si>
  <si>
    <t>Trương Hà Ngọc Trâm</t>
  </si>
  <si>
    <t>NBTS04746</t>
  </si>
  <si>
    <t>Phạm Hà Ngọc Diễm</t>
  </si>
  <si>
    <t>NBTS04854</t>
  </si>
  <si>
    <t>Võ Thái Trâm</t>
  </si>
  <si>
    <t>NBTS05000</t>
  </si>
  <si>
    <t>Nguyễn Thị Dung</t>
  </si>
  <si>
    <t>NBTS04869</t>
  </si>
  <si>
    <t>Tôn Thất Thạch</t>
  </si>
  <si>
    <t>NBTS05022</t>
  </si>
  <si>
    <t>Đào Ngọc Sơn</t>
  </si>
  <si>
    <t>NBTS05076</t>
  </si>
  <si>
    <t>Trịnh Như Quỳnh</t>
  </si>
  <si>
    <t>NBTS05081</t>
  </si>
  <si>
    <t>Lai Học Thắng</t>
  </si>
  <si>
    <t>MTS Phương</t>
  </si>
  <si>
    <t>Customer Credit Memo (MTS Long)</t>
  </si>
  <si>
    <t>Target</t>
  </si>
  <si>
    <t>Actual</t>
  </si>
  <si>
    <t>NBTS04191</t>
  </si>
  <si>
    <t>Tạ Mộng Tuyền</t>
  </si>
  <si>
    <t>NBTS04358</t>
  </si>
  <si>
    <t>Đặng Hoàng Thiên Ân</t>
  </si>
  <si>
    <t>NBTS03768</t>
  </si>
  <si>
    <t>Nguyễn Ngọc Danh</t>
  </si>
  <si>
    <t>NBTS03137</t>
  </si>
  <si>
    <t>Nguyễn Thị Như Huỳnh</t>
  </si>
  <si>
    <t>NBTS04093</t>
  </si>
  <si>
    <t>Nguyễn Thị Phương Tâm</t>
  </si>
  <si>
    <t>NBTS03310</t>
  </si>
  <si>
    <t>Đàm Thị Kim Xuyến</t>
  </si>
  <si>
    <t>NBTS03065</t>
  </si>
  <si>
    <t>Hồ Ngọc Hiếu</t>
  </si>
  <si>
    <t>NBTS03136</t>
  </si>
  <si>
    <t>Nguyễn Gia Bảo</t>
  </si>
  <si>
    <t>MTS Khánh</t>
  </si>
  <si>
    <t>NBTS03964</t>
  </si>
  <si>
    <t>Lê Thị Dung</t>
  </si>
  <si>
    <t>NBTS03483</t>
  </si>
  <si>
    <t>Vũ Thị Hải Yến</t>
  </si>
  <si>
    <t>NBTS05001</t>
  </si>
  <si>
    <t xml:space="preserve">Nguyễn Tuấn Anh </t>
  </si>
  <si>
    <t>NBTS03784</t>
  </si>
  <si>
    <t>Đặng Thị Liên</t>
  </si>
  <si>
    <t>Trịnh Thị Thanh Huyền</t>
  </si>
  <si>
    <t>NBTS04992</t>
  </si>
  <si>
    <t>Vũ Thị Thuỳ Lan</t>
  </si>
  <si>
    <t>NBTS03961</t>
  </si>
  <si>
    <t>Trần Thị Thúy Quỳnh</t>
  </si>
  <si>
    <t>NBTS04860</t>
  </si>
  <si>
    <t>Trương Ngọc Bích</t>
  </si>
  <si>
    <t>NBTS05102</t>
  </si>
  <si>
    <t>Lê Yến Phụng</t>
  </si>
  <si>
    <t>Customer Credit Memo (MTS Tưởng)</t>
  </si>
  <si>
    <t>NBTS03960</t>
  </si>
  <si>
    <t>Nguyễn Thành Long</t>
  </si>
  <si>
    <t>NBTS00605</t>
  </si>
  <si>
    <t>Phan Thị Trúc Phương</t>
  </si>
  <si>
    <t>NBTB00032</t>
  </si>
  <si>
    <t>Lê Văn Thanh Khánh</t>
  </si>
  <si>
    <t>NBTS03796</t>
  </si>
  <si>
    <t>Nguyễn Thị Tưởng</t>
  </si>
  <si>
    <t>NBTS05103</t>
  </si>
  <si>
    <t>NBTB00434</t>
  </si>
  <si>
    <t>Phạm Ngọc Minh</t>
  </si>
  <si>
    <t>STT</t>
  </si>
  <si>
    <t>Jan'24</t>
  </si>
  <si>
    <t>Feb'24</t>
  </si>
  <si>
    <t>Start day</t>
  </si>
  <si>
    <t>Resign date</t>
  </si>
  <si>
    <t>End</t>
  </si>
  <si>
    <t>Mar'24</t>
  </si>
  <si>
    <t>MTE DIRECT</t>
  </si>
  <si>
    <t>Code</t>
  </si>
  <si>
    <t>Ngày vào làm</t>
  </si>
  <si>
    <t xml:space="preserve">Ngày nghỉ </t>
  </si>
  <si>
    <t>Target T3_có CF</t>
  </si>
  <si>
    <t>Act T3
Big C Lotte</t>
  </si>
  <si>
    <t>Act T3
Co.op_SO</t>
  </si>
  <si>
    <t>Act T3
Co.opfood_SO+FL</t>
  </si>
  <si>
    <t>Act T3</t>
  </si>
  <si>
    <t>% Act T3/ Target T3</t>
  </si>
  <si>
    <t>NBTS05293</t>
  </si>
  <si>
    <t>Nguyễn Duy Vương</t>
  </si>
  <si>
    <t>NBTS05294</t>
  </si>
  <si>
    <t>Ngũ Cảnh Thành</t>
  </si>
  <si>
    <t>NBTS05262</t>
  </si>
  <si>
    <t>Lê Trương Phi</t>
  </si>
  <si>
    <t>NBTS05281</t>
  </si>
  <si>
    <t>Trần Thị Cẩm Tiên</t>
  </si>
  <si>
    <t>MTS Long (Customer Credit Memo)</t>
  </si>
  <si>
    <t>MTS Tưởng (Customer Credit Memo)</t>
  </si>
  <si>
    <t>Tổng cộng</t>
  </si>
  <si>
    <t>Big C Lotte</t>
  </si>
  <si>
    <t>CM</t>
  </si>
  <si>
    <t>CF</t>
  </si>
  <si>
    <t>Total</t>
  </si>
  <si>
    <t>HƯƠNG THỦY  SOUTH (THÁNG 3)</t>
  </si>
  <si>
    <t>Code NV</t>
  </si>
  <si>
    <t>Tên MTE</t>
  </si>
  <si>
    <t>Sum of TAR</t>
  </si>
  <si>
    <t>Sum of ACT</t>
  </si>
  <si>
    <t>% ACT/TAR</t>
  </si>
  <si>
    <t>Nguyễn Thị Như Huỳnh</t>
  </si>
  <si>
    <t>HƯƠNG THỦY  NORTH (THÁNG 3)</t>
  </si>
  <si>
    <t>Vũ Thị Thùy Lan</t>
  </si>
  <si>
    <t>Q I-2024</t>
  </si>
  <si>
    <t>% Jan'24</t>
  </si>
  <si>
    <t>% Feb'24</t>
  </si>
  <si>
    <t>% Mar'24</t>
  </si>
  <si>
    <t>% Q1'24</t>
  </si>
  <si>
    <t>MT</t>
  </si>
  <si>
    <t>SO</t>
  </si>
  <si>
    <t>MT Q1/2024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</si>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</sst>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dd\.mm\.yyyy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6">
    <xf numFmtId="0" fontId="0" fillId="0" borderId="0" xfId="0"/>
    <xf numFmtId="164" fontId="0" fillId="0" borderId="0" xfId="1" applyNumberFormat="1" applyFont="1"/>
    <xf numFmtId="0" fontId="0" fillId="0" borderId="0" xfId="0" applyAlignment="1">
      <alignment horizontal="center"/>
    </xf>
    <xf numFmtId="164" fontId="2" fillId="0" borderId="0" xfId="1" applyNumberFormat="1" applyFont="1" applyAlignment="1">
      <alignment horizontal="center"/>
    </xf>
    <xf numFmtId="164" fontId="2" fillId="0" borderId="0" xfId="1" applyNumberFormat="1" applyFont="1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164" fontId="2" fillId="0" borderId="0" xfId="1" applyNumberFormat="1" applyFont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/>
    <xf numFmtId="10" fontId="0" fillId="0" borderId="0" xfId="1" applyNumberFormat="1" applyFont="1"/>
    <xf numFmtId="0" fontId="2" fillId="2" borderId="1" xfId="0" applyFont="1" applyFill="1" applyBorder="1" applyAlignment="1">
      <alignment vertical="center"/>
    </xf>
    <xf numFmtId="164" fontId="2" fillId="2" borderId="1" xfId="1" applyNumberFormat="1" applyFont="1" applyFill="1" applyBorder="1" applyAlignment="1">
      <alignment horizontal="center" vertical="center" wrapText="1"/>
    </xf>
    <xf numFmtId="10" fontId="2" fillId="2" borderId="1" xfId="1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/>
    <xf numFmtId="14" fontId="0" fillId="0" borderId="1" xfId="0" applyNumberFormat="1" applyBorder="1"/>
    <xf numFmtId="164" fontId="0" fillId="0" borderId="1" xfId="1" applyNumberFormat="1" applyFont="1" applyBorder="1"/>
    <xf numFmtId="164" fontId="0" fillId="0" borderId="1" xfId="1" applyNumberFormat="1" applyFont="1" applyFill="1" applyBorder="1"/>
    <xf numFmtId="10" fontId="0" fillId="0" borderId="1" xfId="2" applyNumberFormat="1" applyFont="1" applyBorder="1"/>
    <xf numFmtId="164" fontId="0" fillId="0" borderId="0" xfId="0" applyNumberFormat="1"/>
    <xf numFmtId="14" fontId="0" fillId="3" borderId="1" xfId="0" applyNumberFormat="1" applyFill="1" applyBorder="1"/>
    <xf numFmtId="14" fontId="0" fillId="4" borderId="1" xfId="0" applyNumberFormat="1" applyFill="1" applyBorder="1"/>
    <xf numFmtId="0" fontId="2" fillId="0" borderId="1" xfId="0" applyFont="1" applyBorder="1"/>
    <xf numFmtId="164" fontId="2" fillId="0" borderId="1" xfId="1" applyNumberFormat="1" applyFont="1" applyBorder="1"/>
    <xf numFmtId="10" fontId="2" fillId="0" borderId="1" xfId="2" applyNumberFormat="1" applyFont="1" applyBorder="1"/>
    <xf numFmtId="164" fontId="6" fillId="0" borderId="0" xfId="1" applyNumberFormat="1" applyFont="1"/>
    <xf numFmtId="164" fontId="1" fillId="0" borderId="0" xfId="1" applyNumberFormat="1" applyFont="1"/>
    <xf numFmtId="10" fontId="2" fillId="0" borderId="0" xfId="2" applyNumberFormat="1" applyFont="1"/>
    <xf numFmtId="164" fontId="2" fillId="0" borderId="0" xfId="0" applyNumberFormat="1" applyFont="1"/>
    <xf numFmtId="0" fontId="2" fillId="0" borderId="0" xfId="0" applyFont="1" applyAlignment="1">
      <alignment wrapText="1"/>
    </xf>
    <xf numFmtId="164" fontId="2" fillId="0" borderId="0" xfId="2" applyNumberFormat="1" applyFont="1"/>
    <xf numFmtId="9" fontId="2" fillId="0" borderId="0" xfId="2" applyFont="1"/>
    <xf numFmtId="9" fontId="0" fillId="0" borderId="0" xfId="2" applyFont="1"/>
    <xf numFmtId="10" fontId="2" fillId="0" borderId="0" xfId="1" applyNumberFormat="1" applyFont="1"/>
    <xf numFmtId="10" fontId="0" fillId="0" borderId="0" xfId="0" applyNumberFormat="1"/>
    <xf numFmtId="10" fontId="2" fillId="0" borderId="1" xfId="0" applyNumberFormat="1" applyFont="1" applyBorder="1"/>
    <xf numFmtId="10" fontId="0" fillId="0" borderId="0" xfId="2" applyNumberFormat="1" applyFont="1"/>
    <xf numFmtId="164" fontId="2" fillId="5" borderId="0" xfId="1" applyNumberFormat="1" applyFont="1" applyFill="1" applyAlignment="1">
      <alignment vertical="center"/>
    </xf>
    <xf numFmtId="164" fontId="0" fillId="5" borderId="0" xfId="0" applyNumberFormat="1" applyFill="1"/>
    <xf numFmtId="9" fontId="0" fillId="5" borderId="0" xfId="2" applyFont="1" applyFill="1"/>
    <xf numFmtId="0" fontId="4" fillId="4" borderId="0" xfId="0" applyFont="1" applyFill="1"/>
    <xf numFmtId="164" fontId="3" fillId="4" borderId="0" xfId="1" applyNumberFormat="1" applyFont="1" applyFill="1"/>
    <xf numFmtId="9" fontId="3" fillId="4" borderId="0" xfId="2" applyFont="1" applyFill="1"/>
    <xf numFmtId="165" fontId="0" fillId="0" borderId="0" xfId="0" applyNumberFormat="1"/>
    <xf numFmtId="0" fontId="0" fillId="6" borderId="0" xfId="0" applyFill="1"/>
    <xf numFmtId="165" fontId="0" fillId="6" borderId="0" xfId="0" applyNumberFormat="1" applyFill="1"/>
    <xf numFmtId="164" fontId="3" fillId="4" borderId="0" xfId="0" applyNumberFormat="1" applyFont="1" applyFill="1"/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center" vertical="center"/>
    </xf>
    <xf numFmtId="164" fontId="2" fillId="0" borderId="0" xfId="1" applyNumberFormat="1" applyFont="1" applyAlignment="1">
      <alignment horizontal="center"/>
    </xf>
    <xf numFmtId="0" fontId="3" fillId="4" borderId="0" xfId="0" applyFont="1" applyFill="1" applyAlignment="1">
      <alignment horizontal="center"/>
    </xf>
    <xf numFmtId="164" fontId="2" fillId="5" borderId="0" xfId="1" applyNumberFormat="1" applyFont="1" applyFill="1" applyAlignment="1">
      <alignment horizontal="center"/>
    </xf>
    <xf numFmtId="164" fontId="2" fillId="0" borderId="1" xfId="1" applyNumberFormat="1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xcportal-my.sharepoint.com/ttny/Work/NBT/3.%20Sales%20target/2017/01.2017/2%20V2/3.%20VN-%20ASO%20distribution%20Jan'2017%20nhap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5.Target/N&#259;m%202024/T3/TARGET%20T3_BY%20ACC_05.03-ct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lculation"/>
      <sheetName val="ASO"/>
      <sheetName val="Daily 2nd Report"/>
      <sheetName val="SUMMARY group"/>
      <sheetName val="Sales Volume value"/>
      <sheetName val="Invt DB"/>
      <sheetName val="Inventory MPC"/>
      <sheetName val="SI-SO"/>
      <sheetName val="Tar Biz"/>
      <sheetName val="Sheet4"/>
      <sheetName val="In-out"/>
      <sheetName val="Historical Data"/>
      <sheetName val="Sheet3"/>
      <sheetName val="Sheet1"/>
      <sheetName val="Dung"/>
      <sheetName val="Na"/>
      <sheetName val="Out"/>
      <sheetName val="In"/>
      <sheetName val="Code NPP"/>
      <sheetName val="UMUR STOCK"/>
      <sheetName val="GD-BB Kt. A"/>
      <sheetName val="GD-PREP Kt. A"/>
      <sheetName val="GD-FORMULA-KANJI"/>
      <sheetName val="GD-BB Kt. B"/>
      <sheetName val="GD-PREP KEMASAN"/>
      <sheetName val="GD-BHN KEMASAN"/>
      <sheetName val="GD-SPARE PART"/>
      <sheetName val="GD-FG"/>
      <sheetName val="GD-B.PROMOSI"/>
      <sheetName val="REND.BAHAN"/>
      <sheetName val="COBAAN"/>
      <sheetName val="PREP-PROD BP"/>
      <sheetName val="PREP-PROD BB"/>
      <sheetName val="PACKING"/>
      <sheetName val="FORMULA-STOCK"/>
      <sheetName val="PRODUKSI-KANJI"/>
      <sheetName val="PRODUKSI-BB"/>
      <sheetName val="MINYAK"/>
      <sheetName val="WIP"/>
      <sheetName val="MATERIAL USE"/>
      <sheetName val="JURNAL"/>
      <sheetName val="GD_BHN KEMASAN"/>
      <sheetName val="ocean voyage"/>
      <sheetName val="2002"/>
      <sheetName val="Asumsi"/>
      <sheetName val="STKBB"/>
      <sheetName val="Formulas"/>
      <sheetName val="Additional Parameter"/>
      <sheetName val="Noodles (assumptions)"/>
      <sheetName val="TT GDG"/>
      <sheetName val="TT EKSP"/>
      <sheetName val="FAA"/>
      <sheetName val="budget idr"/>
    </sheetNames>
    <sheetDataSet>
      <sheetData sheetId="0">
        <row r="3">
          <cell r="L3" t="str">
            <v>Retail</v>
          </cell>
        </row>
      </sheetData>
      <sheetData sheetId="1">
        <row r="3">
          <cell r="L3" t="str">
            <v>Retail</v>
          </cell>
        </row>
        <row r="69">
          <cell r="C69" t="str">
            <v>Retail</v>
          </cell>
          <cell r="D69">
            <v>0</v>
          </cell>
          <cell r="E69">
            <v>0</v>
          </cell>
          <cell r="F69">
            <v>27</v>
          </cell>
        </row>
        <row r="70">
          <cell r="C70" t="str">
            <v>Coverage</v>
          </cell>
          <cell r="D70">
            <v>0</v>
          </cell>
          <cell r="E70">
            <v>0</v>
          </cell>
          <cell r="F70">
            <v>12960</v>
          </cell>
        </row>
        <row r="71">
          <cell r="C71" t="str">
            <v>%</v>
          </cell>
          <cell r="D71">
            <v>0</v>
          </cell>
          <cell r="E71">
            <v>0</v>
          </cell>
          <cell r="F71">
            <v>0</v>
          </cell>
        </row>
        <row r="72">
          <cell r="C72" t="str">
            <v>WS</v>
          </cell>
          <cell r="D72">
            <v>0</v>
          </cell>
          <cell r="E72">
            <v>0</v>
          </cell>
          <cell r="F72">
            <v>1</v>
          </cell>
        </row>
        <row r="73">
          <cell r="C73" t="str">
            <v>Coverage</v>
          </cell>
          <cell r="D73">
            <v>0</v>
          </cell>
          <cell r="E73">
            <v>0</v>
          </cell>
          <cell r="F73">
            <v>200</v>
          </cell>
        </row>
        <row r="74">
          <cell r="C74" t="str">
            <v>%</v>
          </cell>
          <cell r="D74">
            <v>0</v>
          </cell>
          <cell r="E74">
            <v>0</v>
          </cell>
          <cell r="F74">
            <v>0</v>
          </cell>
        </row>
        <row r="75">
          <cell r="C75" t="str">
            <v>KA</v>
          </cell>
          <cell r="D75">
            <v>0</v>
          </cell>
          <cell r="E75">
            <v>0</v>
          </cell>
          <cell r="F75">
            <v>2</v>
          </cell>
        </row>
        <row r="76">
          <cell r="C76" t="str">
            <v>Coverage</v>
          </cell>
          <cell r="D76">
            <v>0</v>
          </cell>
          <cell r="E76">
            <v>0</v>
          </cell>
          <cell r="F76">
            <v>400</v>
          </cell>
        </row>
        <row r="77">
          <cell r="C77" t="str">
            <v>%</v>
          </cell>
          <cell r="D77">
            <v>0</v>
          </cell>
          <cell r="E77">
            <v>0</v>
          </cell>
          <cell r="F77">
            <v>0</v>
          </cell>
        </row>
        <row r="78">
          <cell r="C78" t="str">
            <v>Agent</v>
          </cell>
          <cell r="D78">
            <v>0</v>
          </cell>
          <cell r="E78">
            <v>0</v>
          </cell>
          <cell r="F78">
            <v>3</v>
          </cell>
        </row>
        <row r="79">
          <cell r="C79" t="str">
            <v>Coverage</v>
          </cell>
          <cell r="D79">
            <v>0</v>
          </cell>
          <cell r="E79">
            <v>0</v>
          </cell>
          <cell r="F79">
            <v>1440</v>
          </cell>
        </row>
        <row r="80">
          <cell r="C80" t="str">
            <v>%</v>
          </cell>
          <cell r="D80">
            <v>0</v>
          </cell>
          <cell r="E80">
            <v>0</v>
          </cell>
          <cell r="F80">
            <v>0</v>
          </cell>
        </row>
        <row r="81">
          <cell r="C81" t="str">
            <v>Rural</v>
          </cell>
          <cell r="D81">
            <v>0</v>
          </cell>
          <cell r="E81">
            <v>0</v>
          </cell>
          <cell r="F81">
            <v>11</v>
          </cell>
        </row>
        <row r="82">
          <cell r="C82" t="str">
            <v>Coverage</v>
          </cell>
          <cell r="D82">
            <v>0</v>
          </cell>
          <cell r="E82">
            <v>0</v>
          </cell>
          <cell r="F82">
            <v>3960</v>
          </cell>
        </row>
        <row r="83">
          <cell r="C83" t="str">
            <v>%</v>
          </cell>
          <cell r="D83">
            <v>0</v>
          </cell>
          <cell r="E83">
            <v>0</v>
          </cell>
          <cell r="F83">
            <v>0</v>
          </cell>
        </row>
        <row r="84">
          <cell r="C84" t="str">
            <v>EAST 2</v>
          </cell>
          <cell r="D84">
            <v>0</v>
          </cell>
          <cell r="E84">
            <v>0</v>
          </cell>
          <cell r="F84">
            <v>44</v>
          </cell>
        </row>
        <row r="85">
          <cell r="C85" t="str">
            <v>Coverage</v>
          </cell>
          <cell r="D85">
            <v>0</v>
          </cell>
          <cell r="E85">
            <v>0</v>
          </cell>
          <cell r="F85">
            <v>18960</v>
          </cell>
        </row>
        <row r="105">
          <cell r="C105" t="str">
            <v>Retail</v>
          </cell>
          <cell r="D105">
            <v>0</v>
          </cell>
          <cell r="E105">
            <v>0</v>
          </cell>
          <cell r="F105">
            <v>20</v>
          </cell>
        </row>
        <row r="106">
          <cell r="C106" t="str">
            <v>Coverage</v>
          </cell>
          <cell r="D106">
            <v>0</v>
          </cell>
          <cell r="E106">
            <v>0</v>
          </cell>
          <cell r="F106">
            <v>9600</v>
          </cell>
        </row>
        <row r="107">
          <cell r="C107" t="str">
            <v>%</v>
          </cell>
          <cell r="D107">
            <v>0</v>
          </cell>
          <cell r="E107">
            <v>0</v>
          </cell>
          <cell r="F107">
            <v>0</v>
          </cell>
        </row>
        <row r="108">
          <cell r="C108" t="str">
            <v>WS</v>
          </cell>
          <cell r="D108">
            <v>0</v>
          </cell>
          <cell r="E108">
            <v>0</v>
          </cell>
          <cell r="F108">
            <v>4</v>
          </cell>
        </row>
        <row r="109">
          <cell r="C109" t="str">
            <v>Coverage</v>
          </cell>
          <cell r="D109">
            <v>0</v>
          </cell>
          <cell r="E109">
            <v>0</v>
          </cell>
          <cell r="F109">
            <v>800</v>
          </cell>
        </row>
        <row r="110">
          <cell r="C110" t="str">
            <v>%</v>
          </cell>
          <cell r="D110">
            <v>0</v>
          </cell>
          <cell r="E110">
            <v>0</v>
          </cell>
          <cell r="F110">
            <v>0</v>
          </cell>
        </row>
        <row r="111">
          <cell r="C111" t="str">
            <v>KA</v>
          </cell>
          <cell r="D111">
            <v>0</v>
          </cell>
          <cell r="E111">
            <v>0</v>
          </cell>
          <cell r="F111">
            <v>1</v>
          </cell>
        </row>
        <row r="112">
          <cell r="C112" t="str">
            <v>Coverage</v>
          </cell>
          <cell r="D112">
            <v>0</v>
          </cell>
          <cell r="E112">
            <v>0</v>
          </cell>
          <cell r="F112">
            <v>200</v>
          </cell>
        </row>
        <row r="113">
          <cell r="C113" t="str">
            <v>%</v>
          </cell>
          <cell r="D113">
            <v>0</v>
          </cell>
          <cell r="E113">
            <v>0</v>
          </cell>
          <cell r="F113">
            <v>0</v>
          </cell>
        </row>
        <row r="114">
          <cell r="C114" t="str">
            <v>Agent</v>
          </cell>
          <cell r="D114">
            <v>0</v>
          </cell>
          <cell r="E114">
            <v>0</v>
          </cell>
          <cell r="F114">
            <v>7</v>
          </cell>
        </row>
        <row r="115">
          <cell r="C115" t="str">
            <v>Coverage</v>
          </cell>
          <cell r="D115">
            <v>0</v>
          </cell>
          <cell r="E115">
            <v>0</v>
          </cell>
          <cell r="F115">
            <v>3360</v>
          </cell>
        </row>
        <row r="116">
          <cell r="C116" t="str">
            <v>%</v>
          </cell>
          <cell r="D116">
            <v>0</v>
          </cell>
          <cell r="E116">
            <v>0</v>
          </cell>
          <cell r="F116">
            <v>0</v>
          </cell>
        </row>
        <row r="117">
          <cell r="C117" t="str">
            <v>Rural</v>
          </cell>
          <cell r="D117">
            <v>0</v>
          </cell>
          <cell r="E117">
            <v>0</v>
          </cell>
          <cell r="F117">
            <v>7</v>
          </cell>
        </row>
        <row r="118">
          <cell r="C118" t="str">
            <v>Coverage</v>
          </cell>
          <cell r="D118">
            <v>0</v>
          </cell>
          <cell r="E118">
            <v>0</v>
          </cell>
          <cell r="F118">
            <v>2520</v>
          </cell>
        </row>
        <row r="119">
          <cell r="C119" t="str">
            <v>%</v>
          </cell>
          <cell r="D119">
            <v>0</v>
          </cell>
          <cell r="E119">
            <v>0</v>
          </cell>
          <cell r="F119">
            <v>0</v>
          </cell>
        </row>
        <row r="120">
          <cell r="C120" t="str">
            <v>MK 1</v>
          </cell>
          <cell r="D120">
            <v>0</v>
          </cell>
          <cell r="E120">
            <v>0</v>
          </cell>
          <cell r="F120">
            <v>39</v>
          </cell>
        </row>
        <row r="121">
          <cell r="C121" t="str">
            <v>Coverage</v>
          </cell>
          <cell r="D121">
            <v>0</v>
          </cell>
          <cell r="E121">
            <v>0</v>
          </cell>
          <cell r="F121">
            <v>16480</v>
          </cell>
        </row>
        <row r="123">
          <cell r="C123" t="str">
            <v>Retail</v>
          </cell>
          <cell r="D123">
            <v>0</v>
          </cell>
          <cell r="E123">
            <v>0</v>
          </cell>
          <cell r="F123">
            <v>21</v>
          </cell>
        </row>
        <row r="124">
          <cell r="C124" t="str">
            <v>Coverage</v>
          </cell>
          <cell r="D124">
            <v>0</v>
          </cell>
          <cell r="E124">
            <v>0</v>
          </cell>
          <cell r="F124">
            <v>10080</v>
          </cell>
        </row>
        <row r="125">
          <cell r="C125" t="str">
            <v>%</v>
          </cell>
          <cell r="D125">
            <v>0</v>
          </cell>
          <cell r="E125">
            <v>0</v>
          </cell>
          <cell r="F125">
            <v>0</v>
          </cell>
        </row>
        <row r="126">
          <cell r="C126" t="str">
            <v>WS</v>
          </cell>
          <cell r="D126">
            <v>0</v>
          </cell>
          <cell r="E126">
            <v>0</v>
          </cell>
          <cell r="F126">
            <v>4</v>
          </cell>
        </row>
        <row r="127">
          <cell r="C127" t="str">
            <v>Coverage</v>
          </cell>
          <cell r="D127">
            <v>0</v>
          </cell>
          <cell r="E127">
            <v>0</v>
          </cell>
          <cell r="F127">
            <v>800</v>
          </cell>
        </row>
        <row r="128">
          <cell r="C128" t="str">
            <v>%</v>
          </cell>
          <cell r="D128">
            <v>0</v>
          </cell>
          <cell r="E128">
            <v>0</v>
          </cell>
          <cell r="F128">
            <v>0</v>
          </cell>
        </row>
        <row r="129">
          <cell r="C129" t="str">
            <v>KA</v>
          </cell>
          <cell r="D129">
            <v>0</v>
          </cell>
          <cell r="E129">
            <v>0</v>
          </cell>
          <cell r="F129">
            <v>3</v>
          </cell>
        </row>
        <row r="130">
          <cell r="C130" t="str">
            <v>Coverage</v>
          </cell>
          <cell r="D130">
            <v>0</v>
          </cell>
          <cell r="E130">
            <v>0</v>
          </cell>
          <cell r="F130">
            <v>600</v>
          </cell>
        </row>
        <row r="131">
          <cell r="C131" t="str">
            <v>%</v>
          </cell>
          <cell r="D131">
            <v>0</v>
          </cell>
          <cell r="E131">
            <v>0</v>
          </cell>
          <cell r="F131">
            <v>0</v>
          </cell>
        </row>
        <row r="132">
          <cell r="C132" t="str">
            <v>Agent</v>
          </cell>
          <cell r="D132">
            <v>0</v>
          </cell>
          <cell r="E132">
            <v>0</v>
          </cell>
          <cell r="F132">
            <v>4</v>
          </cell>
        </row>
        <row r="133">
          <cell r="C133" t="str">
            <v>Coverage</v>
          </cell>
          <cell r="D133">
            <v>0</v>
          </cell>
          <cell r="E133">
            <v>0</v>
          </cell>
          <cell r="F133">
            <v>1920</v>
          </cell>
        </row>
        <row r="134">
          <cell r="C134" t="str">
            <v>%</v>
          </cell>
          <cell r="D134">
            <v>0</v>
          </cell>
          <cell r="E134">
            <v>0</v>
          </cell>
          <cell r="F134">
            <v>0</v>
          </cell>
        </row>
        <row r="135">
          <cell r="C135" t="str">
            <v>Rural</v>
          </cell>
          <cell r="D135">
            <v>0</v>
          </cell>
          <cell r="E135">
            <v>0</v>
          </cell>
          <cell r="F135">
            <v>9</v>
          </cell>
        </row>
        <row r="136">
          <cell r="C136" t="str">
            <v>Coverage</v>
          </cell>
          <cell r="D136">
            <v>0</v>
          </cell>
          <cell r="E136">
            <v>0</v>
          </cell>
          <cell r="F136">
            <v>3240</v>
          </cell>
        </row>
        <row r="137">
          <cell r="C137" t="str">
            <v>%</v>
          </cell>
          <cell r="D137">
            <v>0</v>
          </cell>
          <cell r="E137">
            <v>0</v>
          </cell>
          <cell r="F137">
            <v>0</v>
          </cell>
        </row>
        <row r="138">
          <cell r="C138" t="str">
            <v>MK 2</v>
          </cell>
          <cell r="D138">
            <v>0</v>
          </cell>
          <cell r="E138">
            <v>0</v>
          </cell>
          <cell r="F138">
            <v>41</v>
          </cell>
        </row>
        <row r="139">
          <cell r="C139" t="str">
            <v>Coverage</v>
          </cell>
          <cell r="D139">
            <v>0</v>
          </cell>
          <cell r="E139">
            <v>0</v>
          </cell>
          <cell r="F139">
            <v>16640</v>
          </cell>
        </row>
        <row r="159">
          <cell r="C159" t="str">
            <v>Retail</v>
          </cell>
          <cell r="D159">
            <v>0</v>
          </cell>
          <cell r="E159">
            <v>0</v>
          </cell>
          <cell r="F159">
            <v>23</v>
          </cell>
        </row>
        <row r="160">
          <cell r="C160" t="str">
            <v>Coverage</v>
          </cell>
          <cell r="D160">
            <v>0</v>
          </cell>
          <cell r="E160">
            <v>0</v>
          </cell>
          <cell r="F160">
            <v>11040</v>
          </cell>
        </row>
        <row r="161">
          <cell r="C161" t="str">
            <v>%</v>
          </cell>
          <cell r="D161">
            <v>0</v>
          </cell>
          <cell r="E161">
            <v>0</v>
          </cell>
          <cell r="F161">
            <v>0</v>
          </cell>
        </row>
        <row r="162">
          <cell r="C162" t="str">
            <v>WS</v>
          </cell>
          <cell r="D162">
            <v>0</v>
          </cell>
          <cell r="E162">
            <v>0</v>
          </cell>
          <cell r="F162">
            <v>4</v>
          </cell>
        </row>
        <row r="163">
          <cell r="C163" t="str">
            <v>Coverage</v>
          </cell>
          <cell r="D163">
            <v>0</v>
          </cell>
          <cell r="E163">
            <v>0</v>
          </cell>
          <cell r="F163">
            <v>800</v>
          </cell>
        </row>
        <row r="164">
          <cell r="C164" t="str">
            <v>%</v>
          </cell>
          <cell r="D164">
            <v>0</v>
          </cell>
          <cell r="E164">
            <v>0</v>
          </cell>
          <cell r="F164">
            <v>0</v>
          </cell>
        </row>
        <row r="165">
          <cell r="C165" t="str">
            <v>KA</v>
          </cell>
          <cell r="D165">
            <v>0</v>
          </cell>
          <cell r="E165">
            <v>0</v>
          </cell>
          <cell r="F165">
            <v>2</v>
          </cell>
        </row>
        <row r="166">
          <cell r="C166" t="str">
            <v>Coverage</v>
          </cell>
          <cell r="D166">
            <v>0</v>
          </cell>
          <cell r="E166">
            <v>0</v>
          </cell>
          <cell r="F166">
            <v>400</v>
          </cell>
        </row>
        <row r="167">
          <cell r="C167" t="str">
            <v>%</v>
          </cell>
          <cell r="D167">
            <v>0</v>
          </cell>
          <cell r="E167">
            <v>0</v>
          </cell>
          <cell r="F167">
            <v>0</v>
          </cell>
        </row>
        <row r="168">
          <cell r="C168" t="str">
            <v>Agent</v>
          </cell>
          <cell r="D168">
            <v>0</v>
          </cell>
          <cell r="E168">
            <v>0</v>
          </cell>
          <cell r="F168">
            <v>4</v>
          </cell>
        </row>
        <row r="169">
          <cell r="C169" t="str">
            <v>Coverage</v>
          </cell>
          <cell r="D169">
            <v>0</v>
          </cell>
          <cell r="E169">
            <v>0</v>
          </cell>
          <cell r="F169">
            <v>1920</v>
          </cell>
        </row>
        <row r="170">
          <cell r="C170" t="str">
            <v>%</v>
          </cell>
          <cell r="D170">
            <v>0</v>
          </cell>
          <cell r="E170">
            <v>0</v>
          </cell>
          <cell r="F170">
            <v>0</v>
          </cell>
        </row>
        <row r="171">
          <cell r="C171" t="str">
            <v>Rural</v>
          </cell>
          <cell r="D171">
            <v>0</v>
          </cell>
          <cell r="E171">
            <v>0</v>
          </cell>
          <cell r="F171">
            <v>6</v>
          </cell>
        </row>
        <row r="172">
          <cell r="C172" t="str">
            <v>Coverage</v>
          </cell>
          <cell r="D172">
            <v>0</v>
          </cell>
          <cell r="E172">
            <v>0</v>
          </cell>
          <cell r="F172">
            <v>2160</v>
          </cell>
        </row>
        <row r="173">
          <cell r="C173" t="str">
            <v>%</v>
          </cell>
          <cell r="D173">
            <v>0</v>
          </cell>
          <cell r="E173">
            <v>0</v>
          </cell>
          <cell r="F173">
            <v>0</v>
          </cell>
        </row>
        <row r="174">
          <cell r="C174" t="str">
            <v>NORTH 1</v>
          </cell>
          <cell r="D174">
            <v>0</v>
          </cell>
          <cell r="E174">
            <v>0</v>
          </cell>
          <cell r="F174">
            <v>39</v>
          </cell>
        </row>
        <row r="175">
          <cell r="C175" t="str">
            <v>Coverage</v>
          </cell>
          <cell r="D175">
            <v>0</v>
          </cell>
          <cell r="E175">
            <v>0</v>
          </cell>
          <cell r="F175">
            <v>16320</v>
          </cell>
        </row>
        <row r="177">
          <cell r="C177" t="str">
            <v>Retail</v>
          </cell>
          <cell r="D177">
            <v>0</v>
          </cell>
          <cell r="E177">
            <v>0</v>
          </cell>
          <cell r="F177">
            <v>16</v>
          </cell>
        </row>
        <row r="178">
          <cell r="C178" t="str">
            <v>Coverage</v>
          </cell>
          <cell r="D178">
            <v>0</v>
          </cell>
          <cell r="E178">
            <v>0</v>
          </cell>
          <cell r="F178">
            <v>7680</v>
          </cell>
        </row>
        <row r="179">
          <cell r="C179" t="str">
            <v>%</v>
          </cell>
          <cell r="D179">
            <v>0</v>
          </cell>
          <cell r="E179">
            <v>0</v>
          </cell>
          <cell r="F179">
            <v>0</v>
          </cell>
        </row>
        <row r="180">
          <cell r="C180" t="str">
            <v>WS</v>
          </cell>
          <cell r="D180">
            <v>0</v>
          </cell>
          <cell r="E180">
            <v>0</v>
          </cell>
          <cell r="F180">
            <v>4</v>
          </cell>
        </row>
        <row r="181">
          <cell r="C181" t="str">
            <v>Coverage</v>
          </cell>
          <cell r="D181">
            <v>0</v>
          </cell>
          <cell r="E181">
            <v>0</v>
          </cell>
          <cell r="F181">
            <v>800</v>
          </cell>
        </row>
        <row r="182">
          <cell r="C182" t="str">
            <v>%</v>
          </cell>
          <cell r="D182">
            <v>0</v>
          </cell>
          <cell r="E182">
            <v>0</v>
          </cell>
          <cell r="F182">
            <v>0</v>
          </cell>
        </row>
        <row r="183">
          <cell r="C183" t="str">
            <v>KA</v>
          </cell>
          <cell r="D183">
            <v>0</v>
          </cell>
          <cell r="E183">
            <v>0</v>
          </cell>
          <cell r="F183">
            <v>3</v>
          </cell>
        </row>
        <row r="184">
          <cell r="C184" t="str">
            <v>Coverage</v>
          </cell>
          <cell r="D184">
            <v>0</v>
          </cell>
          <cell r="E184">
            <v>0</v>
          </cell>
          <cell r="F184">
            <v>600</v>
          </cell>
        </row>
        <row r="185">
          <cell r="C185" t="str">
            <v>%</v>
          </cell>
          <cell r="D185">
            <v>0</v>
          </cell>
          <cell r="E185">
            <v>0</v>
          </cell>
          <cell r="F185">
            <v>0</v>
          </cell>
        </row>
        <row r="186">
          <cell r="C186" t="str">
            <v>Agent</v>
          </cell>
          <cell r="D186">
            <v>0</v>
          </cell>
          <cell r="E186">
            <v>0</v>
          </cell>
          <cell r="F186">
            <v>6</v>
          </cell>
        </row>
        <row r="187">
          <cell r="C187" t="str">
            <v>Coverage</v>
          </cell>
          <cell r="D187">
            <v>0</v>
          </cell>
          <cell r="E187">
            <v>0</v>
          </cell>
          <cell r="F187">
            <v>2880</v>
          </cell>
        </row>
        <row r="188">
          <cell r="C188" t="str">
            <v>%</v>
          </cell>
          <cell r="D188">
            <v>0</v>
          </cell>
          <cell r="E188">
            <v>0</v>
          </cell>
          <cell r="F188">
            <v>0</v>
          </cell>
        </row>
        <row r="189">
          <cell r="C189" t="str">
            <v>Rural</v>
          </cell>
          <cell r="D189">
            <v>0</v>
          </cell>
          <cell r="E189">
            <v>0</v>
          </cell>
          <cell r="F189">
            <v>9</v>
          </cell>
        </row>
        <row r="190">
          <cell r="C190" t="str">
            <v>Coverage</v>
          </cell>
          <cell r="D190">
            <v>0</v>
          </cell>
          <cell r="E190">
            <v>0</v>
          </cell>
          <cell r="F190">
            <v>3240</v>
          </cell>
        </row>
        <row r="191">
          <cell r="C191" t="str">
            <v>%</v>
          </cell>
          <cell r="D191">
            <v>0</v>
          </cell>
          <cell r="E191">
            <v>0</v>
          </cell>
          <cell r="F191">
            <v>0</v>
          </cell>
        </row>
        <row r="192">
          <cell r="C192" t="str">
            <v>NORTH 2</v>
          </cell>
          <cell r="D192">
            <v>0</v>
          </cell>
          <cell r="E192">
            <v>0</v>
          </cell>
          <cell r="F192">
            <v>38</v>
          </cell>
        </row>
        <row r="195">
          <cell r="C195" t="str">
            <v>Retail</v>
          </cell>
          <cell r="D195">
            <v>0</v>
          </cell>
          <cell r="E195">
            <v>0</v>
          </cell>
          <cell r="F195">
            <v>17</v>
          </cell>
        </row>
        <row r="196">
          <cell r="C196" t="str">
            <v>Coverage</v>
          </cell>
          <cell r="D196">
            <v>0</v>
          </cell>
          <cell r="E196">
            <v>0</v>
          </cell>
          <cell r="F196">
            <v>8160</v>
          </cell>
        </row>
        <row r="197">
          <cell r="C197" t="str">
            <v>%</v>
          </cell>
          <cell r="D197">
            <v>0</v>
          </cell>
          <cell r="E197">
            <v>0</v>
          </cell>
          <cell r="F197">
            <v>0</v>
          </cell>
        </row>
        <row r="198">
          <cell r="C198" t="str">
            <v>WS</v>
          </cell>
          <cell r="D198">
            <v>0</v>
          </cell>
          <cell r="E198">
            <v>0</v>
          </cell>
          <cell r="F198">
            <v>1</v>
          </cell>
        </row>
        <row r="199">
          <cell r="C199" t="str">
            <v>Coverage</v>
          </cell>
          <cell r="D199">
            <v>0</v>
          </cell>
          <cell r="E199">
            <v>0</v>
          </cell>
          <cell r="F199">
            <v>200</v>
          </cell>
        </row>
        <row r="200">
          <cell r="C200" t="str">
            <v>%</v>
          </cell>
          <cell r="D200">
            <v>0</v>
          </cell>
          <cell r="E200">
            <v>0</v>
          </cell>
          <cell r="F200">
            <v>0</v>
          </cell>
        </row>
        <row r="201">
          <cell r="C201" t="str">
            <v>KA</v>
          </cell>
          <cell r="D201">
            <v>0</v>
          </cell>
          <cell r="E201">
            <v>0</v>
          </cell>
          <cell r="F201">
            <v>2</v>
          </cell>
        </row>
        <row r="202">
          <cell r="C202" t="str">
            <v>Coverage</v>
          </cell>
          <cell r="D202">
            <v>0</v>
          </cell>
          <cell r="E202">
            <v>0</v>
          </cell>
          <cell r="F202">
            <v>400</v>
          </cell>
        </row>
        <row r="203">
          <cell r="C203" t="str">
            <v>%</v>
          </cell>
          <cell r="D203">
            <v>0</v>
          </cell>
          <cell r="E203">
            <v>0</v>
          </cell>
          <cell r="F203">
            <v>0</v>
          </cell>
        </row>
        <row r="204">
          <cell r="C204" t="str">
            <v>Agent</v>
          </cell>
          <cell r="D204">
            <v>0</v>
          </cell>
          <cell r="E204">
            <v>0</v>
          </cell>
          <cell r="F204">
            <v>9</v>
          </cell>
        </row>
        <row r="205">
          <cell r="C205" t="str">
            <v>Coverage</v>
          </cell>
          <cell r="D205">
            <v>0</v>
          </cell>
          <cell r="E205">
            <v>0</v>
          </cell>
          <cell r="F205">
            <v>4320</v>
          </cell>
        </row>
        <row r="206">
          <cell r="C206" t="str">
            <v>%</v>
          </cell>
          <cell r="D206">
            <v>0</v>
          </cell>
          <cell r="E206">
            <v>0</v>
          </cell>
          <cell r="F206">
            <v>0</v>
          </cell>
        </row>
        <row r="207">
          <cell r="C207" t="str">
            <v>Rural</v>
          </cell>
          <cell r="D207">
            <v>0</v>
          </cell>
          <cell r="E207">
            <v>0</v>
          </cell>
          <cell r="F207">
            <v>9</v>
          </cell>
        </row>
        <row r="208">
          <cell r="C208" t="str">
            <v>Coverage</v>
          </cell>
          <cell r="D208">
            <v>0</v>
          </cell>
          <cell r="E208">
            <v>0</v>
          </cell>
          <cell r="F208">
            <v>3240</v>
          </cell>
        </row>
        <row r="209">
          <cell r="C209" t="str">
            <v>%</v>
          </cell>
          <cell r="D209">
            <v>0</v>
          </cell>
          <cell r="E209">
            <v>0</v>
          </cell>
          <cell r="F209">
            <v>0</v>
          </cell>
        </row>
        <row r="210">
          <cell r="C210" t="str">
            <v>NORTH 3</v>
          </cell>
          <cell r="D210">
            <v>0</v>
          </cell>
          <cell r="E210">
            <v>0</v>
          </cell>
          <cell r="F210">
            <v>38</v>
          </cell>
        </row>
        <row r="211">
          <cell r="C211" t="str">
            <v>Coverage</v>
          </cell>
          <cell r="D211">
            <v>0</v>
          </cell>
          <cell r="E211">
            <v>0</v>
          </cell>
          <cell r="F211">
            <v>16320</v>
          </cell>
        </row>
        <row r="249">
          <cell r="C249" t="str">
            <v>Retail</v>
          </cell>
          <cell r="D249">
            <v>0</v>
          </cell>
          <cell r="E249">
            <v>0</v>
          </cell>
          <cell r="F249">
            <v>8</v>
          </cell>
        </row>
        <row r="250">
          <cell r="C250" t="str">
            <v>Coverage</v>
          </cell>
          <cell r="D250">
            <v>0</v>
          </cell>
          <cell r="E250">
            <v>0</v>
          </cell>
          <cell r="F250">
            <v>3840</v>
          </cell>
        </row>
        <row r="251">
          <cell r="C251" t="str">
            <v>%</v>
          </cell>
          <cell r="D251">
            <v>0</v>
          </cell>
          <cell r="E251">
            <v>0</v>
          </cell>
          <cell r="F251">
            <v>0</v>
          </cell>
        </row>
        <row r="252">
          <cell r="C252" t="str">
            <v>WS</v>
          </cell>
          <cell r="D252">
            <v>0</v>
          </cell>
          <cell r="E252">
            <v>0</v>
          </cell>
          <cell r="F252">
            <v>3</v>
          </cell>
        </row>
        <row r="253">
          <cell r="C253" t="str">
            <v>Coverage</v>
          </cell>
          <cell r="D253">
            <v>0</v>
          </cell>
          <cell r="E253">
            <v>0</v>
          </cell>
          <cell r="F253">
            <v>600</v>
          </cell>
        </row>
        <row r="254">
          <cell r="C254" t="str">
            <v>%</v>
          </cell>
          <cell r="D254">
            <v>0</v>
          </cell>
          <cell r="E254">
            <v>0</v>
          </cell>
          <cell r="F254">
            <v>0</v>
          </cell>
        </row>
        <row r="255">
          <cell r="C255" t="str">
            <v>KA</v>
          </cell>
          <cell r="D255">
            <v>0</v>
          </cell>
          <cell r="E255">
            <v>0</v>
          </cell>
          <cell r="F255">
            <v>2</v>
          </cell>
        </row>
        <row r="256">
          <cell r="C256" t="str">
            <v>Coverage</v>
          </cell>
          <cell r="D256">
            <v>0</v>
          </cell>
          <cell r="E256">
            <v>0</v>
          </cell>
          <cell r="F256">
            <v>400</v>
          </cell>
        </row>
        <row r="257">
          <cell r="C257" t="str">
            <v>%</v>
          </cell>
          <cell r="D257">
            <v>0</v>
          </cell>
          <cell r="E257">
            <v>0</v>
          </cell>
          <cell r="F257">
            <v>0</v>
          </cell>
        </row>
        <row r="258">
          <cell r="C258" t="str">
            <v>Agent</v>
          </cell>
          <cell r="D258">
            <v>0</v>
          </cell>
          <cell r="E258">
            <v>0</v>
          </cell>
          <cell r="F258">
            <v>8</v>
          </cell>
        </row>
        <row r="259">
          <cell r="C259" t="str">
            <v>Coverage</v>
          </cell>
          <cell r="D259">
            <v>0</v>
          </cell>
          <cell r="E259">
            <v>0</v>
          </cell>
          <cell r="F259">
            <v>3840</v>
          </cell>
        </row>
        <row r="260">
          <cell r="C260" t="str">
            <v>%</v>
          </cell>
          <cell r="D260">
            <v>0</v>
          </cell>
          <cell r="E260">
            <v>0</v>
          </cell>
          <cell r="F260">
            <v>0</v>
          </cell>
        </row>
        <row r="261">
          <cell r="C261" t="str">
            <v>Rural</v>
          </cell>
          <cell r="D261">
            <v>0</v>
          </cell>
          <cell r="E261">
            <v>0</v>
          </cell>
          <cell r="F261">
            <v>8</v>
          </cell>
        </row>
        <row r="262">
          <cell r="C262" t="str">
            <v>Coverage</v>
          </cell>
          <cell r="D262">
            <v>0</v>
          </cell>
          <cell r="E262">
            <v>0</v>
          </cell>
          <cell r="F262">
            <v>2880</v>
          </cell>
        </row>
        <row r="263">
          <cell r="C263" t="str">
            <v>%</v>
          </cell>
          <cell r="D263">
            <v>0</v>
          </cell>
          <cell r="E263">
            <v>0</v>
          </cell>
          <cell r="F263">
            <v>0</v>
          </cell>
        </row>
        <row r="264">
          <cell r="C264" t="str">
            <v>CEN 2</v>
          </cell>
          <cell r="D264">
            <v>0</v>
          </cell>
          <cell r="E264">
            <v>0</v>
          </cell>
          <cell r="F264">
            <v>29</v>
          </cell>
        </row>
        <row r="265">
          <cell r="C265" t="str">
            <v>Coverage</v>
          </cell>
          <cell r="D265">
            <v>0</v>
          </cell>
          <cell r="E265">
            <v>0</v>
          </cell>
          <cell r="F265">
            <v>11560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2">
          <cell r="T2">
            <v>20</v>
          </cell>
        </row>
      </sheetData>
      <sheetData sheetId="15">
        <row r="2">
          <cell r="T2">
            <v>20</v>
          </cell>
        </row>
      </sheetData>
      <sheetData sheetId="16">
        <row r="1">
          <cell r="C1">
            <v>2</v>
          </cell>
        </row>
      </sheetData>
      <sheetData sheetId="17">
        <row r="3">
          <cell r="B3" t="str">
            <v>In</v>
          </cell>
        </row>
      </sheetData>
      <sheetData sheetId="18" refreshError="1"/>
      <sheetData sheetId="19" refreshError="1"/>
      <sheetData sheetId="20"/>
      <sheetData sheetId="21" refreshError="1"/>
      <sheetData sheetId="22" refreshError="1"/>
      <sheetData sheetId="23"/>
      <sheetData sheetId="24" refreshError="1"/>
      <sheetData sheetId="25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3"/>
      <sheetName val="PLAN MAR'24_BY ACC"/>
      <sheetName val="TARGET MT BY MTE"/>
    </sheetNames>
    <sheetDataSet>
      <sheetData sheetId="0" refreshError="1"/>
      <sheetData sheetId="1" refreshError="1"/>
      <sheetData sheetId="2">
        <row r="15">
          <cell r="C15" t="str">
            <v>NBTS04809</v>
          </cell>
          <cell r="D15" t="str">
            <v>Đỗ Thị Alin</v>
          </cell>
          <cell r="E15">
            <v>308008.11364854715</v>
          </cell>
          <cell r="F15">
            <v>270453.86655637069</v>
          </cell>
        </row>
        <row r="16">
          <cell r="C16" t="str">
            <v>NBTS05081</v>
          </cell>
          <cell r="D16" t="str">
            <v>Lai Học Thắng_OFF</v>
          </cell>
          <cell r="E16">
            <v>209234.51581239997</v>
          </cell>
          <cell r="F16">
            <v>183723.35438891637</v>
          </cell>
        </row>
        <row r="17">
          <cell r="C17" t="str">
            <v>NBTS04746</v>
          </cell>
          <cell r="D17" t="str">
            <v>Phạm Hà Ngọc Diễm</v>
          </cell>
          <cell r="E17">
            <v>275595.88689671038</v>
          </cell>
          <cell r="F17">
            <v>241993.53820690856</v>
          </cell>
        </row>
        <row r="18">
          <cell r="C18" t="str">
            <v>NBTS05076</v>
          </cell>
          <cell r="D18" t="str">
            <v>Trịnh Như Quỳnh</v>
          </cell>
          <cell r="E18">
            <v>185970.69014947145</v>
          </cell>
          <cell r="F18">
            <v>163295.99769722999</v>
          </cell>
        </row>
        <row r="19">
          <cell r="C19" t="str">
            <v>NBTS04999</v>
          </cell>
          <cell r="D19" t="str">
            <v>Nguyễn Thanh Phương Thảo</v>
          </cell>
          <cell r="E19">
            <v>270076.18477566494</v>
          </cell>
          <cell r="F19">
            <v>237146.8321796137</v>
          </cell>
        </row>
        <row r="20">
          <cell r="C20" t="str">
            <v>NBTS05000</v>
          </cell>
          <cell r="D20" t="str">
            <v>Nguyễn Thị Dung</v>
          </cell>
          <cell r="E20">
            <v>300635.5455750192</v>
          </cell>
          <cell r="F20">
            <v>263980.20741045976</v>
          </cell>
        </row>
        <row r="21">
          <cell r="C21" t="str">
            <v>NBTS04869</v>
          </cell>
          <cell r="D21" t="str">
            <v>Tôn Thất Thạch</v>
          </cell>
          <cell r="E21">
            <v>262736.47706754372</v>
          </cell>
          <cell r="F21">
            <v>230702.02686088101</v>
          </cell>
        </row>
        <row r="22">
          <cell r="C22" t="str">
            <v>NBTS04854</v>
          </cell>
          <cell r="D22" t="str">
            <v>Võ Thái Trâm</v>
          </cell>
          <cell r="E22">
            <v>173704.79699908462</v>
          </cell>
          <cell r="F22">
            <v>152525.63781939025</v>
          </cell>
        </row>
        <row r="23">
          <cell r="D23" t="str">
            <v>Trương Hà Ngọc Trâm_OFF</v>
          </cell>
          <cell r="E23">
            <v>227631.08036740794</v>
          </cell>
          <cell r="F23">
            <v>199876.89643791897</v>
          </cell>
        </row>
        <row r="24">
          <cell r="C24" t="str">
            <v>NBTS04808</v>
          </cell>
          <cell r="D24" t="str">
            <v>Phùng Mỹ Dung</v>
          </cell>
          <cell r="E24">
            <v>272942.131060799</v>
          </cell>
          <cell r="F24">
            <v>239663.34463435318</v>
          </cell>
        </row>
        <row r="25">
          <cell r="C25" t="str">
            <v>NBTS04801</v>
          </cell>
          <cell r="D25" t="str">
            <v>Nguyễn Hồng Diên</v>
          </cell>
          <cell r="E25">
            <v>356071.28114571085</v>
          </cell>
          <cell r="F25">
            <v>312656.87651794194</v>
          </cell>
        </row>
        <row r="26">
          <cell r="C26" t="str">
            <v>NBTS04715</v>
          </cell>
          <cell r="D26" t="str">
            <v>Nguyễn Trung Kiên</v>
          </cell>
          <cell r="E26">
            <v>692800.3119723011</v>
          </cell>
          <cell r="F26">
            <v>608329.82905823039</v>
          </cell>
        </row>
        <row r="27">
          <cell r="C27" t="str">
            <v>NBTS05022</v>
          </cell>
          <cell r="D27" t="str">
            <v>Đào Ngọc Sơn</v>
          </cell>
          <cell r="E27">
            <v>276558.97592577734</v>
          </cell>
          <cell r="F27">
            <v>242839.20148721553</v>
          </cell>
        </row>
        <row r="28">
          <cell r="C28" t="str">
            <v>NBTS04781</v>
          </cell>
          <cell r="D28" t="str">
            <v>Nguyễn Hoàng Tâm</v>
          </cell>
          <cell r="E28">
            <v>277744.87455353665</v>
          </cell>
          <cell r="F28">
            <v>243880.50804704003</v>
          </cell>
        </row>
        <row r="29">
          <cell r="C29" t="str">
            <v>NBTS04078</v>
          </cell>
          <cell r="D29" t="str">
            <v xml:space="preserve">Nguyễn Lê Tường Vy </v>
          </cell>
          <cell r="E29">
            <v>172054.12607914081</v>
          </cell>
          <cell r="F29">
            <v>151076.22686906584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6"/>
  <sheetViews>
    <sheetView showGridLines="0" tabSelected="1" zoomScale="85" zoomScaleNormal="85" workbookViewId="0">
      <pane xSplit="3" ySplit="3" topLeftCell="D28" activePane="bottomRight" state="frozen"/>
      <selection pane="topRight" activeCell="D1" sqref="D1"/>
      <selection pane="bottomLeft" activeCell="A4" sqref="A4"/>
      <selection pane="bottomRight" activeCell="E19" sqref="E19"/>
    </sheetView>
  </sheetViews>
  <sheetFormatPr defaultRowHeight="15" x14ac:dyDescent="0.25"/>
  <cols>
    <col min="1" max="1" width="9.140625" style="2"/>
    <col min="2" max="2" width="10.5703125" bestFit="1" customWidth="1"/>
    <col min="3" max="3" width="33.5703125" customWidth="1"/>
    <col min="4" max="4" width="12.42578125" customWidth="1"/>
    <col min="5" max="5" width="11.140625" customWidth="1"/>
    <col min="6" max="7" width="11.85546875" style="1" bestFit="1" customWidth="1"/>
    <col min="8" max="8" width="10.5703125" style="1" customWidth="1"/>
    <col min="9" max="9" width="10.5703125" bestFit="1" customWidth="1"/>
    <col min="10" max="11" width="11.42578125" customWidth="1"/>
    <col min="12" max="12" width="12" customWidth="1"/>
    <col min="13" max="13" width="13" customWidth="1"/>
    <col min="14" max="14" width="10.5703125" customWidth="1"/>
    <col min="15" max="16" width="11.85546875" bestFit="1" customWidth="1"/>
    <col min="18" max="18" width="23" bestFit="1" customWidth="1"/>
  </cols>
  <sheetData>
    <row r="1" spans="1:17" x14ac:dyDescent="0.25">
      <c r="A1" s="50" t="s">
        <v>130</v>
      </c>
    </row>
    <row r="2" spans="1:17" x14ac:dyDescent="0.25">
      <c r="F2" s="52" t="s">
        <v>83</v>
      </c>
      <c r="G2" s="52"/>
      <c r="H2" s="3"/>
      <c r="I2" s="52" t="s">
        <v>84</v>
      </c>
      <c r="J2" s="52"/>
      <c r="K2" s="3"/>
      <c r="L2" s="52" t="s">
        <v>88</v>
      </c>
      <c r="M2" s="52"/>
      <c r="N2" s="3"/>
      <c r="O2" s="54" t="s">
        <v>123</v>
      </c>
      <c r="P2" s="54"/>
      <c r="Q2" s="54"/>
    </row>
    <row r="3" spans="1:17" s="10" customFormat="1" x14ac:dyDescent="0.25">
      <c r="A3" s="7" t="s">
        <v>82</v>
      </c>
      <c r="B3" s="8" t="s">
        <v>0</v>
      </c>
      <c r="C3" s="8" t="s">
        <v>1</v>
      </c>
      <c r="D3" s="8" t="s">
        <v>85</v>
      </c>
      <c r="E3" s="8" t="s">
        <v>86</v>
      </c>
      <c r="F3" s="9" t="s">
        <v>34</v>
      </c>
      <c r="G3" s="9" t="s">
        <v>35</v>
      </c>
      <c r="H3" s="9" t="s">
        <v>124</v>
      </c>
      <c r="I3" s="9" t="s">
        <v>34</v>
      </c>
      <c r="J3" s="9" t="s">
        <v>35</v>
      </c>
      <c r="K3" s="9" t="s">
        <v>125</v>
      </c>
      <c r="L3" s="9" t="s">
        <v>34</v>
      </c>
      <c r="M3" s="9" t="s">
        <v>35</v>
      </c>
      <c r="N3" s="9" t="s">
        <v>126</v>
      </c>
      <c r="O3" s="40" t="s">
        <v>34</v>
      </c>
      <c r="P3" s="40" t="s">
        <v>35</v>
      </c>
      <c r="Q3" s="40" t="s">
        <v>127</v>
      </c>
    </row>
    <row r="4" spans="1:17" x14ac:dyDescent="0.25">
      <c r="A4" s="2">
        <v>1</v>
      </c>
      <c r="B4" t="s">
        <v>2</v>
      </c>
      <c r="C4" t="s">
        <v>3</v>
      </c>
      <c r="D4" s="46">
        <v>45136</v>
      </c>
      <c r="E4" s="46"/>
      <c r="F4" s="1">
        <v>239956.19183700017</v>
      </c>
      <c r="G4" s="1">
        <v>377778.9185612931</v>
      </c>
      <c r="H4" s="35">
        <f>+IFERROR(G4/F4,0)</f>
        <v>1.5743662027188468</v>
      </c>
      <c r="I4" s="1">
        <v>126935.36076765666</v>
      </c>
      <c r="J4" s="1">
        <v>160007.766638</v>
      </c>
      <c r="K4" s="35">
        <f>+IFERROR(J4/I4,0)</f>
        <v>1.2605452544534008</v>
      </c>
      <c r="L4" s="1">
        <v>239663.34463435318</v>
      </c>
      <c r="M4" s="1">
        <v>171996.765128</v>
      </c>
      <c r="N4" s="35">
        <f>+IFERROR(M4/L4,0)</f>
        <v>0.71765987156029243</v>
      </c>
      <c r="O4" s="41">
        <f>+SUM(F4,I4,L4)</f>
        <v>606554.89723901008</v>
      </c>
      <c r="P4" s="41">
        <f>+SUM(G4,J4,M4)</f>
        <v>709783.45032729302</v>
      </c>
      <c r="Q4" s="42">
        <f>+IFERROR(P4/O4,0)</f>
        <v>1.1701883103378954</v>
      </c>
    </row>
    <row r="5" spans="1:17" x14ac:dyDescent="0.25">
      <c r="A5" s="2">
        <f>+A4+1</f>
        <v>2</v>
      </c>
      <c r="B5" t="s">
        <v>4</v>
      </c>
      <c r="C5" t="s">
        <v>5</v>
      </c>
      <c r="D5" s="46">
        <v>44685</v>
      </c>
      <c r="E5" s="46"/>
      <c r="F5" s="1">
        <v>136351.29685959182</v>
      </c>
      <c r="G5" s="1">
        <v>144777.36960000001</v>
      </c>
      <c r="H5" s="35">
        <f t="shared" ref="H5:H44" si="0">+IFERROR(G5/F5,0)</f>
        <v>1.061796792069275</v>
      </c>
      <c r="I5" s="1">
        <v>79850.391196967947</v>
      </c>
      <c r="J5" s="1">
        <v>133692.1416</v>
      </c>
      <c r="K5" s="35">
        <f t="shared" ref="K5:K44" si="1">+IFERROR(J5/I5,0)</f>
        <v>1.6742828631887343</v>
      </c>
      <c r="L5" s="1">
        <v>151076.22686906584</v>
      </c>
      <c r="M5" s="1">
        <v>16638.629381999999</v>
      </c>
      <c r="N5" s="35">
        <f t="shared" ref="N5:N44" si="2">+IFERROR(M5/L5,0)</f>
        <v>0.11013400140328036</v>
      </c>
      <c r="O5" s="41">
        <f t="shared" ref="O5:O43" si="3">+SUM(F5,I5,L5)</f>
        <v>367277.91492562561</v>
      </c>
      <c r="P5" s="41">
        <f t="shared" ref="P5:P43" si="4">+SUM(G5,J5,M5)</f>
        <v>295108.14058200002</v>
      </c>
      <c r="Q5" s="42">
        <f t="shared" ref="Q5:Q44" si="5">+IFERROR(P5/O5,0)</f>
        <v>0.80350091467318396</v>
      </c>
    </row>
    <row r="6" spans="1:17" x14ac:dyDescent="0.25">
      <c r="A6" s="2">
        <f t="shared" ref="A6:A43" si="6">+A5+1</f>
        <v>3</v>
      </c>
      <c r="B6" s="47" t="s">
        <v>6</v>
      </c>
      <c r="C6" s="47" t="s">
        <v>7</v>
      </c>
      <c r="D6" s="48">
        <v>45133</v>
      </c>
      <c r="E6" s="48">
        <v>45341</v>
      </c>
      <c r="F6" s="1">
        <v>365492.70374592772</v>
      </c>
      <c r="G6" s="1">
        <v>572998.2012239279</v>
      </c>
      <c r="H6" s="35">
        <f t="shared" si="0"/>
        <v>1.5677418327405179</v>
      </c>
      <c r="I6" s="1">
        <v>185838.91189672277</v>
      </c>
      <c r="J6" s="1">
        <v>282890.37789400003</v>
      </c>
      <c r="K6" s="35">
        <f t="shared" si="1"/>
        <v>1.5222343641960849</v>
      </c>
      <c r="L6" s="1"/>
      <c r="M6" s="1">
        <v>31246.29</v>
      </c>
      <c r="N6" s="35">
        <f t="shared" si="2"/>
        <v>0</v>
      </c>
      <c r="O6" s="41">
        <f t="shared" si="3"/>
        <v>551331.61564265052</v>
      </c>
      <c r="P6" s="41">
        <f t="shared" si="4"/>
        <v>887134.86911792797</v>
      </c>
      <c r="Q6" s="42">
        <f t="shared" si="5"/>
        <v>1.6090767225163642</v>
      </c>
    </row>
    <row r="7" spans="1:17" x14ac:dyDescent="0.25">
      <c r="A7" s="2">
        <f t="shared" si="6"/>
        <v>4</v>
      </c>
      <c r="B7" t="s">
        <v>8</v>
      </c>
      <c r="C7" t="s">
        <v>9</v>
      </c>
      <c r="D7" s="46">
        <v>45104</v>
      </c>
      <c r="E7" s="46"/>
      <c r="F7" s="1">
        <v>500189.92813568778</v>
      </c>
      <c r="G7" s="1">
        <v>840971.27723999985</v>
      </c>
      <c r="H7" s="35">
        <f t="shared" si="0"/>
        <v>1.6813039006492498</v>
      </c>
      <c r="I7" s="1">
        <v>287430.57550345408</v>
      </c>
      <c r="J7" s="1">
        <v>754683.52404000005</v>
      </c>
      <c r="K7" s="35">
        <f t="shared" si="1"/>
        <v>2.625620196174749</v>
      </c>
      <c r="L7" s="1">
        <v>608329.82905823039</v>
      </c>
      <c r="M7" s="1">
        <v>455454.07516000001</v>
      </c>
      <c r="N7" s="35">
        <f t="shared" si="2"/>
        <v>0.74869594322721134</v>
      </c>
      <c r="O7" s="41">
        <f t="shared" si="3"/>
        <v>1395950.3326973722</v>
      </c>
      <c r="P7" s="41">
        <f t="shared" si="4"/>
        <v>2051108.8764399998</v>
      </c>
      <c r="Q7" s="42">
        <f t="shared" si="5"/>
        <v>1.4693279756427118</v>
      </c>
    </row>
    <row r="8" spans="1:17" x14ac:dyDescent="0.25">
      <c r="A8" s="2">
        <f t="shared" si="6"/>
        <v>5</v>
      </c>
      <c r="B8" t="s">
        <v>10</v>
      </c>
      <c r="C8" t="s">
        <v>11</v>
      </c>
      <c r="D8" s="46">
        <v>45139</v>
      </c>
      <c r="E8" s="46"/>
      <c r="F8" s="1">
        <v>341793.25211588235</v>
      </c>
      <c r="G8" s="1">
        <v>494516.60396000004</v>
      </c>
      <c r="H8" s="35">
        <f t="shared" si="0"/>
        <v>1.4468296284337938</v>
      </c>
      <c r="I8" s="1">
        <v>169858.77397744497</v>
      </c>
      <c r="J8" s="1">
        <v>240917.65948000003</v>
      </c>
      <c r="K8" s="35">
        <f t="shared" si="1"/>
        <v>1.4183409772637989</v>
      </c>
      <c r="L8" s="1">
        <v>270453.86655637069</v>
      </c>
      <c r="M8" s="1">
        <v>153026.18083999999</v>
      </c>
      <c r="N8" s="35">
        <f t="shared" si="2"/>
        <v>0.56581250912937031</v>
      </c>
      <c r="O8" s="41">
        <f t="shared" si="3"/>
        <v>782105.89264969807</v>
      </c>
      <c r="P8" s="41">
        <f t="shared" si="4"/>
        <v>888460.44428000017</v>
      </c>
      <c r="Q8" s="42">
        <f t="shared" si="5"/>
        <v>1.1359848488930102</v>
      </c>
    </row>
    <row r="9" spans="1:17" x14ac:dyDescent="0.25">
      <c r="A9" s="2">
        <f t="shared" si="6"/>
        <v>6</v>
      </c>
      <c r="B9" s="47" t="s">
        <v>12</v>
      </c>
      <c r="C9" s="47" t="s">
        <v>13</v>
      </c>
      <c r="D9" s="48">
        <v>45308</v>
      </c>
      <c r="E9" s="48">
        <v>45383</v>
      </c>
      <c r="F9" s="1">
        <v>240781.4253462216</v>
      </c>
      <c r="G9" s="1">
        <v>199955.73923999997</v>
      </c>
      <c r="H9" s="35">
        <f t="shared" si="0"/>
        <v>0.83044503517030832</v>
      </c>
      <c r="I9" s="1">
        <v>127381.41191745043</v>
      </c>
      <c r="J9" s="1">
        <v>114573.27866400001</v>
      </c>
      <c r="K9" s="35">
        <f t="shared" si="1"/>
        <v>0.89945053159129107</v>
      </c>
      <c r="L9" s="1">
        <v>243880.50804704003</v>
      </c>
      <c r="M9" s="1">
        <v>142631.01828000002</v>
      </c>
      <c r="N9" s="35">
        <f t="shared" si="2"/>
        <v>0.58483976198905219</v>
      </c>
      <c r="O9" s="41">
        <f t="shared" si="3"/>
        <v>612043.345310712</v>
      </c>
      <c r="P9" s="41">
        <f t="shared" si="4"/>
        <v>457160.03618400003</v>
      </c>
      <c r="Q9" s="42">
        <f t="shared" si="5"/>
        <v>0.74694062060574584</v>
      </c>
    </row>
    <row r="10" spans="1:17" x14ac:dyDescent="0.25">
      <c r="A10" s="2">
        <f t="shared" si="6"/>
        <v>7</v>
      </c>
      <c r="B10" t="s">
        <v>14</v>
      </c>
      <c r="C10" t="s">
        <v>15</v>
      </c>
      <c r="D10" s="46">
        <v>45209</v>
      </c>
      <c r="E10" s="46"/>
      <c r="F10" s="1">
        <v>279274.44088950299</v>
      </c>
      <c r="G10" s="1">
        <v>318501.57225200243</v>
      </c>
      <c r="H10" s="35">
        <f t="shared" si="0"/>
        <v>1.1404608715268001</v>
      </c>
      <c r="I10" s="1">
        <v>131007.40897410341</v>
      </c>
      <c r="J10" s="1">
        <v>123980.705942</v>
      </c>
      <c r="K10" s="35">
        <f t="shared" si="1"/>
        <v>0.94636407904615227</v>
      </c>
      <c r="L10" s="1">
        <v>237146.8321796137</v>
      </c>
      <c r="M10" s="1">
        <v>160412.32791200004</v>
      </c>
      <c r="N10" s="35">
        <f t="shared" si="2"/>
        <v>0.67642618894653683</v>
      </c>
      <c r="O10" s="41">
        <f t="shared" si="3"/>
        <v>647428.68204322015</v>
      </c>
      <c r="P10" s="41">
        <f t="shared" si="4"/>
        <v>602894.60610600247</v>
      </c>
      <c r="Q10" s="42">
        <f t="shared" si="5"/>
        <v>0.93121392800103853</v>
      </c>
    </row>
    <row r="11" spans="1:17" x14ac:dyDescent="0.25">
      <c r="A11" s="2">
        <f t="shared" si="6"/>
        <v>8</v>
      </c>
      <c r="B11" s="47" t="s">
        <v>16</v>
      </c>
      <c r="C11" s="47" t="s">
        <v>17</v>
      </c>
      <c r="D11" s="48">
        <v>45298</v>
      </c>
      <c r="E11" s="48">
        <v>45323</v>
      </c>
      <c r="F11" s="1">
        <v>247160.70659001355</v>
      </c>
      <c r="G11" s="1">
        <v>181352.1647166163</v>
      </c>
      <c r="H11" s="35">
        <f t="shared" si="0"/>
        <v>0.73374189295161929</v>
      </c>
      <c r="I11" s="1">
        <v>112780.24024852992</v>
      </c>
      <c r="J11" s="1">
        <v>138735.215302</v>
      </c>
      <c r="K11" s="35">
        <f t="shared" si="1"/>
        <v>1.2301376109527165</v>
      </c>
      <c r="L11" s="1"/>
      <c r="M11" s="1">
        <v>22413.723999999998</v>
      </c>
      <c r="N11" s="35">
        <f t="shared" si="2"/>
        <v>0</v>
      </c>
      <c r="O11" s="41">
        <f t="shared" si="3"/>
        <v>359940.94683854346</v>
      </c>
      <c r="P11" s="41">
        <f t="shared" si="4"/>
        <v>342501.10401861632</v>
      </c>
      <c r="Q11" s="42">
        <f t="shared" si="5"/>
        <v>0.95154804427474593</v>
      </c>
    </row>
    <row r="12" spans="1:17" x14ac:dyDescent="0.25">
      <c r="A12" s="2">
        <f t="shared" si="6"/>
        <v>9</v>
      </c>
      <c r="B12" t="s">
        <v>18</v>
      </c>
      <c r="C12" t="s">
        <v>19</v>
      </c>
      <c r="D12" s="46">
        <v>45111</v>
      </c>
      <c r="E12" s="46"/>
      <c r="F12" s="1">
        <v>240691.7949322678</v>
      </c>
      <c r="G12" s="1">
        <v>304333.73879999999</v>
      </c>
      <c r="H12" s="35">
        <f t="shared" si="0"/>
        <v>1.26441260237243</v>
      </c>
      <c r="I12" s="1">
        <v>133823.24926538902</v>
      </c>
      <c r="J12" s="1">
        <v>154302.80135999998</v>
      </c>
      <c r="K12" s="35">
        <f t="shared" si="1"/>
        <v>1.1530343360143447</v>
      </c>
      <c r="L12" s="1">
        <v>241993.53820690856</v>
      </c>
      <c r="M12" s="1">
        <v>82157.80163799999</v>
      </c>
      <c r="N12" s="35">
        <f t="shared" si="2"/>
        <v>0.33950411340220865</v>
      </c>
      <c r="O12" s="41">
        <f t="shared" si="3"/>
        <v>616508.5824045653</v>
      </c>
      <c r="P12" s="41">
        <f t="shared" si="4"/>
        <v>540794.34179799992</v>
      </c>
      <c r="Q12" s="42">
        <f t="shared" si="5"/>
        <v>0.87718866733167367</v>
      </c>
    </row>
    <row r="13" spans="1:17" x14ac:dyDescent="0.25">
      <c r="A13" s="2">
        <f t="shared" si="6"/>
        <v>10</v>
      </c>
      <c r="B13" t="s">
        <v>20</v>
      </c>
      <c r="C13" t="s">
        <v>21</v>
      </c>
      <c r="D13" s="46">
        <v>45143</v>
      </c>
      <c r="E13" s="46"/>
      <c r="F13" s="1">
        <v>242126.86709834766</v>
      </c>
      <c r="G13" s="1">
        <v>254226.23543034846</v>
      </c>
      <c r="H13" s="35">
        <f t="shared" si="0"/>
        <v>1.0499711926933175</v>
      </c>
      <c r="I13" s="1">
        <v>83749.820030881892</v>
      </c>
      <c r="J13" s="1">
        <v>98935.651028000022</v>
      </c>
      <c r="K13" s="35">
        <f t="shared" si="1"/>
        <v>1.1813237448333442</v>
      </c>
      <c r="L13" s="1">
        <v>152525.63781939025</v>
      </c>
      <c r="M13" s="1">
        <v>100699.57474599998</v>
      </c>
      <c r="N13" s="35">
        <f t="shared" si="2"/>
        <v>0.66021408718999153</v>
      </c>
      <c r="O13" s="41">
        <f t="shared" si="3"/>
        <v>478402.32494861982</v>
      </c>
      <c r="P13" s="41">
        <f t="shared" si="4"/>
        <v>453861.46120434848</v>
      </c>
      <c r="Q13" s="42">
        <f t="shared" si="5"/>
        <v>0.94870245719038471</v>
      </c>
    </row>
    <row r="14" spans="1:17" x14ac:dyDescent="0.25">
      <c r="A14" s="2">
        <f t="shared" si="6"/>
        <v>11</v>
      </c>
      <c r="B14" s="47" t="s">
        <v>22</v>
      </c>
      <c r="C14" s="47" t="s">
        <v>23</v>
      </c>
      <c r="D14" s="48">
        <v>45210</v>
      </c>
      <c r="E14" s="48">
        <v>45324</v>
      </c>
      <c r="F14" s="1">
        <v>318237.43633432646</v>
      </c>
      <c r="G14" s="1">
        <v>393256.80156000005</v>
      </c>
      <c r="H14" s="35">
        <f t="shared" si="0"/>
        <v>1.2357339415808437</v>
      </c>
      <c r="I14" s="1">
        <v>180000.18262815487</v>
      </c>
      <c r="J14" s="1">
        <v>119187.88043999999</v>
      </c>
      <c r="K14" s="35">
        <f t="shared" si="1"/>
        <v>0.66215421951109243</v>
      </c>
      <c r="L14" s="1"/>
      <c r="M14" s="1">
        <v>31334.649999999998</v>
      </c>
      <c r="N14" s="35">
        <f t="shared" si="2"/>
        <v>0</v>
      </c>
      <c r="O14" s="41">
        <f t="shared" si="3"/>
        <v>498237.61896248133</v>
      </c>
      <c r="P14" s="41">
        <f t="shared" si="4"/>
        <v>543779.33200000005</v>
      </c>
      <c r="Q14" s="42">
        <f t="shared" si="5"/>
        <v>1.0914056090994368</v>
      </c>
    </row>
    <row r="15" spans="1:17" x14ac:dyDescent="0.25">
      <c r="A15" s="2">
        <f t="shared" si="6"/>
        <v>12</v>
      </c>
      <c r="B15" t="s">
        <v>24</v>
      </c>
      <c r="C15" t="s">
        <v>25</v>
      </c>
      <c r="D15" s="46">
        <v>45150</v>
      </c>
      <c r="E15" s="46"/>
      <c r="F15" s="1">
        <v>217076.57752500573</v>
      </c>
      <c r="G15" s="1">
        <v>365997.29031999997</v>
      </c>
      <c r="H15" s="35">
        <f t="shared" si="0"/>
        <v>1.686028472039272</v>
      </c>
      <c r="I15" s="1">
        <v>118748.18096394933</v>
      </c>
      <c r="J15" s="1">
        <v>159745.49020000003</v>
      </c>
      <c r="K15" s="35">
        <f t="shared" si="1"/>
        <v>1.3452457873733412</v>
      </c>
      <c r="L15" s="1">
        <v>230702.02686088101</v>
      </c>
      <c r="M15" s="1">
        <v>152712.52424</v>
      </c>
      <c r="N15" s="35">
        <f t="shared" si="2"/>
        <v>0.66194704189612252</v>
      </c>
      <c r="O15" s="41">
        <f t="shared" si="3"/>
        <v>566526.78534983611</v>
      </c>
      <c r="P15" s="41">
        <f t="shared" si="4"/>
        <v>678455.30475999997</v>
      </c>
      <c r="Q15" s="42">
        <f t="shared" si="5"/>
        <v>1.1975696865613279</v>
      </c>
    </row>
    <row r="16" spans="1:17" x14ac:dyDescent="0.25">
      <c r="A16" s="2">
        <f t="shared" si="6"/>
        <v>13</v>
      </c>
      <c r="B16" t="s">
        <v>26</v>
      </c>
      <c r="C16" t="s">
        <v>27</v>
      </c>
      <c r="D16" s="46">
        <v>45219</v>
      </c>
      <c r="E16" s="46"/>
      <c r="F16" s="1">
        <v>223600.13263609214</v>
      </c>
      <c r="G16" s="1">
        <v>282474.96687999996</v>
      </c>
      <c r="H16" s="35">
        <f t="shared" si="0"/>
        <v>1.2633041114502659</v>
      </c>
      <c r="I16" s="1">
        <v>115010.71024411927</v>
      </c>
      <c r="J16" s="1">
        <v>178985.87748</v>
      </c>
      <c r="K16" s="35">
        <f t="shared" si="1"/>
        <v>1.5562539966937723</v>
      </c>
      <c r="L16" s="1">
        <v>242839.20148721553</v>
      </c>
      <c r="M16" s="1">
        <v>99577.958039999998</v>
      </c>
      <c r="N16" s="35">
        <f t="shared" si="2"/>
        <v>0.41005717952520265</v>
      </c>
      <c r="O16" s="41">
        <f t="shared" si="3"/>
        <v>581450.04436742701</v>
      </c>
      <c r="P16" s="41">
        <f t="shared" si="4"/>
        <v>561038.80239999993</v>
      </c>
      <c r="Q16" s="42">
        <f t="shared" si="5"/>
        <v>0.96489596627405383</v>
      </c>
    </row>
    <row r="17" spans="1:17" x14ac:dyDescent="0.25">
      <c r="A17" s="2">
        <f t="shared" si="6"/>
        <v>14</v>
      </c>
      <c r="B17" t="s">
        <v>28</v>
      </c>
      <c r="C17" t="s">
        <v>29</v>
      </c>
      <c r="D17" s="46">
        <v>45247</v>
      </c>
      <c r="E17" s="46"/>
      <c r="F17" s="1">
        <v>189948.64011485133</v>
      </c>
      <c r="G17" s="1">
        <v>237929.32349125264</v>
      </c>
      <c r="H17" s="35">
        <f t="shared" si="0"/>
        <v>1.2525981936348167</v>
      </c>
      <c r="I17" s="1">
        <v>97767.229104262486</v>
      </c>
      <c r="J17" s="1">
        <v>125698.21214999998</v>
      </c>
      <c r="K17" s="35">
        <f t="shared" si="1"/>
        <v>1.285688602424754</v>
      </c>
      <c r="L17" s="1">
        <v>163295.99769722999</v>
      </c>
      <c r="M17" s="1">
        <v>125932.57730199999</v>
      </c>
      <c r="N17" s="35">
        <f t="shared" si="2"/>
        <v>0.77119206274420649</v>
      </c>
      <c r="O17" s="41">
        <f t="shared" si="3"/>
        <v>451011.8669163438</v>
      </c>
      <c r="P17" s="41">
        <f t="shared" si="4"/>
        <v>489560.11294325266</v>
      </c>
      <c r="Q17" s="42">
        <f t="shared" si="5"/>
        <v>1.0854705803873206</v>
      </c>
    </row>
    <row r="18" spans="1:17" x14ac:dyDescent="0.25">
      <c r="A18" s="2">
        <f t="shared" si="6"/>
        <v>15</v>
      </c>
      <c r="B18" s="47" t="s">
        <v>30</v>
      </c>
      <c r="C18" s="47" t="s">
        <v>31</v>
      </c>
      <c r="D18" s="48">
        <v>45247</v>
      </c>
      <c r="E18" s="48">
        <v>45323</v>
      </c>
      <c r="F18" s="1">
        <v>133339.82163963249</v>
      </c>
      <c r="G18" s="1">
        <v>224707.65303988272</v>
      </c>
      <c r="H18" s="35">
        <f t="shared" si="0"/>
        <v>1.6852253908602277</v>
      </c>
      <c r="I18" s="1">
        <v>73417.64779729271</v>
      </c>
      <c r="J18" s="1">
        <v>138780.432416</v>
      </c>
      <c r="K18" s="35">
        <f t="shared" si="1"/>
        <v>1.8902870982624638</v>
      </c>
      <c r="L18" s="1"/>
      <c r="M18" s="1">
        <v>0</v>
      </c>
      <c r="N18" s="35">
        <f t="shared" si="2"/>
        <v>0</v>
      </c>
      <c r="O18" s="41">
        <f t="shared" si="3"/>
        <v>206757.4694369252</v>
      </c>
      <c r="P18" s="41">
        <f t="shared" si="4"/>
        <v>363488.08545588271</v>
      </c>
      <c r="Q18" s="42">
        <f t="shared" si="5"/>
        <v>1.7580408893849941</v>
      </c>
    </row>
    <row r="19" spans="1:17" x14ac:dyDescent="0.25">
      <c r="B19" t="s">
        <v>99</v>
      </c>
      <c r="C19" t="s">
        <v>100</v>
      </c>
      <c r="D19" s="46">
        <v>45367</v>
      </c>
      <c r="E19" s="46"/>
      <c r="H19" s="35">
        <f t="shared" si="0"/>
        <v>0</v>
      </c>
      <c r="I19" s="1"/>
      <c r="J19" s="1"/>
      <c r="K19" s="35">
        <f t="shared" si="1"/>
        <v>0</v>
      </c>
      <c r="L19" s="1">
        <v>199876.89643791897</v>
      </c>
      <c r="M19" s="1">
        <v>95086.002666</v>
      </c>
      <c r="N19" s="35">
        <f t="shared" si="2"/>
        <v>0.47572282920419151</v>
      </c>
      <c r="O19" s="41">
        <f t="shared" si="3"/>
        <v>199876.89643791897</v>
      </c>
      <c r="P19" s="41">
        <f t="shared" si="4"/>
        <v>95086.002666</v>
      </c>
      <c r="Q19" s="42">
        <f t="shared" si="5"/>
        <v>0.47572282920419151</v>
      </c>
    </row>
    <row r="20" spans="1:17" x14ac:dyDescent="0.25">
      <c r="B20" t="s">
        <v>101</v>
      </c>
      <c r="C20" t="s">
        <v>102</v>
      </c>
      <c r="D20" s="46">
        <v>45371</v>
      </c>
      <c r="E20" s="46"/>
      <c r="H20" s="35">
        <f t="shared" si="0"/>
        <v>0</v>
      </c>
      <c r="I20" s="1"/>
      <c r="J20" s="1"/>
      <c r="K20" s="35">
        <f t="shared" si="1"/>
        <v>0</v>
      </c>
      <c r="L20" s="1">
        <v>183723.35438891637</v>
      </c>
      <c r="M20" s="1">
        <v>105006.446064</v>
      </c>
      <c r="N20" s="35">
        <f t="shared" si="2"/>
        <v>0.5715465320849531</v>
      </c>
      <c r="O20" s="41">
        <f t="shared" si="3"/>
        <v>183723.35438891637</v>
      </c>
      <c r="P20" s="41">
        <f t="shared" si="4"/>
        <v>105006.446064</v>
      </c>
      <c r="Q20" s="42">
        <f t="shared" si="5"/>
        <v>0.5715465320849531</v>
      </c>
    </row>
    <row r="21" spans="1:17" x14ac:dyDescent="0.25">
      <c r="B21" t="s">
        <v>103</v>
      </c>
      <c r="C21" t="s">
        <v>104</v>
      </c>
      <c r="D21" s="46">
        <v>45359</v>
      </c>
      <c r="E21" s="46"/>
      <c r="H21" s="35">
        <f t="shared" si="0"/>
        <v>0</v>
      </c>
      <c r="I21" s="1"/>
      <c r="J21" s="1"/>
      <c r="K21" s="35">
        <f t="shared" si="1"/>
        <v>0</v>
      </c>
      <c r="L21" s="1">
        <v>312656.87651794194</v>
      </c>
      <c r="M21" s="1">
        <v>212401.63375199999</v>
      </c>
      <c r="N21" s="35">
        <f t="shared" si="2"/>
        <v>0.67934419392119538</v>
      </c>
      <c r="O21" s="41">
        <f t="shared" si="3"/>
        <v>312656.87651794194</v>
      </c>
      <c r="P21" s="41">
        <f t="shared" si="4"/>
        <v>212401.63375199999</v>
      </c>
      <c r="Q21" s="42">
        <f t="shared" si="5"/>
        <v>0.67934419392119538</v>
      </c>
    </row>
    <row r="22" spans="1:17" x14ac:dyDescent="0.25">
      <c r="B22" t="s">
        <v>105</v>
      </c>
      <c r="C22" t="s">
        <v>106</v>
      </c>
      <c r="D22" s="46">
        <v>45365</v>
      </c>
      <c r="E22" s="46"/>
      <c r="H22" s="35">
        <f t="shared" si="0"/>
        <v>0</v>
      </c>
      <c r="I22" s="1"/>
      <c r="J22" s="1"/>
      <c r="K22" s="35">
        <f t="shared" si="1"/>
        <v>0</v>
      </c>
      <c r="L22" s="1">
        <v>263980.20741045976</v>
      </c>
      <c r="M22" s="1">
        <v>100117.56547999999</v>
      </c>
      <c r="N22" s="35">
        <f t="shared" si="2"/>
        <v>0.37926163655265394</v>
      </c>
      <c r="O22" s="41">
        <f t="shared" si="3"/>
        <v>263980.20741045976</v>
      </c>
      <c r="P22" s="41">
        <f t="shared" si="4"/>
        <v>100117.56547999999</v>
      </c>
      <c r="Q22" s="42">
        <f t="shared" si="5"/>
        <v>0.37926163655265394</v>
      </c>
    </row>
    <row r="23" spans="1:17" x14ac:dyDescent="0.25">
      <c r="A23" s="2">
        <f>+A18+1</f>
        <v>16</v>
      </c>
      <c r="C23" t="s">
        <v>32</v>
      </c>
      <c r="D23" s="46"/>
      <c r="E23" s="46"/>
      <c r="F23" s="1">
        <v>1136601.3619313575</v>
      </c>
      <c r="H23" s="35">
        <f t="shared" si="0"/>
        <v>0</v>
      </c>
      <c r="I23" s="1">
        <v>0</v>
      </c>
      <c r="J23" s="1">
        <v>0</v>
      </c>
      <c r="K23" s="35">
        <f t="shared" si="1"/>
        <v>0</v>
      </c>
      <c r="L23" s="1"/>
      <c r="M23" s="1">
        <v>0</v>
      </c>
      <c r="N23" s="35">
        <f t="shared" si="2"/>
        <v>0</v>
      </c>
      <c r="O23" s="41">
        <f t="shared" si="3"/>
        <v>1136601.3619313575</v>
      </c>
      <c r="P23" s="41">
        <f t="shared" si="4"/>
        <v>0</v>
      </c>
      <c r="Q23" s="42">
        <f t="shared" si="5"/>
        <v>0</v>
      </c>
    </row>
    <row r="24" spans="1:17" x14ac:dyDescent="0.25">
      <c r="A24" s="2">
        <f t="shared" si="6"/>
        <v>17</v>
      </c>
      <c r="C24" t="s">
        <v>33</v>
      </c>
      <c r="D24" s="46"/>
      <c r="E24" s="46"/>
      <c r="G24" s="1">
        <v>-110877.23782950387</v>
      </c>
      <c r="H24" s="35">
        <f t="shared" si="0"/>
        <v>0</v>
      </c>
      <c r="I24" s="1">
        <v>0</v>
      </c>
      <c r="J24" s="1">
        <v>-176457.14551253684</v>
      </c>
      <c r="K24" s="35">
        <f t="shared" si="1"/>
        <v>0</v>
      </c>
      <c r="L24" s="1"/>
      <c r="M24" s="1">
        <v>-282378.83276932995</v>
      </c>
      <c r="N24" s="35">
        <f t="shared" si="2"/>
        <v>0</v>
      </c>
      <c r="O24" s="41">
        <f t="shared" si="3"/>
        <v>0</v>
      </c>
      <c r="P24" s="41">
        <f t="shared" si="4"/>
        <v>-569713.2161113706</v>
      </c>
      <c r="Q24" s="42">
        <f t="shared" si="5"/>
        <v>0</v>
      </c>
    </row>
    <row r="25" spans="1:17" x14ac:dyDescent="0.25">
      <c r="A25" s="2">
        <f t="shared" si="6"/>
        <v>18</v>
      </c>
      <c r="B25" t="s">
        <v>36</v>
      </c>
      <c r="C25" t="s">
        <v>37</v>
      </c>
      <c r="D25" s="46">
        <v>44761</v>
      </c>
      <c r="E25" s="46"/>
      <c r="F25" s="1">
        <v>224138.52649085442</v>
      </c>
      <c r="G25" s="1">
        <v>241652.79856804261</v>
      </c>
      <c r="H25" s="35">
        <f t="shared" si="0"/>
        <v>1.0781403909064371</v>
      </c>
      <c r="I25" s="1">
        <v>101227.79838074424</v>
      </c>
      <c r="J25" s="1">
        <v>181311.60745281837</v>
      </c>
      <c r="K25" s="35">
        <f t="shared" si="1"/>
        <v>1.7911246747741956</v>
      </c>
      <c r="L25" s="1">
        <v>225511.93469381222</v>
      </c>
      <c r="M25" s="1">
        <v>290219.97782850673</v>
      </c>
      <c r="N25" s="35">
        <f t="shared" si="2"/>
        <v>1.2869384417394651</v>
      </c>
      <c r="O25" s="41">
        <f t="shared" si="3"/>
        <v>550878.2595654109</v>
      </c>
      <c r="P25" s="41">
        <f t="shared" si="4"/>
        <v>713184.38384936773</v>
      </c>
      <c r="Q25" s="42">
        <f t="shared" si="5"/>
        <v>1.2946315659870122</v>
      </c>
    </row>
    <row r="26" spans="1:17" x14ac:dyDescent="0.25">
      <c r="A26" s="2">
        <f t="shared" si="6"/>
        <v>19</v>
      </c>
      <c r="B26" t="s">
        <v>38</v>
      </c>
      <c r="C26" t="s">
        <v>39</v>
      </c>
      <c r="D26" s="46">
        <v>44883</v>
      </c>
      <c r="E26" s="46"/>
      <c r="F26" s="1">
        <v>247085.20550136233</v>
      </c>
      <c r="G26" s="1">
        <v>266318.92164316628</v>
      </c>
      <c r="H26" s="35">
        <f t="shared" si="0"/>
        <v>1.0778424434711771</v>
      </c>
      <c r="I26" s="1">
        <v>106905.92681699459</v>
      </c>
      <c r="J26" s="1">
        <v>157414.07433371872</v>
      </c>
      <c r="K26" s="35">
        <f t="shared" si="1"/>
        <v>1.4724541381432088</v>
      </c>
      <c r="L26" s="1">
        <v>239972.99673689355</v>
      </c>
      <c r="M26" s="1">
        <v>340997.20047075883</v>
      </c>
      <c r="N26" s="35">
        <f t="shared" si="2"/>
        <v>1.4209815483724122</v>
      </c>
      <c r="O26" s="41">
        <f t="shared" si="3"/>
        <v>593964.12905525044</v>
      </c>
      <c r="P26" s="41">
        <f t="shared" si="4"/>
        <v>764730.1964476438</v>
      </c>
      <c r="Q26" s="42">
        <f t="shared" si="5"/>
        <v>1.2875023238592052</v>
      </c>
    </row>
    <row r="27" spans="1:17" x14ac:dyDescent="0.25">
      <c r="A27" s="2">
        <f t="shared" si="6"/>
        <v>20</v>
      </c>
      <c r="B27" t="s">
        <v>40</v>
      </c>
      <c r="C27" t="s">
        <v>41</v>
      </c>
      <c r="D27" s="46">
        <v>44287</v>
      </c>
      <c r="E27" s="46"/>
      <c r="F27" s="1">
        <v>317203.96926724631</v>
      </c>
      <c r="G27" s="1">
        <v>491816.39879148267</v>
      </c>
      <c r="H27" s="35">
        <f t="shared" si="0"/>
        <v>1.550473658723748</v>
      </c>
      <c r="I27" s="1">
        <v>173784.88032339758</v>
      </c>
      <c r="J27" s="1">
        <v>206067.69064281535</v>
      </c>
      <c r="K27" s="35">
        <f t="shared" si="1"/>
        <v>1.1857630552171308</v>
      </c>
      <c r="L27" s="1">
        <v>304486.46319059446</v>
      </c>
      <c r="M27" s="1">
        <v>324154.59983371111</v>
      </c>
      <c r="N27" s="35">
        <f t="shared" si="2"/>
        <v>1.0645944533527762</v>
      </c>
      <c r="O27" s="41">
        <f t="shared" si="3"/>
        <v>795475.31278123835</v>
      </c>
      <c r="P27" s="41">
        <f t="shared" si="4"/>
        <v>1022038.689268009</v>
      </c>
      <c r="Q27" s="42">
        <f t="shared" si="5"/>
        <v>1.28481509463145</v>
      </c>
    </row>
    <row r="28" spans="1:17" x14ac:dyDescent="0.25">
      <c r="A28" s="2">
        <f t="shared" si="6"/>
        <v>21</v>
      </c>
      <c r="B28" t="s">
        <v>42</v>
      </c>
      <c r="C28" t="s">
        <v>43</v>
      </c>
      <c r="D28" s="46">
        <v>43907</v>
      </c>
      <c r="E28" s="46"/>
      <c r="F28" s="1">
        <v>293611.2966101584</v>
      </c>
      <c r="G28" s="1">
        <v>296826.7324718812</v>
      </c>
      <c r="H28" s="35">
        <f t="shared" si="0"/>
        <v>1.0109513356565163</v>
      </c>
      <c r="I28" s="1">
        <v>119078.21275693987</v>
      </c>
      <c r="J28" s="1">
        <v>169460.41682447484</v>
      </c>
      <c r="K28" s="35">
        <f t="shared" si="1"/>
        <v>1.4231017824425543</v>
      </c>
      <c r="L28" s="1">
        <v>341523.94214060507</v>
      </c>
      <c r="M28" s="1">
        <v>321875.66430757195</v>
      </c>
      <c r="N28" s="35">
        <f t="shared" si="2"/>
        <v>0.94246881284550188</v>
      </c>
      <c r="O28" s="41">
        <f t="shared" si="3"/>
        <v>754213.4515077034</v>
      </c>
      <c r="P28" s="41">
        <f t="shared" si="4"/>
        <v>788162.81360392796</v>
      </c>
      <c r="Q28" s="42">
        <f t="shared" si="5"/>
        <v>1.0450129363621909</v>
      </c>
    </row>
    <row r="29" spans="1:17" x14ac:dyDescent="0.25">
      <c r="A29" s="2">
        <f t="shared" si="6"/>
        <v>22</v>
      </c>
      <c r="B29" t="s">
        <v>44</v>
      </c>
      <c r="C29" t="s">
        <v>45</v>
      </c>
      <c r="D29" s="46">
        <v>44688</v>
      </c>
      <c r="E29" s="46"/>
      <c r="F29" s="1">
        <v>311711.34478164883</v>
      </c>
      <c r="G29" s="1">
        <v>355090.98996429285</v>
      </c>
      <c r="H29" s="35">
        <f t="shared" si="0"/>
        <v>1.1391660775549606</v>
      </c>
      <c r="I29" s="1">
        <v>140485.6619165797</v>
      </c>
      <c r="J29" s="1">
        <v>145380.98332801636</v>
      </c>
      <c r="K29" s="35">
        <f t="shared" si="1"/>
        <v>1.0348457012954353</v>
      </c>
      <c r="L29" s="1">
        <v>299578.65309626615</v>
      </c>
      <c r="M29" s="1">
        <v>376859.53728364536</v>
      </c>
      <c r="N29" s="35">
        <f t="shared" si="2"/>
        <v>1.2579652568320543</v>
      </c>
      <c r="O29" s="41">
        <f t="shared" si="3"/>
        <v>751775.65979449474</v>
      </c>
      <c r="P29" s="41">
        <f t="shared" si="4"/>
        <v>877331.51057595457</v>
      </c>
      <c r="Q29" s="42">
        <f t="shared" si="5"/>
        <v>1.167012391457023</v>
      </c>
    </row>
    <row r="30" spans="1:17" x14ac:dyDescent="0.25">
      <c r="A30" s="2">
        <f t="shared" si="6"/>
        <v>23</v>
      </c>
      <c r="B30" t="s">
        <v>46</v>
      </c>
      <c r="C30" t="s">
        <v>47</v>
      </c>
      <c r="D30" s="46">
        <v>43999</v>
      </c>
      <c r="E30" s="46"/>
      <c r="F30" s="1">
        <v>208414.2997147463</v>
      </c>
      <c r="G30" s="1">
        <v>167369.70933087656</v>
      </c>
      <c r="H30" s="35">
        <f t="shared" si="0"/>
        <v>0.80306250367634613</v>
      </c>
      <c r="I30" s="1">
        <v>81544.309964942076</v>
      </c>
      <c r="J30" s="1">
        <v>97901.245556015579</v>
      </c>
      <c r="K30" s="35">
        <f t="shared" si="1"/>
        <v>1.2005895395780006</v>
      </c>
      <c r="L30" s="1">
        <v>194093.82110291018</v>
      </c>
      <c r="M30" s="1">
        <v>239915.3220525638</v>
      </c>
      <c r="N30" s="35">
        <f t="shared" si="2"/>
        <v>1.2360791327064382</v>
      </c>
      <c r="O30" s="41">
        <f t="shared" si="3"/>
        <v>484052.43078259856</v>
      </c>
      <c r="P30" s="41">
        <f t="shared" si="4"/>
        <v>505186.27693945589</v>
      </c>
      <c r="Q30" s="42">
        <f t="shared" si="5"/>
        <v>1.043660241769035</v>
      </c>
    </row>
    <row r="31" spans="1:17" x14ac:dyDescent="0.25">
      <c r="A31" s="2">
        <f t="shared" si="6"/>
        <v>24</v>
      </c>
      <c r="B31" t="s">
        <v>48</v>
      </c>
      <c r="C31" t="s">
        <v>49</v>
      </c>
      <c r="D31" s="46">
        <v>43869</v>
      </c>
      <c r="E31" s="46"/>
      <c r="F31" s="1">
        <v>273320.12313025631</v>
      </c>
      <c r="G31" s="1">
        <v>354272.96752976894</v>
      </c>
      <c r="H31" s="35">
        <f t="shared" si="0"/>
        <v>1.2961832574652137</v>
      </c>
      <c r="I31" s="1">
        <v>136040.12722880789</v>
      </c>
      <c r="J31" s="1">
        <v>176664.5083219767</v>
      </c>
      <c r="K31" s="35">
        <f t="shared" si="1"/>
        <v>1.298620575566223</v>
      </c>
      <c r="L31" s="1">
        <v>309478.17459049274</v>
      </c>
      <c r="M31" s="1">
        <v>329979.59104587621</v>
      </c>
      <c r="N31" s="35">
        <f t="shared" si="2"/>
        <v>1.0662451123815477</v>
      </c>
      <c r="O31" s="41">
        <f t="shared" si="3"/>
        <v>718838.42494955694</v>
      </c>
      <c r="P31" s="41">
        <f t="shared" si="4"/>
        <v>860917.06689762184</v>
      </c>
      <c r="Q31" s="42">
        <f t="shared" si="5"/>
        <v>1.1976503161444589</v>
      </c>
    </row>
    <row r="32" spans="1:17" x14ac:dyDescent="0.25">
      <c r="A32" s="2">
        <f t="shared" si="6"/>
        <v>25</v>
      </c>
      <c r="B32" t="s">
        <v>50</v>
      </c>
      <c r="C32" t="s">
        <v>51</v>
      </c>
      <c r="D32" s="46">
        <v>43904</v>
      </c>
      <c r="E32" s="46"/>
      <c r="F32" s="1">
        <v>243470.10691767675</v>
      </c>
      <c r="G32" s="1">
        <v>300990.88393720461</v>
      </c>
      <c r="H32" s="35">
        <f t="shared" si="0"/>
        <v>1.2362539604871372</v>
      </c>
      <c r="I32" s="1">
        <v>107426.26136430692</v>
      </c>
      <c r="J32" s="1">
        <v>144762.55892780848</v>
      </c>
      <c r="K32" s="35">
        <f t="shared" si="1"/>
        <v>1.3475527965818868</v>
      </c>
      <c r="L32" s="1">
        <v>267645.72730591078</v>
      </c>
      <c r="M32" s="1">
        <v>238681.08987406248</v>
      </c>
      <c r="N32" s="35">
        <f t="shared" si="2"/>
        <v>0.89177993714525983</v>
      </c>
      <c r="O32" s="41">
        <f t="shared" si="3"/>
        <v>618542.09558789444</v>
      </c>
      <c r="P32" s="41">
        <f t="shared" si="4"/>
        <v>684434.5327390756</v>
      </c>
      <c r="Q32" s="42">
        <f t="shared" si="5"/>
        <v>1.1065286220957258</v>
      </c>
    </row>
    <row r="33" spans="1:17" x14ac:dyDescent="0.25">
      <c r="A33" s="2">
        <f t="shared" si="6"/>
        <v>26</v>
      </c>
      <c r="C33" t="s">
        <v>52</v>
      </c>
      <c r="D33" s="46"/>
      <c r="E33" s="46"/>
      <c r="F33" s="1">
        <v>2966960.6277100658</v>
      </c>
      <c r="G33" s="1">
        <v>1797144.8818032839</v>
      </c>
      <c r="H33" s="35">
        <f t="shared" si="0"/>
        <v>0.60571915414676092</v>
      </c>
      <c r="I33" s="1">
        <v>1201196.3272135342</v>
      </c>
      <c r="J33" s="1">
        <v>1438663.8466123557</v>
      </c>
      <c r="K33" s="35">
        <f t="shared" si="1"/>
        <v>1.1976925120556146</v>
      </c>
      <c r="L33" s="1">
        <v>2956237.0133203715</v>
      </c>
      <c r="M33" s="1">
        <v>2576745.5456233053</v>
      </c>
      <c r="N33" s="35">
        <f t="shared" si="2"/>
        <v>0.8716302292451068</v>
      </c>
      <c r="O33" s="41">
        <f t="shared" si="3"/>
        <v>7124393.9682439715</v>
      </c>
      <c r="P33" s="41">
        <f t="shared" si="4"/>
        <v>5812554.2740389444</v>
      </c>
      <c r="Q33" s="42">
        <f t="shared" si="5"/>
        <v>0.81586648632116976</v>
      </c>
    </row>
    <row r="34" spans="1:17" x14ac:dyDescent="0.25">
      <c r="A34" s="2">
        <f t="shared" si="6"/>
        <v>27</v>
      </c>
      <c r="B34" t="s">
        <v>53</v>
      </c>
      <c r="C34" t="s">
        <v>54</v>
      </c>
      <c r="D34" s="46">
        <v>44495</v>
      </c>
      <c r="E34" s="46"/>
      <c r="F34" s="1">
        <v>208416.6349124792</v>
      </c>
      <c r="G34" s="1">
        <v>264021.47459999996</v>
      </c>
      <c r="H34" s="35">
        <f t="shared" si="0"/>
        <v>1.2667965525442391</v>
      </c>
      <c r="I34" s="1">
        <v>221108.6931626118</v>
      </c>
      <c r="J34" s="1">
        <v>155488.94137806597</v>
      </c>
      <c r="K34" s="35">
        <f t="shared" si="1"/>
        <v>0.70322400785804218</v>
      </c>
      <c r="L34" s="1">
        <v>233062.20404226164</v>
      </c>
      <c r="M34" s="1">
        <v>292696.44044358737</v>
      </c>
      <c r="N34" s="35">
        <f t="shared" si="2"/>
        <v>1.2558726184126883</v>
      </c>
      <c r="O34" s="41">
        <f t="shared" si="3"/>
        <v>662587.53211735259</v>
      </c>
      <c r="P34" s="41">
        <f t="shared" si="4"/>
        <v>712206.8564216533</v>
      </c>
      <c r="Q34" s="42">
        <f t="shared" si="5"/>
        <v>1.0748871988969337</v>
      </c>
    </row>
    <row r="35" spans="1:17" x14ac:dyDescent="0.25">
      <c r="A35" s="2">
        <f t="shared" si="6"/>
        <v>28</v>
      </c>
      <c r="B35" t="s">
        <v>55</v>
      </c>
      <c r="C35" t="s">
        <v>56</v>
      </c>
      <c r="D35" s="46">
        <v>44075</v>
      </c>
      <c r="E35" s="46"/>
      <c r="F35" s="1">
        <v>185133.73269605165</v>
      </c>
      <c r="G35" s="1">
        <v>426888.92719999992</v>
      </c>
      <c r="H35" s="35">
        <f t="shared" si="0"/>
        <v>2.3058408696423598</v>
      </c>
      <c r="I35" s="1">
        <v>184088.0164457958</v>
      </c>
      <c r="J35" s="1">
        <v>119728.56585401467</v>
      </c>
      <c r="K35" s="35">
        <f t="shared" si="1"/>
        <v>0.65038761439025228</v>
      </c>
      <c r="L35" s="1">
        <v>225998.93871307903</v>
      </c>
      <c r="M35" s="1">
        <v>391678.80280613125</v>
      </c>
      <c r="N35" s="35">
        <f t="shared" si="2"/>
        <v>1.733100186383592</v>
      </c>
      <c r="O35" s="41">
        <f t="shared" si="3"/>
        <v>595220.68785492657</v>
      </c>
      <c r="P35" s="41">
        <f t="shared" si="4"/>
        <v>938296.29586014594</v>
      </c>
      <c r="Q35" s="42">
        <f t="shared" si="5"/>
        <v>1.5763838774515804</v>
      </c>
    </row>
    <row r="36" spans="1:17" x14ac:dyDescent="0.25">
      <c r="A36" s="2">
        <f t="shared" si="6"/>
        <v>29</v>
      </c>
      <c r="B36" t="s">
        <v>57</v>
      </c>
      <c r="C36" t="s">
        <v>58</v>
      </c>
      <c r="D36" s="46">
        <v>45210</v>
      </c>
      <c r="E36" s="46"/>
      <c r="F36" s="1">
        <v>204347.89939305955</v>
      </c>
      <c r="G36" s="1">
        <v>273464.38539999997</v>
      </c>
      <c r="H36" s="35">
        <f t="shared" si="0"/>
        <v>1.3382294910406498</v>
      </c>
      <c r="I36" s="1">
        <v>156980.70176245706</v>
      </c>
      <c r="J36" s="1">
        <v>183428.12235036513</v>
      </c>
      <c r="K36" s="35">
        <f t="shared" si="1"/>
        <v>1.1684756170088235</v>
      </c>
      <c r="L36" s="1">
        <v>196564.45344712559</v>
      </c>
      <c r="M36" s="1">
        <v>336414.25123328459</v>
      </c>
      <c r="N36" s="35">
        <f t="shared" si="2"/>
        <v>1.7114704379842389</v>
      </c>
      <c r="O36" s="41">
        <f t="shared" si="3"/>
        <v>557893.05460264219</v>
      </c>
      <c r="P36" s="41">
        <f t="shared" si="4"/>
        <v>793306.75898364966</v>
      </c>
      <c r="Q36" s="42">
        <f t="shared" si="5"/>
        <v>1.4219692330614875</v>
      </c>
    </row>
    <row r="37" spans="1:17" x14ac:dyDescent="0.25">
      <c r="A37" s="2">
        <f t="shared" si="6"/>
        <v>30</v>
      </c>
      <c r="B37" t="s">
        <v>59</v>
      </c>
      <c r="C37" t="s">
        <v>60</v>
      </c>
      <c r="D37" s="46">
        <v>44296</v>
      </c>
      <c r="E37" s="46"/>
      <c r="F37" s="1">
        <v>189524.06525752248</v>
      </c>
      <c r="G37" s="1">
        <v>352794.05180000007</v>
      </c>
      <c r="H37" s="35">
        <f t="shared" si="0"/>
        <v>1.8614736409364625</v>
      </c>
      <c r="I37" s="1">
        <v>162182.20342455938</v>
      </c>
      <c r="J37" s="1">
        <v>100297.45900729924</v>
      </c>
      <c r="K37" s="35">
        <f t="shared" si="1"/>
        <v>0.61842456748932739</v>
      </c>
      <c r="L37" s="1">
        <v>190296.4472894262</v>
      </c>
      <c r="M37" s="1">
        <v>287069.83446569362</v>
      </c>
      <c r="N37" s="35">
        <f t="shared" si="2"/>
        <v>1.5085401674844858</v>
      </c>
      <c r="O37" s="41">
        <f t="shared" si="3"/>
        <v>542002.71597150806</v>
      </c>
      <c r="P37" s="41">
        <f t="shared" si="4"/>
        <v>740161.34527299297</v>
      </c>
      <c r="Q37" s="42">
        <f t="shared" si="5"/>
        <v>1.3656044950739725</v>
      </c>
    </row>
    <row r="38" spans="1:17" x14ac:dyDescent="0.25">
      <c r="A38" s="2">
        <f t="shared" si="6"/>
        <v>31</v>
      </c>
      <c r="C38" t="s">
        <v>61</v>
      </c>
      <c r="D38" s="46"/>
      <c r="E38" s="46"/>
      <c r="F38" s="1">
        <v>210764.56398664499</v>
      </c>
      <c r="G38" s="1">
        <v>509366.83919999999</v>
      </c>
      <c r="H38" s="35">
        <f t="shared" si="0"/>
        <v>2.4167574926507847</v>
      </c>
      <c r="I38" s="1">
        <v>350440.98497896944</v>
      </c>
      <c r="J38" s="1">
        <v>627722.24771428423</v>
      </c>
      <c r="K38" s="35">
        <f t="shared" si="1"/>
        <v>1.791235256777842</v>
      </c>
      <c r="L38" s="1">
        <v>938494.65013566543</v>
      </c>
      <c r="M38" s="1">
        <v>839800.07985714567</v>
      </c>
      <c r="N38" s="35">
        <f t="shared" si="2"/>
        <v>0.8948373650672885</v>
      </c>
      <c r="O38" s="41">
        <f t="shared" si="3"/>
        <v>1499700.19910128</v>
      </c>
      <c r="P38" s="41">
        <f t="shared" si="4"/>
        <v>1976889.1667714298</v>
      </c>
      <c r="Q38" s="42">
        <f t="shared" si="5"/>
        <v>1.3181895741269576</v>
      </c>
    </row>
    <row r="39" spans="1:17" x14ac:dyDescent="0.25">
      <c r="A39" s="2">
        <f t="shared" si="6"/>
        <v>32</v>
      </c>
      <c r="B39" t="s">
        <v>62</v>
      </c>
      <c r="C39" t="s">
        <v>63</v>
      </c>
      <c r="D39" s="46">
        <v>45203</v>
      </c>
      <c r="E39" s="46"/>
      <c r="F39" s="1">
        <v>256584.35149976023</v>
      </c>
      <c r="G39" s="1">
        <v>290510.63280000002</v>
      </c>
      <c r="H39" s="35">
        <f t="shared" si="0"/>
        <v>1.1322227216973186</v>
      </c>
      <c r="I39" s="1">
        <v>141812.41424462295</v>
      </c>
      <c r="J39" s="1">
        <v>173691.29981596966</v>
      </c>
      <c r="K39" s="35">
        <f t="shared" si="1"/>
        <v>1.224796155831297</v>
      </c>
      <c r="L39" s="1">
        <v>174684.38886012882</v>
      </c>
      <c r="M39" s="1">
        <v>253498.23547416081</v>
      </c>
      <c r="N39" s="35">
        <f t="shared" si="2"/>
        <v>1.4511785347753019</v>
      </c>
      <c r="O39" s="41">
        <f t="shared" si="3"/>
        <v>573081.15460451203</v>
      </c>
      <c r="P39" s="41">
        <f t="shared" si="4"/>
        <v>717700.16809013044</v>
      </c>
      <c r="Q39" s="42">
        <f t="shared" si="5"/>
        <v>1.2523534621992956</v>
      </c>
    </row>
    <row r="40" spans="1:17" x14ac:dyDescent="0.25">
      <c r="A40" s="2">
        <f t="shared" si="6"/>
        <v>33</v>
      </c>
      <c r="B40" t="s">
        <v>64</v>
      </c>
      <c r="C40" t="s">
        <v>65</v>
      </c>
      <c r="D40" s="46">
        <v>44488</v>
      </c>
      <c r="E40" s="46"/>
      <c r="F40" s="1">
        <v>278268.67549501371</v>
      </c>
      <c r="G40" s="1">
        <v>334715.06623807194</v>
      </c>
      <c r="H40" s="35">
        <f t="shared" si="0"/>
        <v>1.2028485263123685</v>
      </c>
      <c r="I40" s="1">
        <v>160524.6790590967</v>
      </c>
      <c r="J40" s="1">
        <v>120759.55121600002</v>
      </c>
      <c r="K40" s="35">
        <f t="shared" si="1"/>
        <v>0.75228028440127104</v>
      </c>
      <c r="L40" s="1">
        <v>271132.74310687161</v>
      </c>
      <c r="M40" s="1">
        <v>276544.82832600008</v>
      </c>
      <c r="N40" s="35">
        <f t="shared" si="2"/>
        <v>1.0199610167223336</v>
      </c>
      <c r="O40" s="41">
        <f t="shared" si="3"/>
        <v>709926.09766098205</v>
      </c>
      <c r="P40" s="41">
        <f t="shared" si="4"/>
        <v>732019.44578007213</v>
      </c>
      <c r="Q40" s="42">
        <f t="shared" si="5"/>
        <v>1.0311206309950878</v>
      </c>
    </row>
    <row r="41" spans="1:17" x14ac:dyDescent="0.25">
      <c r="A41" s="2">
        <f t="shared" si="6"/>
        <v>34</v>
      </c>
      <c r="B41" s="47" t="s">
        <v>66</v>
      </c>
      <c r="C41" s="47" t="s">
        <v>67</v>
      </c>
      <c r="D41" s="48">
        <v>45149</v>
      </c>
      <c r="E41" s="48">
        <v>45362</v>
      </c>
      <c r="F41" s="1">
        <v>314510.70760925295</v>
      </c>
      <c r="G41" s="1">
        <v>502713.43229260453</v>
      </c>
      <c r="H41" s="35">
        <f t="shared" si="0"/>
        <v>1.5983984650760255</v>
      </c>
      <c r="I41" s="1">
        <v>134263.16224879835</v>
      </c>
      <c r="J41" s="1">
        <v>132926.7972</v>
      </c>
      <c r="K41" s="35">
        <f t="shared" si="1"/>
        <v>0.99004667381271727</v>
      </c>
      <c r="L41" s="1">
        <v>240473.29540334168</v>
      </c>
      <c r="M41" s="1">
        <v>123927.20527999999</v>
      </c>
      <c r="N41" s="35">
        <f t="shared" si="2"/>
        <v>0.51534705785995505</v>
      </c>
      <c r="O41" s="41">
        <f t="shared" si="3"/>
        <v>689247.16526139295</v>
      </c>
      <c r="P41" s="41">
        <f t="shared" si="4"/>
        <v>759567.43477260449</v>
      </c>
      <c r="Q41" s="42">
        <f t="shared" si="5"/>
        <v>1.1020247496912707</v>
      </c>
    </row>
    <row r="42" spans="1:17" x14ac:dyDescent="0.25">
      <c r="A42" s="2">
        <f t="shared" si="6"/>
        <v>35</v>
      </c>
      <c r="B42" t="s">
        <v>68</v>
      </c>
      <c r="C42" t="s">
        <v>69</v>
      </c>
      <c r="D42" s="46">
        <v>45258</v>
      </c>
      <c r="E42" s="46"/>
      <c r="F42" s="1">
        <v>638547.29129449255</v>
      </c>
      <c r="G42" s="1">
        <v>1149049.5649999999</v>
      </c>
      <c r="H42" s="35">
        <f t="shared" si="0"/>
        <v>1.7994744957270019</v>
      </c>
      <c r="I42" s="1">
        <v>405616.82783055102</v>
      </c>
      <c r="J42" s="1">
        <v>309554.16220000002</v>
      </c>
      <c r="K42" s="35">
        <f t="shared" si="1"/>
        <v>0.7631689342270539</v>
      </c>
      <c r="L42" s="1">
        <v>746043.65638678789</v>
      </c>
      <c r="M42" s="1">
        <v>688162.74276000005</v>
      </c>
      <c r="N42" s="35">
        <f t="shared" si="2"/>
        <v>0.92241618418536708</v>
      </c>
      <c r="O42" s="41">
        <f t="shared" si="3"/>
        <v>1790207.7755118315</v>
      </c>
      <c r="P42" s="41">
        <f t="shared" si="4"/>
        <v>2146766.4699600004</v>
      </c>
      <c r="Q42" s="42">
        <f t="shared" si="5"/>
        <v>1.1991716823742578</v>
      </c>
    </row>
    <row r="43" spans="1:17" x14ac:dyDescent="0.25">
      <c r="A43" s="2">
        <f t="shared" si="6"/>
        <v>36</v>
      </c>
      <c r="C43" t="s">
        <v>70</v>
      </c>
      <c r="D43" s="46"/>
      <c r="G43" s="1">
        <v>-83196.63025049615</v>
      </c>
      <c r="H43" s="35">
        <f t="shared" si="0"/>
        <v>0</v>
      </c>
      <c r="I43" s="1"/>
      <c r="J43" s="1">
        <v>-137174.83846746312</v>
      </c>
      <c r="K43" s="35">
        <f t="shared" si="1"/>
        <v>0</v>
      </c>
      <c r="L43" s="1"/>
      <c r="M43" s="1">
        <v>-175578.54185067007</v>
      </c>
      <c r="N43" s="35">
        <f t="shared" si="2"/>
        <v>0</v>
      </c>
      <c r="O43" s="41">
        <f t="shared" si="3"/>
        <v>0</v>
      </c>
      <c r="P43" s="41">
        <f t="shared" si="4"/>
        <v>-395950.01056862937</v>
      </c>
      <c r="Q43" s="42">
        <f t="shared" si="5"/>
        <v>0</v>
      </c>
    </row>
    <row r="44" spans="1:17" x14ac:dyDescent="0.25">
      <c r="A44" s="53" t="s">
        <v>128</v>
      </c>
      <c r="B44" s="53"/>
      <c r="C44" s="53"/>
      <c r="D44" s="43"/>
      <c r="E44" s="43"/>
      <c r="F44" s="44">
        <f>+SUM(F4:F43)</f>
        <v>12624636</v>
      </c>
      <c r="G44" s="44">
        <f>+SUM(G4:G43)</f>
        <v>13374712.646805998</v>
      </c>
      <c r="H44" s="45">
        <f t="shared" si="0"/>
        <v>1.0594137246258821</v>
      </c>
      <c r="I44" s="44">
        <f>+SUM(I4:I43)</f>
        <v>6108307.2836400894</v>
      </c>
      <c r="J44" s="44">
        <f>+SUM(J4:J43)</f>
        <v>7252709.109389999</v>
      </c>
      <c r="K44" s="45">
        <f t="shared" si="1"/>
        <v>1.1873517117933747</v>
      </c>
      <c r="L44" s="44">
        <f>+SUM(L4:L43)</f>
        <v>12097423.847734081</v>
      </c>
      <c r="M44" s="44">
        <f>+SUM(M4:M43)</f>
        <v>10330109.318976006</v>
      </c>
      <c r="N44" s="45">
        <f t="shared" si="2"/>
        <v>0.85390984469068565</v>
      </c>
      <c r="O44" s="44">
        <f>+SUM(O4:O43)</f>
        <v>30830367.131374169</v>
      </c>
      <c r="P44" s="44">
        <f>+SUM(P4:P43)</f>
        <v>30957531.075172</v>
      </c>
      <c r="Q44" s="45">
        <f t="shared" si="5"/>
        <v>1.0041246328094622</v>
      </c>
    </row>
    <row r="45" spans="1:17" x14ac:dyDescent="0.25">
      <c r="A45" s="2" t="s">
        <v>87</v>
      </c>
      <c r="B45" s="2" t="s">
        <v>87</v>
      </c>
      <c r="C45" s="2" t="s">
        <v>87</v>
      </c>
      <c r="D45" s="2" t="s">
        <v>87</v>
      </c>
      <c r="E45" s="2" t="s">
        <v>87</v>
      </c>
      <c r="F45" s="2" t="s">
        <v>87</v>
      </c>
      <c r="G45" s="2" t="s">
        <v>87</v>
      </c>
      <c r="H45" s="2"/>
      <c r="I45" s="2" t="s">
        <v>87</v>
      </c>
      <c r="J45" s="2" t="s">
        <v>87</v>
      </c>
      <c r="K45" s="2"/>
      <c r="L45" s="2" t="s">
        <v>87</v>
      </c>
      <c r="M45" s="2" t="s">
        <v>87</v>
      </c>
      <c r="N45" s="2"/>
      <c r="O45" s="2" t="s">
        <v>87</v>
      </c>
      <c r="P45" s="2" t="s">
        <v>87</v>
      </c>
      <c r="Q45" s="2" t="s">
        <v>87</v>
      </c>
    </row>
    <row r="46" spans="1:17" x14ac:dyDescent="0.25">
      <c r="L46" s="22"/>
      <c r="M46" s="22"/>
      <c r="O46" s="22"/>
      <c r="P46" s="22"/>
    </row>
  </sheetData>
  <autoFilter ref="A3:Q45" xr:uid="{00000000-0009-0000-0000-000000000000}"/>
  <mergeCells count="5">
    <mergeCell ref="F2:G2"/>
    <mergeCell ref="I2:J2"/>
    <mergeCell ref="L2:M2"/>
    <mergeCell ref="A44:C44"/>
    <mergeCell ref="O2:Q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3"/>
  <sheetViews>
    <sheetView showGridLines="0" workbookViewId="0">
      <selection activeCell="N26" sqref="N26"/>
    </sheetView>
  </sheetViews>
  <sheetFormatPr defaultRowHeight="15" x14ac:dyDescent="0.25"/>
  <cols>
    <col min="1" max="1" width="9.140625" style="2"/>
    <col min="2" max="2" width="10.7109375" bestFit="1" customWidth="1"/>
    <col min="3" max="3" width="21" bestFit="1" customWidth="1"/>
    <col min="4" max="5" width="11.5703125" bestFit="1" customWidth="1"/>
    <col min="6" max="6" width="10.5703125" customWidth="1"/>
    <col min="7" max="8" width="10.5703125" bestFit="1" customWidth="1"/>
    <col min="9" max="9" width="10.28515625" bestFit="1" customWidth="1"/>
    <col min="10" max="11" width="11.5703125" bestFit="1" customWidth="1"/>
    <col min="12" max="12" width="10.5703125" bestFit="1" customWidth="1"/>
    <col min="13" max="14" width="11.5703125" bestFit="1" customWidth="1"/>
  </cols>
  <sheetData>
    <row r="1" spans="1:15" x14ac:dyDescent="0.25">
      <c r="A1" s="51" t="s">
        <v>129</v>
      </c>
    </row>
    <row r="3" spans="1:15" x14ac:dyDescent="0.25">
      <c r="D3" s="52" t="s">
        <v>83</v>
      </c>
      <c r="E3" s="52"/>
      <c r="F3" s="3"/>
      <c r="G3" s="52" t="s">
        <v>84</v>
      </c>
      <c r="H3" s="52"/>
      <c r="J3" s="52" t="s">
        <v>88</v>
      </c>
      <c r="K3" s="52"/>
      <c r="M3" s="54" t="s">
        <v>123</v>
      </c>
      <c r="N3" s="54"/>
      <c r="O3" s="54"/>
    </row>
    <row r="4" spans="1:15" x14ac:dyDescent="0.25">
      <c r="A4" s="5" t="s">
        <v>82</v>
      </c>
      <c r="B4" s="6" t="s">
        <v>0</v>
      </c>
      <c r="C4" s="6" t="s">
        <v>1</v>
      </c>
      <c r="D4" s="4" t="s">
        <v>34</v>
      </c>
      <c r="E4" s="4" t="s">
        <v>35</v>
      </c>
      <c r="F4" s="9" t="s">
        <v>124</v>
      </c>
      <c r="G4" s="9" t="s">
        <v>34</v>
      </c>
      <c r="H4" s="9" t="s">
        <v>35</v>
      </c>
      <c r="I4" s="9" t="s">
        <v>125</v>
      </c>
      <c r="J4" s="9" t="s">
        <v>34</v>
      </c>
      <c r="K4" s="9" t="s">
        <v>35</v>
      </c>
      <c r="L4" s="9" t="s">
        <v>126</v>
      </c>
      <c r="M4" s="40" t="s">
        <v>34</v>
      </c>
      <c r="N4" s="40" t="s">
        <v>35</v>
      </c>
      <c r="O4" s="40" t="s">
        <v>127</v>
      </c>
    </row>
    <row r="5" spans="1:15" x14ac:dyDescent="0.25">
      <c r="A5" s="2">
        <v>1</v>
      </c>
      <c r="B5" t="s">
        <v>71</v>
      </c>
      <c r="C5" t="s">
        <v>72</v>
      </c>
      <c r="D5" s="1">
        <v>1586714.1421542312</v>
      </c>
      <c r="E5" s="1">
        <v>1866384.9841704965</v>
      </c>
      <c r="F5" s="35">
        <f t="shared" ref="F5:F11" si="0">+IFERROR(E5/D5,0)</f>
        <v>1.1762578618203812</v>
      </c>
      <c r="G5" s="1">
        <v>781193.74995028717</v>
      </c>
      <c r="H5" s="1">
        <v>1171964.9024874633</v>
      </c>
      <c r="I5" s="35">
        <f t="shared" ref="I5:L11" si="1">+IFERROR(H5/G5,0)</f>
        <v>1.5002230913419925</v>
      </c>
      <c r="J5" s="1">
        <v>1306797.090613845</v>
      </c>
      <c r="K5" s="1">
        <f>+SUM('Direct tinh thuong_T3'!G4:G21,'Direct tinh thuong_T3'!G27)</f>
        <v>675210.44323067018</v>
      </c>
      <c r="L5" s="35">
        <f t="shared" si="1"/>
        <v>0.51669111301242787</v>
      </c>
      <c r="M5" s="22">
        <f>+SUM(D5,G5,J5)</f>
        <v>3674704.9827183634</v>
      </c>
      <c r="N5" s="22">
        <f>+SUM(E5,H5,K5)</f>
        <v>3713560.3298886297</v>
      </c>
      <c r="O5" s="35">
        <f t="shared" ref="O5" si="2">+IFERROR(N5/M5,0)</f>
        <v>1.0105737324092676</v>
      </c>
    </row>
    <row r="6" spans="1:15" x14ac:dyDescent="0.25">
      <c r="A6" s="2">
        <f>+A5+1</f>
        <v>2</v>
      </c>
      <c r="B6" t="s">
        <v>73</v>
      </c>
      <c r="C6" t="s">
        <v>74</v>
      </c>
      <c r="D6" s="1">
        <v>3465908.4355774778</v>
      </c>
      <c r="E6" s="1">
        <v>3216515.634315324</v>
      </c>
      <c r="F6" s="35">
        <f t="shared" si="0"/>
        <v>0.92804403062061824</v>
      </c>
      <c r="G6" s="1">
        <v>1242406.3445660926</v>
      </c>
      <c r="H6" s="1">
        <v>1576694.9666339997</v>
      </c>
      <c r="I6" s="35">
        <f t="shared" si="1"/>
        <v>1.2690654499069358</v>
      </c>
      <c r="J6" s="1">
        <v>2435347.2535576914</v>
      </c>
      <c r="K6" s="1">
        <f>+SUM('Direct tinh thuong_T3'!H4:I21)</f>
        <v>1301256.46863</v>
      </c>
      <c r="L6" s="35">
        <f t="shared" si="1"/>
        <v>0.53432070795203923</v>
      </c>
      <c r="M6" s="22">
        <f t="shared" ref="M6:M10" si="3">+SUM(D6,G6,J6)</f>
        <v>7143662.0337012615</v>
      </c>
      <c r="N6" s="22">
        <f t="shared" ref="N6:N10" si="4">+SUM(E6,H6,K6)</f>
        <v>6094467.0695793238</v>
      </c>
      <c r="O6" s="35">
        <f t="shared" ref="O6:O11" si="5">+IFERROR(N6/M6,0)</f>
        <v>0.8531292551114249</v>
      </c>
    </row>
    <row r="7" spans="1:15" x14ac:dyDescent="0.25">
      <c r="A7" s="2">
        <f t="shared" ref="A7:A10" si="6">+A6+1</f>
        <v>3</v>
      </c>
      <c r="B7" t="s">
        <v>75</v>
      </c>
      <c r="C7" t="s">
        <v>76</v>
      </c>
      <c r="D7" s="1">
        <v>5085915.5001240158</v>
      </c>
      <c r="E7" s="1">
        <v>4271484.2840400003</v>
      </c>
      <c r="F7" s="35">
        <f t="shared" si="0"/>
        <v>0.83986536621299424</v>
      </c>
      <c r="G7" s="1">
        <v>2167689.5059662489</v>
      </c>
      <c r="H7" s="1">
        <v>2717626.932</v>
      </c>
      <c r="I7" s="35">
        <f t="shared" si="1"/>
        <v>1.2536975081164201</v>
      </c>
      <c r="J7" s="1">
        <v>5138528.7261778563</v>
      </c>
      <c r="K7" s="1">
        <f>+SUM(MTE!M25:M33)</f>
        <v>5039428.5283200014</v>
      </c>
      <c r="L7" s="35">
        <f t="shared" si="1"/>
        <v>0.98071428552048445</v>
      </c>
      <c r="M7" s="22">
        <f t="shared" si="3"/>
        <v>12392133.732268121</v>
      </c>
      <c r="N7" s="22">
        <f t="shared" si="4"/>
        <v>12028539.744360002</v>
      </c>
      <c r="O7" s="35">
        <f t="shared" si="5"/>
        <v>0.97065929114682248</v>
      </c>
    </row>
    <row r="8" spans="1:15" x14ac:dyDescent="0.25">
      <c r="A8" s="2">
        <f t="shared" si="6"/>
        <v>4</v>
      </c>
      <c r="B8" t="s">
        <v>77</v>
      </c>
      <c r="C8" t="s">
        <v>78</v>
      </c>
      <c r="D8" s="1">
        <v>1325739.8169136995</v>
      </c>
      <c r="E8" s="1">
        <v>2193792.0660801805</v>
      </c>
      <c r="F8" s="35">
        <f t="shared" si="0"/>
        <v>1.654768181578262</v>
      </c>
      <c r="G8" s="1">
        <v>736511.61169306608</v>
      </c>
      <c r="H8" s="1">
        <v>470172.71726853692</v>
      </c>
      <c r="I8" s="35">
        <f t="shared" si="1"/>
        <v>0.63837787456971795</v>
      </c>
      <c r="J8" s="1">
        <v>1373195.340624532</v>
      </c>
      <c r="K8" s="1">
        <v>847512.31759533007</v>
      </c>
      <c r="L8" s="35">
        <f t="shared" si="1"/>
        <v>0.61718263419819042</v>
      </c>
      <c r="M8" s="22">
        <f t="shared" si="3"/>
        <v>3435446.7692312975</v>
      </c>
      <c r="N8" s="22">
        <f t="shared" si="4"/>
        <v>3511477.1009440473</v>
      </c>
      <c r="O8" s="35">
        <f t="shared" si="5"/>
        <v>1.0221311336836001</v>
      </c>
    </row>
    <row r="9" spans="1:15" x14ac:dyDescent="0.25">
      <c r="A9" s="2">
        <f t="shared" si="6"/>
        <v>5</v>
      </c>
      <c r="B9" t="s">
        <v>79</v>
      </c>
      <c r="C9" t="s">
        <v>61</v>
      </c>
      <c r="D9" s="1">
        <v>2486097.9221442775</v>
      </c>
      <c r="E9" s="1">
        <v>4020327.7442801795</v>
      </c>
      <c r="F9" s="35">
        <f t="shared" si="0"/>
        <v>1.6171236492618191</v>
      </c>
      <c r="G9" s="1">
        <v>1917017.6831574671</v>
      </c>
      <c r="H9" s="1">
        <v>1786422.3082685356</v>
      </c>
      <c r="I9" s="35">
        <f t="shared" si="1"/>
        <v>0.93187575887467489</v>
      </c>
      <c r="J9" s="1">
        <v>3216750.7773846872</v>
      </c>
      <c r="K9" s="1">
        <f>+SUM(MTE!M34:M43)</f>
        <v>3314213.8787953332</v>
      </c>
      <c r="L9" s="35">
        <f t="shared" si="1"/>
        <v>1.0302986175043023</v>
      </c>
      <c r="M9" s="22">
        <f t="shared" si="3"/>
        <v>7619866.3826864315</v>
      </c>
      <c r="N9" s="22">
        <f t="shared" si="4"/>
        <v>9120963.9313440472</v>
      </c>
      <c r="O9" s="35">
        <f t="shared" si="5"/>
        <v>1.196997883331439</v>
      </c>
    </row>
    <row r="10" spans="1:15" x14ac:dyDescent="0.25">
      <c r="A10" s="2">
        <f t="shared" si="6"/>
        <v>6</v>
      </c>
      <c r="B10" t="s">
        <v>80</v>
      </c>
      <c r="C10" t="s">
        <v>81</v>
      </c>
      <c r="D10" s="1">
        <v>10138538.077855725</v>
      </c>
      <c r="E10" s="1">
        <v>9354384.9025258198</v>
      </c>
      <c r="F10" s="35">
        <f t="shared" si="0"/>
        <v>0.92265618876131383</v>
      </c>
      <c r="G10" s="1">
        <v>4191289.6004826287</v>
      </c>
      <c r="H10" s="1">
        <v>5466286.8011214631</v>
      </c>
      <c r="I10" s="35">
        <f t="shared" si="1"/>
        <v>1.3042016472667548</v>
      </c>
      <c r="J10" s="1">
        <v>8880673.0703493915</v>
      </c>
      <c r="K10" s="1">
        <f>+SUM(K5:K7)</f>
        <v>7015895.4401806714</v>
      </c>
      <c r="L10" s="35">
        <f t="shared" si="1"/>
        <v>0.7900184349320547</v>
      </c>
      <c r="M10" s="22">
        <f t="shared" si="3"/>
        <v>23210500.748687744</v>
      </c>
      <c r="N10" s="22">
        <f t="shared" si="4"/>
        <v>21836567.143827952</v>
      </c>
      <c r="O10" s="35">
        <f t="shared" si="5"/>
        <v>0.94080551644550492</v>
      </c>
    </row>
    <row r="11" spans="1:15" x14ac:dyDescent="0.25">
      <c r="A11" s="53" t="s">
        <v>128</v>
      </c>
      <c r="B11" s="53"/>
      <c r="C11" s="53"/>
      <c r="D11" s="49">
        <f>+SUM(D9:D10)</f>
        <v>12624636.000000002</v>
      </c>
      <c r="E11" s="49">
        <f t="shared" ref="E11" si="7">+SUM(E9:E10)</f>
        <v>13374712.646806</v>
      </c>
      <c r="F11" s="45">
        <f t="shared" si="0"/>
        <v>1.0594137246258821</v>
      </c>
      <c r="G11" s="49">
        <f>+SUM(G9:G10)</f>
        <v>6108307.283640096</v>
      </c>
      <c r="H11" s="49">
        <f t="shared" ref="H11" si="8">+SUM(H9:H10)</f>
        <v>7252709.109389999</v>
      </c>
      <c r="I11" s="45">
        <f t="shared" si="1"/>
        <v>1.1873517117933734</v>
      </c>
      <c r="J11" s="49">
        <f>+SUM(J9:J10)</f>
        <v>12097423.847734079</v>
      </c>
      <c r="K11" s="49">
        <f t="shared" ref="K11" si="9">+SUM(K9:K10)</f>
        <v>10330109.318976004</v>
      </c>
      <c r="L11" s="45">
        <f t="shared" ref="L11" si="10">+IFERROR(K11/J11,0)</f>
        <v>0.85390984469068565</v>
      </c>
      <c r="M11" s="49">
        <f>+SUM(M9:M10)</f>
        <v>30830367.131374177</v>
      </c>
      <c r="N11" s="49">
        <f t="shared" ref="N11" si="11">+SUM(N9:N10)</f>
        <v>30957531.075172</v>
      </c>
      <c r="O11" s="45">
        <f t="shared" si="5"/>
        <v>1.004124632809462</v>
      </c>
    </row>
    <row r="13" spans="1:15" x14ac:dyDescent="0.25">
      <c r="A13" s="51" t="s">
        <v>131</v>
      </c>
    </row>
    <row r="14" spans="1:15" x14ac:dyDescent="0.25">
      <c r="A14"/>
    </row>
    <row r="15" spans="1:15" x14ac:dyDescent="0.25">
      <c r="D15" s="52" t="s">
        <v>83</v>
      </c>
      <c r="E15" s="52"/>
      <c r="F15" s="3"/>
      <c r="G15" s="52" t="s">
        <v>84</v>
      </c>
      <c r="H15" s="52"/>
      <c r="J15" s="52" t="s">
        <v>88</v>
      </c>
      <c r="K15" s="52"/>
      <c r="M15" s="54" t="s">
        <v>123</v>
      </c>
      <c r="N15" s="54"/>
      <c r="O15" s="54"/>
    </row>
    <row r="16" spans="1:15" x14ac:dyDescent="0.25">
      <c r="A16" s="5" t="s">
        <v>82</v>
      </c>
      <c r="B16" s="6" t="s">
        <v>0</v>
      </c>
      <c r="C16" s="6" t="s">
        <v>1</v>
      </c>
      <c r="D16" s="4" t="s">
        <v>34</v>
      </c>
      <c r="E16" s="4" t="s">
        <v>35</v>
      </c>
      <c r="F16" s="9" t="s">
        <v>124</v>
      </c>
      <c r="G16" s="9" t="s">
        <v>34</v>
      </c>
      <c r="H16" s="9" t="s">
        <v>35</v>
      </c>
      <c r="I16" s="9" t="s">
        <v>125</v>
      </c>
      <c r="J16" s="9" t="s">
        <v>34</v>
      </c>
      <c r="K16" s="9" t="s">
        <v>35</v>
      </c>
      <c r="L16" s="9" t="s">
        <v>126</v>
      </c>
      <c r="M16" s="40" t="s">
        <v>34</v>
      </c>
      <c r="N16" s="40" t="s">
        <v>35</v>
      </c>
      <c r="O16" s="40" t="s">
        <v>127</v>
      </c>
    </row>
    <row r="17" spans="1:15" x14ac:dyDescent="0.25">
      <c r="A17" s="2">
        <v>1</v>
      </c>
      <c r="B17" t="s">
        <v>71</v>
      </c>
      <c r="C17" t="s">
        <v>72</v>
      </c>
      <c r="D17" s="1">
        <v>1586714.1421542312</v>
      </c>
      <c r="E17" s="1">
        <v>1866384.984170496</v>
      </c>
      <c r="F17" s="35">
        <f t="shared" ref="F17:F23" si="12">+IFERROR(E17/D17,0)</f>
        <v>1.1762578618203809</v>
      </c>
      <c r="G17" s="1">
        <v>781193.74995028717</v>
      </c>
      <c r="H17" s="1">
        <v>1181889.8616474627</v>
      </c>
      <c r="I17" s="35">
        <f t="shared" ref="I17:I23" si="13">+IFERROR(H17/G17,0)</f>
        <v>1.5129279538176985</v>
      </c>
      <c r="J17" s="1">
        <v>1306797.0906138453</v>
      </c>
      <c r="K17" s="1">
        <v>675210.44323066995</v>
      </c>
      <c r="L17" s="35">
        <f t="shared" ref="L17:L23" si="14">+IFERROR(K17/J17,0)</f>
        <v>0.51669111301242765</v>
      </c>
      <c r="M17" s="22">
        <f>+SUM(D17,G17,J17)</f>
        <v>3674704.9827183639</v>
      </c>
      <c r="N17" s="22">
        <f>+SUM(E17,H17,K17)</f>
        <v>3723485.2890486289</v>
      </c>
      <c r="O17" s="35">
        <f t="shared" ref="O17:O23" si="15">+IFERROR(N17/M17,0)</f>
        <v>1.013274618386965</v>
      </c>
    </row>
    <row r="18" spans="1:15" x14ac:dyDescent="0.25">
      <c r="A18" s="2">
        <f>+A17+1</f>
        <v>2</v>
      </c>
      <c r="B18" t="s">
        <v>73</v>
      </c>
      <c r="C18" t="s">
        <v>74</v>
      </c>
      <c r="D18" s="1">
        <v>3465908.4355774778</v>
      </c>
      <c r="E18" s="1">
        <v>2848524.5619999995</v>
      </c>
      <c r="F18" s="35">
        <f t="shared" si="12"/>
        <v>0.82186953722145517</v>
      </c>
      <c r="G18" s="1">
        <v>1242406.3445660926</v>
      </c>
      <c r="H18" s="1">
        <v>1181848.7229999998</v>
      </c>
      <c r="I18" s="35">
        <f t="shared" si="13"/>
        <v>0.95125779755475859</v>
      </c>
      <c r="J18" s="1">
        <v>2954967.9014152694</v>
      </c>
      <c r="K18" s="1">
        <v>711052.12400000007</v>
      </c>
      <c r="L18" s="35">
        <f t="shared" si="14"/>
        <v>0.24062939013971849</v>
      </c>
      <c r="M18" s="22">
        <f t="shared" ref="M18:M22" si="16">+SUM(D18,G18,J18)</f>
        <v>7663282.68155884</v>
      </c>
      <c r="N18" s="22">
        <f t="shared" ref="N18:N22" si="17">+SUM(E18,H18,K18)</f>
        <v>4741425.4089999991</v>
      </c>
      <c r="O18" s="35">
        <f t="shared" si="15"/>
        <v>0.61871988885519147</v>
      </c>
    </row>
    <row r="19" spans="1:15" x14ac:dyDescent="0.25">
      <c r="A19" s="2">
        <f t="shared" ref="A19:A22" si="18">+A18+1</f>
        <v>3</v>
      </c>
      <c r="B19" t="s">
        <v>75</v>
      </c>
      <c r="C19" t="s">
        <v>76</v>
      </c>
      <c r="D19" s="1">
        <v>4628183.1051128544</v>
      </c>
      <c r="E19" s="1">
        <v>3083576.7860000003</v>
      </c>
      <c r="F19" s="35">
        <f t="shared" si="12"/>
        <v>0.66626075848068889</v>
      </c>
      <c r="G19" s="1">
        <v>1972597.4504292866</v>
      </c>
      <c r="H19" s="1">
        <v>1514420.5279999999</v>
      </c>
      <c r="I19" s="35">
        <f t="shared" si="13"/>
        <v>0.76772913179545277</v>
      </c>
      <c r="J19" s="1">
        <v>4402316.0973925628</v>
      </c>
      <c r="K19" s="1">
        <v>5727828.4420000026</v>
      </c>
      <c r="L19" s="35">
        <f t="shared" si="14"/>
        <v>1.3010943138300597</v>
      </c>
      <c r="M19" s="22">
        <f t="shared" si="16"/>
        <v>11003096.652934704</v>
      </c>
      <c r="N19" s="22">
        <f t="shared" si="17"/>
        <v>10325825.756000003</v>
      </c>
      <c r="O19" s="35">
        <f t="shared" si="15"/>
        <v>0.93844724641639299</v>
      </c>
    </row>
    <row r="20" spans="1:15" x14ac:dyDescent="0.25">
      <c r="A20" s="2">
        <f t="shared" si="18"/>
        <v>4</v>
      </c>
      <c r="B20" t="s">
        <v>77</v>
      </c>
      <c r="C20" t="s">
        <v>78</v>
      </c>
      <c r="D20" s="1">
        <v>1325739.8169136995</v>
      </c>
      <c r="E20" s="1">
        <v>1775471.9577495032</v>
      </c>
      <c r="F20" s="35">
        <f t="shared" si="12"/>
        <v>1.3392310731699775</v>
      </c>
      <c r="G20" s="1">
        <v>736511.61169306608</v>
      </c>
      <c r="H20" s="1">
        <v>411884.55737253703</v>
      </c>
      <c r="I20" s="35">
        <f t="shared" si="13"/>
        <v>0.55923701790079294</v>
      </c>
      <c r="J20" s="1">
        <v>1373195.340624532</v>
      </c>
      <c r="K20" s="1">
        <v>702058.17014933028</v>
      </c>
      <c r="L20" s="35">
        <f t="shared" si="14"/>
        <v>0.51125877679575638</v>
      </c>
      <c r="M20" s="22">
        <f t="shared" si="16"/>
        <v>3435446.7692312975</v>
      </c>
      <c r="N20" s="22">
        <f t="shared" si="17"/>
        <v>2889414.6852713702</v>
      </c>
      <c r="O20" s="35">
        <f t="shared" si="15"/>
        <v>0.84105936705224937</v>
      </c>
    </row>
    <row r="21" spans="1:15" x14ac:dyDescent="0.25">
      <c r="A21" s="2">
        <f t="shared" si="18"/>
        <v>5</v>
      </c>
      <c r="B21" t="s">
        <v>79</v>
      </c>
      <c r="C21" t="s">
        <v>61</v>
      </c>
      <c r="D21" s="1">
        <v>2381665.6926735258</v>
      </c>
      <c r="E21" s="1">
        <v>4269879.3547495026</v>
      </c>
      <c r="F21" s="35">
        <f t="shared" si="12"/>
        <v>1.7928122187276305</v>
      </c>
      <c r="G21" s="1">
        <v>1810772.1367256709</v>
      </c>
      <c r="H21" s="1">
        <v>1742637.3373725365</v>
      </c>
      <c r="I21" s="35">
        <f t="shared" si="13"/>
        <v>0.96237251613759689</v>
      </c>
      <c r="J21" s="1">
        <v>2828471.5659256973</v>
      </c>
      <c r="K21" s="1">
        <v>2753255.0701493295</v>
      </c>
      <c r="L21" s="35">
        <f t="shared" si="14"/>
        <v>0.97340737072187922</v>
      </c>
      <c r="M21" s="22">
        <f t="shared" si="16"/>
        <v>7020909.3953248933</v>
      </c>
      <c r="N21" s="22">
        <f t="shared" si="17"/>
        <v>8765771.7622713689</v>
      </c>
      <c r="O21" s="35">
        <f t="shared" si="15"/>
        <v>1.2485236980993304</v>
      </c>
    </row>
    <row r="22" spans="1:15" x14ac:dyDescent="0.25">
      <c r="A22" s="2">
        <f t="shared" si="18"/>
        <v>6</v>
      </c>
      <c r="B22" t="s">
        <v>80</v>
      </c>
      <c r="C22" t="s">
        <v>81</v>
      </c>
      <c r="D22" s="1">
        <v>9680805.6828445643</v>
      </c>
      <c r="E22" s="1">
        <v>7798486.3321704958</v>
      </c>
      <c r="F22" s="35">
        <f t="shared" si="12"/>
        <v>0.80556170505418345</v>
      </c>
      <c r="G22" s="1">
        <v>3996197.5449456666</v>
      </c>
      <c r="H22" s="1">
        <v>3878159.1126474626</v>
      </c>
      <c r="I22" s="35">
        <f t="shared" si="13"/>
        <v>0.97046231299363639</v>
      </c>
      <c r="J22" s="1">
        <f>+SUM(J17:J19)</f>
        <v>8664081.0894216783</v>
      </c>
      <c r="K22" s="1">
        <f>+SUM(K17:K19)</f>
        <v>7114091.0092306724</v>
      </c>
      <c r="L22" s="35">
        <f t="shared" si="14"/>
        <v>0.82110161894912892</v>
      </c>
      <c r="M22" s="22">
        <f t="shared" si="16"/>
        <v>22341084.317211911</v>
      </c>
      <c r="N22" s="22">
        <f t="shared" si="17"/>
        <v>18790736.45404863</v>
      </c>
      <c r="O22" s="35">
        <f t="shared" si="15"/>
        <v>0.84108435325907438</v>
      </c>
    </row>
    <row r="23" spans="1:15" x14ac:dyDescent="0.25">
      <c r="A23" s="53" t="s">
        <v>128</v>
      </c>
      <c r="B23" s="53"/>
      <c r="C23" s="53"/>
      <c r="D23" s="49">
        <f>+SUM(D21:D22)</f>
        <v>12062471.375518091</v>
      </c>
      <c r="E23" s="49">
        <f t="shared" ref="E23" si="19">+SUM(E21:E22)</f>
        <v>12068365.686919998</v>
      </c>
      <c r="F23" s="45">
        <f t="shared" si="12"/>
        <v>1.0004886487369304</v>
      </c>
      <c r="G23" s="49">
        <f>+SUM(G21:G22)</f>
        <v>5806969.6816713372</v>
      </c>
      <c r="H23" s="49">
        <f t="shared" ref="H23" si="20">+SUM(H21:H22)</f>
        <v>5620796.4500199994</v>
      </c>
      <c r="I23" s="45">
        <f t="shared" si="13"/>
        <v>0.96793969284204107</v>
      </c>
      <c r="J23" s="49">
        <f>+SUM(J21:J22)</f>
        <v>11492552.655347375</v>
      </c>
      <c r="K23" s="49">
        <f t="shared" ref="K23" si="21">+SUM(K21:K22)</f>
        <v>9867346.0793800019</v>
      </c>
      <c r="L23" s="45">
        <f t="shared" si="14"/>
        <v>0.85858611009180974</v>
      </c>
      <c r="M23" s="49">
        <f>+SUM(M21:M22)</f>
        <v>29361993.712536804</v>
      </c>
      <c r="N23" s="49">
        <f t="shared" ref="N23" si="22">+SUM(N21:N22)</f>
        <v>27556508.216320001</v>
      </c>
      <c r="O23" s="45">
        <f t="shared" si="15"/>
        <v>0.93850943795257646</v>
      </c>
    </row>
  </sheetData>
  <mergeCells count="10">
    <mergeCell ref="D3:E3"/>
    <mergeCell ref="G3:H3"/>
    <mergeCell ref="J3:K3"/>
    <mergeCell ref="A11:C11"/>
    <mergeCell ref="M3:O3"/>
    <mergeCell ref="D15:E15"/>
    <mergeCell ref="G15:H15"/>
    <mergeCell ref="J15:K15"/>
    <mergeCell ref="M15:O15"/>
    <mergeCell ref="A23:C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55"/>
  <sheetViews>
    <sheetView showGridLines="0" zoomScale="70" zoomScaleNormal="70" workbookViewId="0">
      <pane xSplit="5" ySplit="3" topLeftCell="F10" activePane="bottomRight" state="frozen"/>
      <selection activeCell="D35" sqref="D35"/>
      <selection pane="topRight" activeCell="D35" sqref="D35"/>
      <selection pane="bottomLeft" activeCell="D35" sqref="D35"/>
      <selection pane="bottomRight" activeCell="D35" sqref="D35"/>
    </sheetView>
  </sheetViews>
  <sheetFormatPr defaultRowHeight="15" x14ac:dyDescent="0.25"/>
  <cols>
    <col min="1" max="1" width="6.5703125" customWidth="1"/>
    <col min="2" max="2" width="15" bestFit="1" customWidth="1"/>
    <col min="3" max="3" width="35.7109375" bestFit="1" customWidth="1"/>
    <col min="4" max="4" width="18" customWidth="1"/>
    <col min="5" max="5" width="13.28515625" bestFit="1" customWidth="1"/>
    <col min="6" max="6" width="15" style="1" bestFit="1" customWidth="1"/>
    <col min="7" max="7" width="14.85546875" style="12" bestFit="1" customWidth="1"/>
    <col min="8" max="8" width="15" style="1" bestFit="1" customWidth="1"/>
    <col min="9" max="9" width="19" style="1" customWidth="1"/>
    <col min="10" max="10" width="21.7109375" style="1" customWidth="1"/>
    <col min="11" max="11" width="15.85546875" customWidth="1"/>
    <col min="12" max="13" width="11.5703125" bestFit="1" customWidth="1"/>
    <col min="14" max="14" width="10.5703125" bestFit="1" customWidth="1"/>
  </cols>
  <sheetData>
    <row r="1" spans="2:14" ht="18.75" x14ac:dyDescent="0.3">
      <c r="B1" s="11" t="s">
        <v>89</v>
      </c>
    </row>
    <row r="3" spans="2:14" ht="42" customHeight="1" x14ac:dyDescent="0.25">
      <c r="B3" s="13" t="s">
        <v>90</v>
      </c>
      <c r="C3" s="13" t="s">
        <v>1</v>
      </c>
      <c r="D3" s="13" t="s">
        <v>91</v>
      </c>
      <c r="E3" s="13" t="s">
        <v>92</v>
      </c>
      <c r="F3" s="14" t="s">
        <v>93</v>
      </c>
      <c r="G3" s="15" t="s">
        <v>94</v>
      </c>
      <c r="H3" s="14" t="s">
        <v>95</v>
      </c>
      <c r="I3" s="14" t="s">
        <v>96</v>
      </c>
      <c r="J3" s="14" t="s">
        <v>97</v>
      </c>
      <c r="K3" s="16" t="s">
        <v>98</v>
      </c>
    </row>
    <row r="4" spans="2:14" x14ac:dyDescent="0.25">
      <c r="B4" s="17" t="s">
        <v>2</v>
      </c>
      <c r="C4" s="17" t="s">
        <v>3</v>
      </c>
      <c r="D4" s="18">
        <v>45136</v>
      </c>
      <c r="E4" s="18"/>
      <c r="F4" s="19">
        <f>+IFERROR(VLOOKUP($B4,'[2]TARGET MT BY MTE'!$C$15:$F$29,4,0),0)</f>
        <v>239663.34463435318</v>
      </c>
      <c r="G4" s="20">
        <v>44647.666999999994</v>
      </c>
      <c r="H4" s="20">
        <v>99815.904540000003</v>
      </c>
      <c r="I4" s="20">
        <v>27533.193588000002</v>
      </c>
      <c r="J4" s="19">
        <f>+SUM(G4:I4)</f>
        <v>171996.765128</v>
      </c>
      <c r="K4" s="21">
        <f t="shared" ref="K4:K29" si="0">+IFERROR(J4/F4,0)</f>
        <v>0.71765987156029243</v>
      </c>
      <c r="L4" s="22"/>
      <c r="M4" s="22"/>
      <c r="N4" s="22"/>
    </row>
    <row r="5" spans="2:14" x14ac:dyDescent="0.25">
      <c r="B5" s="17" t="s">
        <v>28</v>
      </c>
      <c r="C5" s="17" t="s">
        <v>29</v>
      </c>
      <c r="D5" s="18">
        <v>45247</v>
      </c>
      <c r="E5" s="18"/>
      <c r="F5" s="19">
        <f>+IFERROR(VLOOKUP($B5,'[2]TARGET MT BY MTE'!$C$15:$F$29,4,0),0)</f>
        <v>163295.99769722999</v>
      </c>
      <c r="G5" s="20">
        <v>43267.176999999996</v>
      </c>
      <c r="H5" s="20">
        <v>43709.184648000009</v>
      </c>
      <c r="I5" s="20">
        <v>38956.215653999992</v>
      </c>
      <c r="J5" s="19">
        <f t="shared" ref="J5:J28" si="1">+SUM(G5:I5)</f>
        <v>125932.57730199999</v>
      </c>
      <c r="K5" s="21">
        <f t="shared" si="0"/>
        <v>0.77119206274420649</v>
      </c>
      <c r="L5" s="22"/>
      <c r="M5" s="22"/>
      <c r="N5" s="22"/>
    </row>
    <row r="6" spans="2:14" x14ac:dyDescent="0.25">
      <c r="B6" s="17" t="s">
        <v>99</v>
      </c>
      <c r="C6" s="17" t="s">
        <v>100</v>
      </c>
      <c r="D6" s="23">
        <v>45367</v>
      </c>
      <c r="E6" s="18"/>
      <c r="F6" s="19">
        <v>199876.89643791897</v>
      </c>
      <c r="G6" s="20">
        <v>23290.923000000003</v>
      </c>
      <c r="H6" s="20">
        <v>36719.34921</v>
      </c>
      <c r="I6" s="20">
        <v>28958.267520000001</v>
      </c>
      <c r="J6" s="19">
        <f t="shared" si="1"/>
        <v>88968.539730000004</v>
      </c>
      <c r="K6" s="21">
        <f t="shared" si="0"/>
        <v>0.44511667589171972</v>
      </c>
      <c r="L6" s="22"/>
      <c r="M6" s="22"/>
      <c r="N6" s="22"/>
    </row>
    <row r="7" spans="2:14" x14ac:dyDescent="0.25">
      <c r="B7" s="17"/>
      <c r="C7" s="17" t="s">
        <v>17</v>
      </c>
      <c r="D7" s="18"/>
      <c r="E7" s="18"/>
      <c r="F7" s="19"/>
      <c r="G7" s="20">
        <v>22413.723999999998</v>
      </c>
      <c r="H7" s="20"/>
      <c r="I7" s="20"/>
      <c r="J7" s="19">
        <f t="shared" si="1"/>
        <v>22413.723999999998</v>
      </c>
      <c r="K7" s="21">
        <f t="shared" si="0"/>
        <v>0</v>
      </c>
      <c r="L7" s="22"/>
      <c r="M7" s="22"/>
      <c r="N7" s="22"/>
    </row>
    <row r="8" spans="2:14" x14ac:dyDescent="0.25">
      <c r="B8" s="17" t="s">
        <v>101</v>
      </c>
      <c r="C8" s="17" t="s">
        <v>102</v>
      </c>
      <c r="D8" s="23">
        <v>45371</v>
      </c>
      <c r="E8" s="18"/>
      <c r="F8" s="19">
        <v>183723.35438891637</v>
      </c>
      <c r="G8" s="20"/>
      <c r="H8" s="20">
        <v>36818.261280000006</v>
      </c>
      <c r="I8" s="20">
        <v>68188.184783999997</v>
      </c>
      <c r="J8" s="19">
        <f t="shared" si="1"/>
        <v>105006.446064</v>
      </c>
      <c r="K8" s="21">
        <f t="shared" si="0"/>
        <v>0.5715465320849531</v>
      </c>
      <c r="L8" s="22"/>
      <c r="M8" s="22"/>
      <c r="N8" s="22"/>
    </row>
    <row r="9" spans="2:14" x14ac:dyDescent="0.25">
      <c r="B9" s="17" t="s">
        <v>103</v>
      </c>
      <c r="C9" s="17" t="s">
        <v>104</v>
      </c>
      <c r="D9" s="23">
        <v>45359</v>
      </c>
      <c r="E9" s="18"/>
      <c r="F9" s="19">
        <v>312656.87651794194</v>
      </c>
      <c r="G9" s="20">
        <v>89475.741000000024</v>
      </c>
      <c r="H9" s="20">
        <v>62460.19133999999</v>
      </c>
      <c r="I9" s="20">
        <v>23574.597119999995</v>
      </c>
      <c r="J9" s="19">
        <f t="shared" si="1"/>
        <v>175510.52945999999</v>
      </c>
      <c r="K9" s="21">
        <f t="shared" si="0"/>
        <v>0.56135189289504794</v>
      </c>
      <c r="L9" s="22"/>
      <c r="M9" s="22"/>
      <c r="N9" s="22"/>
    </row>
    <row r="10" spans="2:14" x14ac:dyDescent="0.25">
      <c r="B10" s="17"/>
      <c r="C10" s="17" t="s">
        <v>7</v>
      </c>
      <c r="D10" s="18"/>
      <c r="E10" s="18"/>
      <c r="F10" s="19"/>
      <c r="G10" s="20">
        <v>31246.29</v>
      </c>
      <c r="H10" s="20"/>
      <c r="I10" s="20"/>
      <c r="J10" s="19">
        <f t="shared" si="1"/>
        <v>31246.29</v>
      </c>
      <c r="K10" s="21">
        <f t="shared" si="0"/>
        <v>0</v>
      </c>
      <c r="L10" s="22"/>
      <c r="M10" s="22"/>
      <c r="N10" s="22"/>
    </row>
    <row r="11" spans="2:14" x14ac:dyDescent="0.25">
      <c r="B11" s="17" t="s">
        <v>8</v>
      </c>
      <c r="C11" s="17" t="s">
        <v>9</v>
      </c>
      <c r="D11" s="18">
        <v>45104</v>
      </c>
      <c r="E11" s="18"/>
      <c r="F11" s="19">
        <f>+IFERROR(VLOOKUP($B11,'[2]TARGET MT BY MTE'!$C$15:$F$29,4,0),0)</f>
        <v>608329.82905823039</v>
      </c>
      <c r="G11" s="20">
        <v>396835.99300000002</v>
      </c>
      <c r="H11" s="20">
        <v>58618.082159999998</v>
      </c>
      <c r="I11" s="20">
        <v>0</v>
      </c>
      <c r="J11" s="19">
        <f t="shared" si="1"/>
        <v>455454.07516000001</v>
      </c>
      <c r="K11" s="21">
        <f t="shared" si="0"/>
        <v>0.74869594322721134</v>
      </c>
      <c r="L11" s="22"/>
      <c r="M11" s="22"/>
      <c r="N11" s="22"/>
    </row>
    <row r="12" spans="2:14" x14ac:dyDescent="0.25">
      <c r="B12" s="17" t="s">
        <v>10</v>
      </c>
      <c r="C12" s="17" t="s">
        <v>11</v>
      </c>
      <c r="D12" s="18">
        <v>45139</v>
      </c>
      <c r="E12" s="18"/>
      <c r="F12" s="19">
        <f>+IFERROR(VLOOKUP($B12,'[2]TARGET MT BY MTE'!$C$15:$F$29,4,0),0)</f>
        <v>270453.86655637069</v>
      </c>
      <c r="G12" s="20">
        <v>96798.278000000006</v>
      </c>
      <c r="H12" s="20">
        <v>56227.902839999995</v>
      </c>
      <c r="I12" s="20">
        <v>0</v>
      </c>
      <c r="J12" s="19">
        <f t="shared" si="1"/>
        <v>153026.18083999999</v>
      </c>
      <c r="K12" s="21">
        <f t="shared" si="0"/>
        <v>0.56581250912937031</v>
      </c>
      <c r="L12" s="22"/>
      <c r="M12" s="22"/>
      <c r="N12" s="22"/>
    </row>
    <row r="13" spans="2:14" x14ac:dyDescent="0.25">
      <c r="B13" s="17" t="s">
        <v>12</v>
      </c>
      <c r="C13" s="17" t="s">
        <v>13</v>
      </c>
      <c r="D13" s="18">
        <v>45308</v>
      </c>
      <c r="E13" s="18"/>
      <c r="F13" s="19">
        <v>243880.50804704003</v>
      </c>
      <c r="G13" s="20"/>
      <c r="H13" s="20">
        <v>113672.75076000002</v>
      </c>
      <c r="I13" s="20">
        <v>10026.997272000001</v>
      </c>
      <c r="J13" s="19">
        <f t="shared" si="1"/>
        <v>123699.74803200003</v>
      </c>
      <c r="K13" s="21">
        <f t="shared" si="0"/>
        <v>0.50721457414768323</v>
      </c>
      <c r="L13" s="22"/>
      <c r="M13" s="22"/>
      <c r="N13" s="22"/>
    </row>
    <row r="14" spans="2:14" x14ac:dyDescent="0.25">
      <c r="B14" s="17" t="s">
        <v>4</v>
      </c>
      <c r="C14" s="17" t="s">
        <v>5</v>
      </c>
      <c r="D14" s="18">
        <v>44685</v>
      </c>
      <c r="E14" s="18"/>
      <c r="F14" s="19">
        <f>+IFERROR(VLOOKUP($B14,'[2]TARGET MT BY MTE'!$C$15:$F$29,4,0),0)</f>
        <v>151076.22686906584</v>
      </c>
      <c r="G14" s="20"/>
      <c r="H14" s="20">
        <v>16638.629381999999</v>
      </c>
      <c r="I14" s="20">
        <v>0</v>
      </c>
      <c r="J14" s="19">
        <f t="shared" si="1"/>
        <v>16638.629381999999</v>
      </c>
      <c r="K14" s="21">
        <f t="shared" si="0"/>
        <v>0.11013400140328036</v>
      </c>
      <c r="L14" s="22"/>
      <c r="M14" s="22"/>
      <c r="N14" s="22"/>
    </row>
    <row r="15" spans="2:14" x14ac:dyDescent="0.25">
      <c r="B15" s="17" t="s">
        <v>18</v>
      </c>
      <c r="C15" s="17" t="s">
        <v>19</v>
      </c>
      <c r="D15" s="18">
        <v>45111</v>
      </c>
      <c r="E15" s="18"/>
      <c r="F15" s="19">
        <f>+IFERROR(VLOOKUP($B15,'[2]TARGET MT BY MTE'!$C$15:$F$29,4,0),0)</f>
        <v>241993.53820690856</v>
      </c>
      <c r="G15" s="20">
        <v>11207.272000000001</v>
      </c>
      <c r="H15" s="20">
        <v>70950.529637999993</v>
      </c>
      <c r="I15" s="20">
        <v>0</v>
      </c>
      <c r="J15" s="19">
        <f t="shared" si="1"/>
        <v>82157.80163799999</v>
      </c>
      <c r="K15" s="21">
        <f t="shared" si="0"/>
        <v>0.33950411340220865</v>
      </c>
      <c r="L15" s="22"/>
      <c r="M15" s="22"/>
      <c r="N15" s="22"/>
    </row>
    <row r="16" spans="2:14" x14ac:dyDescent="0.25">
      <c r="B16" s="17" t="s">
        <v>20</v>
      </c>
      <c r="C16" s="17" t="s">
        <v>21</v>
      </c>
      <c r="D16" s="18">
        <v>45143</v>
      </c>
      <c r="E16" s="18"/>
      <c r="F16" s="19">
        <f>+IFERROR(VLOOKUP($B16,'[2]TARGET MT BY MTE'!$C$15:$F$29,4,0),0)</f>
        <v>152525.63781939025</v>
      </c>
      <c r="G16" s="20">
        <v>32964.591999999997</v>
      </c>
      <c r="H16" s="20">
        <v>47575.866959999999</v>
      </c>
      <c r="I16" s="20">
        <v>35075.730455999998</v>
      </c>
      <c r="J16" s="19">
        <f t="shared" si="1"/>
        <v>115616.18941599998</v>
      </c>
      <c r="K16" s="21">
        <f t="shared" si="0"/>
        <v>0.75801151248358811</v>
      </c>
      <c r="L16" s="22"/>
      <c r="M16" s="22"/>
      <c r="N16" s="22"/>
    </row>
    <row r="17" spans="1:14" x14ac:dyDescent="0.25">
      <c r="B17" s="17" t="s">
        <v>26</v>
      </c>
      <c r="C17" s="17" t="s">
        <v>27</v>
      </c>
      <c r="D17" s="18">
        <v>45219</v>
      </c>
      <c r="E17" s="18"/>
      <c r="F17" s="19">
        <f>+IFERROR(VLOOKUP($B17,'[2]TARGET MT BY MTE'!$C$15:$F$29,4,0),0)</f>
        <v>242839.20148721553</v>
      </c>
      <c r="G17" s="20">
        <v>6040.4219999999996</v>
      </c>
      <c r="H17" s="20">
        <v>93537.536039999992</v>
      </c>
      <c r="I17" s="20">
        <v>0</v>
      </c>
      <c r="J17" s="19">
        <f t="shared" si="1"/>
        <v>99577.958039999998</v>
      </c>
      <c r="K17" s="21">
        <f t="shared" si="0"/>
        <v>0.41005717952520265</v>
      </c>
      <c r="L17" s="22"/>
      <c r="M17" s="22"/>
      <c r="N17" s="22"/>
    </row>
    <row r="18" spans="1:14" x14ac:dyDescent="0.25">
      <c r="B18" s="17" t="s">
        <v>14</v>
      </c>
      <c r="C18" s="17" t="s">
        <v>15</v>
      </c>
      <c r="D18" s="18">
        <v>45209</v>
      </c>
      <c r="E18" s="18"/>
      <c r="F18" s="19">
        <f>+IFERROR(VLOOKUP($B18,'[2]TARGET MT BY MTE'!$C$15:$F$29,4,0),0)</f>
        <v>237146.8321796137</v>
      </c>
      <c r="G18" s="20">
        <v>32813.687000000005</v>
      </c>
      <c r="H18" s="20">
        <v>117571.64364000002</v>
      </c>
      <c r="I18" s="20">
        <v>57050.220077999984</v>
      </c>
      <c r="J18" s="19">
        <f t="shared" si="1"/>
        <v>207435.55071800001</v>
      </c>
      <c r="K18" s="21">
        <f t="shared" si="0"/>
        <v>0.87471356379278753</v>
      </c>
      <c r="L18" s="22"/>
      <c r="M18" s="22"/>
      <c r="N18" s="22"/>
    </row>
    <row r="19" spans="1:14" x14ac:dyDescent="0.25">
      <c r="B19" s="17" t="s">
        <v>105</v>
      </c>
      <c r="C19" s="17" t="s">
        <v>106</v>
      </c>
      <c r="D19" s="23">
        <v>45365</v>
      </c>
      <c r="E19" s="18"/>
      <c r="F19" s="19">
        <v>263980.20741045976</v>
      </c>
      <c r="G19" s="20">
        <v>26031.205999999998</v>
      </c>
      <c r="H19" s="20">
        <v>74086.359479999999</v>
      </c>
      <c r="I19" s="20">
        <v>0</v>
      </c>
      <c r="J19" s="19">
        <f t="shared" si="1"/>
        <v>100117.56547999999</v>
      </c>
      <c r="K19" s="21">
        <f t="shared" si="0"/>
        <v>0.37926163655265394</v>
      </c>
      <c r="L19" s="22"/>
      <c r="M19" s="22"/>
      <c r="N19" s="22"/>
    </row>
    <row r="20" spans="1:14" x14ac:dyDescent="0.25">
      <c r="B20" s="17"/>
      <c r="C20" s="17" t="s">
        <v>23</v>
      </c>
      <c r="D20" s="18"/>
      <c r="E20" s="18"/>
      <c r="F20" s="19"/>
      <c r="G20" s="20">
        <v>31334.649999999998</v>
      </c>
      <c r="H20" s="20"/>
      <c r="I20" s="20"/>
      <c r="J20" s="19">
        <f t="shared" si="1"/>
        <v>31334.649999999998</v>
      </c>
      <c r="K20" s="21">
        <f t="shared" si="0"/>
        <v>0</v>
      </c>
      <c r="L20" s="22"/>
      <c r="M20" s="22"/>
      <c r="N20" s="22"/>
    </row>
    <row r="21" spans="1:14" x14ac:dyDescent="0.25">
      <c r="B21" s="17" t="s">
        <v>24</v>
      </c>
      <c r="C21" s="17" t="s">
        <v>25</v>
      </c>
      <c r="D21" s="18">
        <v>45150</v>
      </c>
      <c r="E21" s="18"/>
      <c r="F21" s="19">
        <f>+IFERROR(VLOOKUP($B21,'[2]TARGET MT BY MTE'!$C$15:$F$29,4,0),0)</f>
        <v>230702.02686088101</v>
      </c>
      <c r="G21" s="20">
        <v>69221.653999999995</v>
      </c>
      <c r="H21" s="20">
        <v>83490.870239999989</v>
      </c>
      <c r="I21" s="20">
        <v>0</v>
      </c>
      <c r="J21" s="19">
        <f t="shared" si="1"/>
        <v>152712.52424</v>
      </c>
      <c r="K21" s="21">
        <f t="shared" si="0"/>
        <v>0.66194704189612252</v>
      </c>
      <c r="L21" s="22"/>
      <c r="M21" s="22"/>
      <c r="N21" s="22"/>
    </row>
    <row r="22" spans="1:14" x14ac:dyDescent="0.25">
      <c r="B22" s="17" t="s">
        <v>68</v>
      </c>
      <c r="C22" s="17" t="s">
        <v>69</v>
      </c>
      <c r="D22" s="18">
        <v>44755</v>
      </c>
      <c r="E22" s="18"/>
      <c r="F22" s="19">
        <v>746043.65638678789</v>
      </c>
      <c r="G22" s="20">
        <v>600566.59200000006</v>
      </c>
      <c r="H22" s="20">
        <v>87596.150760000004</v>
      </c>
      <c r="I22" s="20">
        <v>0</v>
      </c>
      <c r="J22" s="19">
        <f t="shared" si="1"/>
        <v>688162.74276000005</v>
      </c>
      <c r="K22" s="21">
        <f t="shared" si="0"/>
        <v>0.92241618418536708</v>
      </c>
      <c r="L22" s="22"/>
      <c r="M22" s="22"/>
      <c r="N22" s="22"/>
    </row>
    <row r="23" spans="1:14" x14ac:dyDescent="0.25">
      <c r="B23" s="17" t="s">
        <v>64</v>
      </c>
      <c r="C23" s="17" t="s">
        <v>65</v>
      </c>
      <c r="D23" s="18">
        <v>44488</v>
      </c>
      <c r="E23" s="18"/>
      <c r="F23" s="19">
        <v>271132.74310687161</v>
      </c>
      <c r="G23" s="20">
        <v>111178.05499999999</v>
      </c>
      <c r="H23" s="20">
        <v>6660.6764399999993</v>
      </c>
      <c r="I23" s="20">
        <v>38920.83888599999</v>
      </c>
      <c r="J23" s="19">
        <f t="shared" si="1"/>
        <v>156759.57032599999</v>
      </c>
      <c r="K23" s="21">
        <f t="shared" si="0"/>
        <v>0.57816539798813793</v>
      </c>
      <c r="L23" s="22"/>
      <c r="M23" s="22"/>
      <c r="N23" s="22"/>
    </row>
    <row r="24" spans="1:14" x14ac:dyDescent="0.25">
      <c r="B24" s="17" t="s">
        <v>66</v>
      </c>
      <c r="C24" s="17" t="s">
        <v>67</v>
      </c>
      <c r="D24" s="24">
        <v>45149</v>
      </c>
      <c r="E24" s="24">
        <v>45362</v>
      </c>
      <c r="F24" s="19">
        <v>240473.29540334168</v>
      </c>
      <c r="G24" s="20">
        <v>96881.584999999992</v>
      </c>
      <c r="H24" s="20">
        <v>27045.620279999999</v>
      </c>
      <c r="I24" s="20">
        <v>0</v>
      </c>
      <c r="J24" s="19">
        <f t="shared" si="1"/>
        <v>123927.20527999999</v>
      </c>
      <c r="K24" s="21">
        <f t="shared" si="0"/>
        <v>0.51534705785995505</v>
      </c>
      <c r="L24" s="22"/>
      <c r="M24" s="22"/>
      <c r="N24" s="22"/>
    </row>
    <row r="25" spans="1:14" x14ac:dyDescent="0.25">
      <c r="B25" s="17" t="s">
        <v>62</v>
      </c>
      <c r="C25" s="17" t="s">
        <v>63</v>
      </c>
      <c r="D25" s="18">
        <v>45203</v>
      </c>
      <c r="E25" s="18"/>
      <c r="F25" s="19">
        <v>59077.710256421458</v>
      </c>
      <c r="G25" s="20">
        <v>51430.153999999995</v>
      </c>
      <c r="H25" s="20">
        <v>2811.1870800000002</v>
      </c>
      <c r="I25" s="20">
        <v>0</v>
      </c>
      <c r="J25" s="19">
        <f t="shared" si="1"/>
        <v>54241.341079999998</v>
      </c>
      <c r="K25" s="21">
        <f t="shared" si="0"/>
        <v>0.9181354667364453</v>
      </c>
      <c r="L25" s="22"/>
      <c r="M25" s="22"/>
      <c r="N25" s="22"/>
    </row>
    <row r="26" spans="1:14" x14ac:dyDescent="0.25">
      <c r="B26" s="17"/>
      <c r="C26" s="17" t="s">
        <v>32</v>
      </c>
      <c r="D26" s="18"/>
      <c r="E26" s="18"/>
      <c r="F26" s="19"/>
      <c r="G26" s="20"/>
      <c r="H26" s="20"/>
      <c r="I26" s="20"/>
      <c r="J26" s="19">
        <f t="shared" si="1"/>
        <v>0</v>
      </c>
      <c r="K26" s="21">
        <f t="shared" si="0"/>
        <v>0</v>
      </c>
      <c r="L26" s="22"/>
      <c r="N26" s="22"/>
    </row>
    <row r="27" spans="1:14" x14ac:dyDescent="0.25">
      <c r="B27" s="17"/>
      <c r="C27" s="17" t="s">
        <v>107</v>
      </c>
      <c r="D27" s="18"/>
      <c r="E27" s="18"/>
      <c r="F27" s="19"/>
      <c r="G27" s="20">
        <v>-282378.83276932995</v>
      </c>
      <c r="H27" s="20"/>
      <c r="I27" s="20"/>
      <c r="J27" s="19">
        <f t="shared" si="1"/>
        <v>-282378.83276932995</v>
      </c>
      <c r="K27" s="21">
        <f t="shared" si="0"/>
        <v>0</v>
      </c>
      <c r="L27" s="22">
        <f t="shared" ref="L27:L28" si="2">+H27+I27</f>
        <v>0</v>
      </c>
    </row>
    <row r="28" spans="1:14" x14ac:dyDescent="0.25">
      <c r="B28" s="17"/>
      <c r="C28" s="17" t="s">
        <v>108</v>
      </c>
      <c r="D28" s="18"/>
      <c r="E28" s="18"/>
      <c r="F28" s="19"/>
      <c r="G28" s="20">
        <v>-175578.54185067007</v>
      </c>
      <c r="H28" s="20"/>
      <c r="I28" s="20"/>
      <c r="J28" s="19">
        <f t="shared" si="1"/>
        <v>-175578.54185067007</v>
      </c>
      <c r="K28" s="21">
        <f t="shared" si="0"/>
        <v>0</v>
      </c>
      <c r="L28" s="22">
        <f t="shared" si="2"/>
        <v>0</v>
      </c>
    </row>
    <row r="29" spans="1:14" x14ac:dyDescent="0.25">
      <c r="B29" s="25" t="s">
        <v>109</v>
      </c>
      <c r="C29" s="17"/>
      <c r="D29" s="25"/>
      <c r="E29" s="25"/>
      <c r="F29" s="26">
        <f>+SUM(F4:F28)</f>
        <v>5058871.7493249588</v>
      </c>
      <c r="G29" s="26">
        <f>+SUM(G4:G28)</f>
        <v>1359688.2873800003</v>
      </c>
      <c r="H29" s="26">
        <f>+SUM(H4:H28)</f>
        <v>1136006.6967180001</v>
      </c>
      <c r="I29" s="26">
        <f>+SUM(I4:I28)</f>
        <v>328284.24535799993</v>
      </c>
      <c r="J29" s="26">
        <f>+SUM(J4:J28)</f>
        <v>2823979.2294559991</v>
      </c>
      <c r="K29" s="27">
        <f t="shared" si="0"/>
        <v>0.55822313143890689</v>
      </c>
      <c r="M29">
        <v>17580.325999999997</v>
      </c>
      <c r="N29" s="22">
        <f>+SUM(G22:G25,G28,M29)</f>
        <v>702058.17014932993</v>
      </c>
    </row>
    <row r="30" spans="1:14" x14ac:dyDescent="0.25">
      <c r="G30" s="1"/>
      <c r="K30" s="4"/>
    </row>
    <row r="31" spans="1:14" x14ac:dyDescent="0.25">
      <c r="A31" s="6"/>
      <c r="B31" s="6"/>
      <c r="C31" s="6"/>
      <c r="D31" s="4"/>
      <c r="E31" s="4"/>
      <c r="F31" s="28">
        <v>7356035.6913676662</v>
      </c>
      <c r="H31" s="29">
        <f>+SUM(H4:H21,H27)</f>
        <v>1011893.062158</v>
      </c>
      <c r="I31" s="29">
        <f>+SUM(I4:I21,I27)</f>
        <v>289363.40647199994</v>
      </c>
      <c r="J31" s="29">
        <f>+SUM(J4:J21,J27)</f>
        <v>1976466.9118606697</v>
      </c>
      <c r="K31" s="4">
        <f>+H31+I31</f>
        <v>1301256.46863</v>
      </c>
      <c r="M31" s="22"/>
    </row>
    <row r="32" spans="1:14" x14ac:dyDescent="0.25">
      <c r="A32" s="6"/>
      <c r="B32" s="1"/>
      <c r="C32" s="1"/>
      <c r="D32" s="1"/>
      <c r="E32" s="4"/>
      <c r="F32" s="4"/>
      <c r="H32" s="29">
        <f>+SUM(H22:H26,H28)</f>
        <v>124113.63456000001</v>
      </c>
      <c r="I32" s="29">
        <f>+SUM(I22:I26,I28)</f>
        <v>38920.83888599999</v>
      </c>
      <c r="J32" s="29">
        <f>+SUM(J22:J26,J28)</f>
        <v>847512.31759533007</v>
      </c>
      <c r="K32" s="4">
        <f>+H32+I32</f>
        <v>163034.47344599999</v>
      </c>
      <c r="L32" s="22"/>
    </row>
    <row r="33" spans="1:12" x14ac:dyDescent="0.25">
      <c r="A33" s="6"/>
      <c r="D33" s="4" t="s">
        <v>110</v>
      </c>
      <c r="E33" s="4" t="s">
        <v>111</v>
      </c>
      <c r="F33" s="4" t="s">
        <v>112</v>
      </c>
      <c r="G33" s="30" t="s">
        <v>113</v>
      </c>
      <c r="K33" s="31"/>
    </row>
    <row r="34" spans="1:12" x14ac:dyDescent="0.25">
      <c r="A34" s="32"/>
      <c r="B34" s="1" t="s">
        <v>2</v>
      </c>
      <c r="C34" s="1" t="s">
        <v>3</v>
      </c>
      <c r="D34" s="1">
        <v>2</v>
      </c>
      <c r="E34" s="29">
        <v>5</v>
      </c>
      <c r="F34" s="29">
        <v>7</v>
      </c>
      <c r="G34" s="33">
        <f>+SUM(D34:F34)</f>
        <v>14</v>
      </c>
      <c r="H34" s="4"/>
      <c r="I34" s="4"/>
      <c r="J34" s="34"/>
      <c r="K34" s="31"/>
      <c r="L34" s="34"/>
    </row>
    <row r="35" spans="1:12" x14ac:dyDescent="0.25">
      <c r="B35" t="s">
        <v>28</v>
      </c>
      <c r="C35" t="s">
        <v>29</v>
      </c>
      <c r="D35">
        <v>4</v>
      </c>
      <c r="E35" s="22">
        <v>3</v>
      </c>
      <c r="F35" s="22">
        <v>16</v>
      </c>
      <c r="G35" s="33">
        <f t="shared" ref="G35:G53" si="3">+SUM(D35:F35)</f>
        <v>23</v>
      </c>
      <c r="J35" s="35"/>
      <c r="K35" s="22"/>
    </row>
    <row r="36" spans="1:12" x14ac:dyDescent="0.25">
      <c r="B36" t="s">
        <v>99</v>
      </c>
      <c r="C36" t="s">
        <v>100</v>
      </c>
      <c r="D36">
        <v>2</v>
      </c>
      <c r="E36" s="29">
        <v>4</v>
      </c>
      <c r="F36" s="29">
        <v>1</v>
      </c>
      <c r="G36" s="33">
        <f t="shared" si="3"/>
        <v>7</v>
      </c>
      <c r="H36" s="4"/>
      <c r="I36" s="4"/>
      <c r="J36" s="34"/>
      <c r="K36" s="4"/>
    </row>
    <row r="37" spans="1:12" x14ac:dyDescent="0.25">
      <c r="B37" t="s">
        <v>101</v>
      </c>
      <c r="C37" t="s">
        <v>102</v>
      </c>
      <c r="D37" s="1">
        <v>1</v>
      </c>
      <c r="E37" s="29">
        <v>5</v>
      </c>
      <c r="F37" s="29">
        <v>14</v>
      </c>
      <c r="G37" s="33">
        <f t="shared" si="3"/>
        <v>20</v>
      </c>
      <c r="J37" s="35"/>
    </row>
    <row r="38" spans="1:12" x14ac:dyDescent="0.25">
      <c r="B38" t="s">
        <v>103</v>
      </c>
      <c r="C38" t="s">
        <v>104</v>
      </c>
      <c r="D38">
        <v>2</v>
      </c>
      <c r="E38" s="29">
        <v>5</v>
      </c>
      <c r="F38" s="1">
        <v>18</v>
      </c>
      <c r="G38" s="33">
        <f t="shared" si="3"/>
        <v>25</v>
      </c>
      <c r="H38" s="4"/>
      <c r="I38" s="4"/>
      <c r="J38" s="34"/>
    </row>
    <row r="39" spans="1:12" x14ac:dyDescent="0.25">
      <c r="B39" t="s">
        <v>8</v>
      </c>
      <c r="C39" t="s">
        <v>9</v>
      </c>
      <c r="D39">
        <v>3</v>
      </c>
      <c r="E39" s="29">
        <v>4</v>
      </c>
      <c r="G39" s="33">
        <f t="shared" si="3"/>
        <v>7</v>
      </c>
    </row>
    <row r="40" spans="1:12" x14ac:dyDescent="0.25">
      <c r="B40" t="s">
        <v>10</v>
      </c>
      <c r="C40" t="s">
        <v>11</v>
      </c>
      <c r="D40">
        <v>8</v>
      </c>
      <c r="E40" s="29">
        <v>7</v>
      </c>
      <c r="G40" s="33">
        <f t="shared" si="3"/>
        <v>15</v>
      </c>
    </row>
    <row r="41" spans="1:12" x14ac:dyDescent="0.25">
      <c r="B41" t="s">
        <v>12</v>
      </c>
      <c r="C41" t="s">
        <v>13</v>
      </c>
      <c r="E41" s="29">
        <v>6</v>
      </c>
      <c r="F41" s="1">
        <v>2</v>
      </c>
      <c r="G41" s="33">
        <f t="shared" si="3"/>
        <v>8</v>
      </c>
    </row>
    <row r="42" spans="1:12" x14ac:dyDescent="0.25">
      <c r="B42" t="s">
        <v>4</v>
      </c>
      <c r="C42" t="s">
        <v>5</v>
      </c>
      <c r="E42" s="29">
        <v>7</v>
      </c>
      <c r="G42" s="33">
        <f t="shared" si="3"/>
        <v>7</v>
      </c>
    </row>
    <row r="43" spans="1:12" x14ac:dyDescent="0.25">
      <c r="B43" t="s">
        <v>18</v>
      </c>
      <c r="C43" t="s">
        <v>19</v>
      </c>
      <c r="D43">
        <v>2</v>
      </c>
      <c r="E43" s="29">
        <v>5</v>
      </c>
      <c r="G43" s="33">
        <f t="shared" si="3"/>
        <v>7</v>
      </c>
    </row>
    <row r="44" spans="1:12" x14ac:dyDescent="0.25">
      <c r="B44" t="s">
        <v>20</v>
      </c>
      <c r="C44" t="s">
        <v>21</v>
      </c>
      <c r="D44">
        <v>2</v>
      </c>
      <c r="E44" s="29">
        <v>5</v>
      </c>
      <c r="F44" s="1">
        <v>6</v>
      </c>
      <c r="G44" s="33">
        <f t="shared" si="3"/>
        <v>13</v>
      </c>
    </row>
    <row r="45" spans="1:12" x14ac:dyDescent="0.25">
      <c r="B45" t="s">
        <v>26</v>
      </c>
      <c r="C45" t="s">
        <v>27</v>
      </c>
      <c r="D45">
        <v>2</v>
      </c>
      <c r="E45" s="29">
        <v>15</v>
      </c>
      <c r="G45" s="33">
        <f t="shared" si="3"/>
        <v>17</v>
      </c>
    </row>
    <row r="46" spans="1:12" x14ac:dyDescent="0.25">
      <c r="B46" t="s">
        <v>14</v>
      </c>
      <c r="C46" t="s">
        <v>15</v>
      </c>
      <c r="D46">
        <v>3</v>
      </c>
      <c r="E46" s="29">
        <v>12</v>
      </c>
      <c r="F46" s="1">
        <v>1</v>
      </c>
      <c r="G46" s="33">
        <f t="shared" si="3"/>
        <v>16</v>
      </c>
    </row>
    <row r="47" spans="1:12" x14ac:dyDescent="0.25">
      <c r="B47" t="s">
        <v>22</v>
      </c>
      <c r="C47" t="s">
        <v>23</v>
      </c>
      <c r="D47">
        <v>6</v>
      </c>
      <c r="E47" s="29">
        <v>12</v>
      </c>
      <c r="G47" s="33">
        <f t="shared" si="3"/>
        <v>18</v>
      </c>
    </row>
    <row r="48" spans="1:12" x14ac:dyDescent="0.25">
      <c r="B48" t="s">
        <v>24</v>
      </c>
      <c r="C48" t="s">
        <v>25</v>
      </c>
      <c r="D48">
        <v>2</v>
      </c>
      <c r="E48" s="29">
        <v>8</v>
      </c>
      <c r="G48" s="33">
        <f t="shared" si="3"/>
        <v>10</v>
      </c>
    </row>
    <row r="49" spans="1:14" x14ac:dyDescent="0.25">
      <c r="B49" t="s">
        <v>68</v>
      </c>
      <c r="C49" t="s">
        <v>69</v>
      </c>
      <c r="D49">
        <v>7</v>
      </c>
      <c r="E49" s="29">
        <v>10</v>
      </c>
      <c r="G49" s="33">
        <f t="shared" si="3"/>
        <v>17</v>
      </c>
    </row>
    <row r="50" spans="1:14" x14ac:dyDescent="0.25">
      <c r="B50" t="s">
        <v>64</v>
      </c>
      <c r="C50" t="s">
        <v>65</v>
      </c>
      <c r="D50">
        <v>9</v>
      </c>
      <c r="E50" s="29">
        <v>4</v>
      </c>
      <c r="F50" s="1">
        <v>9</v>
      </c>
      <c r="G50" s="33">
        <f t="shared" si="3"/>
        <v>22</v>
      </c>
    </row>
    <row r="51" spans="1:14" x14ac:dyDescent="0.25">
      <c r="B51" t="s">
        <v>66</v>
      </c>
      <c r="C51" t="s">
        <v>67</v>
      </c>
      <c r="D51">
        <v>10</v>
      </c>
      <c r="E51" s="29">
        <v>7</v>
      </c>
      <c r="G51" s="33">
        <f t="shared" si="3"/>
        <v>17</v>
      </c>
    </row>
    <row r="52" spans="1:14" s="1" customFormat="1" x14ac:dyDescent="0.25">
      <c r="A52"/>
      <c r="B52" t="s">
        <v>62</v>
      </c>
      <c r="C52" t="s">
        <v>63</v>
      </c>
      <c r="D52">
        <v>4</v>
      </c>
      <c r="E52" s="29">
        <v>1</v>
      </c>
      <c r="G52" s="33">
        <f t="shared" si="3"/>
        <v>5</v>
      </c>
      <c r="K52"/>
      <c r="L52"/>
      <c r="M52"/>
      <c r="N52"/>
    </row>
    <row r="53" spans="1:14" s="1" customFormat="1" x14ac:dyDescent="0.25">
      <c r="A53"/>
      <c r="B53"/>
      <c r="C53" t="s">
        <v>32</v>
      </c>
      <c r="D53"/>
      <c r="E53" s="29"/>
      <c r="G53" s="33">
        <f t="shared" si="3"/>
        <v>0</v>
      </c>
      <c r="K53"/>
      <c r="L53"/>
      <c r="M53"/>
      <c r="N53"/>
    </row>
    <row r="54" spans="1:14" s="1" customFormat="1" x14ac:dyDescent="0.25">
      <c r="A54"/>
      <c r="B54"/>
      <c r="C54"/>
      <c r="D54" s="31">
        <f>+SUM(D34:D53)</f>
        <v>69</v>
      </c>
      <c r="E54" s="31">
        <f>+SUM(E34:E53)</f>
        <v>125</v>
      </c>
      <c r="F54" s="31">
        <f>+SUM(F34:F53)</f>
        <v>74</v>
      </c>
      <c r="G54" s="36"/>
      <c r="H54" s="4"/>
      <c r="K54"/>
      <c r="L54"/>
      <c r="M54"/>
      <c r="N54"/>
    </row>
    <row r="55" spans="1:14" s="1" customFormat="1" x14ac:dyDescent="0.25">
      <c r="A55"/>
      <c r="B55"/>
      <c r="C55"/>
      <c r="D55" s="6"/>
      <c r="E55" s="6"/>
      <c r="F55" s="4"/>
      <c r="G55" s="36"/>
      <c r="H55" s="4"/>
      <c r="K55"/>
      <c r="L55"/>
      <c r="M55"/>
      <c r="N55"/>
    </row>
  </sheetData>
  <conditionalFormatting sqref="K4:K6 K11:K19 K21:K28 K8:K9">
    <cfRule type="cellIs" dxfId="5" priority="4" operator="greaterThan">
      <formula>0.8</formula>
    </cfRule>
  </conditionalFormatting>
  <conditionalFormatting sqref="K10">
    <cfRule type="cellIs" dxfId="4" priority="3" operator="greaterThan">
      <formula>0.8</formula>
    </cfRule>
  </conditionalFormatting>
  <conditionalFormatting sqref="K20">
    <cfRule type="cellIs" dxfId="3" priority="2" operator="greaterThan">
      <formula>0.8</formula>
    </cfRule>
  </conditionalFormatting>
  <conditionalFormatting sqref="K7">
    <cfRule type="cellIs" dxfId="2" priority="1" operator="greaterThan">
      <formula>0.8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C00000"/>
  </sheetPr>
  <dimension ref="A1:K16"/>
  <sheetViews>
    <sheetView showGridLines="0" workbookViewId="0">
      <selection activeCell="D35" sqref="D35"/>
    </sheetView>
  </sheetViews>
  <sheetFormatPr defaultRowHeight="15" x14ac:dyDescent="0.25"/>
  <cols>
    <col min="1" max="1" width="12.140625" bestFit="1" customWidth="1"/>
    <col min="2" max="2" width="24.42578125" style="1" bestFit="1" customWidth="1"/>
    <col min="3" max="3" width="14.28515625" style="1" bestFit="1" customWidth="1"/>
    <col min="4" max="4" width="14.28515625" bestFit="1" customWidth="1"/>
    <col min="5" max="5" width="11.42578125" style="37" customWidth="1"/>
    <col min="7" max="7" width="14.28515625" style="37" bestFit="1" customWidth="1"/>
    <col min="8" max="8" width="13.28515625" bestFit="1" customWidth="1"/>
    <col min="9" max="9" width="20.140625" customWidth="1"/>
  </cols>
  <sheetData>
    <row r="1" spans="1:11" x14ac:dyDescent="0.25">
      <c r="A1" s="6" t="s">
        <v>114</v>
      </c>
    </row>
    <row r="2" spans="1:11" x14ac:dyDescent="0.25">
      <c r="A2" s="26" t="s">
        <v>115</v>
      </c>
      <c r="B2" s="26" t="s">
        <v>116</v>
      </c>
      <c r="C2" s="26" t="s">
        <v>117</v>
      </c>
      <c r="D2" s="26" t="s">
        <v>118</v>
      </c>
      <c r="E2" s="38" t="s">
        <v>119</v>
      </c>
    </row>
    <row r="3" spans="1:11" x14ac:dyDescent="0.25">
      <c r="A3" s="19" t="s">
        <v>75</v>
      </c>
      <c r="B3" s="19" t="s">
        <v>76</v>
      </c>
      <c r="C3" s="19">
        <v>2956237.0133203715</v>
      </c>
      <c r="D3" s="19">
        <v>2576745.5456233053</v>
      </c>
      <c r="E3" s="21">
        <f>+D3/C3</f>
        <v>0.8716302292451068</v>
      </c>
      <c r="G3" s="39"/>
      <c r="K3" s="22"/>
    </row>
    <row r="4" spans="1:11" x14ac:dyDescent="0.25">
      <c r="A4" s="19" t="s">
        <v>48</v>
      </c>
      <c r="B4" s="19" t="s">
        <v>49</v>
      </c>
      <c r="C4" s="19">
        <v>309478.17459049274</v>
      </c>
      <c r="D4" s="19">
        <v>329979.59104587621</v>
      </c>
      <c r="E4" s="21">
        <f t="shared" ref="E4:E12" si="0">+D4/C4</f>
        <v>1.0662451123815477</v>
      </c>
      <c r="G4" s="39"/>
      <c r="I4" s="1"/>
      <c r="K4" s="22"/>
    </row>
    <row r="5" spans="1:11" x14ac:dyDescent="0.25">
      <c r="A5" s="19" t="s">
        <v>50</v>
      </c>
      <c r="B5" s="19" t="s">
        <v>51</v>
      </c>
      <c r="C5" s="19">
        <v>267645.72730591078</v>
      </c>
      <c r="D5" s="19">
        <v>238681.08987406248</v>
      </c>
      <c r="E5" s="21">
        <f t="shared" si="0"/>
        <v>0.89177993714525983</v>
      </c>
      <c r="G5" s="39"/>
      <c r="I5" s="1"/>
      <c r="K5" s="22"/>
    </row>
    <row r="6" spans="1:11" x14ac:dyDescent="0.25">
      <c r="A6" s="19" t="s">
        <v>42</v>
      </c>
      <c r="B6" s="19" t="s">
        <v>120</v>
      </c>
      <c r="C6" s="19">
        <v>341523.94214060507</v>
      </c>
      <c r="D6" s="19">
        <v>321875.66430757195</v>
      </c>
      <c r="E6" s="21">
        <f t="shared" si="0"/>
        <v>0.94246881284550188</v>
      </c>
      <c r="G6" s="39"/>
      <c r="I6" s="1"/>
      <c r="K6" s="22"/>
    </row>
    <row r="7" spans="1:11" x14ac:dyDescent="0.25">
      <c r="A7" s="19" t="s">
        <v>46</v>
      </c>
      <c r="B7" s="19" t="s">
        <v>47</v>
      </c>
      <c r="C7" s="19">
        <v>194093.82110291018</v>
      </c>
      <c r="D7" s="19">
        <v>239915.3220525638</v>
      </c>
      <c r="E7" s="21">
        <f t="shared" si="0"/>
        <v>1.2360791327064382</v>
      </c>
      <c r="G7" s="39"/>
      <c r="I7" s="1"/>
      <c r="K7" s="22"/>
    </row>
    <row r="8" spans="1:11" x14ac:dyDescent="0.25">
      <c r="A8" s="19" t="s">
        <v>40</v>
      </c>
      <c r="B8" s="19" t="s">
        <v>41</v>
      </c>
      <c r="C8" s="19">
        <v>304486.46319059446</v>
      </c>
      <c r="D8" s="19">
        <v>324154.59983371111</v>
      </c>
      <c r="E8" s="21">
        <f t="shared" si="0"/>
        <v>1.0645944533527762</v>
      </c>
      <c r="G8" s="39"/>
      <c r="I8" s="1"/>
      <c r="K8" s="22"/>
    </row>
    <row r="9" spans="1:11" x14ac:dyDescent="0.25">
      <c r="A9" s="19" t="s">
        <v>44</v>
      </c>
      <c r="B9" s="19" t="s">
        <v>45</v>
      </c>
      <c r="C9" s="19">
        <v>299578.65309626615</v>
      </c>
      <c r="D9" s="19">
        <v>376859.53728364536</v>
      </c>
      <c r="E9" s="21">
        <f t="shared" si="0"/>
        <v>1.2579652568320543</v>
      </c>
      <c r="G9" s="39"/>
      <c r="I9" s="1"/>
      <c r="K9" s="22"/>
    </row>
    <row r="10" spans="1:11" x14ac:dyDescent="0.25">
      <c r="A10" s="19" t="s">
        <v>36</v>
      </c>
      <c r="B10" s="19" t="s">
        <v>37</v>
      </c>
      <c r="C10" s="19">
        <v>225511.93469381222</v>
      </c>
      <c r="D10" s="19">
        <v>290219.97782850673</v>
      </c>
      <c r="E10" s="21">
        <f t="shared" si="0"/>
        <v>1.2869384417394651</v>
      </c>
      <c r="G10" s="39"/>
      <c r="I10" s="1"/>
      <c r="K10" s="22"/>
    </row>
    <row r="11" spans="1:11" x14ac:dyDescent="0.25">
      <c r="A11" s="19" t="s">
        <v>38</v>
      </c>
      <c r="B11" s="19" t="s">
        <v>39</v>
      </c>
      <c r="C11" s="19">
        <v>239972.99673689355</v>
      </c>
      <c r="D11" s="19">
        <v>340997.20047075883</v>
      </c>
      <c r="E11" s="21">
        <f t="shared" si="0"/>
        <v>1.4209815483724122</v>
      </c>
      <c r="G11" s="39"/>
      <c r="I11" s="1"/>
      <c r="K11" s="22"/>
    </row>
    <row r="12" spans="1:11" x14ac:dyDescent="0.25">
      <c r="A12" s="55" t="s">
        <v>109</v>
      </c>
      <c r="B12" s="55"/>
      <c r="C12" s="26">
        <f>+SUM(C3:C11)</f>
        <v>5138528.7261778563</v>
      </c>
      <c r="D12" s="26">
        <f>+SUM(D3:D11)</f>
        <v>5039428.5283200014</v>
      </c>
      <c r="E12" s="27">
        <f t="shared" si="0"/>
        <v>0.98071428552048445</v>
      </c>
    </row>
    <row r="13" spans="1:11" x14ac:dyDescent="0.25">
      <c r="B13"/>
      <c r="C13"/>
    </row>
    <row r="14" spans="1:11" x14ac:dyDescent="0.25">
      <c r="B14"/>
      <c r="C14" s="22"/>
      <c r="D14" s="4">
        <v>5039428.528320048</v>
      </c>
    </row>
    <row r="16" spans="1:11" x14ac:dyDescent="0.25">
      <c r="D16" s="22">
        <f>+D14-D12</f>
        <v>4.6566128730773926E-8</v>
      </c>
    </row>
  </sheetData>
  <mergeCells count="1">
    <mergeCell ref="A12:B12"/>
  </mergeCells>
  <conditionalFormatting sqref="E3:E11">
    <cfRule type="cellIs" dxfId="1" priority="1" operator="greaterThan">
      <formula>0.8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C00000"/>
  </sheetPr>
  <dimension ref="A1:K13"/>
  <sheetViews>
    <sheetView showGridLines="0" workbookViewId="0">
      <selection activeCell="D35" sqref="D35"/>
    </sheetView>
  </sheetViews>
  <sheetFormatPr defaultRowHeight="15" x14ac:dyDescent="0.25"/>
  <cols>
    <col min="1" max="1" width="12.140625" bestFit="1" customWidth="1"/>
    <col min="2" max="2" width="24.42578125" style="1" bestFit="1" customWidth="1"/>
    <col min="3" max="3" width="14.28515625" style="1" bestFit="1" customWidth="1"/>
    <col min="4" max="4" width="14.28515625" bestFit="1" customWidth="1"/>
    <col min="5" max="5" width="11.42578125" style="37" customWidth="1"/>
    <col min="7" max="7" width="14.28515625" style="37" bestFit="1" customWidth="1"/>
    <col min="8" max="8" width="13.28515625" bestFit="1" customWidth="1"/>
    <col min="9" max="9" width="20.140625" customWidth="1"/>
  </cols>
  <sheetData>
    <row r="1" spans="1:11" x14ac:dyDescent="0.25">
      <c r="A1" s="6" t="s">
        <v>121</v>
      </c>
    </row>
    <row r="2" spans="1:11" x14ac:dyDescent="0.25">
      <c r="A2" s="26" t="s">
        <v>115</v>
      </c>
      <c r="B2" s="26" t="s">
        <v>116</v>
      </c>
      <c r="C2" s="26" t="s">
        <v>117</v>
      </c>
      <c r="D2" s="26" t="s">
        <v>118</v>
      </c>
      <c r="E2" s="38" t="s">
        <v>119</v>
      </c>
    </row>
    <row r="3" spans="1:11" x14ac:dyDescent="0.25">
      <c r="A3" s="19" t="s">
        <v>53</v>
      </c>
      <c r="B3" s="19" t="s">
        <v>54</v>
      </c>
      <c r="C3" s="19">
        <v>233062.20404226164</v>
      </c>
      <c r="D3" s="19">
        <v>292696.44044358737</v>
      </c>
      <c r="E3" s="21">
        <f>+D3/C3</f>
        <v>1.2558726184126883</v>
      </c>
      <c r="G3" s="39"/>
      <c r="K3" s="22"/>
    </row>
    <row r="4" spans="1:11" x14ac:dyDescent="0.25">
      <c r="A4" s="19" t="s">
        <v>57</v>
      </c>
      <c r="B4" s="19" t="s">
        <v>58</v>
      </c>
      <c r="C4" s="19">
        <v>196564.45344712559</v>
      </c>
      <c r="D4" s="19">
        <v>336414.25123328459</v>
      </c>
      <c r="E4" s="21">
        <f t="shared" ref="E4:E9" si="0">+D4/C4</f>
        <v>1.7114704379842389</v>
      </c>
      <c r="G4" s="39"/>
      <c r="I4" s="1"/>
      <c r="K4" s="22"/>
    </row>
    <row r="5" spans="1:11" x14ac:dyDescent="0.25">
      <c r="A5" s="19" t="s">
        <v>62</v>
      </c>
      <c r="B5" s="19" t="s">
        <v>122</v>
      </c>
      <c r="C5" s="19">
        <v>115606.67860370735</v>
      </c>
      <c r="D5" s="19">
        <v>199256.89439416083</v>
      </c>
      <c r="E5" s="21">
        <f t="shared" si="0"/>
        <v>1.7235759802182478</v>
      </c>
      <c r="G5" s="39"/>
      <c r="I5" s="1"/>
      <c r="K5" s="22"/>
    </row>
    <row r="6" spans="1:11" x14ac:dyDescent="0.25">
      <c r="A6" s="19"/>
      <c r="B6" s="19" t="s">
        <v>61</v>
      </c>
      <c r="C6" s="19">
        <v>938494.65013566543</v>
      </c>
      <c r="D6" s="19">
        <v>959585.33785714582</v>
      </c>
      <c r="E6" s="21">
        <f t="shared" si="0"/>
        <v>1.0224728907281802</v>
      </c>
      <c r="G6" s="39"/>
      <c r="I6" s="1"/>
      <c r="K6" s="22"/>
    </row>
    <row r="7" spans="1:11" x14ac:dyDescent="0.25">
      <c r="A7" s="19" t="s">
        <v>59</v>
      </c>
      <c r="B7" s="19" t="s">
        <v>60</v>
      </c>
      <c r="C7" s="19">
        <v>190296.4472894262</v>
      </c>
      <c r="D7" s="19">
        <v>287069.83446569362</v>
      </c>
      <c r="E7" s="21">
        <f t="shared" si="0"/>
        <v>1.5085401674844858</v>
      </c>
      <c r="G7" s="39"/>
      <c r="I7" s="1"/>
      <c r="K7" s="22"/>
    </row>
    <row r="8" spans="1:11" x14ac:dyDescent="0.25">
      <c r="A8" s="19" t="s">
        <v>55</v>
      </c>
      <c r="B8" s="19" t="s">
        <v>56</v>
      </c>
      <c r="C8" s="19">
        <v>225998.93871307903</v>
      </c>
      <c r="D8" s="19">
        <v>391678.80280613125</v>
      </c>
      <c r="E8" s="21">
        <f t="shared" si="0"/>
        <v>1.733100186383592</v>
      </c>
      <c r="G8" s="39"/>
      <c r="I8" s="1"/>
      <c r="K8" s="22"/>
    </row>
    <row r="9" spans="1:11" x14ac:dyDescent="0.25">
      <c r="A9" s="55" t="s">
        <v>109</v>
      </c>
      <c r="B9" s="55"/>
      <c r="C9" s="26">
        <f>+SUM(C3:C8)</f>
        <v>1900023.3722312651</v>
      </c>
      <c r="D9" s="26">
        <f>+SUM(D3:D8)</f>
        <v>2466701.5612000036</v>
      </c>
      <c r="E9" s="27">
        <f t="shared" si="0"/>
        <v>1.2982480096038336</v>
      </c>
    </row>
    <row r="10" spans="1:11" x14ac:dyDescent="0.25">
      <c r="B10"/>
      <c r="C10"/>
    </row>
    <row r="11" spans="1:11" x14ac:dyDescent="0.25">
      <c r="B11"/>
      <c r="C11" s="22">
        <v>5058871.7493249588</v>
      </c>
    </row>
    <row r="13" spans="1:11" x14ac:dyDescent="0.25">
      <c r="C13" s="1">
        <f>+C11+C9+'Huong Thuy South_T3'!C12</f>
        <v>12097423.847734081</v>
      </c>
    </row>
  </sheetData>
  <mergeCells count="1">
    <mergeCell ref="A9:B9"/>
  </mergeCells>
  <conditionalFormatting sqref="E3:E8">
    <cfRule type="cellIs" dxfId="0" priority="1" operator="greaterThan">
      <formula>0.8</formula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MTE</vt:lpstr>
      <vt:lpstr>MTM-MTS</vt:lpstr>
      <vt:lpstr>Direct tinh thuong_T3</vt:lpstr>
      <vt:lpstr>Huong Thuy South_T3</vt:lpstr>
      <vt:lpstr>Huong Thuy North_T3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 VP</dc:creator>
  <cp:lastModifiedBy>SA VP</cp:lastModifiedBy>
  <dcterms:created xsi:type="dcterms:W3CDTF">2024-04-05T03:48:17Z</dcterms:created>
  <dcterms:modified xsi:type="dcterms:W3CDTF">2024-04-20T02:08:01Z</dcterms:modified>
</cp:coreProperties>
</file>