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7.Incentive\T2\"/>
    </mc:Choice>
  </mc:AlternateContent>
  <xr:revisionPtr revIDLastSave="0" documentId="13_ncr:1_{D82D3503-26B4-48C2-8AEB-6851D06B9C9D}" xr6:coauthVersionLast="47" xr6:coauthVersionMax="47" xr10:uidLastSave="{00000000-0000-0000-0000-000000000000}"/>
  <bookViews>
    <workbookView xWindow="-120" yWindow="-120" windowWidth="20730" windowHeight="11160" xr2:uid="{EC2F2662-0FAF-4C06-8D88-5FA955226B68}"/>
  </bookViews>
  <sheets>
    <sheet name="CF" sheetId="1" r:id="rId1"/>
    <sheet name="FL" sheetId="2" r:id="rId2"/>
    <sheet name="Data CF" sheetId="3" r:id="rId3"/>
    <sheet name="Data FL" sheetId="4" r:id="rId4"/>
  </sheets>
  <definedNames>
    <definedName name="_xlnm._FilterDatabase" localSheetId="0" hidden="1">CF!$D$1:$E$39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4" l="1"/>
  <c r="J6" i="4" s="1"/>
  <c r="F6" i="4"/>
  <c r="I6" i="4" s="1"/>
  <c r="G5" i="4"/>
  <c r="J5" i="4" s="1"/>
  <c r="F5" i="4"/>
  <c r="I5" i="4" s="1"/>
  <c r="G4" i="4"/>
  <c r="J4" i="4" s="1"/>
  <c r="F4" i="4"/>
  <c r="I4" i="4" s="1"/>
  <c r="G3" i="4"/>
  <c r="J3" i="4" s="1"/>
  <c r="J7" i="4" s="1"/>
  <c r="F3" i="4"/>
  <c r="I3" i="4" s="1"/>
  <c r="I7" i="4" s="1"/>
  <c r="E4" i="2"/>
  <c r="E3" i="2"/>
  <c r="E2" i="2"/>
  <c r="D4" i="2" l="1"/>
  <c r="X14" i="3"/>
  <c r="W14" i="3"/>
  <c r="V14" i="3"/>
  <c r="U14" i="3"/>
  <c r="T14" i="3"/>
  <c r="S14" i="3"/>
  <c r="R14" i="3"/>
  <c r="Q14" i="3"/>
  <c r="P14" i="3"/>
  <c r="X13" i="3"/>
  <c r="W13" i="3"/>
  <c r="V13" i="3"/>
  <c r="U13" i="3"/>
  <c r="T13" i="3"/>
  <c r="S13" i="3"/>
  <c r="R13" i="3"/>
  <c r="Q13" i="3"/>
  <c r="P13" i="3"/>
  <c r="X12" i="3"/>
  <c r="W12" i="3"/>
  <c r="V12" i="3"/>
  <c r="U12" i="3"/>
  <c r="T12" i="3"/>
  <c r="S12" i="3"/>
  <c r="R12" i="3"/>
  <c r="Q12" i="3"/>
  <c r="P12" i="3"/>
  <c r="X11" i="3"/>
  <c r="W11" i="3"/>
  <c r="V11" i="3"/>
  <c r="U11" i="3"/>
  <c r="T11" i="3"/>
  <c r="S11" i="3"/>
  <c r="R11" i="3"/>
  <c r="Q11" i="3"/>
  <c r="P11" i="3"/>
  <c r="X10" i="3"/>
  <c r="W10" i="3"/>
  <c r="V10" i="3"/>
  <c r="U10" i="3"/>
  <c r="T10" i="3"/>
  <c r="S10" i="3"/>
  <c r="R10" i="3"/>
  <c r="Q10" i="3"/>
  <c r="P10" i="3"/>
  <c r="X9" i="3"/>
  <c r="W9" i="3"/>
  <c r="V9" i="3"/>
  <c r="U9" i="3"/>
  <c r="T9" i="3"/>
  <c r="S9" i="3"/>
  <c r="R9" i="3"/>
  <c r="Q9" i="3"/>
  <c r="P9" i="3"/>
  <c r="X8" i="3"/>
  <c r="W8" i="3"/>
  <c r="V8" i="3"/>
  <c r="U8" i="3"/>
  <c r="T8" i="3"/>
  <c r="S8" i="3"/>
  <c r="R8" i="3"/>
  <c r="Q8" i="3"/>
  <c r="P8" i="3"/>
  <c r="X7" i="3"/>
  <c r="W7" i="3"/>
  <c r="V7" i="3"/>
  <c r="U7" i="3"/>
  <c r="T7" i="3"/>
  <c r="S7" i="3"/>
  <c r="R7" i="3"/>
  <c r="Q7" i="3"/>
  <c r="P7" i="3"/>
  <c r="X6" i="3"/>
  <c r="W6" i="3"/>
  <c r="V6" i="3"/>
  <c r="U6" i="3"/>
  <c r="T6" i="3"/>
  <c r="S6" i="3"/>
  <c r="R6" i="3"/>
  <c r="Q6" i="3"/>
  <c r="P6" i="3"/>
  <c r="X5" i="3"/>
  <c r="W5" i="3"/>
  <c r="V5" i="3"/>
  <c r="U5" i="3"/>
  <c r="T5" i="3"/>
  <c r="S5" i="3"/>
  <c r="R5" i="3"/>
  <c r="Q5" i="3"/>
  <c r="P5" i="3"/>
  <c r="X4" i="3"/>
  <c r="W4" i="3"/>
  <c r="V4" i="3"/>
  <c r="U4" i="3"/>
  <c r="T4" i="3"/>
  <c r="S4" i="3"/>
  <c r="R4" i="3"/>
  <c r="Q4" i="3"/>
  <c r="P4" i="3"/>
  <c r="X3" i="3"/>
  <c r="W3" i="3"/>
  <c r="V3" i="3"/>
  <c r="U3" i="3"/>
  <c r="T3" i="3"/>
  <c r="S3" i="3"/>
  <c r="R3" i="3"/>
  <c r="Q3" i="3"/>
  <c r="I14" i="3"/>
  <c r="M13" i="3"/>
  <c r="I11" i="3"/>
  <c r="I10" i="3"/>
  <c r="I9" i="3"/>
  <c r="I8" i="3"/>
  <c r="I7" i="3"/>
  <c r="N7" i="3" s="1"/>
  <c r="I5" i="3"/>
  <c r="M4" i="3"/>
  <c r="M14" i="3"/>
  <c r="L14" i="3"/>
  <c r="K14" i="3"/>
  <c r="J14" i="3"/>
  <c r="H14" i="3"/>
  <c r="G14" i="3"/>
  <c r="F14" i="3"/>
  <c r="E14" i="3"/>
  <c r="L13" i="3"/>
  <c r="K13" i="3"/>
  <c r="J13" i="3"/>
  <c r="I13" i="3"/>
  <c r="H13" i="3"/>
  <c r="G13" i="3"/>
  <c r="F13" i="3"/>
  <c r="E13" i="3"/>
  <c r="M12" i="3"/>
  <c r="L12" i="3"/>
  <c r="K12" i="3"/>
  <c r="J12" i="3"/>
  <c r="I12" i="3"/>
  <c r="H12" i="3"/>
  <c r="G12" i="3"/>
  <c r="F12" i="3"/>
  <c r="E12" i="3"/>
  <c r="M11" i="3"/>
  <c r="L11" i="3"/>
  <c r="K11" i="3"/>
  <c r="J11" i="3"/>
  <c r="H11" i="3"/>
  <c r="G11" i="3"/>
  <c r="F11" i="3"/>
  <c r="E11" i="3"/>
  <c r="M10" i="3"/>
  <c r="L10" i="3"/>
  <c r="K10" i="3"/>
  <c r="J10" i="3"/>
  <c r="H10" i="3"/>
  <c r="G10" i="3"/>
  <c r="F10" i="3"/>
  <c r="E10" i="3"/>
  <c r="M9" i="3"/>
  <c r="L9" i="3"/>
  <c r="K9" i="3"/>
  <c r="J9" i="3"/>
  <c r="H9" i="3"/>
  <c r="G9" i="3"/>
  <c r="F9" i="3"/>
  <c r="E9" i="3"/>
  <c r="M8" i="3"/>
  <c r="L8" i="3"/>
  <c r="K8" i="3"/>
  <c r="J8" i="3"/>
  <c r="H8" i="3"/>
  <c r="G8" i="3"/>
  <c r="F8" i="3"/>
  <c r="E8" i="3"/>
  <c r="M7" i="3"/>
  <c r="L7" i="3"/>
  <c r="K7" i="3"/>
  <c r="J7" i="3"/>
  <c r="H7" i="3"/>
  <c r="G7" i="3"/>
  <c r="F7" i="3"/>
  <c r="E7" i="3"/>
  <c r="M6" i="3"/>
  <c r="L6" i="3"/>
  <c r="K6" i="3"/>
  <c r="J6" i="3"/>
  <c r="I6" i="3"/>
  <c r="H6" i="3"/>
  <c r="G6" i="3"/>
  <c r="F6" i="3"/>
  <c r="E6" i="3"/>
  <c r="M5" i="3"/>
  <c r="L5" i="3"/>
  <c r="K5" i="3"/>
  <c r="J5" i="3"/>
  <c r="H5" i="3"/>
  <c r="G5" i="3"/>
  <c r="F5" i="3"/>
  <c r="E5" i="3"/>
  <c r="L4" i="3"/>
  <c r="K4" i="3"/>
  <c r="J4" i="3"/>
  <c r="I4" i="3"/>
  <c r="H4" i="3"/>
  <c r="G4" i="3"/>
  <c r="F4" i="3"/>
  <c r="E4" i="3"/>
  <c r="Z12" i="3"/>
  <c r="Z7" i="3"/>
  <c r="Z3" i="3"/>
  <c r="P3" i="3"/>
  <c r="N12" i="3"/>
  <c r="E3" i="3"/>
  <c r="N3" i="3" s="1"/>
  <c r="M3" i="3"/>
  <c r="L3" i="3"/>
  <c r="K3" i="3"/>
  <c r="J3" i="3"/>
  <c r="I3" i="3"/>
  <c r="H3" i="3"/>
  <c r="G3" i="3"/>
  <c r="F3" i="3"/>
  <c r="I11" i="1"/>
  <c r="J7" i="1" s="1"/>
  <c r="J9" i="1" l="1"/>
  <c r="J2" i="1"/>
  <c r="J6" i="1"/>
  <c r="J10" i="1"/>
  <c r="J4" i="1"/>
  <c r="J8" i="1"/>
  <c r="J5" i="1"/>
  <c r="J3" i="1"/>
  <c r="Z14" i="3"/>
  <c r="N14" i="3"/>
  <c r="Z13" i="3"/>
  <c r="N13" i="3"/>
  <c r="N11" i="3"/>
  <c r="Z11" i="3"/>
  <c r="Z10" i="3"/>
  <c r="N10" i="3"/>
  <c r="O10" i="3" s="1"/>
  <c r="Z9" i="3"/>
  <c r="N9" i="3"/>
  <c r="N8" i="3"/>
  <c r="Z8" i="3"/>
  <c r="N5" i="3"/>
  <c r="O5" i="3" s="1"/>
  <c r="Z5" i="3"/>
  <c r="N6" i="3"/>
  <c r="Z6" i="3"/>
  <c r="N4" i="3"/>
  <c r="O4" i="3" s="1"/>
  <c r="Z4" i="3"/>
  <c r="O11" i="3"/>
  <c r="O8" i="3"/>
  <c r="O7" i="3"/>
  <c r="O3" i="3"/>
  <c r="O6" i="3"/>
  <c r="O13" i="3"/>
  <c r="O14" i="3"/>
  <c r="O12" i="3"/>
  <c r="O9" i="3"/>
</calcChain>
</file>

<file path=xl/sharedStrings.xml><?xml version="1.0" encoding="utf-8"?>
<sst xmlns="http://schemas.openxmlformats.org/spreadsheetml/2006/main" count="142" uniqueCount="72">
  <si>
    <t>CH Co.opFood Phan Van Tri</t>
  </si>
  <si>
    <t>Phùng Mỹ Dung</t>
  </si>
  <si>
    <t>CH Co.opFood Cho Lon</t>
  </si>
  <si>
    <t>Lai Học Thắng_OFF</t>
  </si>
  <si>
    <t>Trịnh Như Quỳnh</t>
  </si>
  <si>
    <t>CH Co.opFood To Hien Thanh</t>
  </si>
  <si>
    <t>Nguyễn Hồng Diên_OFF</t>
  </si>
  <si>
    <t>CH Co.opFood Vanh Dai</t>
  </si>
  <si>
    <t>CH Co.opFood Tay Thanh</t>
  </si>
  <si>
    <t>CH Co.opFood CC Phu Gia</t>
  </si>
  <si>
    <t>CH Co.opFood LA Tan Kim</t>
  </si>
  <si>
    <t>Nguyễn Thanh Phương Thảo</t>
  </si>
  <si>
    <t>CH NQ Binh Loi</t>
  </si>
  <si>
    <t>CH Co.opFood Bui The My 31</t>
  </si>
  <si>
    <t>CH Co.opFood Tan Huong 262</t>
  </si>
  <si>
    <t>CH Co.opFood Savimex</t>
  </si>
  <si>
    <t>CH Co.opFood Phan Xich Long 37</t>
  </si>
  <si>
    <t>CH NQ Pho Quang</t>
  </si>
  <si>
    <t>CH Co.opFood Nha Be</t>
  </si>
  <si>
    <t>CH Co.opFood CC Binh Phu 1</t>
  </si>
  <si>
    <t>CH Co.opFood CT Thoi Thuan</t>
  </si>
  <si>
    <t>CH Co.opFood 85 Nguyen Son</t>
  </si>
  <si>
    <t>CH CoopFood 203 Vo Thanh Trang</t>
  </si>
  <si>
    <t>FINELIFE FOODSTORE HA DO</t>
  </si>
  <si>
    <t>FINELIFE SUPERMARKET URBANHILL</t>
  </si>
  <si>
    <t>CH Co.opFood Pham Nhu Tang 11</t>
  </si>
  <si>
    <t>CH Co.opFood Tran Xuan Soan</t>
  </si>
  <si>
    <t>CH Co.opFood CC LACASA</t>
  </si>
  <si>
    <t>CH Co.opFood CC IDICO</t>
  </si>
  <si>
    <t>CH Co.opFood HN Bac Ha Tower</t>
  </si>
  <si>
    <t>CH CFood An Duong Vuong 451</t>
  </si>
  <si>
    <t>CH Co.opFood CC Hoang Quan</t>
  </si>
  <si>
    <t>CH Co.opFood The Garden Mall</t>
  </si>
  <si>
    <t>CH Co.opFood Phu Loi</t>
  </si>
  <si>
    <t>CH Co.opFood Nguyen Cuu Dam</t>
  </si>
  <si>
    <t>CH Co.opFood Hung Phu</t>
  </si>
  <si>
    <t>CH Co.opFood Nguyen Van Dau 21</t>
  </si>
  <si>
    <t>CH Co.opFood Pham The Hien</t>
  </si>
  <si>
    <t>CH Co.opFood Him Lam Cho Lon</t>
  </si>
  <si>
    <t>CH Co.opFood CT Tran Viet Chau</t>
  </si>
  <si>
    <t>CH Co.opFood Tran Chanh Chieu</t>
  </si>
  <si>
    <t>CH Co.opFood Nguyen Kiem</t>
  </si>
  <si>
    <t>CH CF CT Nguyen Van Cu Noi Dai</t>
  </si>
  <si>
    <t>CH Co.opFood Khu Vuc Can Tho</t>
  </si>
  <si>
    <t>MTE</t>
  </si>
  <si>
    <t>ST</t>
  </si>
  <si>
    <t>Trương Hà Ngọc Trâm</t>
  </si>
  <si>
    <t xml:space="preserve">Võ Thái Trâm </t>
  </si>
  <si>
    <t>Nguyễn Hoàng Tâm</t>
  </si>
  <si>
    <t>Trần Thúy Quỳnh</t>
  </si>
  <si>
    <t>CH Co.opFood Tran Tan 70</t>
  </si>
  <si>
    <t>Co.opFood</t>
  </si>
  <si>
    <t>SKU</t>
  </si>
  <si>
    <t>IDESCR</t>
  </si>
  <si>
    <t>299</t>
  </si>
  <si>
    <t>B.xopNABATI RICHE.hg20x7.5g/6g</t>
  </si>
  <si>
    <t>B.xop NA.RICH p.mai hg 20x15g</t>
  </si>
  <si>
    <t>B.xop NA.RICHEESE p.mai 50g</t>
  </si>
  <si>
    <t>B.xop NA.RICHOCO soco hg20x15g</t>
  </si>
  <si>
    <t>B.xop NA.RICHOCO soco 50g</t>
  </si>
  <si>
    <t>B.RICH.AHH TRIPp.mai hg10x9g</t>
  </si>
  <si>
    <t>B.xopNa.kems.chua phucbontu50g</t>
  </si>
  <si>
    <t>BxopNa.kems.chuaphucb.tu20x15g</t>
  </si>
  <si>
    <t>B.xop NABATI phu soco hg12x14g</t>
  </si>
  <si>
    <t>B.xopNABATIphusocodua hg12x14g</t>
  </si>
  <si>
    <t>B.quyNabati nhan kemphomai112g</t>
  </si>
  <si>
    <t>Banh queNABATI nhan phomai105g</t>
  </si>
  <si>
    <t>Giá hộp/gói
(-VAT)</t>
  </si>
  <si>
    <t>Tổng tiền
(-VAT)</t>
  </si>
  <si>
    <t xml:space="preserve">Nguyễn Hồng Diên </t>
  </si>
  <si>
    <t>Finelife</t>
  </si>
  <si>
    <t>4200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</si>
</sst>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43" fontId="0" fillId="0" borderId="0" xfId="1" applyFont="1"/>
    <xf numFmtId="164" fontId="0" fillId="0" borderId="0" xfId="1" applyNumberFormat="1" applyFont="1"/>
    <xf numFmtId="0" fontId="0" fillId="0" borderId="0" xfId="0" applyAlignment="1">
      <alignment horizontal="left"/>
    </xf>
    <xf numFmtId="164" fontId="0" fillId="0" borderId="0" xfId="0" applyNumberFormat="1"/>
    <xf numFmtId="43" fontId="0" fillId="0" borderId="0" xfId="0" applyNumberFormat="1"/>
    <xf numFmtId="9" fontId="0" fillId="0" borderId="0" xfId="3" applyFont="1"/>
    <xf numFmtId="0" fontId="0" fillId="0" borderId="1" xfId="0" applyBorder="1"/>
    <xf numFmtId="41" fontId="3" fillId="2" borderId="1" xfId="2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vertical="center" wrapText="1"/>
    </xf>
    <xf numFmtId="43" fontId="2" fillId="0" borderId="2" xfId="1" applyFont="1" applyBorder="1" applyAlignment="1">
      <alignment vertical="center" wrapText="1"/>
    </xf>
    <xf numFmtId="43" fontId="0" fillId="0" borderId="1" xfId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0" fillId="3" borderId="0" xfId="0" applyFill="1"/>
    <xf numFmtId="43" fontId="0" fillId="0" borderId="1" xfId="1" applyFont="1" applyBorder="1" applyAlignment="1">
      <alignment wrapText="1"/>
    </xf>
    <xf numFmtId="43" fontId="2" fillId="0" borderId="1" xfId="1" applyFont="1" applyBorder="1"/>
    <xf numFmtId="43" fontId="0" fillId="0" borderId="3" xfId="1" applyFont="1" applyFill="1" applyBorder="1"/>
    <xf numFmtId="10" fontId="2" fillId="0" borderId="1" xfId="3" applyNumberFormat="1" applyFont="1" applyBorder="1"/>
    <xf numFmtId="0" fontId="2" fillId="0" borderId="0" xfId="0" applyFont="1" applyAlignment="1">
      <alignment vertical="center" wrapText="1"/>
    </xf>
    <xf numFmtId="164" fontId="2" fillId="0" borderId="0" xfId="0" applyNumberFormat="1" applyFont="1"/>
    <xf numFmtId="0" fontId="0" fillId="0" borderId="0" xfId="0" applyAlignment="1">
      <alignment wrapText="1"/>
    </xf>
  </cellXfs>
  <cellStyles count="4">
    <cellStyle name="Comma" xfId="1" builtinId="3"/>
    <cellStyle name="Comma [0]" xfId="2" builtinId="6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B75E7-4D39-41CB-96DD-5AD1E2E85962}">
  <dimension ref="B1:J39"/>
  <sheetViews>
    <sheetView tabSelected="1" workbookViewId="0">
      <selection activeCell="I15" sqref="I15"/>
    </sheetView>
  </sheetViews>
  <sheetFormatPr defaultRowHeight="15" x14ac:dyDescent="0.25"/>
  <cols>
    <col min="3" max="3" width="32.7109375" bestFit="1" customWidth="1"/>
    <col min="4" max="4" width="26.42578125" bestFit="1" customWidth="1"/>
    <col min="5" max="5" width="9.5703125" bestFit="1" customWidth="1"/>
    <col min="8" max="8" width="26.42578125" bestFit="1" customWidth="1"/>
    <col min="10" max="10" width="9.140625" style="6"/>
  </cols>
  <sheetData>
    <row r="1" spans="2:10" x14ac:dyDescent="0.25">
      <c r="D1" t="s">
        <v>44</v>
      </c>
      <c r="E1" t="s">
        <v>45</v>
      </c>
      <c r="H1" t="s">
        <v>44</v>
      </c>
      <c r="I1" t="s">
        <v>45</v>
      </c>
    </row>
    <row r="2" spans="2:10" x14ac:dyDescent="0.25">
      <c r="B2" s="3">
        <v>211</v>
      </c>
      <c r="C2" t="s">
        <v>0</v>
      </c>
      <c r="D2" t="s">
        <v>1</v>
      </c>
      <c r="E2" s="2">
        <v>1151.0521200000001</v>
      </c>
      <c r="H2" t="s">
        <v>1</v>
      </c>
      <c r="I2" s="4">
        <v>5523.9505200000003</v>
      </c>
      <c r="J2" s="6">
        <f>+I2/$I$11</f>
        <v>0.17970409357008685</v>
      </c>
    </row>
    <row r="3" spans="2:10" x14ac:dyDescent="0.25">
      <c r="B3" s="3">
        <v>218</v>
      </c>
      <c r="C3" t="s">
        <v>2</v>
      </c>
      <c r="D3" t="s">
        <v>3</v>
      </c>
      <c r="E3" s="2">
        <v>1060.32564</v>
      </c>
      <c r="H3" t="s">
        <v>3</v>
      </c>
      <c r="I3" s="4">
        <v>6144.3036000000002</v>
      </c>
      <c r="J3" s="6">
        <f t="shared" ref="J3:J10" si="0">+I3/$I$11</f>
        <v>0.19988530039501901</v>
      </c>
    </row>
    <row r="4" spans="2:10" x14ac:dyDescent="0.25">
      <c r="B4" s="3">
        <v>280</v>
      </c>
      <c r="C4" t="s">
        <v>5</v>
      </c>
      <c r="D4" t="s">
        <v>1</v>
      </c>
      <c r="E4" s="2">
        <v>956.59920000000011</v>
      </c>
      <c r="H4" t="s">
        <v>4</v>
      </c>
      <c r="I4" s="4">
        <v>3024.26892</v>
      </c>
      <c r="J4" s="6">
        <f t="shared" si="0"/>
        <v>9.8384933574818742E-2</v>
      </c>
    </row>
    <row r="5" spans="2:10" x14ac:dyDescent="0.25">
      <c r="B5" s="3">
        <v>657</v>
      </c>
      <c r="C5" t="s">
        <v>7</v>
      </c>
      <c r="D5" t="s">
        <v>3</v>
      </c>
      <c r="E5" s="2">
        <v>1111.52736</v>
      </c>
      <c r="H5" t="s">
        <v>6</v>
      </c>
      <c r="I5" s="4">
        <v>5460.6376799999998</v>
      </c>
      <c r="J5" s="6">
        <f t="shared" si="0"/>
        <v>0.17764441246281509</v>
      </c>
    </row>
    <row r="6" spans="2:10" x14ac:dyDescent="0.25">
      <c r="B6" s="3">
        <v>2116</v>
      </c>
      <c r="C6" t="s">
        <v>8</v>
      </c>
      <c r="D6" t="s">
        <v>4</v>
      </c>
      <c r="E6" s="2">
        <v>600.72515999999996</v>
      </c>
      <c r="H6" t="s">
        <v>11</v>
      </c>
      <c r="I6" s="4">
        <v>832.82255999999995</v>
      </c>
      <c r="J6" s="6">
        <f t="shared" si="0"/>
        <v>2.7093222994604097E-2</v>
      </c>
    </row>
    <row r="7" spans="2:10" x14ac:dyDescent="0.25">
      <c r="B7" s="3">
        <v>2126</v>
      </c>
      <c r="C7" t="s">
        <v>9</v>
      </c>
      <c r="D7" t="s">
        <v>6</v>
      </c>
      <c r="E7" s="2">
        <v>436.82220000000007</v>
      </c>
      <c r="H7" t="s">
        <v>48</v>
      </c>
      <c r="I7" s="4">
        <v>4102.2234000000008</v>
      </c>
      <c r="J7" s="6">
        <f t="shared" si="0"/>
        <v>0.1334527409414594</v>
      </c>
    </row>
    <row r="8" spans="2:10" x14ac:dyDescent="0.25">
      <c r="B8" s="3">
        <v>9502</v>
      </c>
      <c r="C8" t="s">
        <v>10</v>
      </c>
      <c r="D8" t="s">
        <v>11</v>
      </c>
      <c r="E8" s="2">
        <v>832.82255999999995</v>
      </c>
      <c r="H8" t="s">
        <v>46</v>
      </c>
      <c r="I8" s="4">
        <v>3733.34076</v>
      </c>
      <c r="J8" s="6">
        <f t="shared" si="0"/>
        <v>0.12145232199944817</v>
      </c>
    </row>
    <row r="9" spans="2:10" x14ac:dyDescent="0.25">
      <c r="B9" s="3">
        <v>69024</v>
      </c>
      <c r="C9" t="s">
        <v>12</v>
      </c>
      <c r="D9" t="s">
        <v>48</v>
      </c>
      <c r="E9" s="2">
        <v>1875.9967200000003</v>
      </c>
      <c r="H9" t="s">
        <v>47</v>
      </c>
      <c r="I9" s="4">
        <v>1287.6472800000001</v>
      </c>
      <c r="J9" s="6">
        <f t="shared" si="0"/>
        <v>4.188949311776019E-2</v>
      </c>
    </row>
    <row r="10" spans="2:10" x14ac:dyDescent="0.25">
      <c r="B10" s="3">
        <v>653</v>
      </c>
      <c r="C10" t="s">
        <v>13</v>
      </c>
      <c r="D10" t="s">
        <v>4</v>
      </c>
      <c r="E10" s="2">
        <v>178.84800000000001</v>
      </c>
      <c r="H10" t="s">
        <v>49</v>
      </c>
      <c r="I10" s="4">
        <v>629.95212000000004</v>
      </c>
      <c r="J10" s="6">
        <f t="shared" si="0"/>
        <v>2.0493480943988358E-2</v>
      </c>
    </row>
    <row r="11" spans="2:10" x14ac:dyDescent="0.25">
      <c r="B11" s="3">
        <v>698</v>
      </c>
      <c r="C11" t="s">
        <v>14</v>
      </c>
      <c r="D11" t="s">
        <v>4</v>
      </c>
      <c r="E11" s="2">
        <v>207.3006</v>
      </c>
      <c r="I11" s="4">
        <f>+SUM(I2:I10)</f>
        <v>30739.146840000005</v>
      </c>
    </row>
    <row r="12" spans="2:10" x14ac:dyDescent="0.25">
      <c r="B12" s="3">
        <v>2018</v>
      </c>
      <c r="C12" t="s">
        <v>15</v>
      </c>
      <c r="D12" t="s">
        <v>6</v>
      </c>
      <c r="E12" s="2">
        <v>541.99800000000005</v>
      </c>
      <c r="I12" s="4"/>
    </row>
    <row r="13" spans="2:10" x14ac:dyDescent="0.25">
      <c r="B13" s="3">
        <v>2052</v>
      </c>
      <c r="C13" t="s">
        <v>16</v>
      </c>
      <c r="D13" t="s">
        <v>46</v>
      </c>
      <c r="E13" s="2">
        <v>1352.2950000000001</v>
      </c>
      <c r="I13" s="4"/>
    </row>
    <row r="14" spans="2:10" x14ac:dyDescent="0.25">
      <c r="B14" s="3">
        <v>69026</v>
      </c>
      <c r="C14" t="s">
        <v>17</v>
      </c>
      <c r="D14" t="s">
        <v>46</v>
      </c>
      <c r="E14" s="2">
        <v>1625.9940000000001</v>
      </c>
      <c r="I14" s="4"/>
    </row>
    <row r="15" spans="2:10" x14ac:dyDescent="0.25">
      <c r="B15" s="3">
        <v>263</v>
      </c>
      <c r="C15" t="s">
        <v>18</v>
      </c>
      <c r="D15" t="s">
        <v>6</v>
      </c>
      <c r="E15" s="2">
        <v>537.89940000000001</v>
      </c>
    </row>
    <row r="16" spans="2:10" x14ac:dyDescent="0.25">
      <c r="B16" s="3">
        <v>626</v>
      </c>
      <c r="C16" t="s">
        <v>19</v>
      </c>
      <c r="D16" t="s">
        <v>3</v>
      </c>
      <c r="E16" s="2">
        <v>1108.79928</v>
      </c>
      <c r="I16" s="4"/>
    </row>
    <row r="17" spans="2:5" x14ac:dyDescent="0.25">
      <c r="B17" s="3">
        <v>9421</v>
      </c>
      <c r="C17" t="s">
        <v>20</v>
      </c>
      <c r="D17" t="s">
        <v>47</v>
      </c>
      <c r="E17" s="2">
        <v>178.84800000000001</v>
      </c>
    </row>
    <row r="18" spans="2:5" x14ac:dyDescent="0.25">
      <c r="B18" s="3">
        <v>406</v>
      </c>
      <c r="C18" t="s">
        <v>21</v>
      </c>
      <c r="D18" t="s">
        <v>4</v>
      </c>
      <c r="E18" s="2">
        <v>178.84800000000001</v>
      </c>
    </row>
    <row r="19" spans="2:5" x14ac:dyDescent="0.25">
      <c r="B19" s="3">
        <v>403</v>
      </c>
      <c r="C19" t="s">
        <v>22</v>
      </c>
      <c r="D19" t="s">
        <v>4</v>
      </c>
      <c r="E19" s="2">
        <v>178.84800000000001</v>
      </c>
    </row>
    <row r="20" spans="2:5" x14ac:dyDescent="0.25">
      <c r="B20" s="3">
        <v>2111</v>
      </c>
      <c r="C20" t="s">
        <v>25</v>
      </c>
      <c r="D20" t="s">
        <v>6</v>
      </c>
      <c r="E20" s="2">
        <v>178.84800000000001</v>
      </c>
    </row>
    <row r="21" spans="2:5" x14ac:dyDescent="0.25">
      <c r="B21" s="3">
        <v>249</v>
      </c>
      <c r="C21" t="s">
        <v>26</v>
      </c>
      <c r="D21" t="s">
        <v>6</v>
      </c>
      <c r="E21" s="2">
        <v>1013.0259600000001</v>
      </c>
    </row>
    <row r="22" spans="2:5" x14ac:dyDescent="0.25">
      <c r="B22" s="3">
        <v>2011</v>
      </c>
      <c r="C22" t="s">
        <v>27</v>
      </c>
      <c r="D22" t="s">
        <v>6</v>
      </c>
      <c r="E22" s="2">
        <v>257.97420000000005</v>
      </c>
    </row>
    <row r="23" spans="2:5" x14ac:dyDescent="0.25">
      <c r="B23" s="3">
        <v>2010</v>
      </c>
      <c r="C23" t="s">
        <v>28</v>
      </c>
      <c r="D23" t="s">
        <v>4</v>
      </c>
      <c r="E23" s="2">
        <v>570.89988000000017</v>
      </c>
    </row>
    <row r="24" spans="2:5" x14ac:dyDescent="0.25">
      <c r="B24" s="3">
        <v>2165</v>
      </c>
      <c r="C24" t="s">
        <v>50</v>
      </c>
      <c r="D24" t="s">
        <v>4</v>
      </c>
      <c r="E24" s="2">
        <v>227.69964000000004</v>
      </c>
    </row>
    <row r="25" spans="2:5" x14ac:dyDescent="0.25">
      <c r="B25" s="3">
        <v>9105</v>
      </c>
      <c r="C25" t="s">
        <v>29</v>
      </c>
      <c r="D25" t="s">
        <v>49</v>
      </c>
      <c r="E25" s="2">
        <v>629.95212000000004</v>
      </c>
    </row>
    <row r="26" spans="2:5" x14ac:dyDescent="0.25">
      <c r="B26" s="3">
        <v>2002</v>
      </c>
      <c r="C26" t="s">
        <v>30</v>
      </c>
      <c r="D26" t="s">
        <v>3</v>
      </c>
      <c r="E26" s="2">
        <v>821.14883999999995</v>
      </c>
    </row>
    <row r="27" spans="2:5" x14ac:dyDescent="0.25">
      <c r="B27" s="3">
        <v>2008</v>
      </c>
      <c r="C27" t="s">
        <v>31</v>
      </c>
      <c r="D27" t="s">
        <v>3</v>
      </c>
      <c r="E27" s="2">
        <v>1907.0521200000001</v>
      </c>
    </row>
    <row r="28" spans="2:5" x14ac:dyDescent="0.25">
      <c r="B28" s="3">
        <v>2098</v>
      </c>
      <c r="C28" t="s">
        <v>32</v>
      </c>
      <c r="D28" t="s">
        <v>1</v>
      </c>
      <c r="E28" s="2">
        <v>359.0514</v>
      </c>
    </row>
    <row r="29" spans="2:5" x14ac:dyDescent="0.25">
      <c r="B29" s="3">
        <v>239</v>
      </c>
      <c r="C29" t="s">
        <v>33</v>
      </c>
      <c r="D29" t="s">
        <v>6</v>
      </c>
      <c r="E29" s="2">
        <v>1413.12492</v>
      </c>
    </row>
    <row r="30" spans="2:5" x14ac:dyDescent="0.25">
      <c r="B30" s="3">
        <v>246</v>
      </c>
      <c r="C30" t="s">
        <v>34</v>
      </c>
      <c r="D30" t="s">
        <v>4</v>
      </c>
      <c r="E30" s="2">
        <v>881.09964000000002</v>
      </c>
    </row>
    <row r="31" spans="2:5" x14ac:dyDescent="0.25">
      <c r="B31" s="3">
        <v>298</v>
      </c>
      <c r="C31" t="s">
        <v>35</v>
      </c>
      <c r="D31" t="s">
        <v>6</v>
      </c>
      <c r="E31" s="2">
        <v>694.79640000000006</v>
      </c>
    </row>
    <row r="32" spans="2:5" x14ac:dyDescent="0.25">
      <c r="B32" s="3">
        <v>2150</v>
      </c>
      <c r="C32" t="s">
        <v>36</v>
      </c>
      <c r="D32" t="s">
        <v>48</v>
      </c>
      <c r="E32" s="2">
        <v>2226.2266800000002</v>
      </c>
    </row>
    <row r="33" spans="2:5" x14ac:dyDescent="0.25">
      <c r="B33" s="3">
        <v>255</v>
      </c>
      <c r="C33" t="s">
        <v>37</v>
      </c>
      <c r="D33" t="s">
        <v>6</v>
      </c>
      <c r="E33" s="2">
        <v>386.14859999999999</v>
      </c>
    </row>
    <row r="34" spans="2:5" x14ac:dyDescent="0.25">
      <c r="B34" s="3">
        <v>2091</v>
      </c>
      <c r="C34" t="s">
        <v>38</v>
      </c>
      <c r="D34" t="s">
        <v>3</v>
      </c>
      <c r="E34" s="2">
        <v>135.45036000000002</v>
      </c>
    </row>
    <row r="35" spans="2:5" x14ac:dyDescent="0.25">
      <c r="B35" s="3">
        <v>9405</v>
      </c>
      <c r="C35" t="s">
        <v>39</v>
      </c>
      <c r="D35" t="s">
        <v>47</v>
      </c>
      <c r="E35" s="2">
        <v>359.0514</v>
      </c>
    </row>
    <row r="36" spans="2:5" x14ac:dyDescent="0.25">
      <c r="B36" s="3">
        <v>213</v>
      </c>
      <c r="C36" t="s">
        <v>40</v>
      </c>
      <c r="D36" t="s">
        <v>1</v>
      </c>
      <c r="E36" s="2">
        <v>3057.2478000000001</v>
      </c>
    </row>
    <row r="37" spans="2:5" x14ac:dyDescent="0.25">
      <c r="B37" s="3">
        <v>2107</v>
      </c>
      <c r="C37" t="s">
        <v>41</v>
      </c>
      <c r="D37" t="s">
        <v>46</v>
      </c>
      <c r="E37" s="2">
        <v>755.05176000000006</v>
      </c>
    </row>
    <row r="38" spans="2:5" x14ac:dyDescent="0.25">
      <c r="B38" s="3">
        <v>9406</v>
      </c>
      <c r="C38" t="s">
        <v>42</v>
      </c>
      <c r="D38" t="s">
        <v>47</v>
      </c>
      <c r="E38" s="2">
        <v>406.54764</v>
      </c>
    </row>
    <row r="39" spans="2:5" x14ac:dyDescent="0.25">
      <c r="B39" s="3">
        <v>9402</v>
      </c>
      <c r="C39" t="s">
        <v>43</v>
      </c>
      <c r="D39" t="s">
        <v>47</v>
      </c>
      <c r="E39" s="2">
        <v>343.20024000000006</v>
      </c>
    </row>
  </sheetData>
  <autoFilter ref="D1:E39" xr:uid="{814B75E7-4D39-41CB-96DD-5AD1E2E85962}"/>
  <dataConsolidate topLabels="1">
    <dataRefs count="1">
      <dataRef ref="D1:E1048576" sheet="CF"/>
    </dataRefs>
  </dataConsolid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DECCB-BE2E-4874-8105-CA341C2D7A59}">
  <dimension ref="B2:F4"/>
  <sheetViews>
    <sheetView workbookViewId="0">
      <selection activeCell="E2" sqref="E2"/>
    </sheetView>
  </sheetViews>
  <sheetFormatPr defaultRowHeight="15" x14ac:dyDescent="0.25"/>
  <cols>
    <col min="3" max="3" width="32.7109375" bestFit="1" customWidth="1"/>
    <col min="6" max="6" width="18.140625" bestFit="1" customWidth="1"/>
  </cols>
  <sheetData>
    <row r="2" spans="2:6" x14ac:dyDescent="0.25">
      <c r="B2" s="3">
        <v>4201</v>
      </c>
      <c r="C2" t="s">
        <v>23</v>
      </c>
      <c r="D2" s="2">
        <v>1165.1407199999999</v>
      </c>
      <c r="E2" s="6">
        <f>+D2/$D$4</f>
        <v>0.62126277988480394</v>
      </c>
      <c r="F2" t="s">
        <v>1</v>
      </c>
    </row>
    <row r="3" spans="2:6" x14ac:dyDescent="0.25">
      <c r="B3" s="3">
        <v>399</v>
      </c>
      <c r="C3" t="s">
        <v>24</v>
      </c>
      <c r="D3" s="2">
        <v>710.29872</v>
      </c>
      <c r="E3" s="6">
        <f>+D3/$D$4</f>
        <v>0.37873722011519606</v>
      </c>
      <c r="F3" t="s">
        <v>69</v>
      </c>
    </row>
    <row r="4" spans="2:6" x14ac:dyDescent="0.25">
      <c r="D4" s="4">
        <f>+SUM(D2:D3)</f>
        <v>1875.4394399999999</v>
      </c>
      <c r="E4" s="6">
        <f>+SUM(E2:E3)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1EC6F-0D73-4B27-9799-8D2249DAAD6C}">
  <dimension ref="A1:AB18"/>
  <sheetViews>
    <sheetView workbookViewId="0">
      <pane xSplit="4" ySplit="2" topLeftCell="Q3" activePane="bottomRight" state="frozen"/>
      <selection pane="topRight" activeCell="E1" sqref="E1"/>
      <selection pane="bottomLeft" activeCell="A3" sqref="A3"/>
      <selection pane="bottomRight" activeCell="R17" sqref="R17"/>
    </sheetView>
  </sheetViews>
  <sheetFormatPr defaultRowHeight="15" x14ac:dyDescent="0.25"/>
  <cols>
    <col min="2" max="2" width="32.7109375" bestFit="1" customWidth="1"/>
    <col min="3" max="3" width="9.5703125" customWidth="1"/>
    <col min="4" max="4" width="11" bestFit="1" customWidth="1"/>
    <col min="5" max="5" width="9.7109375" bestFit="1" customWidth="1"/>
    <col min="6" max="6" width="11.42578125" customWidth="1"/>
    <col min="7" max="7" width="9.5703125" bestFit="1" customWidth="1"/>
    <col min="8" max="8" width="13.140625" customWidth="1"/>
    <col min="9" max="12" width="9.5703125" bestFit="1" customWidth="1"/>
    <col min="13" max="13" width="9.28515625" bestFit="1" customWidth="1"/>
    <col min="14" max="14" width="9.5703125" bestFit="1" customWidth="1"/>
    <col min="15" max="15" width="9.140625" style="15"/>
    <col min="16" max="16" width="10.7109375" bestFit="1" customWidth="1"/>
    <col min="17" max="24" width="9.5703125" bestFit="1" customWidth="1"/>
    <col min="25" max="25" width="9.140625" style="15"/>
    <col min="27" max="27" width="10.5703125" style="2" bestFit="1" customWidth="1"/>
  </cols>
  <sheetData>
    <row r="1" spans="1:28" x14ac:dyDescent="0.25">
      <c r="D1" s="11" t="s">
        <v>51</v>
      </c>
      <c r="E1" s="19">
        <v>0.17970409357008685</v>
      </c>
      <c r="F1" s="19">
        <v>0.19988530039501901</v>
      </c>
      <c r="G1" s="19">
        <v>9.8384933574818742E-2</v>
      </c>
      <c r="H1" s="19">
        <v>0.17764441246281509</v>
      </c>
      <c r="I1" s="19">
        <v>2.7093222994604097E-2</v>
      </c>
      <c r="J1" s="19">
        <v>0.1334527409414594</v>
      </c>
      <c r="K1" s="19">
        <v>0.12145232199944817</v>
      </c>
      <c r="L1" s="19">
        <v>4.188949311776019E-2</v>
      </c>
      <c r="M1" s="19">
        <v>2.0493480943988358E-2</v>
      </c>
    </row>
    <row r="2" spans="1:28" ht="60" x14ac:dyDescent="0.25">
      <c r="A2" s="13" t="s">
        <v>52</v>
      </c>
      <c r="B2" s="13" t="s">
        <v>53</v>
      </c>
      <c r="C2" s="14" t="s">
        <v>67</v>
      </c>
      <c r="D2" s="8" t="s">
        <v>54</v>
      </c>
      <c r="E2" s="10" t="s">
        <v>1</v>
      </c>
      <c r="F2" s="10" t="s">
        <v>3</v>
      </c>
      <c r="G2" s="10" t="s">
        <v>4</v>
      </c>
      <c r="H2" s="10" t="s">
        <v>6</v>
      </c>
      <c r="I2" s="10" t="s">
        <v>11</v>
      </c>
      <c r="J2" s="10" t="s">
        <v>48</v>
      </c>
      <c r="K2" s="10" t="s">
        <v>46</v>
      </c>
      <c r="L2" s="10" t="s">
        <v>47</v>
      </c>
      <c r="M2" s="10" t="s">
        <v>49</v>
      </c>
      <c r="P2" s="9" t="s">
        <v>1</v>
      </c>
      <c r="Q2" s="9" t="s">
        <v>3</v>
      </c>
      <c r="R2" s="9" t="s">
        <v>4</v>
      </c>
      <c r="S2" s="9" t="s">
        <v>6</v>
      </c>
      <c r="T2" s="9" t="s">
        <v>11</v>
      </c>
      <c r="U2" s="9" t="s">
        <v>48</v>
      </c>
      <c r="V2" s="9" t="s">
        <v>46</v>
      </c>
      <c r="W2" s="9" t="s">
        <v>47</v>
      </c>
      <c r="X2" s="9" t="s">
        <v>49</v>
      </c>
      <c r="Z2" s="20" t="s">
        <v>68</v>
      </c>
    </row>
    <row r="3" spans="1:28" x14ac:dyDescent="0.25">
      <c r="A3" s="7">
        <v>3284683</v>
      </c>
      <c r="B3" s="7" t="s">
        <v>55</v>
      </c>
      <c r="C3" s="17">
        <v>27.870333333333335</v>
      </c>
      <c r="D3" s="16">
        <v>585</v>
      </c>
      <c r="E3" s="12">
        <f>+ROUND($D3*E$1,0)-1</f>
        <v>104</v>
      </c>
      <c r="F3" s="12">
        <f t="shared" ref="F3:M14" si="0">+ROUND($D3*F$1,0)</f>
        <v>117</v>
      </c>
      <c r="G3" s="12">
        <f t="shared" si="0"/>
        <v>58</v>
      </c>
      <c r="H3" s="12">
        <f t="shared" si="0"/>
        <v>104</v>
      </c>
      <c r="I3" s="12">
        <f t="shared" si="0"/>
        <v>16</v>
      </c>
      <c r="J3" s="12">
        <f t="shared" si="0"/>
        <v>78</v>
      </c>
      <c r="K3" s="12">
        <f t="shared" si="0"/>
        <v>71</v>
      </c>
      <c r="L3" s="12">
        <f t="shared" si="0"/>
        <v>25</v>
      </c>
      <c r="M3" s="12">
        <f t="shared" si="0"/>
        <v>12</v>
      </c>
      <c r="N3" s="18">
        <f t="shared" ref="N3:N14" si="1">+SUM(E3:M3)</f>
        <v>585</v>
      </c>
      <c r="O3" s="15">
        <f t="shared" ref="O3:O14" si="2">+N3-D3</f>
        <v>0</v>
      </c>
      <c r="P3" s="2">
        <f>+E3*$C3</f>
        <v>2898.5146666666669</v>
      </c>
      <c r="Q3" s="2">
        <f t="shared" ref="Q3:Q14" si="3">+F3*$C3</f>
        <v>3260.8290000000002</v>
      </c>
      <c r="R3" s="2">
        <f t="shared" ref="R3:R14" si="4">+G3*$C3</f>
        <v>1616.4793333333334</v>
      </c>
      <c r="S3" s="2">
        <f t="shared" ref="S3:S14" si="5">+H3*$C3</f>
        <v>2898.5146666666669</v>
      </c>
      <c r="T3" s="2">
        <f t="shared" ref="T3:T14" si="6">+I3*$C3</f>
        <v>445.92533333333336</v>
      </c>
      <c r="U3" s="2">
        <f t="shared" ref="U3:U14" si="7">+J3*$C3</f>
        <v>2173.886</v>
      </c>
      <c r="V3" s="2">
        <f t="shared" ref="V3:V14" si="8">+K3*$C3</f>
        <v>1978.7936666666667</v>
      </c>
      <c r="W3" s="2">
        <f t="shared" ref="W3:W14" si="9">+L3*$C3</f>
        <v>696.75833333333333</v>
      </c>
      <c r="X3" s="2">
        <f t="shared" ref="X3:X14" si="10">+M3*$C3</f>
        <v>334.44400000000002</v>
      </c>
      <c r="Z3" s="21">
        <f>+SUM(P3:X3)*1.08</f>
        <v>17608.476600000002</v>
      </c>
      <c r="AA3" s="2">
        <v>17608.476599999998</v>
      </c>
      <c r="AB3" s="4"/>
    </row>
    <row r="4" spans="1:28" x14ac:dyDescent="0.25">
      <c r="A4" s="7">
        <v>3352387</v>
      </c>
      <c r="B4" s="7" t="s">
        <v>56</v>
      </c>
      <c r="C4" s="17">
        <v>36.79999999999999</v>
      </c>
      <c r="D4" s="16">
        <v>1044</v>
      </c>
      <c r="E4" s="12">
        <f t="shared" ref="E4:E14" si="11">+ROUND($D4*E$1,0)-1</f>
        <v>187</v>
      </c>
      <c r="F4" s="12">
        <f t="shared" si="0"/>
        <v>209</v>
      </c>
      <c r="G4" s="12">
        <f t="shared" si="0"/>
        <v>103</v>
      </c>
      <c r="H4" s="12">
        <f t="shared" si="0"/>
        <v>185</v>
      </c>
      <c r="I4" s="12">
        <f t="shared" si="0"/>
        <v>28</v>
      </c>
      <c r="J4" s="12">
        <f t="shared" si="0"/>
        <v>139</v>
      </c>
      <c r="K4" s="12">
        <f t="shared" si="0"/>
        <v>127</v>
      </c>
      <c r="L4" s="12">
        <f t="shared" si="0"/>
        <v>44</v>
      </c>
      <c r="M4" s="12">
        <f>+ROUND($D4*M$1,0)+1</f>
        <v>22</v>
      </c>
      <c r="N4" s="18">
        <f t="shared" si="1"/>
        <v>1044</v>
      </c>
      <c r="O4" s="15">
        <f t="shared" si="2"/>
        <v>0</v>
      </c>
      <c r="P4" s="2">
        <f t="shared" ref="P4:P14" si="12">+E4*$C4</f>
        <v>6881.5999999999985</v>
      </c>
      <c r="Q4" s="2">
        <f t="shared" si="3"/>
        <v>7691.199999999998</v>
      </c>
      <c r="R4" s="2">
        <f t="shared" si="4"/>
        <v>3790.3999999999992</v>
      </c>
      <c r="S4" s="2">
        <f t="shared" si="5"/>
        <v>6807.9999999999982</v>
      </c>
      <c r="T4" s="2">
        <f t="shared" si="6"/>
        <v>1030.3999999999996</v>
      </c>
      <c r="U4" s="2">
        <f t="shared" si="7"/>
        <v>5115.1999999999989</v>
      </c>
      <c r="V4" s="2">
        <f t="shared" si="8"/>
        <v>4673.5999999999985</v>
      </c>
      <c r="W4" s="2">
        <f t="shared" si="9"/>
        <v>1619.1999999999996</v>
      </c>
      <c r="X4" s="2">
        <f t="shared" si="10"/>
        <v>809.5999999999998</v>
      </c>
      <c r="Z4" s="21">
        <f t="shared" ref="Z4:Z14" si="13">+SUM(P4:X4)*1.08</f>
        <v>41492.735999999983</v>
      </c>
      <c r="AA4" s="2">
        <v>41492.73599999999</v>
      </c>
      <c r="AB4" s="4"/>
    </row>
    <row r="5" spans="1:28" x14ac:dyDescent="0.25">
      <c r="A5" s="7">
        <v>3373113</v>
      </c>
      <c r="B5" s="7" t="s">
        <v>57</v>
      </c>
      <c r="C5" s="17">
        <v>5.540916666666666</v>
      </c>
      <c r="D5" s="16">
        <v>5100</v>
      </c>
      <c r="E5" s="12">
        <f t="shared" si="11"/>
        <v>915</v>
      </c>
      <c r="F5" s="12">
        <f t="shared" si="0"/>
        <v>1019</v>
      </c>
      <c r="G5" s="12">
        <f t="shared" si="0"/>
        <v>502</v>
      </c>
      <c r="H5" s="12">
        <f t="shared" si="0"/>
        <v>906</v>
      </c>
      <c r="I5" s="12">
        <f>+ROUND($D5*I$1,0)+1</f>
        <v>139</v>
      </c>
      <c r="J5" s="12">
        <f t="shared" si="0"/>
        <v>681</v>
      </c>
      <c r="K5" s="12">
        <f t="shared" si="0"/>
        <v>619</v>
      </c>
      <c r="L5" s="12">
        <f t="shared" si="0"/>
        <v>214</v>
      </c>
      <c r="M5" s="12">
        <f t="shared" si="0"/>
        <v>105</v>
      </c>
      <c r="N5" s="18">
        <f t="shared" si="1"/>
        <v>5100</v>
      </c>
      <c r="O5" s="15">
        <f t="shared" si="2"/>
        <v>0</v>
      </c>
      <c r="P5" s="2">
        <f t="shared" si="12"/>
        <v>5069.9387499999993</v>
      </c>
      <c r="Q5" s="2">
        <f t="shared" si="3"/>
        <v>5646.1940833333329</v>
      </c>
      <c r="R5" s="2">
        <f t="shared" si="4"/>
        <v>2781.5401666666662</v>
      </c>
      <c r="S5" s="2">
        <f t="shared" si="5"/>
        <v>5020.0704999999998</v>
      </c>
      <c r="T5" s="2">
        <f t="shared" si="6"/>
        <v>770.18741666666654</v>
      </c>
      <c r="U5" s="2">
        <f t="shared" si="7"/>
        <v>3773.3642499999996</v>
      </c>
      <c r="V5" s="2">
        <f t="shared" si="8"/>
        <v>3429.8274166666661</v>
      </c>
      <c r="W5" s="2">
        <f t="shared" si="9"/>
        <v>1185.7561666666666</v>
      </c>
      <c r="X5" s="2">
        <f t="shared" si="10"/>
        <v>581.79624999999999</v>
      </c>
      <c r="Z5" s="21">
        <f t="shared" si="13"/>
        <v>30519.368999999999</v>
      </c>
      <c r="AA5" s="2">
        <v>30519.368999999999</v>
      </c>
      <c r="AB5" s="4"/>
    </row>
    <row r="6" spans="1:28" x14ac:dyDescent="0.25">
      <c r="A6" s="7">
        <v>3384346</v>
      </c>
      <c r="B6" s="7" t="s">
        <v>58</v>
      </c>
      <c r="C6" s="17">
        <v>35.138833333333331</v>
      </c>
      <c r="D6" s="16">
        <v>465</v>
      </c>
      <c r="E6" s="12">
        <f t="shared" si="11"/>
        <v>83</v>
      </c>
      <c r="F6" s="12">
        <f t="shared" si="0"/>
        <v>93</v>
      </c>
      <c r="G6" s="12">
        <f t="shared" si="0"/>
        <v>46</v>
      </c>
      <c r="H6" s="12">
        <f t="shared" si="0"/>
        <v>83</v>
      </c>
      <c r="I6" s="12">
        <f t="shared" si="0"/>
        <v>13</v>
      </c>
      <c r="J6" s="12">
        <f t="shared" si="0"/>
        <v>62</v>
      </c>
      <c r="K6" s="12">
        <f t="shared" si="0"/>
        <v>56</v>
      </c>
      <c r="L6" s="12">
        <f t="shared" si="0"/>
        <v>19</v>
      </c>
      <c r="M6" s="12">
        <f t="shared" si="0"/>
        <v>10</v>
      </c>
      <c r="N6" s="18">
        <f t="shared" si="1"/>
        <v>465</v>
      </c>
      <c r="O6" s="15">
        <f t="shared" si="2"/>
        <v>0</v>
      </c>
      <c r="P6" s="2">
        <f t="shared" si="12"/>
        <v>2916.5231666666664</v>
      </c>
      <c r="Q6" s="2">
        <f t="shared" si="3"/>
        <v>3267.9114999999997</v>
      </c>
      <c r="R6" s="2">
        <f t="shared" si="4"/>
        <v>1616.3863333333331</v>
      </c>
      <c r="S6" s="2">
        <f t="shared" si="5"/>
        <v>2916.5231666666664</v>
      </c>
      <c r="T6" s="2">
        <f t="shared" si="6"/>
        <v>456.80483333333331</v>
      </c>
      <c r="U6" s="2">
        <f t="shared" si="7"/>
        <v>2178.6076666666663</v>
      </c>
      <c r="V6" s="2">
        <f t="shared" si="8"/>
        <v>1967.7746666666665</v>
      </c>
      <c r="W6" s="2">
        <f t="shared" si="9"/>
        <v>667.63783333333333</v>
      </c>
      <c r="X6" s="2">
        <f t="shared" si="10"/>
        <v>351.38833333333332</v>
      </c>
      <c r="Z6" s="21">
        <f t="shared" si="13"/>
        <v>17646.722099999999</v>
      </c>
      <c r="AA6" s="2">
        <v>17646.722099999999</v>
      </c>
      <c r="AB6" s="4"/>
    </row>
    <row r="7" spans="1:28" x14ac:dyDescent="0.25">
      <c r="A7" s="7">
        <v>3384347</v>
      </c>
      <c r="B7" s="7" t="s">
        <v>59</v>
      </c>
      <c r="C7" s="17">
        <v>5.2963000000000005</v>
      </c>
      <c r="D7" s="16">
        <v>3960</v>
      </c>
      <c r="E7" s="12">
        <f t="shared" si="11"/>
        <v>711</v>
      </c>
      <c r="F7" s="12">
        <f t="shared" si="0"/>
        <v>792</v>
      </c>
      <c r="G7" s="12">
        <f t="shared" si="0"/>
        <v>390</v>
      </c>
      <c r="H7" s="12">
        <f t="shared" si="0"/>
        <v>703</v>
      </c>
      <c r="I7" s="12">
        <f>+ROUND($D7*I$1,0)+1</f>
        <v>108</v>
      </c>
      <c r="J7" s="12">
        <f t="shared" si="0"/>
        <v>528</v>
      </c>
      <c r="K7" s="12">
        <f t="shared" si="0"/>
        <v>481</v>
      </c>
      <c r="L7" s="12">
        <f t="shared" si="0"/>
        <v>166</v>
      </c>
      <c r="M7" s="12">
        <f t="shared" si="0"/>
        <v>81</v>
      </c>
      <c r="N7" s="18">
        <f t="shared" si="1"/>
        <v>3960</v>
      </c>
      <c r="O7" s="15">
        <f t="shared" si="2"/>
        <v>0</v>
      </c>
      <c r="P7" s="2">
        <f t="shared" si="12"/>
        <v>3765.6693000000005</v>
      </c>
      <c r="Q7" s="2">
        <f t="shared" si="3"/>
        <v>4194.6696000000002</v>
      </c>
      <c r="R7" s="2">
        <f t="shared" si="4"/>
        <v>2065.5570000000002</v>
      </c>
      <c r="S7" s="2">
        <f t="shared" si="5"/>
        <v>3723.2989000000002</v>
      </c>
      <c r="T7" s="2">
        <f t="shared" si="6"/>
        <v>572.00040000000001</v>
      </c>
      <c r="U7" s="2">
        <f t="shared" si="7"/>
        <v>2796.4464000000003</v>
      </c>
      <c r="V7" s="2">
        <f t="shared" si="8"/>
        <v>2547.5203000000001</v>
      </c>
      <c r="W7" s="2">
        <f t="shared" si="9"/>
        <v>879.18580000000009</v>
      </c>
      <c r="X7" s="2">
        <f t="shared" si="10"/>
        <v>429.00030000000004</v>
      </c>
      <c r="Z7" s="21">
        <f t="shared" si="13"/>
        <v>22651.215840000004</v>
      </c>
      <c r="AA7" s="2">
        <v>22651.215840000004</v>
      </c>
      <c r="AB7" s="4"/>
    </row>
    <row r="8" spans="1:28" x14ac:dyDescent="0.25">
      <c r="A8" s="7">
        <v>3408152</v>
      </c>
      <c r="B8" s="7" t="s">
        <v>60</v>
      </c>
      <c r="C8" s="17">
        <v>18.333349999999999</v>
      </c>
      <c r="D8" s="16">
        <v>1140</v>
      </c>
      <c r="E8" s="12">
        <f t="shared" si="11"/>
        <v>204</v>
      </c>
      <c r="F8" s="12">
        <f t="shared" si="0"/>
        <v>228</v>
      </c>
      <c r="G8" s="12">
        <f t="shared" si="0"/>
        <v>112</v>
      </c>
      <c r="H8" s="12">
        <f t="shared" si="0"/>
        <v>203</v>
      </c>
      <c r="I8" s="12">
        <f>+ROUND($D8*I$1,0)+1</f>
        <v>32</v>
      </c>
      <c r="J8" s="12">
        <f t="shared" si="0"/>
        <v>152</v>
      </c>
      <c r="K8" s="12">
        <f t="shared" si="0"/>
        <v>138</v>
      </c>
      <c r="L8" s="12">
        <f t="shared" si="0"/>
        <v>48</v>
      </c>
      <c r="M8" s="12">
        <f t="shared" si="0"/>
        <v>23</v>
      </c>
      <c r="N8" s="18">
        <f t="shared" si="1"/>
        <v>1140</v>
      </c>
      <c r="O8" s="15">
        <f t="shared" si="2"/>
        <v>0</v>
      </c>
      <c r="P8" s="2">
        <f t="shared" si="12"/>
        <v>3740.0034000000001</v>
      </c>
      <c r="Q8" s="2">
        <f t="shared" si="3"/>
        <v>4180.0037999999995</v>
      </c>
      <c r="R8" s="2">
        <f t="shared" si="4"/>
        <v>2053.3352</v>
      </c>
      <c r="S8" s="2">
        <f t="shared" si="5"/>
        <v>3721.6700499999997</v>
      </c>
      <c r="T8" s="2">
        <f t="shared" si="6"/>
        <v>586.66719999999998</v>
      </c>
      <c r="U8" s="2">
        <f t="shared" si="7"/>
        <v>2786.6691999999998</v>
      </c>
      <c r="V8" s="2">
        <f t="shared" si="8"/>
        <v>2530.0023000000001</v>
      </c>
      <c r="W8" s="2">
        <f t="shared" si="9"/>
        <v>880.00080000000003</v>
      </c>
      <c r="X8" s="2">
        <f t="shared" si="10"/>
        <v>421.66704999999996</v>
      </c>
      <c r="Z8" s="21">
        <f t="shared" si="13"/>
        <v>22572.020520000002</v>
      </c>
      <c r="AA8" s="2">
        <v>22572.020520000002</v>
      </c>
      <c r="AB8" s="4"/>
    </row>
    <row r="9" spans="1:28" x14ac:dyDescent="0.25">
      <c r="A9" s="7">
        <v>3529248</v>
      </c>
      <c r="B9" s="7" t="s">
        <v>61</v>
      </c>
      <c r="C9" s="17">
        <v>5.2963000000000005</v>
      </c>
      <c r="D9" s="16">
        <v>1080</v>
      </c>
      <c r="E9" s="12">
        <f t="shared" si="11"/>
        <v>193</v>
      </c>
      <c r="F9" s="12">
        <f t="shared" si="0"/>
        <v>216</v>
      </c>
      <c r="G9" s="12">
        <f t="shared" si="0"/>
        <v>106</v>
      </c>
      <c r="H9" s="12">
        <f t="shared" si="0"/>
        <v>192</v>
      </c>
      <c r="I9" s="12">
        <f>+ROUND($D9*I$1,0)+2</f>
        <v>31</v>
      </c>
      <c r="J9" s="12">
        <f t="shared" si="0"/>
        <v>144</v>
      </c>
      <c r="K9" s="12">
        <f t="shared" si="0"/>
        <v>131</v>
      </c>
      <c r="L9" s="12">
        <f t="shared" si="0"/>
        <v>45</v>
      </c>
      <c r="M9" s="12">
        <f t="shared" si="0"/>
        <v>22</v>
      </c>
      <c r="N9" s="18">
        <f t="shared" si="1"/>
        <v>1080</v>
      </c>
      <c r="O9" s="15">
        <f t="shared" si="2"/>
        <v>0</v>
      </c>
      <c r="P9" s="2">
        <f t="shared" si="12"/>
        <v>1022.1859000000001</v>
      </c>
      <c r="Q9" s="2">
        <f t="shared" si="3"/>
        <v>1144.0008</v>
      </c>
      <c r="R9" s="2">
        <f t="shared" si="4"/>
        <v>561.40780000000007</v>
      </c>
      <c r="S9" s="2">
        <f t="shared" si="5"/>
        <v>1016.8896000000001</v>
      </c>
      <c r="T9" s="2">
        <f t="shared" si="6"/>
        <v>164.18530000000001</v>
      </c>
      <c r="U9" s="2">
        <f t="shared" si="7"/>
        <v>762.66720000000009</v>
      </c>
      <c r="V9" s="2">
        <f t="shared" si="8"/>
        <v>693.81530000000009</v>
      </c>
      <c r="W9" s="2">
        <f t="shared" si="9"/>
        <v>238.33350000000002</v>
      </c>
      <c r="X9" s="2">
        <f t="shared" si="10"/>
        <v>116.51860000000001</v>
      </c>
      <c r="Z9" s="21">
        <f t="shared" si="13"/>
        <v>6177.6043200000013</v>
      </c>
      <c r="AA9" s="2">
        <v>6177.6043200000013</v>
      </c>
      <c r="AB9" s="4"/>
    </row>
    <row r="10" spans="1:28" x14ac:dyDescent="0.25">
      <c r="A10" s="7">
        <v>3538108</v>
      </c>
      <c r="B10" s="7" t="s">
        <v>62</v>
      </c>
      <c r="C10" s="17">
        <v>35.138833333333331</v>
      </c>
      <c r="D10" s="16">
        <v>54</v>
      </c>
      <c r="E10" s="12">
        <f t="shared" si="11"/>
        <v>9</v>
      </c>
      <c r="F10" s="12">
        <f t="shared" si="0"/>
        <v>11</v>
      </c>
      <c r="G10" s="12">
        <f t="shared" si="0"/>
        <v>5</v>
      </c>
      <c r="H10" s="12">
        <f t="shared" si="0"/>
        <v>10</v>
      </c>
      <c r="I10" s="12">
        <f>+ROUND($D10*I$1,0)+1</f>
        <v>2</v>
      </c>
      <c r="J10" s="12">
        <f t="shared" si="0"/>
        <v>7</v>
      </c>
      <c r="K10" s="12">
        <f t="shared" si="0"/>
        <v>7</v>
      </c>
      <c r="L10" s="12">
        <f t="shared" si="0"/>
        <v>2</v>
      </c>
      <c r="M10" s="12">
        <f t="shared" si="0"/>
        <v>1</v>
      </c>
      <c r="N10" s="18">
        <f t="shared" si="1"/>
        <v>54</v>
      </c>
      <c r="O10" s="15">
        <f t="shared" si="2"/>
        <v>0</v>
      </c>
      <c r="P10" s="2">
        <f t="shared" si="12"/>
        <v>316.24949999999995</v>
      </c>
      <c r="Q10" s="2">
        <f t="shared" si="3"/>
        <v>386.52716666666663</v>
      </c>
      <c r="R10" s="2">
        <f t="shared" si="4"/>
        <v>175.69416666666666</v>
      </c>
      <c r="S10" s="2">
        <f t="shared" si="5"/>
        <v>351.38833333333332</v>
      </c>
      <c r="T10" s="2">
        <f t="shared" si="6"/>
        <v>70.277666666666661</v>
      </c>
      <c r="U10" s="2">
        <f t="shared" si="7"/>
        <v>245.97183333333331</v>
      </c>
      <c r="V10" s="2">
        <f t="shared" si="8"/>
        <v>245.97183333333331</v>
      </c>
      <c r="W10" s="2">
        <f t="shared" si="9"/>
        <v>70.277666666666661</v>
      </c>
      <c r="X10" s="2">
        <f t="shared" si="10"/>
        <v>35.138833333333331</v>
      </c>
      <c r="Z10" s="21">
        <f t="shared" si="13"/>
        <v>2049.2967600000002</v>
      </c>
      <c r="AA10" s="2">
        <v>2049.2967600000002</v>
      </c>
      <c r="AB10" s="4"/>
    </row>
    <row r="11" spans="1:28" x14ac:dyDescent="0.25">
      <c r="A11" s="7">
        <v>3564666</v>
      </c>
      <c r="B11" s="7" t="s">
        <v>63</v>
      </c>
      <c r="C11" s="17">
        <v>18.818166666666666</v>
      </c>
      <c r="D11" s="16">
        <v>588</v>
      </c>
      <c r="E11" s="12">
        <f t="shared" si="11"/>
        <v>105</v>
      </c>
      <c r="F11" s="12">
        <f t="shared" si="0"/>
        <v>118</v>
      </c>
      <c r="G11" s="12">
        <f t="shared" si="0"/>
        <v>58</v>
      </c>
      <c r="H11" s="12">
        <f t="shared" si="0"/>
        <v>104</v>
      </c>
      <c r="I11" s="12">
        <f>+ROUND($D11*I$1,0)+1</f>
        <v>17</v>
      </c>
      <c r="J11" s="12">
        <f t="shared" si="0"/>
        <v>78</v>
      </c>
      <c r="K11" s="12">
        <f t="shared" si="0"/>
        <v>71</v>
      </c>
      <c r="L11" s="12">
        <f t="shared" si="0"/>
        <v>25</v>
      </c>
      <c r="M11" s="12">
        <f t="shared" si="0"/>
        <v>12</v>
      </c>
      <c r="N11" s="18">
        <f t="shared" si="1"/>
        <v>588</v>
      </c>
      <c r="O11" s="15">
        <f t="shared" si="2"/>
        <v>0</v>
      </c>
      <c r="P11" s="2">
        <f t="shared" si="12"/>
        <v>1975.9075</v>
      </c>
      <c r="Q11" s="2">
        <f t="shared" si="3"/>
        <v>2220.5436666666665</v>
      </c>
      <c r="R11" s="2">
        <f t="shared" si="4"/>
        <v>1091.4536666666665</v>
      </c>
      <c r="S11" s="2">
        <f t="shared" si="5"/>
        <v>1957.0893333333333</v>
      </c>
      <c r="T11" s="2">
        <f t="shared" si="6"/>
        <v>319.90883333333335</v>
      </c>
      <c r="U11" s="2">
        <f t="shared" si="7"/>
        <v>1467.817</v>
      </c>
      <c r="V11" s="2">
        <f t="shared" si="8"/>
        <v>1336.0898333333332</v>
      </c>
      <c r="W11" s="2">
        <f t="shared" si="9"/>
        <v>470.45416666666665</v>
      </c>
      <c r="X11" s="2">
        <f t="shared" si="10"/>
        <v>225.81799999999998</v>
      </c>
      <c r="Z11" s="21">
        <f t="shared" si="13"/>
        <v>11950.288559999999</v>
      </c>
      <c r="AA11" s="2">
        <v>11950.288560000001</v>
      </c>
      <c r="AB11" s="4"/>
    </row>
    <row r="12" spans="1:28" x14ac:dyDescent="0.25">
      <c r="A12" s="7">
        <v>3564667</v>
      </c>
      <c r="B12" s="7" t="s">
        <v>64</v>
      </c>
      <c r="C12" s="17">
        <v>18.818166666666666</v>
      </c>
      <c r="D12" s="16">
        <v>432</v>
      </c>
      <c r="E12" s="12">
        <f t="shared" si="11"/>
        <v>77</v>
      </c>
      <c r="F12" s="12">
        <f t="shared" si="0"/>
        <v>86</v>
      </c>
      <c r="G12" s="12">
        <f t="shared" si="0"/>
        <v>43</v>
      </c>
      <c r="H12" s="12">
        <f t="shared" si="0"/>
        <v>77</v>
      </c>
      <c r="I12" s="12">
        <f t="shared" si="0"/>
        <v>12</v>
      </c>
      <c r="J12" s="12">
        <f t="shared" si="0"/>
        <v>58</v>
      </c>
      <c r="K12" s="12">
        <f t="shared" si="0"/>
        <v>52</v>
      </c>
      <c r="L12" s="12">
        <f t="shared" si="0"/>
        <v>18</v>
      </c>
      <c r="M12" s="12">
        <f t="shared" si="0"/>
        <v>9</v>
      </c>
      <c r="N12" s="18">
        <f t="shared" si="1"/>
        <v>432</v>
      </c>
      <c r="O12" s="15">
        <f t="shared" si="2"/>
        <v>0</v>
      </c>
      <c r="P12" s="2">
        <f t="shared" si="12"/>
        <v>1448.9988333333333</v>
      </c>
      <c r="Q12" s="2">
        <f t="shared" si="3"/>
        <v>1618.3623333333333</v>
      </c>
      <c r="R12" s="2">
        <f t="shared" si="4"/>
        <v>809.18116666666663</v>
      </c>
      <c r="S12" s="2">
        <f t="shared" si="5"/>
        <v>1448.9988333333333</v>
      </c>
      <c r="T12" s="2">
        <f t="shared" si="6"/>
        <v>225.81799999999998</v>
      </c>
      <c r="U12" s="2">
        <f t="shared" si="7"/>
        <v>1091.4536666666665</v>
      </c>
      <c r="V12" s="2">
        <f t="shared" si="8"/>
        <v>978.54466666666667</v>
      </c>
      <c r="W12" s="2">
        <f t="shared" si="9"/>
        <v>338.72699999999998</v>
      </c>
      <c r="X12" s="2">
        <f t="shared" si="10"/>
        <v>169.36349999999999</v>
      </c>
      <c r="Z12" s="21">
        <f t="shared" si="13"/>
        <v>8779.8038400000005</v>
      </c>
      <c r="AA12" s="2">
        <v>8779.8038400000005</v>
      </c>
      <c r="AB12" s="4"/>
    </row>
    <row r="13" spans="1:28" x14ac:dyDescent="0.25">
      <c r="A13" s="7">
        <v>3566457</v>
      </c>
      <c r="B13" s="7" t="s">
        <v>65</v>
      </c>
      <c r="C13" s="17">
        <v>11.709083333333332</v>
      </c>
      <c r="D13" s="16">
        <v>727</v>
      </c>
      <c r="E13" s="12">
        <f t="shared" si="11"/>
        <v>130</v>
      </c>
      <c r="F13" s="12">
        <f t="shared" si="0"/>
        <v>145</v>
      </c>
      <c r="G13" s="12">
        <f t="shared" si="0"/>
        <v>72</v>
      </c>
      <c r="H13" s="12">
        <f t="shared" si="0"/>
        <v>129</v>
      </c>
      <c r="I13" s="12">
        <f t="shared" si="0"/>
        <v>20</v>
      </c>
      <c r="J13" s="12">
        <f t="shared" si="0"/>
        <v>97</v>
      </c>
      <c r="K13" s="12">
        <f t="shared" si="0"/>
        <v>88</v>
      </c>
      <c r="L13" s="12">
        <f t="shared" si="0"/>
        <v>30</v>
      </c>
      <c r="M13" s="12">
        <f>+ROUND($D13*M$1,0)+1</f>
        <v>16</v>
      </c>
      <c r="N13" s="18">
        <f t="shared" si="1"/>
        <v>727</v>
      </c>
      <c r="O13" s="15">
        <f t="shared" si="2"/>
        <v>0</v>
      </c>
      <c r="P13" s="2">
        <f t="shared" si="12"/>
        <v>1522.1808333333331</v>
      </c>
      <c r="Q13" s="2">
        <f t="shared" si="3"/>
        <v>1697.8170833333331</v>
      </c>
      <c r="R13" s="2">
        <f t="shared" si="4"/>
        <v>843.05399999999986</v>
      </c>
      <c r="S13" s="2">
        <f t="shared" si="5"/>
        <v>1510.4717499999999</v>
      </c>
      <c r="T13" s="2">
        <f t="shared" si="6"/>
        <v>234.18166666666664</v>
      </c>
      <c r="U13" s="2">
        <f t="shared" si="7"/>
        <v>1135.7810833333333</v>
      </c>
      <c r="V13" s="2">
        <f t="shared" si="8"/>
        <v>1030.3993333333333</v>
      </c>
      <c r="W13" s="2">
        <f t="shared" si="9"/>
        <v>351.27249999999998</v>
      </c>
      <c r="X13" s="2">
        <f t="shared" si="10"/>
        <v>187.34533333333331</v>
      </c>
      <c r="Z13" s="21">
        <f t="shared" si="13"/>
        <v>9193.5038699999986</v>
      </c>
      <c r="AA13" s="2">
        <v>9193.5038700000005</v>
      </c>
      <c r="AB13" s="4"/>
    </row>
    <row r="14" spans="1:28" x14ac:dyDescent="0.25">
      <c r="A14" s="7">
        <v>3568860</v>
      </c>
      <c r="B14" s="7" t="s">
        <v>66</v>
      </c>
      <c r="C14" s="17">
        <v>11.709083333333332</v>
      </c>
      <c r="D14" s="16">
        <v>1152</v>
      </c>
      <c r="E14" s="12">
        <f t="shared" si="11"/>
        <v>206</v>
      </c>
      <c r="F14" s="12">
        <f t="shared" si="0"/>
        <v>230</v>
      </c>
      <c r="G14" s="12">
        <f t="shared" si="0"/>
        <v>113</v>
      </c>
      <c r="H14" s="12">
        <f t="shared" si="0"/>
        <v>205</v>
      </c>
      <c r="I14" s="12">
        <f>+ROUND($D14*I$1,0)+1</f>
        <v>32</v>
      </c>
      <c r="J14" s="12">
        <f t="shared" si="0"/>
        <v>154</v>
      </c>
      <c r="K14" s="12">
        <f t="shared" si="0"/>
        <v>140</v>
      </c>
      <c r="L14" s="12">
        <f t="shared" si="0"/>
        <v>48</v>
      </c>
      <c r="M14" s="12">
        <f t="shared" si="0"/>
        <v>24</v>
      </c>
      <c r="N14" s="18">
        <f t="shared" si="1"/>
        <v>1152</v>
      </c>
      <c r="O14" s="15">
        <f t="shared" si="2"/>
        <v>0</v>
      </c>
      <c r="P14" s="2">
        <f t="shared" si="12"/>
        <v>2412.0711666666666</v>
      </c>
      <c r="Q14" s="2">
        <f t="shared" si="3"/>
        <v>2693.0891666666662</v>
      </c>
      <c r="R14" s="2">
        <f t="shared" si="4"/>
        <v>1323.1264166666665</v>
      </c>
      <c r="S14" s="2">
        <f t="shared" si="5"/>
        <v>2400.362083333333</v>
      </c>
      <c r="T14" s="2">
        <f t="shared" si="6"/>
        <v>374.69066666666663</v>
      </c>
      <c r="U14" s="2">
        <f t="shared" si="7"/>
        <v>1803.1988333333331</v>
      </c>
      <c r="V14" s="2">
        <f t="shared" si="8"/>
        <v>1639.2716666666665</v>
      </c>
      <c r="W14" s="2">
        <f t="shared" si="9"/>
        <v>562.03599999999994</v>
      </c>
      <c r="X14" s="2">
        <f t="shared" si="10"/>
        <v>281.01799999999997</v>
      </c>
      <c r="Z14" s="21">
        <f t="shared" si="13"/>
        <v>14567.973120000002</v>
      </c>
      <c r="AA14" s="2">
        <v>14567.973119999999</v>
      </c>
      <c r="AB14" s="4"/>
    </row>
    <row r="16" spans="1:28" x14ac:dyDescent="0.25">
      <c r="E16" s="1"/>
      <c r="F16" s="1"/>
      <c r="G16" s="1"/>
      <c r="H16" s="1"/>
      <c r="I16" s="1"/>
      <c r="J16" s="1"/>
      <c r="K16" s="1"/>
      <c r="L16" s="1"/>
      <c r="M16" s="1"/>
    </row>
    <row r="18" spans="5:13" x14ac:dyDescent="0.25">
      <c r="E18" s="5"/>
      <c r="F18" s="5"/>
      <c r="G18" s="5"/>
      <c r="H18" s="5"/>
      <c r="I18" s="5"/>
      <c r="J18" s="5"/>
      <c r="K18" s="5"/>
      <c r="L18" s="5"/>
      <c r="M18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D116A-CAAE-4E67-94AE-BF759F18E303}">
  <dimension ref="B1:J7"/>
  <sheetViews>
    <sheetView workbookViewId="0">
      <selection activeCell="D11" sqref="D11"/>
    </sheetView>
  </sheetViews>
  <sheetFormatPr defaultRowHeight="15" x14ac:dyDescent="0.25"/>
  <cols>
    <col min="3" max="3" width="29.28515625" customWidth="1"/>
    <col min="4" max="4" width="10" customWidth="1"/>
    <col min="6" max="6" width="14.85546875" bestFit="1" customWidth="1"/>
    <col min="7" max="7" width="18.140625" bestFit="1" customWidth="1"/>
    <col min="8" max="8" width="9.140625" style="15"/>
    <col min="9" max="9" width="13.7109375" customWidth="1"/>
    <col min="10" max="10" width="15.28515625" customWidth="1"/>
  </cols>
  <sheetData>
    <row r="1" spans="2:10" x14ac:dyDescent="0.25">
      <c r="E1" t="s">
        <v>70</v>
      </c>
      <c r="F1" t="s">
        <v>1</v>
      </c>
      <c r="G1" t="s">
        <v>69</v>
      </c>
      <c r="I1" t="s">
        <v>1</v>
      </c>
      <c r="J1" t="s">
        <v>69</v>
      </c>
    </row>
    <row r="2" spans="2:10" ht="45" x14ac:dyDescent="0.25">
      <c r="B2" t="s">
        <v>52</v>
      </c>
      <c r="C2" t="s">
        <v>53</v>
      </c>
      <c r="D2" s="22" t="s">
        <v>67</v>
      </c>
      <c r="E2" t="s">
        <v>71</v>
      </c>
      <c r="F2" s="6">
        <v>0.62126277988480394</v>
      </c>
      <c r="G2" s="6">
        <v>0.37873722011519606</v>
      </c>
      <c r="I2" s="6">
        <v>0.62126277988480394</v>
      </c>
      <c r="J2" s="6">
        <v>0.37873722011519606</v>
      </c>
    </row>
    <row r="3" spans="2:10" x14ac:dyDescent="0.25">
      <c r="B3">
        <v>3284683</v>
      </c>
      <c r="C3" t="s">
        <v>55</v>
      </c>
      <c r="D3" s="1">
        <v>27.870333333333335</v>
      </c>
      <c r="E3">
        <v>48</v>
      </c>
      <c r="F3">
        <f>+ROUND($E3*F$2,0)</f>
        <v>30</v>
      </c>
      <c r="G3">
        <f t="shared" ref="G3:G6" si="0">+ROUND($E3*G$2,0)</f>
        <v>18</v>
      </c>
      <c r="I3" s="2">
        <f>+$D3*F3</f>
        <v>836.11</v>
      </c>
      <c r="J3" s="2">
        <f>+$D3*G3</f>
        <v>501.66600000000005</v>
      </c>
    </row>
    <row r="4" spans="2:10" x14ac:dyDescent="0.25">
      <c r="B4">
        <v>3352387</v>
      </c>
      <c r="C4" t="s">
        <v>56</v>
      </c>
      <c r="D4" s="1">
        <v>36.79999999999999</v>
      </c>
      <c r="E4">
        <v>42</v>
      </c>
      <c r="F4">
        <f t="shared" ref="F4:F6" si="1">+ROUND($E4*F$2,0)</f>
        <v>26</v>
      </c>
      <c r="G4">
        <f t="shared" si="0"/>
        <v>16</v>
      </c>
      <c r="I4" s="2">
        <f t="shared" ref="I4:J6" si="2">+$D4*F4</f>
        <v>956.79999999999973</v>
      </c>
      <c r="J4" s="2">
        <f t="shared" si="2"/>
        <v>588.79999999999984</v>
      </c>
    </row>
    <row r="5" spans="2:10" x14ac:dyDescent="0.25">
      <c r="B5">
        <v>3373113</v>
      </c>
      <c r="C5" t="s">
        <v>57</v>
      </c>
      <c r="D5" s="1">
        <v>5.540916666666666</v>
      </c>
      <c r="E5">
        <v>120</v>
      </c>
      <c r="F5">
        <f t="shared" si="1"/>
        <v>75</v>
      </c>
      <c r="G5">
        <f t="shared" si="0"/>
        <v>45</v>
      </c>
      <c r="I5" s="2">
        <f t="shared" si="2"/>
        <v>415.56874999999997</v>
      </c>
      <c r="J5" s="2">
        <f t="shared" si="2"/>
        <v>249.34124999999997</v>
      </c>
    </row>
    <row r="6" spans="2:10" x14ac:dyDescent="0.25">
      <c r="B6">
        <v>3408152</v>
      </c>
      <c r="C6" t="s">
        <v>60</v>
      </c>
      <c r="D6" s="1">
        <v>18.333349999999999</v>
      </c>
      <c r="E6">
        <v>40</v>
      </c>
      <c r="F6">
        <f t="shared" si="1"/>
        <v>25</v>
      </c>
      <c r="G6">
        <f t="shared" si="0"/>
        <v>15</v>
      </c>
      <c r="I6" s="2">
        <f t="shared" si="2"/>
        <v>458.33375000000001</v>
      </c>
      <c r="J6" s="2">
        <f t="shared" si="2"/>
        <v>275.00024999999999</v>
      </c>
    </row>
    <row r="7" spans="2:10" x14ac:dyDescent="0.25">
      <c r="D7" s="1"/>
      <c r="I7" s="4">
        <f>+SUM(I3:I6)*1.08</f>
        <v>2880.1575000000003</v>
      </c>
      <c r="J7" s="4">
        <f>+SUM(J3:J6)*1.08</f>
        <v>1743.9920999999999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CF</vt:lpstr>
      <vt:lpstr>FL</vt:lpstr>
      <vt:lpstr>Data CF</vt:lpstr>
      <vt:lpstr>Data FL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 VP</dc:creator>
  <cp:lastModifiedBy>SA VP</cp:lastModifiedBy>
  <dcterms:created xsi:type="dcterms:W3CDTF">2024-03-15T03:37:08Z</dcterms:created>
  <dcterms:modified xsi:type="dcterms:W3CDTF">2024-03-15T07:14:38Z</dcterms:modified>
</cp:coreProperties>
</file>