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T3\"/>
    </mc:Choice>
  </mc:AlternateContent>
  <xr:revisionPtr revIDLastSave="0" documentId="13_ncr:1_{3FCCC8FF-E6B4-446A-9AD6-B50E556E7F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F" sheetId="1" r:id="rId1"/>
    <sheet name="FL" sheetId="2" r:id="rId2"/>
    <sheet name="Data CF" sheetId="3" r:id="rId3"/>
    <sheet name="Data FL" sheetId="4" r:id="rId4"/>
  </sheets>
  <externalReferences>
    <externalReference r:id="rId5"/>
  </externalReferences>
  <definedNames>
    <definedName name="_xlnm._FilterDatabase" localSheetId="0" hidden="1">CF!$B$1:$G$89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6" i="3" l="1"/>
  <c r="W16" i="3"/>
  <c r="V16" i="3"/>
  <c r="U16" i="3"/>
  <c r="T16" i="3"/>
  <c r="S16" i="3"/>
  <c r="R16" i="3"/>
  <c r="Q16" i="3"/>
  <c r="P16" i="3"/>
  <c r="J12" i="4" l="1"/>
  <c r="I12" i="4"/>
  <c r="J10" i="4"/>
  <c r="J9" i="4"/>
  <c r="J8" i="4"/>
  <c r="J7" i="4"/>
  <c r="J6" i="4"/>
  <c r="J5" i="4"/>
  <c r="J4" i="4"/>
  <c r="J3" i="4"/>
  <c r="I10" i="4"/>
  <c r="I9" i="4"/>
  <c r="I8" i="4"/>
  <c r="I7" i="4"/>
  <c r="I6" i="4"/>
  <c r="I5" i="4"/>
  <c r="I4" i="4"/>
  <c r="I3" i="4"/>
  <c r="D10" i="4"/>
  <c r="D9" i="4"/>
  <c r="D8" i="4"/>
  <c r="D7" i="4"/>
  <c r="D6" i="4"/>
  <c r="D5" i="4"/>
  <c r="D4" i="4"/>
  <c r="D3" i="4"/>
  <c r="X15" i="3"/>
  <c r="W15" i="3"/>
  <c r="V15" i="3"/>
  <c r="U15" i="3"/>
  <c r="T15" i="3"/>
  <c r="S15" i="3"/>
  <c r="R15" i="3"/>
  <c r="Q15" i="3"/>
  <c r="P15" i="3"/>
  <c r="X14" i="3"/>
  <c r="W14" i="3"/>
  <c r="V14" i="3"/>
  <c r="U14" i="3"/>
  <c r="T14" i="3"/>
  <c r="S14" i="3"/>
  <c r="R14" i="3"/>
  <c r="Q14" i="3"/>
  <c r="P14" i="3"/>
  <c r="X13" i="3"/>
  <c r="W13" i="3"/>
  <c r="V13" i="3"/>
  <c r="U13" i="3"/>
  <c r="T13" i="3"/>
  <c r="S13" i="3"/>
  <c r="R13" i="3"/>
  <c r="Q13" i="3"/>
  <c r="P13" i="3"/>
  <c r="X12" i="3"/>
  <c r="W12" i="3"/>
  <c r="V12" i="3"/>
  <c r="U12" i="3"/>
  <c r="T12" i="3"/>
  <c r="S12" i="3"/>
  <c r="R12" i="3"/>
  <c r="Q12" i="3"/>
  <c r="P12" i="3"/>
  <c r="X11" i="3"/>
  <c r="W11" i="3"/>
  <c r="V11" i="3"/>
  <c r="U11" i="3"/>
  <c r="T11" i="3"/>
  <c r="S11" i="3"/>
  <c r="R11" i="3"/>
  <c r="Q11" i="3"/>
  <c r="P11" i="3"/>
  <c r="X10" i="3"/>
  <c r="W10" i="3"/>
  <c r="V10" i="3"/>
  <c r="U10" i="3"/>
  <c r="T10" i="3"/>
  <c r="S10" i="3"/>
  <c r="R10" i="3"/>
  <c r="Q10" i="3"/>
  <c r="P10" i="3"/>
  <c r="X9" i="3"/>
  <c r="W9" i="3"/>
  <c r="V9" i="3"/>
  <c r="U9" i="3"/>
  <c r="T9" i="3"/>
  <c r="S9" i="3"/>
  <c r="R9" i="3"/>
  <c r="Q9" i="3"/>
  <c r="P9" i="3"/>
  <c r="X8" i="3"/>
  <c r="W8" i="3"/>
  <c r="V8" i="3"/>
  <c r="U8" i="3"/>
  <c r="T8" i="3"/>
  <c r="S8" i="3"/>
  <c r="R8" i="3"/>
  <c r="Q8" i="3"/>
  <c r="P8" i="3"/>
  <c r="X7" i="3"/>
  <c r="W7" i="3"/>
  <c r="V7" i="3"/>
  <c r="U7" i="3"/>
  <c r="T7" i="3"/>
  <c r="S7" i="3"/>
  <c r="R7" i="3"/>
  <c r="Q7" i="3"/>
  <c r="P7" i="3"/>
  <c r="X6" i="3"/>
  <c r="W6" i="3"/>
  <c r="V6" i="3"/>
  <c r="U6" i="3"/>
  <c r="T6" i="3"/>
  <c r="S6" i="3"/>
  <c r="R6" i="3"/>
  <c r="Q6" i="3"/>
  <c r="P6" i="3"/>
  <c r="X5" i="3"/>
  <c r="W5" i="3"/>
  <c r="V5" i="3"/>
  <c r="U5" i="3"/>
  <c r="T5" i="3"/>
  <c r="S5" i="3"/>
  <c r="R5" i="3"/>
  <c r="Q5" i="3"/>
  <c r="P5" i="3"/>
  <c r="X4" i="3"/>
  <c r="W4" i="3"/>
  <c r="V4" i="3"/>
  <c r="U4" i="3"/>
  <c r="T4" i="3"/>
  <c r="S4" i="3"/>
  <c r="R4" i="3"/>
  <c r="Q4" i="3"/>
  <c r="P4" i="3"/>
  <c r="X3" i="3"/>
  <c r="W3" i="3"/>
  <c r="V3" i="3"/>
  <c r="U3" i="3"/>
  <c r="T3" i="3"/>
  <c r="S3" i="3"/>
  <c r="R3" i="3"/>
  <c r="Q3" i="3"/>
  <c r="F15" i="3"/>
  <c r="N15" i="3" s="1"/>
  <c r="I14" i="3"/>
  <c r="I13" i="3"/>
  <c r="I12" i="3"/>
  <c r="I10" i="3"/>
  <c r="F9" i="3"/>
  <c r="F8" i="3"/>
  <c r="F7" i="3"/>
  <c r="F6" i="3"/>
  <c r="F5" i="3"/>
  <c r="H4" i="3"/>
  <c r="L4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H15" i="3"/>
  <c r="H14" i="3"/>
  <c r="H13" i="3"/>
  <c r="H12" i="3"/>
  <c r="H11" i="3"/>
  <c r="H10" i="3"/>
  <c r="H9" i="3"/>
  <c r="H8" i="3"/>
  <c r="H7" i="3"/>
  <c r="H6" i="3"/>
  <c r="H5" i="3"/>
  <c r="H3" i="3"/>
  <c r="J14" i="1"/>
  <c r="K12" i="1" s="1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K13" i="1" l="1"/>
  <c r="K5" i="1"/>
  <c r="K9" i="1"/>
  <c r="K6" i="1"/>
  <c r="K10" i="1"/>
  <c r="K3" i="1"/>
  <c r="K7" i="1"/>
  <c r="K11" i="1"/>
  <c r="K4" i="1"/>
  <c r="K8" i="1"/>
  <c r="L15" i="3" l="1"/>
  <c r="K15" i="3"/>
  <c r="J15" i="3"/>
  <c r="I15" i="3"/>
  <c r="G15" i="3"/>
  <c r="E15" i="3"/>
  <c r="Z15" i="3" l="1"/>
  <c r="O15" i="3"/>
  <c r="G3" i="4" l="1"/>
  <c r="F3" i="4"/>
  <c r="D4" i="2" l="1"/>
  <c r="E2" i="2" s="1"/>
  <c r="J14" i="3"/>
  <c r="J11" i="3"/>
  <c r="J10" i="3"/>
  <c r="J9" i="3"/>
  <c r="J8" i="3"/>
  <c r="J7" i="3"/>
  <c r="J5" i="3"/>
  <c r="L14" i="3"/>
  <c r="K14" i="3"/>
  <c r="G14" i="3"/>
  <c r="F14" i="3"/>
  <c r="E14" i="3"/>
  <c r="L13" i="3"/>
  <c r="K13" i="3"/>
  <c r="J13" i="3"/>
  <c r="G13" i="3"/>
  <c r="F13" i="3"/>
  <c r="E13" i="3"/>
  <c r="L12" i="3"/>
  <c r="K12" i="3"/>
  <c r="J12" i="3"/>
  <c r="G12" i="3"/>
  <c r="F12" i="3"/>
  <c r="E12" i="3"/>
  <c r="L11" i="3"/>
  <c r="K11" i="3"/>
  <c r="I11" i="3"/>
  <c r="G11" i="3"/>
  <c r="F11" i="3"/>
  <c r="E11" i="3"/>
  <c r="L10" i="3"/>
  <c r="K10" i="3"/>
  <c r="G10" i="3"/>
  <c r="F10" i="3"/>
  <c r="E10" i="3"/>
  <c r="L9" i="3"/>
  <c r="K9" i="3"/>
  <c r="I9" i="3"/>
  <c r="G9" i="3"/>
  <c r="E9" i="3"/>
  <c r="L8" i="3"/>
  <c r="K8" i="3"/>
  <c r="I8" i="3"/>
  <c r="G8" i="3"/>
  <c r="E8" i="3"/>
  <c r="L7" i="3"/>
  <c r="K7" i="3"/>
  <c r="I7" i="3"/>
  <c r="G7" i="3"/>
  <c r="E7" i="3"/>
  <c r="L6" i="3"/>
  <c r="K6" i="3"/>
  <c r="J6" i="3"/>
  <c r="I6" i="3"/>
  <c r="G6" i="3"/>
  <c r="E6" i="3"/>
  <c r="L5" i="3"/>
  <c r="K5" i="3"/>
  <c r="I5" i="3"/>
  <c r="G5" i="3"/>
  <c r="E5" i="3"/>
  <c r="K4" i="3"/>
  <c r="J4" i="3"/>
  <c r="I4" i="3"/>
  <c r="G4" i="3"/>
  <c r="F4" i="3"/>
  <c r="E4" i="3"/>
  <c r="E3" i="3"/>
  <c r="P3" i="3" s="1"/>
  <c r="L3" i="3"/>
  <c r="K3" i="3"/>
  <c r="J3" i="3"/>
  <c r="I3" i="3"/>
  <c r="G3" i="3"/>
  <c r="F3" i="3"/>
  <c r="E3" i="2" l="1"/>
  <c r="E4" i="2" s="1"/>
  <c r="N12" i="3"/>
  <c r="O12" i="3" s="1"/>
  <c r="Z3" i="3"/>
  <c r="Z12" i="3"/>
  <c r="N7" i="3"/>
  <c r="O7" i="3" s="1"/>
  <c r="N3" i="3"/>
  <c r="O3" i="3" s="1"/>
  <c r="Z7" i="3"/>
  <c r="Z14" i="3"/>
  <c r="N14" i="3"/>
  <c r="O14" i="3" s="1"/>
  <c r="Z13" i="3"/>
  <c r="N13" i="3"/>
  <c r="O13" i="3" s="1"/>
  <c r="N11" i="3"/>
  <c r="O11" i="3" s="1"/>
  <c r="Z11" i="3"/>
  <c r="Z10" i="3"/>
  <c r="N10" i="3"/>
  <c r="O10" i="3" s="1"/>
  <c r="Z9" i="3"/>
  <c r="N9" i="3"/>
  <c r="O9" i="3" s="1"/>
  <c r="N8" i="3"/>
  <c r="O8" i="3" s="1"/>
  <c r="Z8" i="3"/>
  <c r="N5" i="3"/>
  <c r="O5" i="3" s="1"/>
  <c r="Z5" i="3"/>
  <c r="N6" i="3"/>
  <c r="O6" i="3" s="1"/>
  <c r="Z6" i="3"/>
  <c r="N4" i="3"/>
  <c r="O4" i="3" s="1"/>
  <c r="Z4" i="3"/>
</calcChain>
</file>

<file path=xl/sharedStrings.xml><?xml version="1.0" encoding="utf-8"?>
<sst xmlns="http://schemas.openxmlformats.org/spreadsheetml/2006/main" count="305" uniqueCount="146">
  <si>
    <t>CH Co.opFood Phan Van Tri</t>
  </si>
  <si>
    <t>Phùng Mỹ Dung</t>
  </si>
  <si>
    <t>CH Co.opFood Cho Lon</t>
  </si>
  <si>
    <t>Trịnh Như Quỳnh</t>
  </si>
  <si>
    <t>CH Co.opFood To Hien Thanh</t>
  </si>
  <si>
    <t>CH Co.opFood Vanh Dai</t>
  </si>
  <si>
    <t>CH Co.opFood Tay Thanh</t>
  </si>
  <si>
    <t>CH Co.opFood CC Phu Gia</t>
  </si>
  <si>
    <t>CH Co.opFood LA Tan Kim</t>
  </si>
  <si>
    <t>Nguyễn Thanh Phương Thảo</t>
  </si>
  <si>
    <t>CH NQ Binh Loi</t>
  </si>
  <si>
    <t>CH Co.opFood Bui The My 31</t>
  </si>
  <si>
    <t>CH Co.opFood Tan Huong 262</t>
  </si>
  <si>
    <t>CH Co.opFood Savimex</t>
  </si>
  <si>
    <t>CH Co.opFood Phan Xich Long 37</t>
  </si>
  <si>
    <t>CH NQ Pho Quang</t>
  </si>
  <si>
    <t>CH Co.opFood Nha Be</t>
  </si>
  <si>
    <t>CH Co.opFood CC Binh Phu 1</t>
  </si>
  <si>
    <t>CH Co.opFood CT Thoi Thuan</t>
  </si>
  <si>
    <t>CH Co.opFood 85 Nguyen Son</t>
  </si>
  <si>
    <t>CH CoopFood 203 Vo Thanh Trang</t>
  </si>
  <si>
    <t>FINELIFE FOODSTORE HA DO</t>
  </si>
  <si>
    <t>FINELIFE SUPERMARKET URBANHILL</t>
  </si>
  <si>
    <t>CH Co.opFood Pham Nhu Tang 11</t>
  </si>
  <si>
    <t>CH Co.opFood Tran Xuan Soan</t>
  </si>
  <si>
    <t>CH Co.opFood CC LACASA</t>
  </si>
  <si>
    <t>CH Co.opFood CC IDICO</t>
  </si>
  <si>
    <t>CH Co.opFood HN Bac Ha Tower</t>
  </si>
  <si>
    <t>CH CFood An Duong Vuong 451</t>
  </si>
  <si>
    <t>CH Co.opFood CC Hoang Quan</t>
  </si>
  <si>
    <t>CH Co.opFood The Garden Mall</t>
  </si>
  <si>
    <t>CH Co.opFood Phu Loi</t>
  </si>
  <si>
    <t>CH Co.opFood Nguyen Cuu Dam</t>
  </si>
  <si>
    <t>CH Co.opFood Hung Phu</t>
  </si>
  <si>
    <t>CH Co.opFood Nguyen Van Dau 21</t>
  </si>
  <si>
    <t>CH Co.opFood Pham The Hien</t>
  </si>
  <si>
    <t>CH Co.opFood Him Lam Cho Lon</t>
  </si>
  <si>
    <t>CH Co.opFood CT Tran Viet Chau</t>
  </si>
  <si>
    <t>CH Co.opFood Tran Chanh Chieu</t>
  </si>
  <si>
    <t>CH Co.opFood Nguyen Kiem</t>
  </si>
  <si>
    <t>CH CF CT Nguyen Van Cu Noi Dai</t>
  </si>
  <si>
    <t>CH Co.opFood Khu Vuc Can Tho</t>
  </si>
  <si>
    <t>MTE</t>
  </si>
  <si>
    <t>ST</t>
  </si>
  <si>
    <t xml:space="preserve">Võ Thái Trâm </t>
  </si>
  <si>
    <t>Nguyễn Hoàng Tâm</t>
  </si>
  <si>
    <t>Trần Thúy Quỳnh</t>
  </si>
  <si>
    <t>CH Co.opFood Tran Tan 70</t>
  </si>
  <si>
    <t>Co.opFood</t>
  </si>
  <si>
    <t>SKU</t>
  </si>
  <si>
    <t>IDESCR</t>
  </si>
  <si>
    <t>299</t>
  </si>
  <si>
    <t>B.xopNABATI RICHE.hg20x7.5g/6g</t>
  </si>
  <si>
    <t>B.xop NA.RICH p.mai hg 20x15g</t>
  </si>
  <si>
    <t>B.xop NA.RICHEESE p.mai 50g</t>
  </si>
  <si>
    <t>B.xop NA.RICHOCO soco hg20x15g</t>
  </si>
  <si>
    <t>B.xop NA.RICHOCO soco 50g</t>
  </si>
  <si>
    <t>B.RICH.AHH TRIPp.mai hg10x9g</t>
  </si>
  <si>
    <t>B.xopNa.kems.chua phucbontu50g</t>
  </si>
  <si>
    <t>BxopNa.kems.chuaphucb.tu20x15g</t>
  </si>
  <si>
    <t>B.xop NABATI phu soco hg12x14g</t>
  </si>
  <si>
    <t>B.xopNABATIphusocodua hg12x14g</t>
  </si>
  <si>
    <t>B.quyNabati nhan kemphomai112g</t>
  </si>
  <si>
    <t>Banh queNABATI nhan phomai105g</t>
  </si>
  <si>
    <t>Giá hộp/gói
(-VAT)</t>
  </si>
  <si>
    <t>Tổng tiền
(-VAT)</t>
  </si>
  <si>
    <t xml:space="preserve">Nguyễn Hồng Diên </t>
  </si>
  <si>
    <t>Finelife</t>
  </si>
  <si>
    <t>4200</t>
  </si>
  <si>
    <t>B.xop NA.RICHE. p.mai ht300g-T</t>
  </si>
  <si>
    <t>CH Co.opFood Bach Ma</t>
  </si>
  <si>
    <t>CH Co.opFood Bach Dang</t>
  </si>
  <si>
    <t>CH Co.opFood Truong Cong Dinh</t>
  </si>
  <si>
    <t>CH Co.opFood Pham The Hien 2</t>
  </si>
  <si>
    <t>CH CFood Hoang Anh Thanh Binh</t>
  </si>
  <si>
    <t>CH Co.opFood Tran Trong Cung65</t>
  </si>
  <si>
    <t>CH Co.opFood Tran Van Quang 86</t>
  </si>
  <si>
    <t>CH CFood CC Diamond Riverside</t>
  </si>
  <si>
    <t>CH Co.opFood Cao Lo</t>
  </si>
  <si>
    <t>CH Co.opFood HN Thai Ha CT4</t>
  </si>
  <si>
    <t>CH Co.opFood Saigon Town</t>
  </si>
  <si>
    <t>CH Co.opFood CT Tran Phu 71</t>
  </si>
  <si>
    <t>CH Co.opFood HN Eurowindow</t>
  </si>
  <si>
    <t>CH Co.opFood HN Eco Dream</t>
  </si>
  <si>
    <t>CH Co.opFood Truong Dinh Hoi</t>
  </si>
  <si>
    <t>CH Co.opFood Binh Gia</t>
  </si>
  <si>
    <t>CH Co.opFood Vuon Lai 192</t>
  </si>
  <si>
    <t>CH Co.opFood Le Van Luong 302</t>
  </si>
  <si>
    <t>CH Co.opFood Truong Quoc Dung</t>
  </si>
  <si>
    <t>CH NQ Pho Dong</t>
  </si>
  <si>
    <t>CH Co.opFood CT Tran Vinh Kiet</t>
  </si>
  <si>
    <t>Co.opFood Mien Bac</t>
  </si>
  <si>
    <t>CH Co.opFood HN Anland</t>
  </si>
  <si>
    <t>CH Co.opFood Lam Van Ben</t>
  </si>
  <si>
    <t>CH Co.opFood Huynh Tan Phat</t>
  </si>
  <si>
    <t>CH Co.opFood Pham Van Hai 91</t>
  </si>
  <si>
    <t>CH Co.opFood CC Belleza</t>
  </si>
  <si>
    <t>CH Co.opFood Phu Xuan</t>
  </si>
  <si>
    <t>CH Co.opFood Lien Khu 4-5</t>
  </si>
  <si>
    <t>CH CFood HN Xuan Mai Duong Noi</t>
  </si>
  <si>
    <t>CH Co.opFood CC Hoang Quan 2</t>
  </si>
  <si>
    <t>CH Co.opFood HN Trieu Khuc</t>
  </si>
  <si>
    <t>CH Co.opFood Quoc Lo 50</t>
  </si>
  <si>
    <t>CH Co.opFood CC Carina</t>
  </si>
  <si>
    <t>CH Co.opFood Conic Sky</t>
  </si>
  <si>
    <t>CH CFood 135 Truong Cong Dinh</t>
  </si>
  <si>
    <t>CH Co.opFood HN Roman Plaza</t>
  </si>
  <si>
    <t>CH Co.opFood Phan Dinh Phung</t>
  </si>
  <si>
    <t>CH Co.opFood Lac Long Quan 87</t>
  </si>
  <si>
    <t>CH Co.opFood Nguyen Ba Tong</t>
  </si>
  <si>
    <t>CH Co.opFood Binh Thoi 205</t>
  </si>
  <si>
    <t>CH CFood CT Nguyen Van Cu 227</t>
  </si>
  <si>
    <t>CH CFood Truong Phuoc Phan 169</t>
  </si>
  <si>
    <t>CH Co.opFood Ehome 3</t>
  </si>
  <si>
    <t>CH Co.opFood HN Hateco</t>
  </si>
  <si>
    <t>CH Co.opFood Kenh Tan Hoa</t>
  </si>
  <si>
    <t>CH CFood Nguyen Thai Binh 349</t>
  </si>
  <si>
    <t>CH Co.opFood Lam Van Ben 22</t>
  </si>
  <si>
    <t>CH CoopFood Duong So 1 Ten Lua</t>
  </si>
  <si>
    <t>CH NQ Trung Son</t>
  </si>
  <si>
    <t>Quận 10</t>
  </si>
  <si>
    <t>Tân Bình</t>
  </si>
  <si>
    <t xml:space="preserve">Quận 8 </t>
  </si>
  <si>
    <t>Quận 7</t>
  </si>
  <si>
    <t xml:space="preserve">Tân Bình </t>
  </si>
  <si>
    <t>Hà Nội</t>
  </si>
  <si>
    <t>Bắc Từ Liêm</t>
  </si>
  <si>
    <t>Tân Phú</t>
  </si>
  <si>
    <t>Tân phú</t>
  </si>
  <si>
    <t>Quận 2</t>
  </si>
  <si>
    <t>Cần Thơ</t>
  </si>
  <si>
    <t>Nhà Bè</t>
  </si>
  <si>
    <t>Bình Tân</t>
  </si>
  <si>
    <t>Hà Đông</t>
  </si>
  <si>
    <t>Thanh Xuân</t>
  </si>
  <si>
    <t>Bình Chánh</t>
  </si>
  <si>
    <t>Nam Từ Liêm</t>
  </si>
  <si>
    <t>TP. Cần Thơ</t>
  </si>
  <si>
    <t>Quan 11</t>
  </si>
  <si>
    <t>Đông Anh</t>
  </si>
  <si>
    <t>Hoàng Mai</t>
  </si>
  <si>
    <t>Phú Nhuận</t>
  </si>
  <si>
    <t>Lê Trương Phi</t>
  </si>
  <si>
    <t>Võ Thái Trâm</t>
  </si>
  <si>
    <t>Nguyễn Duy Vương</t>
  </si>
  <si>
    <t>Ngũ Cảnh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</si>
</sst>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43" fontId="0" fillId="0" borderId="0" xfId="0" applyNumberFormat="1"/>
    <xf numFmtId="9" fontId="0" fillId="0" borderId="0" xfId="3" applyFont="1"/>
    <xf numFmtId="0" fontId="0" fillId="0" borderId="1" xfId="0" applyBorder="1"/>
    <xf numFmtId="41" fontId="3" fillId="2" borderId="1" xfId="2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43" fontId="2" fillId="0" borderId="2" xfId="1" applyFont="1" applyBorder="1" applyAlignment="1">
      <alignment vertical="center" wrapText="1"/>
    </xf>
    <xf numFmtId="43" fontId="0" fillId="0" borderId="1" xfId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3" borderId="0" xfId="0" applyFill="1"/>
    <xf numFmtId="43" fontId="0" fillId="0" borderId="1" xfId="1" applyFont="1" applyBorder="1" applyAlignment="1">
      <alignment wrapText="1"/>
    </xf>
    <xf numFmtId="43" fontId="2" fillId="0" borderId="1" xfId="1" applyFont="1" applyBorder="1"/>
    <xf numFmtId="43" fontId="0" fillId="0" borderId="3" xfId="1" applyFont="1" applyFill="1" applyBorder="1"/>
    <xf numFmtId="10" fontId="2" fillId="0" borderId="1" xfId="3" applyNumberFormat="1" applyFont="1" applyBorder="1"/>
    <xf numFmtId="0" fontId="2" fillId="0" borderId="0" xfId="0" applyFont="1" applyAlignment="1">
      <alignment vertical="center" wrapText="1"/>
    </xf>
    <xf numFmtId="164" fontId="2" fillId="0" borderId="0" xfId="0" applyNumberFormat="1" applyFont="1"/>
    <xf numFmtId="0" fontId="0" fillId="0" borderId="0" xfId="0" applyAlignment="1">
      <alignment wrapText="1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3-north\Co.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O Co.op"/>
      <sheetName val="CM"/>
    </sheetNames>
    <sheetDataSet>
      <sheetData sheetId="0">
        <row r="4">
          <cell r="E4">
            <v>3284683</v>
          </cell>
          <cell r="F4" t="str">
            <v>B.xopNABATI RICHE.hg20x7.5g/6g</v>
          </cell>
          <cell r="G4">
            <v>6</v>
          </cell>
          <cell r="H4">
            <v>167.22200000000001</v>
          </cell>
          <cell r="I4">
            <v>27.870333333333335</v>
          </cell>
        </row>
        <row r="5">
          <cell r="E5">
            <v>3352387</v>
          </cell>
          <cell r="F5" t="str">
            <v>B.xop NA.RICH p.mai hg 20x15g</v>
          </cell>
          <cell r="G5">
            <v>6</v>
          </cell>
          <cell r="H5">
            <v>220.79999999999995</v>
          </cell>
          <cell r="I5">
            <v>36.79999999999999</v>
          </cell>
        </row>
        <row r="6">
          <cell r="E6">
            <v>3360436</v>
          </cell>
          <cell r="F6" t="str">
            <v>B.xop NA.RICHE. p.mai ht300g-T</v>
          </cell>
          <cell r="G6">
            <v>6</v>
          </cell>
          <cell r="H6">
            <v>254.22200000000001</v>
          </cell>
          <cell r="I6">
            <v>42.370333333333335</v>
          </cell>
        </row>
        <row r="7">
          <cell r="E7">
            <v>3373113</v>
          </cell>
          <cell r="F7" t="str">
            <v>B.xop NA.RICHEESE p.mai 50g</v>
          </cell>
          <cell r="G7">
            <v>60</v>
          </cell>
          <cell r="H7">
            <v>332.45499999999998</v>
          </cell>
          <cell r="I7">
            <v>5.540916666666666</v>
          </cell>
        </row>
        <row r="8">
          <cell r="E8">
            <v>3384346</v>
          </cell>
          <cell r="F8" t="str">
            <v>B.xop NA.RICHOCO soco hg20x15g</v>
          </cell>
          <cell r="G8">
            <v>6</v>
          </cell>
          <cell r="H8">
            <v>210.833</v>
          </cell>
          <cell r="I8">
            <v>35.138833333333331</v>
          </cell>
        </row>
        <row r="9">
          <cell r="E9">
            <v>3384347</v>
          </cell>
          <cell r="F9" t="str">
            <v>B.xop NA.RICHOCO soco 50g</v>
          </cell>
          <cell r="G9">
            <v>60</v>
          </cell>
          <cell r="H9">
            <v>317.77800000000002</v>
          </cell>
          <cell r="I9">
            <v>5.2963000000000005</v>
          </cell>
        </row>
        <row r="10">
          <cell r="E10">
            <v>3408152</v>
          </cell>
          <cell r="F10" t="str">
            <v>B.RICH.AHH TRIPp.mai hg10x9g</v>
          </cell>
          <cell r="G10">
            <v>20</v>
          </cell>
          <cell r="H10">
            <v>366.66699999999997</v>
          </cell>
          <cell r="I10">
            <v>18.333349999999999</v>
          </cell>
        </row>
        <row r="11">
          <cell r="E11">
            <v>3529248</v>
          </cell>
          <cell r="F11" t="str">
            <v>B.xopNa.kems.chua phucbontu50g</v>
          </cell>
          <cell r="G11">
            <v>60</v>
          </cell>
          <cell r="H11">
            <v>317.77800000000002</v>
          </cell>
          <cell r="I11">
            <v>5.2963000000000005</v>
          </cell>
        </row>
        <row r="12">
          <cell r="E12">
            <v>3538108</v>
          </cell>
          <cell r="F12" t="str">
            <v>BxopNa.kems.chuaphucb.tu20x15g</v>
          </cell>
          <cell r="G12">
            <v>6</v>
          </cell>
          <cell r="H12">
            <v>210.833</v>
          </cell>
          <cell r="I12">
            <v>35.138833333333331</v>
          </cell>
        </row>
        <row r="13">
          <cell r="E13">
            <v>3564666</v>
          </cell>
          <cell r="F13" t="str">
            <v>B.xop NABATI phu soco hg12x14g</v>
          </cell>
          <cell r="G13">
            <v>12</v>
          </cell>
          <cell r="H13">
            <v>225.81800000000001</v>
          </cell>
          <cell r="I13">
            <v>18.818166666666666</v>
          </cell>
        </row>
        <row r="14">
          <cell r="E14">
            <v>3564667</v>
          </cell>
          <cell r="F14" t="str">
            <v>B.xopNABATIphusocodua hg12x14g</v>
          </cell>
          <cell r="G14">
            <v>12</v>
          </cell>
          <cell r="H14">
            <v>225.81800000000001</v>
          </cell>
          <cell r="I14">
            <v>18.818166666666666</v>
          </cell>
        </row>
        <row r="15">
          <cell r="E15">
            <v>3565350</v>
          </cell>
          <cell r="F15" t="str">
            <v>B.quyNabati nhankemh.vani 112g</v>
          </cell>
          <cell r="G15">
            <v>24</v>
          </cell>
          <cell r="H15">
            <v>281.01799999999997</v>
          </cell>
          <cell r="I15">
            <v>11.709083333333332</v>
          </cell>
        </row>
        <row r="16">
          <cell r="E16">
            <v>3565351</v>
          </cell>
          <cell r="F16" t="str">
            <v>B.quy Nabati nhan kem soco112g</v>
          </cell>
          <cell r="G16">
            <v>24</v>
          </cell>
          <cell r="H16">
            <v>281.01799999999997</v>
          </cell>
          <cell r="I16">
            <v>11.709083333333332</v>
          </cell>
        </row>
        <row r="17">
          <cell r="E17">
            <v>3566457</v>
          </cell>
          <cell r="F17" t="str">
            <v>B.quyNabati nhan kemphomai112g</v>
          </cell>
          <cell r="G17">
            <v>24</v>
          </cell>
          <cell r="H17">
            <v>281.01799999999997</v>
          </cell>
          <cell r="I17">
            <v>11.709083333333332</v>
          </cell>
        </row>
        <row r="18">
          <cell r="E18">
            <v>3568860</v>
          </cell>
          <cell r="F18" t="str">
            <v>Banh queNABATI nhan phomai105g</v>
          </cell>
          <cell r="G18">
            <v>24</v>
          </cell>
          <cell r="H18">
            <v>281.01799999999997</v>
          </cell>
          <cell r="I18">
            <v>11.709083333333332</v>
          </cell>
        </row>
        <row r="19">
          <cell r="E19">
            <v>3572153</v>
          </cell>
          <cell r="F19" t="str">
            <v>Banh xopNABATI RICHOCO hg20x6g</v>
          </cell>
          <cell r="G19">
            <v>6</v>
          </cell>
          <cell r="H19">
            <v>167.22200000000001</v>
          </cell>
          <cell r="I19">
            <v>27.870333333333335</v>
          </cell>
        </row>
        <row r="20">
          <cell r="E20">
            <v>3573960</v>
          </cell>
          <cell r="F20" t="str">
            <v>Mitron phomai cay cap do 0-74g</v>
          </cell>
          <cell r="G20">
            <v>30</v>
          </cell>
          <cell r="H20">
            <v>188.18199999999999</v>
          </cell>
          <cell r="I20">
            <v>6.2727333333333331</v>
          </cell>
        </row>
        <row r="21">
          <cell r="E21">
            <v>3573961</v>
          </cell>
          <cell r="F21" t="str">
            <v>Mitron phomai cay cap do 1-75g</v>
          </cell>
          <cell r="G21">
            <v>30</v>
          </cell>
          <cell r="H21">
            <v>188.18199999999999</v>
          </cell>
          <cell r="I21">
            <v>6.2727333333333331</v>
          </cell>
        </row>
        <row r="22">
          <cell r="E22">
            <v>3573962</v>
          </cell>
          <cell r="F22" t="str">
            <v>Mi sup phomai cay cap do 0-65g</v>
          </cell>
          <cell r="G22">
            <v>30</v>
          </cell>
          <cell r="H22">
            <v>188.18199999999999</v>
          </cell>
          <cell r="I22">
            <v>6.2727333333333331</v>
          </cell>
        </row>
        <row r="23">
          <cell r="E23">
            <v>3573963</v>
          </cell>
          <cell r="F23" t="str">
            <v>Mi sup phomai cay cap do 1-67g</v>
          </cell>
          <cell r="G23">
            <v>30</v>
          </cell>
          <cell r="H23">
            <v>188.18199999999999</v>
          </cell>
          <cell r="I23">
            <v>6.2727333333333331</v>
          </cell>
        </row>
        <row r="24">
          <cell r="E24">
            <v>3575300</v>
          </cell>
          <cell r="F24" t="str">
            <v>B.xop NA.RICH p.mai hg 22x15g</v>
          </cell>
          <cell r="G24">
            <v>6</v>
          </cell>
          <cell r="H24">
            <v>204.44499999999999</v>
          </cell>
          <cell r="I24">
            <v>34.074166666666663</v>
          </cell>
        </row>
        <row r="25">
          <cell r="E25">
            <v>3284683</v>
          </cell>
          <cell r="F25" t="str">
            <v>B.xopNABATI RICHE.hg20x7.5g/6g</v>
          </cell>
          <cell r="G25">
            <v>6</v>
          </cell>
          <cell r="H25">
            <v>167.22200000000001</v>
          </cell>
          <cell r="I25">
            <v>27.870333333333335</v>
          </cell>
        </row>
        <row r="26">
          <cell r="E26">
            <v>3352387</v>
          </cell>
          <cell r="F26" t="str">
            <v>B.xop NA.RICH p.mai hg 20x15g</v>
          </cell>
          <cell r="G26">
            <v>6</v>
          </cell>
          <cell r="H26">
            <v>220.79999999999995</v>
          </cell>
          <cell r="I26">
            <v>36.79999999999999</v>
          </cell>
        </row>
        <row r="27">
          <cell r="E27">
            <v>3360436</v>
          </cell>
          <cell r="F27" t="str">
            <v>B.xop NA.RICHE. p.mai ht300g-T</v>
          </cell>
          <cell r="G27">
            <v>6</v>
          </cell>
          <cell r="H27">
            <v>254.22200000000001</v>
          </cell>
          <cell r="I27">
            <v>42.370333333333335</v>
          </cell>
        </row>
        <row r="28">
          <cell r="E28">
            <v>3373113</v>
          </cell>
          <cell r="F28" t="str">
            <v>B.xop NA.RICHEESE p.mai 50g</v>
          </cell>
          <cell r="G28">
            <v>60</v>
          </cell>
          <cell r="H28">
            <v>332.45499999999998</v>
          </cell>
          <cell r="I28">
            <v>5.540916666666666</v>
          </cell>
        </row>
        <row r="29">
          <cell r="E29">
            <v>3384346</v>
          </cell>
          <cell r="F29" t="str">
            <v>B.xop NA.RICHOCO soco hg20x15g</v>
          </cell>
          <cell r="G29">
            <v>6</v>
          </cell>
          <cell r="H29">
            <v>210.833</v>
          </cell>
          <cell r="I29">
            <v>35.138833333333331</v>
          </cell>
        </row>
        <row r="30">
          <cell r="E30">
            <v>3384347</v>
          </cell>
          <cell r="F30" t="str">
            <v>B.xop NA.RICHOCO soco 50g</v>
          </cell>
          <cell r="G30">
            <v>60</v>
          </cell>
          <cell r="H30">
            <v>317.77800000000002</v>
          </cell>
          <cell r="I30">
            <v>5.2963000000000005</v>
          </cell>
        </row>
        <row r="31">
          <cell r="E31">
            <v>3408152</v>
          </cell>
          <cell r="F31" t="str">
            <v>B.RICH.AHH TRIPp.mai hg10x9g</v>
          </cell>
          <cell r="G31">
            <v>20</v>
          </cell>
          <cell r="H31">
            <v>366.66699999999997</v>
          </cell>
          <cell r="I31">
            <v>18.333349999999999</v>
          </cell>
        </row>
        <row r="32">
          <cell r="E32">
            <v>3565350</v>
          </cell>
          <cell r="F32" t="str">
            <v>B.quyNabati nhankemh.vani 112g</v>
          </cell>
          <cell r="G32">
            <v>24</v>
          </cell>
          <cell r="H32">
            <v>281.01799999999997</v>
          </cell>
          <cell r="I32">
            <v>11.709083333333332</v>
          </cell>
        </row>
        <row r="33">
          <cell r="E33">
            <v>3565351</v>
          </cell>
          <cell r="F33" t="str">
            <v>B.quy Nabati nhan kem soco112g</v>
          </cell>
          <cell r="G33">
            <v>24</v>
          </cell>
          <cell r="H33">
            <v>281.01799999999997</v>
          </cell>
          <cell r="I33">
            <v>11.709083333333332</v>
          </cell>
        </row>
        <row r="34">
          <cell r="E34">
            <v>3573960</v>
          </cell>
          <cell r="F34" t="str">
            <v>Mitron phomai cay cap do 0-74g</v>
          </cell>
          <cell r="G34">
            <v>30</v>
          </cell>
          <cell r="H34">
            <v>188.18199999999999</v>
          </cell>
          <cell r="I34">
            <v>6.2727333333333331</v>
          </cell>
        </row>
        <row r="35">
          <cell r="E35">
            <v>3573961</v>
          </cell>
          <cell r="F35" t="str">
            <v>Mitron phomai cay cap do 1-75g</v>
          </cell>
          <cell r="G35">
            <v>30</v>
          </cell>
          <cell r="H35">
            <v>188.18199999999999</v>
          </cell>
          <cell r="I35">
            <v>6.2727333333333331</v>
          </cell>
        </row>
        <row r="36">
          <cell r="E36">
            <v>3573962</v>
          </cell>
          <cell r="F36" t="str">
            <v>Mi sup phomai cay cap do 0-65g</v>
          </cell>
          <cell r="G36">
            <v>30</v>
          </cell>
          <cell r="H36">
            <v>188.18199999999999</v>
          </cell>
          <cell r="I36">
            <v>6.2727333333333331</v>
          </cell>
        </row>
        <row r="37">
          <cell r="E37">
            <v>3573963</v>
          </cell>
          <cell r="F37" t="str">
            <v>Mi sup phomai cay cap do 1-67g</v>
          </cell>
          <cell r="G37">
            <v>30</v>
          </cell>
          <cell r="H37">
            <v>188.18199999999999</v>
          </cell>
          <cell r="I37">
            <v>6.2727333333333331</v>
          </cell>
        </row>
        <row r="38">
          <cell r="E38">
            <v>3575300</v>
          </cell>
          <cell r="F38" t="str">
            <v>B.xop NA.RICH p.mai hg 22x15g</v>
          </cell>
          <cell r="G38">
            <v>6</v>
          </cell>
          <cell r="H38">
            <v>204.44499999999999</v>
          </cell>
          <cell r="I38">
            <v>34.074166666666663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K89"/>
  <sheetViews>
    <sheetView tabSelected="1" topLeftCell="A71" workbookViewId="0">
      <selection activeCell="H92" sqref="H92"/>
    </sheetView>
  </sheetViews>
  <sheetFormatPr defaultRowHeight="15" x14ac:dyDescent="0.25"/>
  <cols>
    <col min="2" max="2" width="9.140625" style="3"/>
    <col min="3" max="3" width="32.7109375" bestFit="1" customWidth="1"/>
    <col min="4" max="4" width="26.42578125" bestFit="1" customWidth="1"/>
    <col min="5" max="5" width="9.5703125" style="2" bestFit="1" customWidth="1"/>
    <col min="6" max="6" width="12.5703125" bestFit="1" customWidth="1"/>
    <col min="7" max="7" width="11.42578125" bestFit="1" customWidth="1"/>
    <col min="9" max="9" width="26.42578125" bestFit="1" customWidth="1"/>
    <col min="10" max="10" width="8" bestFit="1" customWidth="1"/>
  </cols>
  <sheetData>
    <row r="1" spans="2:11" x14ac:dyDescent="0.25">
      <c r="D1" t="s">
        <v>42</v>
      </c>
      <c r="E1" s="2" t="s">
        <v>43</v>
      </c>
    </row>
    <row r="2" spans="2:11" x14ac:dyDescent="0.25">
      <c r="B2" s="3">
        <v>211</v>
      </c>
      <c r="C2" t="s">
        <v>0</v>
      </c>
      <c r="D2" t="s">
        <v>1</v>
      </c>
      <c r="E2" s="2">
        <v>880.65036000000009</v>
      </c>
      <c r="I2" t="s">
        <v>42</v>
      </c>
      <c r="J2" s="2" t="s">
        <v>43</v>
      </c>
    </row>
    <row r="3" spans="2:11" x14ac:dyDescent="0.25">
      <c r="B3" s="3">
        <v>218</v>
      </c>
      <c r="C3" t="s">
        <v>2</v>
      </c>
      <c r="D3" t="s">
        <v>145</v>
      </c>
      <c r="E3" s="2">
        <v>2537.8930800000003</v>
      </c>
      <c r="I3" t="s">
        <v>1</v>
      </c>
      <c r="J3" s="4">
        <v>6661.0058400000007</v>
      </c>
      <c r="K3" s="6">
        <f>+J3/$J$14</f>
        <v>8.2792745900112652E-2</v>
      </c>
    </row>
    <row r="4" spans="2:11" x14ac:dyDescent="0.25">
      <c r="B4" s="3">
        <v>280</v>
      </c>
      <c r="C4" t="s">
        <v>4</v>
      </c>
      <c r="D4" t="s">
        <v>1</v>
      </c>
      <c r="E4" s="2">
        <v>2341.7445600000005</v>
      </c>
      <c r="I4" t="s">
        <v>145</v>
      </c>
      <c r="J4" s="4">
        <v>16925.983560000001</v>
      </c>
      <c r="K4" s="6">
        <f t="shared" ref="K4:K13" si="0">+J4/$J$14</f>
        <v>0.21038093790240003</v>
      </c>
    </row>
    <row r="5" spans="2:11" x14ac:dyDescent="0.25">
      <c r="B5" s="3">
        <v>657</v>
      </c>
      <c r="C5" t="s">
        <v>5</v>
      </c>
      <c r="D5" t="s">
        <v>145</v>
      </c>
      <c r="E5" s="2">
        <v>3796.4484000000002</v>
      </c>
      <c r="I5" t="s">
        <v>3</v>
      </c>
      <c r="J5" s="4">
        <v>9693.5270400000009</v>
      </c>
      <c r="K5" s="6">
        <f t="shared" si="0"/>
        <v>0.12048536518001177</v>
      </c>
    </row>
    <row r="6" spans="2:11" hidden="1" x14ac:dyDescent="0.25">
      <c r="B6" s="3">
        <v>2116</v>
      </c>
      <c r="C6" t="s">
        <v>6</v>
      </c>
      <c r="D6" t="s">
        <v>3</v>
      </c>
      <c r="E6" s="2">
        <v>0</v>
      </c>
      <c r="I6" t="s">
        <v>142</v>
      </c>
      <c r="J6" s="4">
        <v>14150.31012</v>
      </c>
      <c r="K6" s="6">
        <f t="shared" si="0"/>
        <v>0.17588079913362639</v>
      </c>
    </row>
    <row r="7" spans="2:11" x14ac:dyDescent="0.25">
      <c r="B7" s="3">
        <v>2126</v>
      </c>
      <c r="C7" t="s">
        <v>7</v>
      </c>
      <c r="D7" t="s">
        <v>142</v>
      </c>
      <c r="E7" s="2">
        <v>478.65060000000011</v>
      </c>
      <c r="I7" t="s">
        <v>9</v>
      </c>
      <c r="J7" s="4">
        <v>2454.3928799999999</v>
      </c>
      <c r="K7" s="6">
        <f t="shared" si="0"/>
        <v>3.0506792957996513E-2</v>
      </c>
    </row>
    <row r="8" spans="2:11" x14ac:dyDescent="0.25">
      <c r="B8" s="3">
        <v>9502</v>
      </c>
      <c r="C8" t="s">
        <v>8</v>
      </c>
      <c r="D8" t="s">
        <v>9</v>
      </c>
      <c r="E8" s="2">
        <v>2454.3928799999999</v>
      </c>
      <c r="I8" t="s">
        <v>45</v>
      </c>
      <c r="J8" s="4">
        <v>7190.9488800000008</v>
      </c>
      <c r="K8" s="6">
        <f t="shared" si="0"/>
        <v>8.9379654920485649E-2</v>
      </c>
    </row>
    <row r="9" spans="2:11" x14ac:dyDescent="0.25">
      <c r="B9" s="3">
        <v>69024</v>
      </c>
      <c r="C9" t="s">
        <v>10</v>
      </c>
      <c r="D9" t="s">
        <v>45</v>
      </c>
      <c r="E9" s="2">
        <v>6121.5987600000008</v>
      </c>
      <c r="I9" t="s">
        <v>144</v>
      </c>
      <c r="J9" s="4">
        <v>8723.24316</v>
      </c>
      <c r="K9" s="6">
        <f t="shared" si="0"/>
        <v>0.10842525464153858</v>
      </c>
    </row>
    <row r="10" spans="2:11" x14ac:dyDescent="0.25">
      <c r="B10" s="3">
        <v>653</v>
      </c>
      <c r="C10" t="s">
        <v>11</v>
      </c>
      <c r="D10" t="s">
        <v>3</v>
      </c>
      <c r="E10" s="2">
        <v>890.50211999999999</v>
      </c>
      <c r="I10" t="s">
        <v>44</v>
      </c>
      <c r="J10" s="4">
        <v>2006.98776</v>
      </c>
      <c r="K10" s="6">
        <f t="shared" si="0"/>
        <v>2.4945786211518505E-2</v>
      </c>
    </row>
    <row r="11" spans="2:11" x14ac:dyDescent="0.25">
      <c r="B11" s="3">
        <v>698</v>
      </c>
      <c r="C11" t="s">
        <v>12</v>
      </c>
      <c r="D11" t="s">
        <v>3</v>
      </c>
      <c r="E11" s="2">
        <v>414.60120000000001</v>
      </c>
      <c r="I11" t="s">
        <v>46</v>
      </c>
      <c r="J11" s="4">
        <v>9661.9791600000008</v>
      </c>
      <c r="K11" s="6">
        <f t="shared" si="0"/>
        <v>0.12009324187682499</v>
      </c>
    </row>
    <row r="12" spans="2:11" hidden="1" x14ac:dyDescent="0.25">
      <c r="B12" s="3">
        <v>2018</v>
      </c>
      <c r="C12" t="s">
        <v>13</v>
      </c>
      <c r="D12" t="s">
        <v>142</v>
      </c>
      <c r="E12" s="2">
        <v>0</v>
      </c>
      <c r="I12" t="s">
        <v>143</v>
      </c>
      <c r="J12" s="4">
        <v>2985.6006000000007</v>
      </c>
      <c r="K12" s="6">
        <f t="shared" si="0"/>
        <v>3.7109421275484708E-2</v>
      </c>
    </row>
    <row r="13" spans="2:11" x14ac:dyDescent="0.25">
      <c r="B13" s="3">
        <v>2052</v>
      </c>
      <c r="C13" t="s">
        <v>14</v>
      </c>
      <c r="D13" t="s">
        <v>144</v>
      </c>
      <c r="E13" s="2">
        <v>1295.69436</v>
      </c>
      <c r="J13" s="4"/>
      <c r="K13" s="6">
        <f t="shared" si="0"/>
        <v>0</v>
      </c>
    </row>
    <row r="14" spans="2:11" x14ac:dyDescent="0.25">
      <c r="B14" s="3">
        <v>69026</v>
      </c>
      <c r="C14" t="s">
        <v>15</v>
      </c>
      <c r="D14" t="s">
        <v>144</v>
      </c>
      <c r="E14" s="2">
        <v>4877.982</v>
      </c>
      <c r="J14" s="4">
        <f>+SUM(J3:J13)</f>
        <v>80453.979000000021</v>
      </c>
    </row>
    <row r="15" spans="2:11" x14ac:dyDescent="0.25">
      <c r="B15" s="3">
        <v>263</v>
      </c>
      <c r="C15" t="s">
        <v>16</v>
      </c>
      <c r="D15" t="s">
        <v>142</v>
      </c>
      <c r="E15" s="2">
        <v>572.27256000000011</v>
      </c>
    </row>
    <row r="16" spans="2:11" x14ac:dyDescent="0.25">
      <c r="B16" s="3">
        <v>626</v>
      </c>
      <c r="C16" t="s">
        <v>17</v>
      </c>
      <c r="D16" t="s">
        <v>145</v>
      </c>
      <c r="E16" s="2">
        <v>1108.79928</v>
      </c>
    </row>
    <row r="17" spans="2:5" x14ac:dyDescent="0.25">
      <c r="B17" s="3">
        <v>9421</v>
      </c>
      <c r="C17" t="s">
        <v>18</v>
      </c>
      <c r="D17" t="s">
        <v>44</v>
      </c>
      <c r="E17" s="2">
        <v>396.00036</v>
      </c>
    </row>
    <row r="18" spans="2:5" hidden="1" x14ac:dyDescent="0.25">
      <c r="B18" s="3">
        <v>406</v>
      </c>
      <c r="C18" t="s">
        <v>19</v>
      </c>
      <c r="D18" t="s">
        <v>3</v>
      </c>
      <c r="E18" s="2">
        <v>0</v>
      </c>
    </row>
    <row r="19" spans="2:5" x14ac:dyDescent="0.25">
      <c r="B19" s="3">
        <v>403</v>
      </c>
      <c r="C19" t="s">
        <v>20</v>
      </c>
      <c r="D19" t="s">
        <v>3</v>
      </c>
      <c r="E19" s="2">
        <v>1167.8515199999999</v>
      </c>
    </row>
    <row r="20" spans="2:5" hidden="1" x14ac:dyDescent="0.25">
      <c r="B20" s="3">
        <v>2111</v>
      </c>
      <c r="C20" t="s">
        <v>23</v>
      </c>
      <c r="D20" t="s">
        <v>142</v>
      </c>
      <c r="E20" s="2">
        <v>0</v>
      </c>
    </row>
    <row r="21" spans="2:5" x14ac:dyDescent="0.25">
      <c r="B21" s="3">
        <v>249</v>
      </c>
      <c r="C21" t="s">
        <v>24</v>
      </c>
      <c r="D21" t="s">
        <v>142</v>
      </c>
      <c r="E21" s="2">
        <v>574.84835999999996</v>
      </c>
    </row>
    <row r="22" spans="2:5" hidden="1" x14ac:dyDescent="0.25">
      <c r="B22" s="3">
        <v>2011</v>
      </c>
      <c r="C22" t="s">
        <v>25</v>
      </c>
      <c r="D22" t="s">
        <v>142</v>
      </c>
      <c r="E22" s="2">
        <v>0</v>
      </c>
    </row>
    <row r="23" spans="2:5" hidden="1" x14ac:dyDescent="0.25">
      <c r="B23" s="3">
        <v>2010</v>
      </c>
      <c r="C23" t="s">
        <v>26</v>
      </c>
      <c r="D23" t="s">
        <v>3</v>
      </c>
      <c r="E23" s="2">
        <v>0</v>
      </c>
    </row>
    <row r="24" spans="2:5" hidden="1" x14ac:dyDescent="0.25">
      <c r="B24" s="3">
        <v>2165</v>
      </c>
      <c r="C24" t="s">
        <v>47</v>
      </c>
      <c r="D24" t="s">
        <v>3</v>
      </c>
      <c r="E24" s="2">
        <v>0</v>
      </c>
    </row>
    <row r="25" spans="2:5" hidden="1" x14ac:dyDescent="0.25">
      <c r="B25" s="3">
        <v>9105</v>
      </c>
      <c r="C25" t="s">
        <v>27</v>
      </c>
      <c r="D25" t="s">
        <v>46</v>
      </c>
      <c r="E25" s="2">
        <v>0</v>
      </c>
    </row>
    <row r="26" spans="2:5" x14ac:dyDescent="0.25">
      <c r="B26" s="3">
        <v>2002</v>
      </c>
      <c r="C26" t="s">
        <v>28</v>
      </c>
      <c r="D26" t="s">
        <v>145</v>
      </c>
      <c r="E26" s="2">
        <v>1087.9509600000001</v>
      </c>
    </row>
    <row r="27" spans="2:5" x14ac:dyDescent="0.25">
      <c r="B27" s="3">
        <v>2008</v>
      </c>
      <c r="C27" t="s">
        <v>29</v>
      </c>
      <c r="D27" t="s">
        <v>145</v>
      </c>
      <c r="E27" s="2">
        <v>586.7510400000001</v>
      </c>
    </row>
    <row r="28" spans="2:5" x14ac:dyDescent="0.25">
      <c r="B28" s="3">
        <v>2098</v>
      </c>
      <c r="C28" t="s">
        <v>30</v>
      </c>
      <c r="D28" t="s">
        <v>1</v>
      </c>
      <c r="E28" s="2">
        <v>406.54764000000006</v>
      </c>
    </row>
    <row r="29" spans="2:5" x14ac:dyDescent="0.25">
      <c r="B29" s="3">
        <v>239</v>
      </c>
      <c r="C29" t="s">
        <v>31</v>
      </c>
      <c r="D29" t="s">
        <v>142</v>
      </c>
      <c r="E29" s="2">
        <v>1833.8702400000002</v>
      </c>
    </row>
    <row r="30" spans="2:5" x14ac:dyDescent="0.25">
      <c r="B30" s="3">
        <v>246</v>
      </c>
      <c r="C30" t="s">
        <v>32</v>
      </c>
      <c r="D30" t="s">
        <v>3</v>
      </c>
      <c r="E30" s="2">
        <v>931.32396000000006</v>
      </c>
    </row>
    <row r="31" spans="2:5" hidden="1" x14ac:dyDescent="0.25">
      <c r="B31" s="3">
        <v>298</v>
      </c>
      <c r="C31" t="s">
        <v>33</v>
      </c>
      <c r="D31" t="s">
        <v>142</v>
      </c>
      <c r="E31" s="2">
        <v>0</v>
      </c>
    </row>
    <row r="32" spans="2:5" hidden="1" x14ac:dyDescent="0.25">
      <c r="B32" s="3">
        <v>2150</v>
      </c>
      <c r="C32" t="s">
        <v>34</v>
      </c>
      <c r="D32" t="s">
        <v>45</v>
      </c>
      <c r="E32" s="2">
        <v>0</v>
      </c>
    </row>
    <row r="33" spans="2:6" x14ac:dyDescent="0.25">
      <c r="B33" s="3">
        <v>255</v>
      </c>
      <c r="C33" t="s">
        <v>35</v>
      </c>
      <c r="D33" t="s">
        <v>142</v>
      </c>
      <c r="E33" s="2">
        <v>550.05155999999999</v>
      </c>
    </row>
    <row r="34" spans="2:6" x14ac:dyDescent="0.25">
      <c r="B34" s="3">
        <v>2091</v>
      </c>
      <c r="C34" t="s">
        <v>36</v>
      </c>
      <c r="D34" t="s">
        <v>145</v>
      </c>
      <c r="E34" s="2">
        <v>357.69600000000003</v>
      </c>
    </row>
    <row r="35" spans="2:6" x14ac:dyDescent="0.25">
      <c r="B35" s="3">
        <v>9405</v>
      </c>
      <c r="C35" t="s">
        <v>37</v>
      </c>
      <c r="D35" t="s">
        <v>44</v>
      </c>
      <c r="E35" s="2">
        <v>357.69600000000003</v>
      </c>
    </row>
    <row r="36" spans="2:6" x14ac:dyDescent="0.25">
      <c r="B36" s="3">
        <v>213</v>
      </c>
      <c r="C36" t="s">
        <v>38</v>
      </c>
      <c r="D36" t="s">
        <v>1</v>
      </c>
      <c r="E36" s="2">
        <v>642.30083999999999</v>
      </c>
    </row>
    <row r="37" spans="2:6" x14ac:dyDescent="0.25">
      <c r="B37" s="3">
        <v>2107</v>
      </c>
      <c r="C37" t="s">
        <v>39</v>
      </c>
      <c r="D37" t="s">
        <v>144</v>
      </c>
      <c r="E37" s="2">
        <v>615.67020000000014</v>
      </c>
    </row>
    <row r="38" spans="2:6" hidden="1" x14ac:dyDescent="0.25">
      <c r="B38" s="3">
        <v>9406</v>
      </c>
      <c r="C38" t="s">
        <v>40</v>
      </c>
      <c r="D38" t="s">
        <v>44</v>
      </c>
      <c r="E38" s="2">
        <v>0</v>
      </c>
    </row>
    <row r="39" spans="2:6" x14ac:dyDescent="0.25">
      <c r="B39" s="3">
        <v>9402</v>
      </c>
      <c r="C39" t="s">
        <v>41</v>
      </c>
      <c r="D39" t="s">
        <v>44</v>
      </c>
      <c r="E39" s="2">
        <v>1253.2914000000001</v>
      </c>
    </row>
    <row r="40" spans="2:6" x14ac:dyDescent="0.25">
      <c r="B40" s="3">
        <v>220</v>
      </c>
      <c r="C40" t="s">
        <v>70</v>
      </c>
      <c r="D40" t="s">
        <v>1</v>
      </c>
      <c r="E40" s="2">
        <v>715.39200000000005</v>
      </c>
      <c r="F40" t="s">
        <v>120</v>
      </c>
    </row>
    <row r="41" spans="2:6" x14ac:dyDescent="0.25">
      <c r="B41" s="3">
        <v>269</v>
      </c>
      <c r="C41" t="s">
        <v>71</v>
      </c>
      <c r="D41" t="s">
        <v>3</v>
      </c>
      <c r="E41" s="2">
        <v>178.84800000000001</v>
      </c>
      <c r="F41" t="s">
        <v>121</v>
      </c>
    </row>
    <row r="42" spans="2:6" x14ac:dyDescent="0.25">
      <c r="B42" s="3">
        <v>277</v>
      </c>
      <c r="C42" t="s">
        <v>72</v>
      </c>
      <c r="D42" t="s">
        <v>3</v>
      </c>
      <c r="E42" s="2">
        <v>521.59896000000003</v>
      </c>
      <c r="F42" t="s">
        <v>121</v>
      </c>
    </row>
    <row r="43" spans="2:6" x14ac:dyDescent="0.25">
      <c r="B43" s="3">
        <v>404</v>
      </c>
      <c r="C43" t="s">
        <v>73</v>
      </c>
      <c r="D43" t="s">
        <v>142</v>
      </c>
      <c r="E43" s="2">
        <v>435.00024000000008</v>
      </c>
      <c r="F43" t="s">
        <v>122</v>
      </c>
    </row>
    <row r="44" spans="2:6" x14ac:dyDescent="0.25">
      <c r="B44" s="3">
        <v>696</v>
      </c>
      <c r="C44" t="s">
        <v>74</v>
      </c>
      <c r="D44" t="s">
        <v>142</v>
      </c>
      <c r="E44" s="2">
        <v>1230.87384</v>
      </c>
      <c r="F44" t="s">
        <v>123</v>
      </c>
    </row>
    <row r="45" spans="2:6" x14ac:dyDescent="0.25">
      <c r="B45" s="3">
        <v>2007</v>
      </c>
      <c r="C45" t="s">
        <v>75</v>
      </c>
      <c r="D45" t="s">
        <v>142</v>
      </c>
      <c r="E45" s="2">
        <v>1502.99496</v>
      </c>
      <c r="F45" t="s">
        <v>123</v>
      </c>
    </row>
    <row r="46" spans="2:6" x14ac:dyDescent="0.25">
      <c r="B46" s="3">
        <v>2059</v>
      </c>
      <c r="C46" t="s">
        <v>76</v>
      </c>
      <c r="D46" t="s">
        <v>3</v>
      </c>
      <c r="E46" s="2">
        <v>396.00036</v>
      </c>
      <c r="F46" t="s">
        <v>124</v>
      </c>
    </row>
    <row r="47" spans="2:6" x14ac:dyDescent="0.25">
      <c r="B47" s="3">
        <v>2114</v>
      </c>
      <c r="C47" t="s">
        <v>77</v>
      </c>
      <c r="D47" t="s">
        <v>142</v>
      </c>
      <c r="E47" s="2">
        <v>386.14859999999999</v>
      </c>
      <c r="F47" t="s">
        <v>122</v>
      </c>
    </row>
    <row r="48" spans="2:6" x14ac:dyDescent="0.25">
      <c r="B48" s="3">
        <v>2155</v>
      </c>
      <c r="C48" t="s">
        <v>78</v>
      </c>
      <c r="D48" t="s">
        <v>142</v>
      </c>
      <c r="E48" s="2">
        <v>600.72515999999996</v>
      </c>
      <c r="F48" t="s">
        <v>122</v>
      </c>
    </row>
    <row r="49" spans="2:7" x14ac:dyDescent="0.25">
      <c r="B49" s="3">
        <v>9138</v>
      </c>
      <c r="C49" t="s">
        <v>79</v>
      </c>
      <c r="D49" t="s">
        <v>46</v>
      </c>
      <c r="E49" s="2">
        <v>765.59903999999995</v>
      </c>
      <c r="F49" t="s">
        <v>125</v>
      </c>
      <c r="G49" t="s">
        <v>126</v>
      </c>
    </row>
    <row r="50" spans="2:7" x14ac:dyDescent="0.25">
      <c r="B50" s="3">
        <v>641</v>
      </c>
      <c r="C50" t="s">
        <v>80</v>
      </c>
      <c r="D50" t="s">
        <v>3</v>
      </c>
      <c r="E50" s="2">
        <v>837.70200000000011</v>
      </c>
      <c r="F50" t="s">
        <v>127</v>
      </c>
    </row>
    <row r="51" spans="2:7" x14ac:dyDescent="0.25">
      <c r="B51" s="3">
        <v>9419</v>
      </c>
      <c r="C51" t="s">
        <v>81</v>
      </c>
      <c r="D51" t="s">
        <v>143</v>
      </c>
      <c r="E51" s="2">
        <v>1374.2460000000001</v>
      </c>
      <c r="F51" t="s">
        <v>130</v>
      </c>
    </row>
    <row r="52" spans="2:7" x14ac:dyDescent="0.25">
      <c r="B52" s="3">
        <v>9161</v>
      </c>
      <c r="C52" t="s">
        <v>82</v>
      </c>
      <c r="D52" t="s">
        <v>46</v>
      </c>
      <c r="E52" s="2">
        <v>414.60120000000001</v>
      </c>
      <c r="F52" t="s">
        <v>125</v>
      </c>
      <c r="G52" t="s">
        <v>139</v>
      </c>
    </row>
    <row r="53" spans="2:7" x14ac:dyDescent="0.25">
      <c r="B53" s="3">
        <v>9165</v>
      </c>
      <c r="C53" t="s">
        <v>83</v>
      </c>
      <c r="D53" t="s">
        <v>46</v>
      </c>
      <c r="E53" s="2">
        <v>357.69600000000003</v>
      </c>
      <c r="F53" t="s">
        <v>125</v>
      </c>
      <c r="G53" t="s">
        <v>140</v>
      </c>
    </row>
    <row r="54" spans="2:7" x14ac:dyDescent="0.25">
      <c r="B54" s="3">
        <v>281</v>
      </c>
      <c r="C54" t="s">
        <v>84</v>
      </c>
      <c r="D54" t="s">
        <v>142</v>
      </c>
      <c r="E54" s="2">
        <v>773.65260000000012</v>
      </c>
      <c r="F54" t="s">
        <v>123</v>
      </c>
    </row>
    <row r="55" spans="2:7" x14ac:dyDescent="0.25">
      <c r="B55" s="3">
        <v>401</v>
      </c>
      <c r="C55" t="s">
        <v>85</v>
      </c>
      <c r="D55" t="s">
        <v>3</v>
      </c>
      <c r="E55" s="2">
        <v>1689.1254000000001</v>
      </c>
      <c r="F55" t="s">
        <v>124</v>
      </c>
    </row>
    <row r="56" spans="2:7" x14ac:dyDescent="0.25">
      <c r="B56" s="3">
        <v>2056</v>
      </c>
      <c r="C56" t="s">
        <v>86</v>
      </c>
      <c r="D56" t="s">
        <v>3</v>
      </c>
      <c r="E56" s="2">
        <v>396.00036</v>
      </c>
      <c r="F56" t="s">
        <v>128</v>
      </c>
    </row>
    <row r="57" spans="2:7" x14ac:dyDescent="0.25">
      <c r="B57" s="3">
        <v>2100</v>
      </c>
      <c r="C57" t="s">
        <v>87</v>
      </c>
      <c r="D57" t="s">
        <v>142</v>
      </c>
      <c r="E57" s="2">
        <v>531.45071999999993</v>
      </c>
      <c r="F57" t="s">
        <v>123</v>
      </c>
    </row>
    <row r="58" spans="2:7" x14ac:dyDescent="0.25">
      <c r="B58" s="3">
        <v>2132</v>
      </c>
      <c r="C58" t="s">
        <v>88</v>
      </c>
      <c r="D58" t="s">
        <v>144</v>
      </c>
      <c r="E58" s="2">
        <v>1933.8966</v>
      </c>
      <c r="F58" t="s">
        <v>141</v>
      </c>
    </row>
    <row r="59" spans="2:7" x14ac:dyDescent="0.25">
      <c r="B59" s="3">
        <v>69068</v>
      </c>
      <c r="C59" t="s">
        <v>89</v>
      </c>
      <c r="D59" t="s">
        <v>45</v>
      </c>
      <c r="E59" s="2">
        <v>1069.3501200000001</v>
      </c>
      <c r="F59" t="s">
        <v>129</v>
      </c>
    </row>
    <row r="60" spans="2:7" x14ac:dyDescent="0.25">
      <c r="B60" s="3">
        <v>9414</v>
      </c>
      <c r="C60" t="s">
        <v>90</v>
      </c>
      <c r="D60" t="s">
        <v>143</v>
      </c>
      <c r="E60" s="2">
        <v>837.702</v>
      </c>
      <c r="F60" t="s">
        <v>130</v>
      </c>
    </row>
    <row r="61" spans="2:7" x14ac:dyDescent="0.25">
      <c r="B61" s="3">
        <v>9102</v>
      </c>
      <c r="C61" t="s">
        <v>91</v>
      </c>
      <c r="D61" t="s">
        <v>46</v>
      </c>
      <c r="E61" s="2">
        <v>1647.2970000000003</v>
      </c>
      <c r="F61" t="s">
        <v>125</v>
      </c>
    </row>
    <row r="62" spans="2:7" x14ac:dyDescent="0.25">
      <c r="B62" s="3">
        <v>9114</v>
      </c>
      <c r="C62" t="s">
        <v>92</v>
      </c>
      <c r="D62" t="s">
        <v>46</v>
      </c>
      <c r="E62" s="2">
        <v>1860.0516</v>
      </c>
      <c r="F62" t="s">
        <v>125</v>
      </c>
    </row>
    <row r="63" spans="2:7" x14ac:dyDescent="0.25">
      <c r="B63" s="3">
        <v>247</v>
      </c>
      <c r="C63" t="s">
        <v>93</v>
      </c>
      <c r="D63" t="s">
        <v>142</v>
      </c>
      <c r="E63" s="2">
        <v>1075.7988</v>
      </c>
      <c r="F63" t="s">
        <v>123</v>
      </c>
    </row>
    <row r="64" spans="2:7" x14ac:dyDescent="0.25">
      <c r="B64" s="3">
        <v>262</v>
      </c>
      <c r="C64" t="s">
        <v>94</v>
      </c>
      <c r="D64" t="s">
        <v>142</v>
      </c>
      <c r="E64" s="2">
        <v>414.60120000000001</v>
      </c>
      <c r="F64" t="s">
        <v>123</v>
      </c>
    </row>
    <row r="65" spans="2:7" x14ac:dyDescent="0.25">
      <c r="B65" s="3">
        <v>2097</v>
      </c>
      <c r="C65" t="s">
        <v>95</v>
      </c>
      <c r="D65" t="s">
        <v>3</v>
      </c>
      <c r="E65" s="2">
        <v>359.0514</v>
      </c>
      <c r="F65" t="s">
        <v>124</v>
      </c>
    </row>
    <row r="66" spans="2:7" x14ac:dyDescent="0.25">
      <c r="B66" s="3">
        <v>2043</v>
      </c>
      <c r="C66" t="s">
        <v>96</v>
      </c>
      <c r="D66" t="s">
        <v>142</v>
      </c>
      <c r="E66" s="2">
        <v>765.59903999999995</v>
      </c>
      <c r="F66" t="s">
        <v>123</v>
      </c>
    </row>
    <row r="67" spans="2:7" x14ac:dyDescent="0.25">
      <c r="B67" s="3">
        <v>256</v>
      </c>
      <c r="C67" t="s">
        <v>97</v>
      </c>
      <c r="D67" t="s">
        <v>142</v>
      </c>
      <c r="E67" s="2">
        <v>1132.17588</v>
      </c>
      <c r="F67" t="s">
        <v>131</v>
      </c>
    </row>
    <row r="68" spans="2:7" x14ac:dyDescent="0.25">
      <c r="B68" s="3">
        <v>2073</v>
      </c>
      <c r="C68" t="s">
        <v>98</v>
      </c>
      <c r="D68" t="s">
        <v>145</v>
      </c>
      <c r="E68" s="2">
        <v>207.3006</v>
      </c>
      <c r="F68" t="s">
        <v>132</v>
      </c>
    </row>
    <row r="69" spans="2:7" x14ac:dyDescent="0.25">
      <c r="B69" s="3">
        <v>9134</v>
      </c>
      <c r="C69" t="s">
        <v>99</v>
      </c>
      <c r="D69" t="s">
        <v>46</v>
      </c>
      <c r="E69" s="2">
        <v>2349.6922800000002</v>
      </c>
      <c r="F69" t="s">
        <v>125</v>
      </c>
      <c r="G69" t="s">
        <v>133</v>
      </c>
    </row>
    <row r="70" spans="2:7" x14ac:dyDescent="0.25">
      <c r="B70" s="3">
        <v>2157</v>
      </c>
      <c r="C70" t="s">
        <v>100</v>
      </c>
      <c r="D70" t="s">
        <v>145</v>
      </c>
      <c r="E70" s="2">
        <v>386.14859999999999</v>
      </c>
      <c r="F70" t="s">
        <v>135</v>
      </c>
    </row>
    <row r="71" spans="2:7" x14ac:dyDescent="0.25">
      <c r="B71" s="3">
        <v>9104</v>
      </c>
      <c r="C71" t="s">
        <v>101</v>
      </c>
      <c r="D71" t="s">
        <v>46</v>
      </c>
      <c r="E71" s="2">
        <v>743.64804000000015</v>
      </c>
      <c r="F71" t="s">
        <v>125</v>
      </c>
      <c r="G71" t="s">
        <v>134</v>
      </c>
    </row>
    <row r="72" spans="2:7" x14ac:dyDescent="0.25">
      <c r="B72" s="3">
        <v>282</v>
      </c>
      <c r="C72" t="s">
        <v>102</v>
      </c>
      <c r="D72" t="s">
        <v>145</v>
      </c>
      <c r="E72" s="2">
        <v>1808.6004</v>
      </c>
      <c r="F72" t="s">
        <v>135</v>
      </c>
    </row>
    <row r="73" spans="2:7" x14ac:dyDescent="0.25">
      <c r="B73" s="3">
        <v>632</v>
      </c>
      <c r="C73" t="s">
        <v>103</v>
      </c>
      <c r="D73" t="s">
        <v>142</v>
      </c>
      <c r="E73" s="2">
        <v>933.89976000000001</v>
      </c>
      <c r="F73" t="s">
        <v>122</v>
      </c>
    </row>
    <row r="74" spans="2:7" x14ac:dyDescent="0.25">
      <c r="B74" s="3">
        <v>647</v>
      </c>
      <c r="C74" t="s">
        <v>104</v>
      </c>
      <c r="D74" t="s">
        <v>145</v>
      </c>
      <c r="E74" s="2">
        <v>396.00036</v>
      </c>
      <c r="F74" t="s">
        <v>135</v>
      </c>
    </row>
    <row r="75" spans="2:7" x14ac:dyDescent="0.25">
      <c r="B75" s="3">
        <v>1471</v>
      </c>
      <c r="C75" t="s">
        <v>105</v>
      </c>
      <c r="D75" t="s">
        <v>3</v>
      </c>
      <c r="E75" s="2">
        <v>178.84800000000001</v>
      </c>
      <c r="F75" t="s">
        <v>124</v>
      </c>
    </row>
    <row r="76" spans="2:7" x14ac:dyDescent="0.25">
      <c r="B76" s="3">
        <v>9160</v>
      </c>
      <c r="C76" t="s">
        <v>106</v>
      </c>
      <c r="D76" t="s">
        <v>46</v>
      </c>
      <c r="E76" s="2">
        <v>541.99800000000005</v>
      </c>
      <c r="F76" t="s">
        <v>136</v>
      </c>
      <c r="G76" t="s">
        <v>125</v>
      </c>
    </row>
    <row r="77" spans="2:7" x14ac:dyDescent="0.25">
      <c r="B77" s="3">
        <v>2156</v>
      </c>
      <c r="C77" t="s">
        <v>107</v>
      </c>
      <c r="D77" t="s">
        <v>3</v>
      </c>
      <c r="E77" s="2">
        <v>465.27480000000003</v>
      </c>
      <c r="F77" t="s">
        <v>127</v>
      </c>
    </row>
    <row r="78" spans="2:7" x14ac:dyDescent="0.25">
      <c r="B78" s="3">
        <v>2170</v>
      </c>
      <c r="C78" t="s">
        <v>108</v>
      </c>
      <c r="D78" t="s">
        <v>1</v>
      </c>
      <c r="E78" s="2">
        <v>178.84800000000001</v>
      </c>
      <c r="F78" t="s">
        <v>138</v>
      </c>
    </row>
    <row r="79" spans="2:7" x14ac:dyDescent="0.25">
      <c r="B79" s="3">
        <v>228</v>
      </c>
      <c r="C79" t="s">
        <v>109</v>
      </c>
      <c r="D79" t="s">
        <v>3</v>
      </c>
      <c r="E79" s="2">
        <v>550.05155999999999</v>
      </c>
      <c r="F79" t="s">
        <v>127</v>
      </c>
    </row>
    <row r="80" spans="2:7" x14ac:dyDescent="0.25">
      <c r="B80" s="3">
        <v>2168</v>
      </c>
      <c r="C80" t="s">
        <v>110</v>
      </c>
      <c r="D80" t="s">
        <v>1</v>
      </c>
      <c r="E80" s="2">
        <v>1495.52244</v>
      </c>
      <c r="F80" t="s">
        <v>138</v>
      </c>
    </row>
    <row r="81" spans="2:7" x14ac:dyDescent="0.25">
      <c r="B81" s="3">
        <v>9413</v>
      </c>
      <c r="C81" t="s">
        <v>111</v>
      </c>
      <c r="D81" t="s">
        <v>143</v>
      </c>
      <c r="E81" s="2">
        <v>773.65260000000012</v>
      </c>
      <c r="F81" t="s">
        <v>137</v>
      </c>
    </row>
    <row r="82" spans="2:7" x14ac:dyDescent="0.25">
      <c r="B82" s="3">
        <v>2015</v>
      </c>
      <c r="C82" t="s">
        <v>112</v>
      </c>
      <c r="D82" t="s">
        <v>145</v>
      </c>
      <c r="E82" s="2">
        <v>830.24676000000011</v>
      </c>
      <c r="F82" t="s">
        <v>132</v>
      </c>
    </row>
    <row r="83" spans="2:7" x14ac:dyDescent="0.25">
      <c r="B83" s="3">
        <v>2147</v>
      </c>
      <c r="C83" t="s">
        <v>113</v>
      </c>
      <c r="D83" t="s">
        <v>145</v>
      </c>
      <c r="E83" s="2">
        <v>673.34976000000006</v>
      </c>
      <c r="F83" t="s">
        <v>132</v>
      </c>
    </row>
    <row r="84" spans="2:7" x14ac:dyDescent="0.25">
      <c r="B84" s="3">
        <v>9149</v>
      </c>
      <c r="C84" t="s">
        <v>114</v>
      </c>
      <c r="D84" t="s">
        <v>46</v>
      </c>
      <c r="E84" s="2">
        <v>981.39600000000007</v>
      </c>
      <c r="F84" t="s">
        <v>136</v>
      </c>
      <c r="G84" t="s">
        <v>125</v>
      </c>
    </row>
    <row r="85" spans="2:7" x14ac:dyDescent="0.25">
      <c r="B85" s="3">
        <v>2014</v>
      </c>
      <c r="C85" t="s">
        <v>115</v>
      </c>
      <c r="D85" t="s">
        <v>3</v>
      </c>
      <c r="E85" s="2">
        <v>178.84800000000001</v>
      </c>
      <c r="F85" t="s">
        <v>127</v>
      </c>
    </row>
    <row r="86" spans="2:7" x14ac:dyDescent="0.25">
      <c r="B86" s="3">
        <v>2078</v>
      </c>
      <c r="C86" t="s">
        <v>116</v>
      </c>
      <c r="D86" t="s">
        <v>3</v>
      </c>
      <c r="E86" s="2">
        <v>537.89940000000001</v>
      </c>
      <c r="F86" t="s">
        <v>124</v>
      </c>
    </row>
    <row r="87" spans="2:7" x14ac:dyDescent="0.25">
      <c r="B87" s="3">
        <v>2077</v>
      </c>
      <c r="C87" t="s">
        <v>117</v>
      </c>
      <c r="D87" t="s">
        <v>142</v>
      </c>
      <c r="E87" s="2">
        <v>357.69600000000003</v>
      </c>
      <c r="F87" t="s">
        <v>123</v>
      </c>
    </row>
    <row r="88" spans="2:7" x14ac:dyDescent="0.25">
      <c r="B88" s="3">
        <v>2117</v>
      </c>
      <c r="C88" t="s">
        <v>118</v>
      </c>
      <c r="D88" t="s">
        <v>145</v>
      </c>
      <c r="E88" s="2">
        <v>1128.7490400000002</v>
      </c>
      <c r="F88" t="s">
        <v>132</v>
      </c>
    </row>
    <row r="89" spans="2:7" x14ac:dyDescent="0.25">
      <c r="B89" s="3">
        <v>69066</v>
      </c>
      <c r="C89" t="s">
        <v>119</v>
      </c>
      <c r="D89" t="s">
        <v>145</v>
      </c>
      <c r="E89" s="2">
        <v>2020.0492800000002</v>
      </c>
      <c r="F89" t="s">
        <v>132</v>
      </c>
    </row>
  </sheetData>
  <autoFilter ref="B1:G89" xr:uid="{00000000-0001-0000-0000-000000000000}">
    <filterColumn colId="3">
      <filters>
        <filter val="1,069"/>
        <filter val="1,076"/>
        <filter val="1,088"/>
        <filter val="1,109"/>
        <filter val="1,129"/>
        <filter val="1,132"/>
        <filter val="1,168"/>
        <filter val="1,231"/>
        <filter val="1,253"/>
        <filter val="1,296"/>
        <filter val="1,374"/>
        <filter val="1,496"/>
        <filter val="1,503"/>
        <filter val="1,647"/>
        <filter val="1,689"/>
        <filter val="1,809"/>
        <filter val="1,834"/>
        <filter val="1,860"/>
        <filter val="1,934"/>
        <filter val="179"/>
        <filter val="2,020"/>
        <filter val="2,342"/>
        <filter val="2,350"/>
        <filter val="2,454"/>
        <filter val="2,538"/>
        <filter val="207"/>
        <filter val="3,796"/>
        <filter val="358"/>
        <filter val="359"/>
        <filter val="386"/>
        <filter val="396"/>
        <filter val="4,878"/>
        <filter val="407"/>
        <filter val="415"/>
        <filter val="435"/>
        <filter val="465"/>
        <filter val="479"/>
        <filter val="522"/>
        <filter val="531"/>
        <filter val="538"/>
        <filter val="542"/>
        <filter val="550"/>
        <filter val="572"/>
        <filter val="575"/>
        <filter val="587"/>
        <filter val="6,122"/>
        <filter val="601"/>
        <filter val="616"/>
        <filter val="642"/>
        <filter val="673"/>
        <filter val="715"/>
        <filter val="744"/>
        <filter val="766"/>
        <filter val="774"/>
        <filter val="830"/>
        <filter val="838"/>
        <filter val="881"/>
        <filter val="891"/>
        <filter val="931"/>
        <filter val="934"/>
        <filter val="981"/>
      </filters>
    </filterColumn>
  </autoFilter>
  <dataConsolidate topLabels="1">
    <dataRefs count="1">
      <dataRef ref="D1:E89" sheet="CF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4"/>
  <sheetViews>
    <sheetView workbookViewId="0">
      <selection activeCell="E3" sqref="E3"/>
    </sheetView>
  </sheetViews>
  <sheetFormatPr defaultRowHeight="15" x14ac:dyDescent="0.25"/>
  <cols>
    <col min="3" max="3" width="32.7109375" bestFit="1" customWidth="1"/>
    <col min="6" max="6" width="18.140625" bestFit="1" customWidth="1"/>
  </cols>
  <sheetData>
    <row r="2" spans="2:6" x14ac:dyDescent="0.25">
      <c r="B2" s="3">
        <v>4201</v>
      </c>
      <c r="C2" t="s">
        <v>21</v>
      </c>
      <c r="D2" s="2">
        <v>359.0514</v>
      </c>
      <c r="E2" s="6">
        <f>+D2/$D$4</f>
        <v>0.23264414693064095</v>
      </c>
      <c r="F2" t="s">
        <v>1</v>
      </c>
    </row>
    <row r="3" spans="2:6" x14ac:dyDescent="0.25">
      <c r="B3" s="3">
        <v>399</v>
      </c>
      <c r="C3" t="s">
        <v>22</v>
      </c>
      <c r="D3" s="2">
        <v>1184.2988400000002</v>
      </c>
      <c r="E3" s="6">
        <f>+D3/$D$4</f>
        <v>0.76735585306935905</v>
      </c>
      <c r="F3" t="s">
        <v>66</v>
      </c>
    </row>
    <row r="4" spans="2:6" x14ac:dyDescent="0.25">
      <c r="D4" s="4">
        <f>+SUM(D2:D3)</f>
        <v>1543.3502400000002</v>
      </c>
      <c r="E4" s="6">
        <f>+SUM(E2:E3)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8"/>
  <sheetViews>
    <sheetView workbookViewId="0">
      <pane xSplit="4" ySplit="2" topLeftCell="P3" activePane="bottomRight" state="frozen"/>
      <selection pane="topRight" activeCell="E1" sqref="E1"/>
      <selection pane="bottomLeft" activeCell="A3" sqref="A3"/>
      <selection pane="bottomRight" activeCell="U4" sqref="U4"/>
    </sheetView>
  </sheetViews>
  <sheetFormatPr defaultRowHeight="15" x14ac:dyDescent="0.25"/>
  <cols>
    <col min="2" max="2" width="32.7109375" bestFit="1" customWidth="1"/>
    <col min="3" max="3" width="9.5703125" customWidth="1"/>
    <col min="4" max="4" width="11" bestFit="1" customWidth="1"/>
    <col min="5" max="5" width="9.7109375" bestFit="1" customWidth="1"/>
    <col min="6" max="6" width="11.42578125" customWidth="1"/>
    <col min="7" max="7" width="9.5703125" bestFit="1" customWidth="1"/>
    <col min="8" max="8" width="9.5703125" customWidth="1"/>
    <col min="9" max="9" width="13.140625" customWidth="1"/>
    <col min="10" max="13" width="9.5703125" bestFit="1" customWidth="1"/>
    <col min="14" max="14" width="10.5703125" bestFit="1" customWidth="1"/>
    <col min="15" max="15" width="9.140625" style="15"/>
    <col min="16" max="16" width="10.7109375" bestFit="1" customWidth="1"/>
    <col min="17" max="24" width="9.5703125" bestFit="1" customWidth="1"/>
    <col min="25" max="25" width="9.140625" style="15"/>
    <col min="27" max="27" width="10.5703125" style="2" bestFit="1" customWidth="1"/>
  </cols>
  <sheetData>
    <row r="1" spans="1:28" x14ac:dyDescent="0.25">
      <c r="D1" s="11" t="s">
        <v>48</v>
      </c>
      <c r="E1" s="19">
        <v>8.2792745900112652E-2</v>
      </c>
      <c r="F1" s="19">
        <v>0.21038093790240003</v>
      </c>
      <c r="G1" s="19">
        <v>0.12048536518001177</v>
      </c>
      <c r="H1" s="19">
        <v>6.2055207487003217E-2</v>
      </c>
      <c r="I1" s="19">
        <v>0.17588079913362639</v>
      </c>
      <c r="J1" s="19">
        <v>3.0506792957996513E-2</v>
      </c>
      <c r="K1" s="19">
        <v>8.9379654920485649E-2</v>
      </c>
      <c r="L1" s="19">
        <v>0.10842525464153858</v>
      </c>
      <c r="M1" s="19">
        <v>0.12009324187682499</v>
      </c>
    </row>
    <row r="2" spans="1:28" ht="60" x14ac:dyDescent="0.25">
      <c r="A2" s="13" t="s">
        <v>49</v>
      </c>
      <c r="B2" s="13" t="s">
        <v>50</v>
      </c>
      <c r="C2" s="14" t="s">
        <v>64</v>
      </c>
      <c r="D2" s="8" t="s">
        <v>51</v>
      </c>
      <c r="E2" s="10" t="s">
        <v>1</v>
      </c>
      <c r="F2" s="10" t="s">
        <v>145</v>
      </c>
      <c r="G2" s="10" t="s">
        <v>3</v>
      </c>
      <c r="H2" s="10" t="s">
        <v>44</v>
      </c>
      <c r="I2" s="10" t="s">
        <v>142</v>
      </c>
      <c r="J2" s="10" t="s">
        <v>9</v>
      </c>
      <c r="K2" s="10" t="s">
        <v>45</v>
      </c>
      <c r="L2" s="10" t="s">
        <v>144</v>
      </c>
      <c r="M2" s="10" t="s">
        <v>46</v>
      </c>
      <c r="P2" s="9" t="s">
        <v>1</v>
      </c>
      <c r="Q2" s="9" t="s">
        <v>145</v>
      </c>
      <c r="R2" s="9" t="s">
        <v>3</v>
      </c>
      <c r="S2" s="9" t="s">
        <v>142</v>
      </c>
      <c r="T2" s="9" t="s">
        <v>9</v>
      </c>
      <c r="U2" s="9" t="s">
        <v>45</v>
      </c>
      <c r="V2" s="9" t="s">
        <v>144</v>
      </c>
      <c r="W2" s="9" t="s">
        <v>44</v>
      </c>
      <c r="X2" s="9" t="s">
        <v>46</v>
      </c>
      <c r="Z2" s="20" t="s">
        <v>65</v>
      </c>
    </row>
    <row r="3" spans="1:28" x14ac:dyDescent="0.25">
      <c r="A3" s="7">
        <v>3284683</v>
      </c>
      <c r="B3" s="7" t="s">
        <v>52</v>
      </c>
      <c r="C3" s="17">
        <v>27.870333333333335</v>
      </c>
      <c r="D3" s="16">
        <v>1254</v>
      </c>
      <c r="E3" s="12">
        <f>+ROUND($D3*E$1,0)-1</f>
        <v>103</v>
      </c>
      <c r="F3" s="12">
        <f t="shared" ref="F3:M15" si="0">+ROUND($D3*F$1,0)</f>
        <v>264</v>
      </c>
      <c r="G3" s="12">
        <f t="shared" si="0"/>
        <v>151</v>
      </c>
      <c r="H3" s="12">
        <f t="shared" si="0"/>
        <v>78</v>
      </c>
      <c r="I3" s="12">
        <f t="shared" si="0"/>
        <v>221</v>
      </c>
      <c r="J3" s="12">
        <f t="shared" si="0"/>
        <v>38</v>
      </c>
      <c r="K3" s="12">
        <f t="shared" si="0"/>
        <v>112</v>
      </c>
      <c r="L3" s="12">
        <f t="shared" si="0"/>
        <v>136</v>
      </c>
      <c r="M3" s="12">
        <f t="shared" si="0"/>
        <v>151</v>
      </c>
      <c r="N3" s="18">
        <f t="shared" ref="N3:N15" si="1">+SUM(E3:M3)</f>
        <v>1254</v>
      </c>
      <c r="O3" s="15">
        <f t="shared" ref="O3:O15" si="2">+N3-D3</f>
        <v>0</v>
      </c>
      <c r="P3" s="2">
        <f>+E3*$C3</f>
        <v>2870.6443333333336</v>
      </c>
      <c r="Q3" s="2">
        <f t="shared" ref="Q3:Q15" si="3">+F3*$C3</f>
        <v>7357.768</v>
      </c>
      <c r="R3" s="2">
        <f t="shared" ref="R3:R15" si="4">+G3*$C3</f>
        <v>4208.4203333333335</v>
      </c>
      <c r="S3" s="2">
        <f t="shared" ref="S3:S15" si="5">+H3*$C3</f>
        <v>2173.886</v>
      </c>
      <c r="T3" s="2">
        <f t="shared" ref="T3:T15" si="6">+I3*$C3</f>
        <v>6159.3436666666666</v>
      </c>
      <c r="U3" s="2">
        <f t="shared" ref="U3:U15" si="7">+J3*$C3</f>
        <v>1059.0726666666667</v>
      </c>
      <c r="V3" s="2">
        <f t="shared" ref="V3:V15" si="8">+K3*$C3</f>
        <v>3121.4773333333333</v>
      </c>
      <c r="W3" s="2">
        <f t="shared" ref="W3:W15" si="9">+L3*$C3</f>
        <v>3790.3653333333336</v>
      </c>
      <c r="X3" s="2">
        <f t="shared" ref="X3:X15" si="10">+M3*$C3</f>
        <v>4208.4203333333335</v>
      </c>
      <c r="Z3" s="21">
        <f>+SUM(P3:X3)*1.08</f>
        <v>37745.349840000003</v>
      </c>
      <c r="AB3" s="4"/>
    </row>
    <row r="4" spans="1:28" x14ac:dyDescent="0.25">
      <c r="A4" s="7">
        <v>3352387</v>
      </c>
      <c r="B4" s="7" t="s">
        <v>53</v>
      </c>
      <c r="C4" s="17">
        <v>36.79999999999999</v>
      </c>
      <c r="D4" s="16">
        <v>1720</v>
      </c>
      <c r="E4" s="12">
        <f t="shared" ref="E4:E15" si="11">+ROUND($D4*E$1,0)-1</f>
        <v>141</v>
      </c>
      <c r="F4" s="12">
        <f t="shared" si="0"/>
        <v>362</v>
      </c>
      <c r="G4" s="12">
        <f t="shared" si="0"/>
        <v>207</v>
      </c>
      <c r="H4" s="12">
        <f>+ROUND($D4*H$1,0)+1</f>
        <v>108</v>
      </c>
      <c r="I4" s="12">
        <f t="shared" si="0"/>
        <v>303</v>
      </c>
      <c r="J4" s="12">
        <f t="shared" si="0"/>
        <v>52</v>
      </c>
      <c r="K4" s="12">
        <f t="shared" si="0"/>
        <v>154</v>
      </c>
      <c r="L4" s="12">
        <f t="shared" si="0"/>
        <v>186</v>
      </c>
      <c r="M4" s="12">
        <f t="shared" si="0"/>
        <v>207</v>
      </c>
      <c r="N4" s="18">
        <f t="shared" si="1"/>
        <v>1720</v>
      </c>
      <c r="O4" s="15">
        <f t="shared" si="2"/>
        <v>0</v>
      </c>
      <c r="P4" s="2">
        <f t="shared" ref="P4:P15" si="12">+E4*$C4</f>
        <v>5188.7999999999984</v>
      </c>
      <c r="Q4" s="2">
        <f t="shared" si="3"/>
        <v>13321.599999999997</v>
      </c>
      <c r="R4" s="2">
        <f t="shared" si="4"/>
        <v>7617.5999999999976</v>
      </c>
      <c r="S4" s="2">
        <f t="shared" si="5"/>
        <v>3974.3999999999987</v>
      </c>
      <c r="T4" s="2">
        <f t="shared" si="6"/>
        <v>11150.399999999998</v>
      </c>
      <c r="U4" s="2">
        <f t="shared" si="7"/>
        <v>1913.5999999999995</v>
      </c>
      <c r="V4" s="2">
        <f t="shared" si="8"/>
        <v>5667.1999999999989</v>
      </c>
      <c r="W4" s="2">
        <f t="shared" si="9"/>
        <v>6844.7999999999984</v>
      </c>
      <c r="X4" s="2">
        <f t="shared" si="10"/>
        <v>7617.5999999999976</v>
      </c>
      <c r="Z4" s="21">
        <f t="shared" ref="Z4:Z15" si="13">+SUM(P4:X4)*1.08</f>
        <v>68359.679999999978</v>
      </c>
      <c r="AB4" s="4"/>
    </row>
    <row r="5" spans="1:28" x14ac:dyDescent="0.25">
      <c r="A5" s="7">
        <v>3373113</v>
      </c>
      <c r="B5" s="7" t="s">
        <v>54</v>
      </c>
      <c r="C5" s="17">
        <v>5.540916666666666</v>
      </c>
      <c r="D5" s="16">
        <v>9600</v>
      </c>
      <c r="E5" s="12">
        <f t="shared" si="11"/>
        <v>794</v>
      </c>
      <c r="F5" s="12">
        <f>+ROUND($D5*F$1,0)-1</f>
        <v>2019</v>
      </c>
      <c r="G5" s="12">
        <f t="shared" si="0"/>
        <v>1157</v>
      </c>
      <c r="H5" s="12">
        <f t="shared" si="0"/>
        <v>596</v>
      </c>
      <c r="I5" s="12">
        <f t="shared" si="0"/>
        <v>1688</v>
      </c>
      <c r="J5" s="12">
        <f>+ROUND($D5*J$1,0)+1</f>
        <v>294</v>
      </c>
      <c r="K5" s="12">
        <f t="shared" si="0"/>
        <v>858</v>
      </c>
      <c r="L5" s="12">
        <f t="shared" si="0"/>
        <v>1041</v>
      </c>
      <c r="M5" s="12">
        <f t="shared" si="0"/>
        <v>1153</v>
      </c>
      <c r="N5" s="18">
        <f t="shared" si="1"/>
        <v>9600</v>
      </c>
      <c r="O5" s="15">
        <f t="shared" si="2"/>
        <v>0</v>
      </c>
      <c r="P5" s="2">
        <f t="shared" si="12"/>
        <v>4399.4878333333327</v>
      </c>
      <c r="Q5" s="2">
        <f t="shared" si="3"/>
        <v>11187.110749999998</v>
      </c>
      <c r="R5" s="2">
        <f t="shared" si="4"/>
        <v>6410.8405833333327</v>
      </c>
      <c r="S5" s="2">
        <f t="shared" si="5"/>
        <v>3302.3863333333329</v>
      </c>
      <c r="T5" s="2">
        <f t="shared" si="6"/>
        <v>9353.0673333333325</v>
      </c>
      <c r="U5" s="2">
        <f t="shared" si="7"/>
        <v>1629.0294999999999</v>
      </c>
      <c r="V5" s="2">
        <f t="shared" si="8"/>
        <v>4754.1064999999999</v>
      </c>
      <c r="W5" s="2">
        <f t="shared" si="9"/>
        <v>5768.0942499999992</v>
      </c>
      <c r="X5" s="2">
        <f t="shared" si="10"/>
        <v>6388.6769166666663</v>
      </c>
      <c r="Z5" s="21">
        <f t="shared" si="13"/>
        <v>57448.224000000002</v>
      </c>
      <c r="AB5" s="4"/>
    </row>
    <row r="6" spans="1:28" x14ac:dyDescent="0.25">
      <c r="A6" s="7">
        <v>3384346</v>
      </c>
      <c r="B6" s="7" t="s">
        <v>55</v>
      </c>
      <c r="C6" s="17">
        <v>35.138833333333331</v>
      </c>
      <c r="D6" s="16">
        <v>525</v>
      </c>
      <c r="E6" s="12">
        <f t="shared" si="11"/>
        <v>42</v>
      </c>
      <c r="F6" s="12">
        <f>+ROUND($D6*F$1,0)+2</f>
        <v>112</v>
      </c>
      <c r="G6" s="12">
        <f t="shared" si="0"/>
        <v>63</v>
      </c>
      <c r="H6" s="12">
        <f t="shared" si="0"/>
        <v>33</v>
      </c>
      <c r="I6" s="12">
        <f t="shared" si="0"/>
        <v>92</v>
      </c>
      <c r="J6" s="12">
        <f t="shared" si="0"/>
        <v>16</v>
      </c>
      <c r="K6" s="12">
        <f t="shared" si="0"/>
        <v>47</v>
      </c>
      <c r="L6" s="12">
        <f t="shared" si="0"/>
        <v>57</v>
      </c>
      <c r="M6" s="12">
        <f t="shared" si="0"/>
        <v>63</v>
      </c>
      <c r="N6" s="18">
        <f t="shared" si="1"/>
        <v>525</v>
      </c>
      <c r="O6" s="15">
        <f t="shared" si="2"/>
        <v>0</v>
      </c>
      <c r="P6" s="2">
        <f t="shared" si="12"/>
        <v>1475.8309999999999</v>
      </c>
      <c r="Q6" s="2">
        <f t="shared" si="3"/>
        <v>3935.5493333333329</v>
      </c>
      <c r="R6" s="2">
        <f t="shared" si="4"/>
        <v>2213.7464999999997</v>
      </c>
      <c r="S6" s="2">
        <f t="shared" si="5"/>
        <v>1159.5815</v>
      </c>
      <c r="T6" s="2">
        <f t="shared" si="6"/>
        <v>3232.7726666666663</v>
      </c>
      <c r="U6" s="2">
        <f t="shared" si="7"/>
        <v>562.22133333333329</v>
      </c>
      <c r="V6" s="2">
        <f t="shared" si="8"/>
        <v>1651.5251666666666</v>
      </c>
      <c r="W6" s="2">
        <f t="shared" si="9"/>
        <v>2002.9134999999999</v>
      </c>
      <c r="X6" s="2">
        <f t="shared" si="10"/>
        <v>2213.7464999999997</v>
      </c>
      <c r="Z6" s="21">
        <f t="shared" si="13"/>
        <v>19923.718499999999</v>
      </c>
      <c r="AB6" s="4"/>
    </row>
    <row r="7" spans="1:28" x14ac:dyDescent="0.25">
      <c r="A7" s="7">
        <v>3384347</v>
      </c>
      <c r="B7" s="7" t="s">
        <v>56</v>
      </c>
      <c r="C7" s="17">
        <v>5.2963000000000005</v>
      </c>
      <c r="D7" s="16">
        <v>5394</v>
      </c>
      <c r="E7" s="12">
        <f t="shared" si="11"/>
        <v>446</v>
      </c>
      <c r="F7" s="12">
        <f>+ROUND($D7*F$1,0)-2</f>
        <v>1133</v>
      </c>
      <c r="G7" s="12">
        <f t="shared" si="0"/>
        <v>650</v>
      </c>
      <c r="H7" s="12">
        <f t="shared" si="0"/>
        <v>335</v>
      </c>
      <c r="I7" s="12">
        <f t="shared" si="0"/>
        <v>949</v>
      </c>
      <c r="J7" s="12">
        <f>+ROUND($D7*J$1,0)+1</f>
        <v>166</v>
      </c>
      <c r="K7" s="12">
        <f t="shared" si="0"/>
        <v>482</v>
      </c>
      <c r="L7" s="12">
        <f t="shared" si="0"/>
        <v>585</v>
      </c>
      <c r="M7" s="12">
        <f t="shared" si="0"/>
        <v>648</v>
      </c>
      <c r="N7" s="18">
        <f t="shared" si="1"/>
        <v>5394</v>
      </c>
      <c r="O7" s="15">
        <f t="shared" si="2"/>
        <v>0</v>
      </c>
      <c r="P7" s="2">
        <f t="shared" si="12"/>
        <v>2362.1498000000001</v>
      </c>
      <c r="Q7" s="2">
        <f t="shared" si="3"/>
        <v>6000.7079000000003</v>
      </c>
      <c r="R7" s="2">
        <f t="shared" si="4"/>
        <v>3442.5950000000003</v>
      </c>
      <c r="S7" s="2">
        <f t="shared" si="5"/>
        <v>1774.2605000000001</v>
      </c>
      <c r="T7" s="2">
        <f t="shared" si="6"/>
        <v>5026.1887000000006</v>
      </c>
      <c r="U7" s="2">
        <f t="shared" si="7"/>
        <v>879.18580000000009</v>
      </c>
      <c r="V7" s="2">
        <f t="shared" si="8"/>
        <v>2552.8166000000001</v>
      </c>
      <c r="W7" s="2">
        <f t="shared" si="9"/>
        <v>3098.3355000000001</v>
      </c>
      <c r="X7" s="2">
        <f t="shared" si="10"/>
        <v>3432.0024000000003</v>
      </c>
      <c r="Z7" s="21">
        <f t="shared" si="13"/>
        <v>30853.701576000007</v>
      </c>
      <c r="AB7" s="4"/>
    </row>
    <row r="8" spans="1:28" x14ac:dyDescent="0.25">
      <c r="A8" s="7">
        <v>3408152</v>
      </c>
      <c r="B8" s="7" t="s">
        <v>57</v>
      </c>
      <c r="C8" s="17">
        <v>18.333349999999999</v>
      </c>
      <c r="D8" s="16">
        <v>1429</v>
      </c>
      <c r="E8" s="12">
        <f t="shared" si="11"/>
        <v>117</v>
      </c>
      <c r="F8" s="12">
        <f>+ROUND($D8*F$1,0)-1</f>
        <v>300</v>
      </c>
      <c r="G8" s="12">
        <f t="shared" si="0"/>
        <v>172</v>
      </c>
      <c r="H8" s="12">
        <f t="shared" si="0"/>
        <v>89</v>
      </c>
      <c r="I8" s="12">
        <f t="shared" si="0"/>
        <v>251</v>
      </c>
      <c r="J8" s="12">
        <f>+ROUND($D8*J$1,0)+1</f>
        <v>45</v>
      </c>
      <c r="K8" s="12">
        <f t="shared" si="0"/>
        <v>128</v>
      </c>
      <c r="L8" s="12">
        <f t="shared" si="0"/>
        <v>155</v>
      </c>
      <c r="M8" s="12">
        <f t="shared" si="0"/>
        <v>172</v>
      </c>
      <c r="N8" s="18">
        <f t="shared" si="1"/>
        <v>1429</v>
      </c>
      <c r="O8" s="15">
        <f t="shared" si="2"/>
        <v>0</v>
      </c>
      <c r="P8" s="2">
        <f t="shared" si="12"/>
        <v>2145.0019499999999</v>
      </c>
      <c r="Q8" s="2">
        <f t="shared" si="3"/>
        <v>5500.0050000000001</v>
      </c>
      <c r="R8" s="2">
        <f t="shared" si="4"/>
        <v>3153.3361999999997</v>
      </c>
      <c r="S8" s="2">
        <f t="shared" si="5"/>
        <v>1631.66815</v>
      </c>
      <c r="T8" s="2">
        <f t="shared" si="6"/>
        <v>4601.6708499999995</v>
      </c>
      <c r="U8" s="2">
        <f t="shared" si="7"/>
        <v>825.00074999999993</v>
      </c>
      <c r="V8" s="2">
        <f t="shared" si="8"/>
        <v>2346.6687999999999</v>
      </c>
      <c r="W8" s="2">
        <f t="shared" si="9"/>
        <v>2841.6692499999999</v>
      </c>
      <c r="X8" s="2">
        <f t="shared" si="10"/>
        <v>3153.3361999999997</v>
      </c>
      <c r="Z8" s="21">
        <f t="shared" si="13"/>
        <v>28294.225721999999</v>
      </c>
      <c r="AB8" s="4"/>
    </row>
    <row r="9" spans="1:28" x14ac:dyDescent="0.25">
      <c r="A9" s="7">
        <v>3529248</v>
      </c>
      <c r="B9" s="7" t="s">
        <v>58</v>
      </c>
      <c r="C9" s="17">
        <v>5.2963000000000005</v>
      </c>
      <c r="D9" s="16">
        <v>1140</v>
      </c>
      <c r="E9" s="12">
        <f t="shared" si="11"/>
        <v>93</v>
      </c>
      <c r="F9" s="12">
        <f>+ROUND($D9*F$1,0)-2</f>
        <v>238</v>
      </c>
      <c r="G9" s="12">
        <f t="shared" si="0"/>
        <v>137</v>
      </c>
      <c r="H9" s="12">
        <f t="shared" si="0"/>
        <v>71</v>
      </c>
      <c r="I9" s="12">
        <f t="shared" si="0"/>
        <v>201</v>
      </c>
      <c r="J9" s="12">
        <f>+ROUND($D9*J$1,0)+2</f>
        <v>37</v>
      </c>
      <c r="K9" s="12">
        <f t="shared" si="0"/>
        <v>102</v>
      </c>
      <c r="L9" s="12">
        <f t="shared" si="0"/>
        <v>124</v>
      </c>
      <c r="M9" s="12">
        <f t="shared" si="0"/>
        <v>137</v>
      </c>
      <c r="N9" s="18">
        <f t="shared" si="1"/>
        <v>1140</v>
      </c>
      <c r="O9" s="15">
        <f t="shared" si="2"/>
        <v>0</v>
      </c>
      <c r="P9" s="2">
        <f t="shared" si="12"/>
        <v>492.55590000000007</v>
      </c>
      <c r="Q9" s="2">
        <f t="shared" si="3"/>
        <v>1260.5194000000001</v>
      </c>
      <c r="R9" s="2">
        <f t="shared" si="4"/>
        <v>725.59310000000005</v>
      </c>
      <c r="S9" s="2">
        <f t="shared" si="5"/>
        <v>376.03730000000002</v>
      </c>
      <c r="T9" s="2">
        <f t="shared" si="6"/>
        <v>1064.5563000000002</v>
      </c>
      <c r="U9" s="2">
        <f t="shared" si="7"/>
        <v>195.96310000000003</v>
      </c>
      <c r="V9" s="2">
        <f t="shared" si="8"/>
        <v>540.22260000000006</v>
      </c>
      <c r="W9" s="2">
        <f t="shared" si="9"/>
        <v>656.74120000000005</v>
      </c>
      <c r="X9" s="2">
        <f t="shared" si="10"/>
        <v>725.59310000000005</v>
      </c>
      <c r="Z9" s="21">
        <f t="shared" si="13"/>
        <v>6520.8045600000014</v>
      </c>
      <c r="AB9" s="4"/>
    </row>
    <row r="10" spans="1:28" x14ac:dyDescent="0.25">
      <c r="A10" s="7">
        <v>3538108</v>
      </c>
      <c r="B10" s="7" t="s">
        <v>59</v>
      </c>
      <c r="C10" s="17">
        <v>35.138833333333331</v>
      </c>
      <c r="D10" s="16">
        <v>120</v>
      </c>
      <c r="E10" s="12">
        <f t="shared" si="11"/>
        <v>9</v>
      </c>
      <c r="F10" s="12">
        <f t="shared" si="0"/>
        <v>25</v>
      </c>
      <c r="G10" s="12">
        <f t="shared" si="0"/>
        <v>14</v>
      </c>
      <c r="H10" s="12">
        <f t="shared" si="0"/>
        <v>7</v>
      </c>
      <c r="I10" s="12">
        <f>+ROUND($D10*I$1,0)+1</f>
        <v>22</v>
      </c>
      <c r="J10" s="12">
        <f>+ROUND($D10*J$1,0)+1</f>
        <v>5</v>
      </c>
      <c r="K10" s="12">
        <f t="shared" si="0"/>
        <v>11</v>
      </c>
      <c r="L10" s="12">
        <f t="shared" si="0"/>
        <v>13</v>
      </c>
      <c r="M10" s="12">
        <f t="shared" si="0"/>
        <v>14</v>
      </c>
      <c r="N10" s="18">
        <f t="shared" si="1"/>
        <v>120</v>
      </c>
      <c r="O10" s="15">
        <f t="shared" si="2"/>
        <v>0</v>
      </c>
      <c r="P10" s="2">
        <f t="shared" si="12"/>
        <v>316.24949999999995</v>
      </c>
      <c r="Q10" s="2">
        <f t="shared" si="3"/>
        <v>878.4708333333333</v>
      </c>
      <c r="R10" s="2">
        <f t="shared" si="4"/>
        <v>491.94366666666662</v>
      </c>
      <c r="S10" s="2">
        <f t="shared" si="5"/>
        <v>245.97183333333331</v>
      </c>
      <c r="T10" s="2">
        <f t="shared" si="6"/>
        <v>773.05433333333326</v>
      </c>
      <c r="U10" s="2">
        <f t="shared" si="7"/>
        <v>175.69416666666666</v>
      </c>
      <c r="V10" s="2">
        <f t="shared" si="8"/>
        <v>386.52716666666663</v>
      </c>
      <c r="W10" s="2">
        <f t="shared" si="9"/>
        <v>456.80483333333331</v>
      </c>
      <c r="X10" s="2">
        <f t="shared" si="10"/>
        <v>491.94366666666662</v>
      </c>
      <c r="Z10" s="21">
        <f t="shared" si="13"/>
        <v>4553.9928</v>
      </c>
      <c r="AB10" s="4"/>
    </row>
    <row r="11" spans="1:28" x14ac:dyDescent="0.25">
      <c r="A11" s="7">
        <v>3564666</v>
      </c>
      <c r="B11" s="7" t="s">
        <v>60</v>
      </c>
      <c r="C11" s="17">
        <v>18.818166666666666</v>
      </c>
      <c r="D11" s="16">
        <v>888</v>
      </c>
      <c r="E11" s="12">
        <f t="shared" si="11"/>
        <v>73</v>
      </c>
      <c r="F11" s="12">
        <f t="shared" si="0"/>
        <v>187</v>
      </c>
      <c r="G11" s="12">
        <f t="shared" si="0"/>
        <v>107</v>
      </c>
      <c r="H11" s="12">
        <f t="shared" si="0"/>
        <v>55</v>
      </c>
      <c r="I11" s="12">
        <f t="shared" si="0"/>
        <v>156</v>
      </c>
      <c r="J11" s="12">
        <f>+ROUND($D11*J$1,0)+1</f>
        <v>28</v>
      </c>
      <c r="K11" s="12">
        <f t="shared" si="0"/>
        <v>79</v>
      </c>
      <c r="L11" s="12">
        <f t="shared" si="0"/>
        <v>96</v>
      </c>
      <c r="M11" s="12">
        <f t="shared" si="0"/>
        <v>107</v>
      </c>
      <c r="N11" s="18">
        <f t="shared" si="1"/>
        <v>888</v>
      </c>
      <c r="O11" s="15">
        <f t="shared" si="2"/>
        <v>0</v>
      </c>
      <c r="P11" s="2">
        <f t="shared" si="12"/>
        <v>1373.7261666666666</v>
      </c>
      <c r="Q11" s="2">
        <f t="shared" si="3"/>
        <v>3518.9971666666665</v>
      </c>
      <c r="R11" s="2">
        <f t="shared" si="4"/>
        <v>2013.5438333333334</v>
      </c>
      <c r="S11" s="2">
        <f t="shared" si="5"/>
        <v>1034.9991666666667</v>
      </c>
      <c r="T11" s="2">
        <f t="shared" si="6"/>
        <v>2935.634</v>
      </c>
      <c r="U11" s="2">
        <f t="shared" si="7"/>
        <v>526.9086666666667</v>
      </c>
      <c r="V11" s="2">
        <f t="shared" si="8"/>
        <v>1486.6351666666667</v>
      </c>
      <c r="W11" s="2">
        <f t="shared" si="9"/>
        <v>1806.5439999999999</v>
      </c>
      <c r="X11" s="2">
        <f t="shared" si="10"/>
        <v>2013.5438333333334</v>
      </c>
      <c r="Z11" s="21">
        <f t="shared" si="13"/>
        <v>18047.37456</v>
      </c>
      <c r="AB11" s="4"/>
    </row>
    <row r="12" spans="1:28" x14ac:dyDescent="0.25">
      <c r="A12" s="7">
        <v>3564667</v>
      </c>
      <c r="B12" s="7" t="s">
        <v>61</v>
      </c>
      <c r="C12" s="17">
        <v>18.818166666666666</v>
      </c>
      <c r="D12" s="16">
        <v>948</v>
      </c>
      <c r="E12" s="12">
        <f t="shared" si="11"/>
        <v>77</v>
      </c>
      <c r="F12" s="12">
        <f t="shared" si="0"/>
        <v>199</v>
      </c>
      <c r="G12" s="12">
        <f t="shared" si="0"/>
        <v>114</v>
      </c>
      <c r="H12" s="12">
        <f t="shared" si="0"/>
        <v>59</v>
      </c>
      <c r="I12" s="12">
        <f>+ROUND($D12*I$1,0)+1</f>
        <v>168</v>
      </c>
      <c r="J12" s="12">
        <f t="shared" si="0"/>
        <v>29</v>
      </c>
      <c r="K12" s="12">
        <f t="shared" si="0"/>
        <v>85</v>
      </c>
      <c r="L12" s="12">
        <f t="shared" si="0"/>
        <v>103</v>
      </c>
      <c r="M12" s="12">
        <f t="shared" si="0"/>
        <v>114</v>
      </c>
      <c r="N12" s="18">
        <f t="shared" si="1"/>
        <v>948</v>
      </c>
      <c r="O12" s="15">
        <f t="shared" si="2"/>
        <v>0</v>
      </c>
      <c r="P12" s="2">
        <f t="shared" si="12"/>
        <v>1448.9988333333333</v>
      </c>
      <c r="Q12" s="2">
        <f t="shared" si="3"/>
        <v>3744.8151666666668</v>
      </c>
      <c r="R12" s="2">
        <f t="shared" si="4"/>
        <v>2145.2710000000002</v>
      </c>
      <c r="S12" s="2">
        <f t="shared" si="5"/>
        <v>1110.2718333333332</v>
      </c>
      <c r="T12" s="2">
        <f t="shared" si="6"/>
        <v>3161.4519999999998</v>
      </c>
      <c r="U12" s="2">
        <f t="shared" si="7"/>
        <v>545.72683333333327</v>
      </c>
      <c r="V12" s="2">
        <f t="shared" si="8"/>
        <v>1599.5441666666666</v>
      </c>
      <c r="W12" s="2">
        <f t="shared" si="9"/>
        <v>1938.2711666666667</v>
      </c>
      <c r="X12" s="2">
        <f t="shared" si="10"/>
        <v>2145.2710000000002</v>
      </c>
      <c r="Z12" s="21">
        <f t="shared" si="13"/>
        <v>19266.791760000004</v>
      </c>
      <c r="AB12" s="4"/>
    </row>
    <row r="13" spans="1:28" x14ac:dyDescent="0.25">
      <c r="A13" s="7">
        <v>3566457</v>
      </c>
      <c r="B13" s="7" t="s">
        <v>62</v>
      </c>
      <c r="C13" s="17">
        <v>11.709083333333332</v>
      </c>
      <c r="D13" s="16">
        <v>1488</v>
      </c>
      <c r="E13" s="12">
        <f t="shared" si="11"/>
        <v>122</v>
      </c>
      <c r="F13" s="12">
        <f t="shared" si="0"/>
        <v>313</v>
      </c>
      <c r="G13" s="12">
        <f t="shared" si="0"/>
        <v>179</v>
      </c>
      <c r="H13" s="12">
        <f t="shared" si="0"/>
        <v>92</v>
      </c>
      <c r="I13" s="12">
        <f>+ROUND($D13*I$1,0)+2</f>
        <v>264</v>
      </c>
      <c r="J13" s="12">
        <f t="shared" si="0"/>
        <v>45</v>
      </c>
      <c r="K13" s="12">
        <f t="shared" si="0"/>
        <v>133</v>
      </c>
      <c r="L13" s="12">
        <f t="shared" si="0"/>
        <v>161</v>
      </c>
      <c r="M13" s="12">
        <f t="shared" si="0"/>
        <v>179</v>
      </c>
      <c r="N13" s="18">
        <f t="shared" si="1"/>
        <v>1488</v>
      </c>
      <c r="O13" s="15">
        <f t="shared" si="2"/>
        <v>0</v>
      </c>
      <c r="P13" s="2">
        <f t="shared" si="12"/>
        <v>1428.5081666666665</v>
      </c>
      <c r="Q13" s="2">
        <f t="shared" si="3"/>
        <v>3664.9430833333331</v>
      </c>
      <c r="R13" s="2">
        <f t="shared" si="4"/>
        <v>2095.9259166666666</v>
      </c>
      <c r="S13" s="2">
        <f t="shared" si="5"/>
        <v>1077.2356666666665</v>
      </c>
      <c r="T13" s="2">
        <f t="shared" si="6"/>
        <v>3091.1979999999999</v>
      </c>
      <c r="U13" s="2">
        <f t="shared" si="7"/>
        <v>526.90874999999994</v>
      </c>
      <c r="V13" s="2">
        <f t="shared" si="8"/>
        <v>1557.3080833333331</v>
      </c>
      <c r="W13" s="2">
        <f t="shared" si="9"/>
        <v>1885.1624166666666</v>
      </c>
      <c r="X13" s="2">
        <f t="shared" si="10"/>
        <v>2095.9259166666666</v>
      </c>
      <c r="Z13" s="21">
        <f t="shared" si="13"/>
        <v>18816.96528</v>
      </c>
      <c r="AB13" s="4"/>
    </row>
    <row r="14" spans="1:28" x14ac:dyDescent="0.25">
      <c r="A14" s="7">
        <v>3568860</v>
      </c>
      <c r="B14" s="7" t="s">
        <v>63</v>
      </c>
      <c r="C14" s="17">
        <v>11.709083333333332</v>
      </c>
      <c r="D14" s="16">
        <v>1224</v>
      </c>
      <c r="E14" s="12">
        <f t="shared" si="11"/>
        <v>100</v>
      </c>
      <c r="F14" s="12">
        <f t="shared" si="0"/>
        <v>258</v>
      </c>
      <c r="G14" s="12">
        <f t="shared" si="0"/>
        <v>147</v>
      </c>
      <c r="H14" s="12">
        <f t="shared" si="0"/>
        <v>76</v>
      </c>
      <c r="I14" s="12">
        <f>+ROUND($D14*I$1,0)+1</f>
        <v>216</v>
      </c>
      <c r="J14" s="12">
        <f>+ROUND($D14*J$1,0)+1</f>
        <v>38</v>
      </c>
      <c r="K14" s="12">
        <f t="shared" si="0"/>
        <v>109</v>
      </c>
      <c r="L14" s="12">
        <f t="shared" si="0"/>
        <v>133</v>
      </c>
      <c r="M14" s="12">
        <f t="shared" si="0"/>
        <v>147</v>
      </c>
      <c r="N14" s="18">
        <f t="shared" si="1"/>
        <v>1224</v>
      </c>
      <c r="O14" s="15">
        <f t="shared" si="2"/>
        <v>0</v>
      </c>
      <c r="P14" s="2">
        <f t="shared" si="12"/>
        <v>1170.9083333333333</v>
      </c>
      <c r="Q14" s="2">
        <f t="shared" si="3"/>
        <v>3020.9434999999999</v>
      </c>
      <c r="R14" s="2">
        <f t="shared" si="4"/>
        <v>1721.2352499999997</v>
      </c>
      <c r="S14" s="2">
        <f t="shared" si="5"/>
        <v>889.89033333333327</v>
      </c>
      <c r="T14" s="2">
        <f t="shared" si="6"/>
        <v>2529.1619999999998</v>
      </c>
      <c r="U14" s="2">
        <f t="shared" si="7"/>
        <v>444.94516666666664</v>
      </c>
      <c r="V14" s="2">
        <f t="shared" si="8"/>
        <v>1276.2900833333333</v>
      </c>
      <c r="W14" s="2">
        <f t="shared" si="9"/>
        <v>1557.3080833333331</v>
      </c>
      <c r="X14" s="2">
        <f t="shared" si="10"/>
        <v>1721.2352499999997</v>
      </c>
      <c r="Z14" s="21">
        <f t="shared" si="13"/>
        <v>15478.471440000001</v>
      </c>
      <c r="AB14" s="4"/>
    </row>
    <row r="15" spans="1:28" x14ac:dyDescent="0.25">
      <c r="A15" s="7">
        <v>3360436</v>
      </c>
      <c r="B15" s="7" t="s">
        <v>69</v>
      </c>
      <c r="C15" s="17">
        <v>42.370333333333335</v>
      </c>
      <c r="D15" s="16">
        <v>-33</v>
      </c>
      <c r="E15" s="12">
        <f t="shared" si="11"/>
        <v>-4</v>
      </c>
      <c r="F15" s="12">
        <f>+ROUND($D15*F$1,0)+1</f>
        <v>-6</v>
      </c>
      <c r="G15" s="12">
        <f t="shared" si="0"/>
        <v>-4</v>
      </c>
      <c r="H15" s="12">
        <f t="shared" si="0"/>
        <v>-2</v>
      </c>
      <c r="I15" s="12">
        <f t="shared" si="0"/>
        <v>-6</v>
      </c>
      <c r="J15" s="12">
        <f>+ROUND($D15*J$1,0)+1</f>
        <v>0</v>
      </c>
      <c r="K15" s="12">
        <f t="shared" si="0"/>
        <v>-3</v>
      </c>
      <c r="L15" s="12">
        <f t="shared" si="0"/>
        <v>-4</v>
      </c>
      <c r="M15" s="12">
        <f t="shared" si="0"/>
        <v>-4</v>
      </c>
      <c r="N15" s="18">
        <f t="shared" si="1"/>
        <v>-33</v>
      </c>
      <c r="O15" s="15">
        <f t="shared" si="2"/>
        <v>0</v>
      </c>
      <c r="P15" s="2">
        <f t="shared" si="12"/>
        <v>-169.48133333333334</v>
      </c>
      <c r="Q15" s="2">
        <f t="shared" si="3"/>
        <v>-254.22200000000001</v>
      </c>
      <c r="R15" s="2">
        <f t="shared" si="4"/>
        <v>-169.48133333333334</v>
      </c>
      <c r="S15" s="2">
        <f t="shared" si="5"/>
        <v>-84.740666666666669</v>
      </c>
      <c r="T15" s="2">
        <f t="shared" si="6"/>
        <v>-254.22200000000001</v>
      </c>
      <c r="U15" s="2">
        <f t="shared" si="7"/>
        <v>0</v>
      </c>
      <c r="V15" s="2">
        <f t="shared" si="8"/>
        <v>-127.111</v>
      </c>
      <c r="W15" s="2">
        <f t="shared" si="9"/>
        <v>-169.48133333333334</v>
      </c>
      <c r="X15" s="2">
        <f t="shared" si="10"/>
        <v>-169.48133333333334</v>
      </c>
      <c r="Z15" s="21">
        <f t="shared" si="13"/>
        <v>-1510.0786800000003</v>
      </c>
      <c r="AA15" s="21"/>
    </row>
    <row r="16" spans="1:28" x14ac:dyDescent="0.25">
      <c r="E16" s="1"/>
      <c r="F16" s="1"/>
      <c r="G16" s="1"/>
      <c r="H16" s="1"/>
      <c r="I16" s="1"/>
      <c r="J16" s="1"/>
      <c r="K16" s="1"/>
      <c r="L16" s="1"/>
      <c r="M16" s="1"/>
      <c r="P16" s="2">
        <f>+SUM(P3:P15)*1.08</f>
        <v>26463.650922000008</v>
      </c>
      <c r="Q16" s="2">
        <f t="shared" ref="Q16:X16" si="14">+SUM(Q3:Q15)*1.08</f>
        <v>68188.184783999997</v>
      </c>
      <c r="R16" s="2">
        <f t="shared" si="14"/>
        <v>38956.215653999992</v>
      </c>
      <c r="S16" s="2">
        <f t="shared" si="14"/>
        <v>20159.115785999998</v>
      </c>
      <c r="T16" s="2">
        <f t="shared" si="14"/>
        <v>57050.220077999984</v>
      </c>
      <c r="U16" s="2">
        <f t="shared" si="14"/>
        <v>10026.997272000001</v>
      </c>
      <c r="V16" s="2">
        <f t="shared" si="14"/>
        <v>28958.267520000001</v>
      </c>
      <c r="W16" s="2">
        <f t="shared" si="14"/>
        <v>35075.730455999998</v>
      </c>
      <c r="X16" s="2">
        <f t="shared" si="14"/>
        <v>38920.83888599999</v>
      </c>
    </row>
    <row r="18" spans="5:13" x14ac:dyDescent="0.25">
      <c r="E18" s="5"/>
      <c r="F18" s="5"/>
      <c r="G18" s="5"/>
      <c r="H18" s="5"/>
      <c r="I18" s="5"/>
      <c r="J18" s="5"/>
      <c r="K18" s="5"/>
      <c r="L18" s="5"/>
      <c r="M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2"/>
  <sheetViews>
    <sheetView workbookViewId="0">
      <selection activeCell="G17" sqref="G17"/>
    </sheetView>
  </sheetViews>
  <sheetFormatPr defaultRowHeight="15" x14ac:dyDescent="0.25"/>
  <cols>
    <col min="3" max="3" width="31.5703125" bestFit="1" customWidth="1"/>
    <col min="4" max="4" width="10" customWidth="1"/>
    <col min="6" max="6" width="14.85546875" bestFit="1" customWidth="1"/>
    <col min="7" max="7" width="18.140625" bestFit="1" customWidth="1"/>
    <col min="8" max="8" width="9.140625" style="15"/>
    <col min="9" max="9" width="14.85546875" bestFit="1" customWidth="1"/>
    <col min="10" max="10" width="15.28515625" customWidth="1"/>
  </cols>
  <sheetData>
    <row r="1" spans="2:11" x14ac:dyDescent="0.25">
      <c r="E1" t="s">
        <v>67</v>
      </c>
      <c r="F1" t="s">
        <v>1</v>
      </c>
      <c r="G1" t="s">
        <v>142</v>
      </c>
      <c r="I1" t="s">
        <v>1</v>
      </c>
      <c r="J1" t="s">
        <v>142</v>
      </c>
    </row>
    <row r="2" spans="2:11" ht="45" x14ac:dyDescent="0.25">
      <c r="B2" t="s">
        <v>49</v>
      </c>
      <c r="C2" t="s">
        <v>50</v>
      </c>
      <c r="D2" s="22" t="s">
        <v>64</v>
      </c>
      <c r="E2" t="s">
        <v>68</v>
      </c>
      <c r="F2" s="6">
        <v>0.23264414693064095</v>
      </c>
      <c r="G2" s="6">
        <v>0.76735585306935905</v>
      </c>
      <c r="I2" s="6">
        <v>0.23264414693064095</v>
      </c>
      <c r="J2" s="6">
        <v>0.76735585306935905</v>
      </c>
    </row>
    <row r="3" spans="2:11" x14ac:dyDescent="0.25">
      <c r="B3">
        <v>3284683</v>
      </c>
      <c r="C3" t="s">
        <v>52</v>
      </c>
      <c r="D3" s="1">
        <f>+VLOOKUP($B3,'[1]Data SO Co.op'!$E$4:$I$38,5,0)</f>
        <v>27.870333333333335</v>
      </c>
      <c r="E3">
        <v>30</v>
      </c>
      <c r="F3">
        <f>+ROUND($E3*F$2,0)</f>
        <v>7</v>
      </c>
      <c r="G3">
        <f t="shared" ref="G3:G10" si="0">+ROUND($E3*G$2,0)</f>
        <v>23</v>
      </c>
      <c r="I3" s="2">
        <f>+$D3*F3*1.08</f>
        <v>210.69972000000001</v>
      </c>
      <c r="J3" s="2">
        <f t="shared" ref="J3:J10" si="1">+$D3*G3*1.08</f>
        <v>692.29908000000012</v>
      </c>
      <c r="K3" s="4"/>
    </row>
    <row r="4" spans="2:11" x14ac:dyDescent="0.25">
      <c r="B4">
        <v>3352387</v>
      </c>
      <c r="C4" t="s">
        <v>53</v>
      </c>
      <c r="D4" s="1">
        <f>+VLOOKUP($B4,'[1]Data SO Co.op'!$E$4:$I$38,5,0)</f>
        <v>36.79999999999999</v>
      </c>
      <c r="E4">
        <v>24</v>
      </c>
      <c r="F4">
        <f t="shared" ref="F4:F10" si="2">+ROUND($E4*F$2,0)</f>
        <v>6</v>
      </c>
      <c r="G4">
        <f t="shared" si="0"/>
        <v>18</v>
      </c>
      <c r="I4" s="2">
        <f t="shared" ref="I4:I10" si="3">+$D4*F4*1.08</f>
        <v>238.46399999999997</v>
      </c>
      <c r="J4" s="2">
        <f t="shared" si="1"/>
        <v>715.39199999999994</v>
      </c>
      <c r="K4" s="4"/>
    </row>
    <row r="5" spans="2:11" x14ac:dyDescent="0.25">
      <c r="B5">
        <v>3373113</v>
      </c>
      <c r="C5" t="s">
        <v>54</v>
      </c>
      <c r="D5" s="1">
        <f>+VLOOKUP($B5,'[1]Data SO Co.op'!$E$4:$I$38,5,0)</f>
        <v>5.540916666666666</v>
      </c>
      <c r="E5">
        <v>120</v>
      </c>
      <c r="F5">
        <f t="shared" si="2"/>
        <v>28</v>
      </c>
      <c r="G5">
        <f t="shared" si="0"/>
        <v>92</v>
      </c>
      <c r="I5" s="2">
        <f t="shared" si="3"/>
        <v>167.55731999999998</v>
      </c>
      <c r="J5" s="2">
        <f t="shared" si="1"/>
        <v>550.54548</v>
      </c>
      <c r="K5" s="4"/>
    </row>
    <row r="6" spans="2:11" x14ac:dyDescent="0.25">
      <c r="B6">
        <v>3384346</v>
      </c>
      <c r="C6" t="s">
        <v>55</v>
      </c>
      <c r="D6" s="1">
        <f>+VLOOKUP($B6,'[1]Data SO Co.op'!$E$4:$I$38,5,0)</f>
        <v>35.138833333333331</v>
      </c>
      <c r="E6">
        <v>18</v>
      </c>
      <c r="F6">
        <f t="shared" si="2"/>
        <v>4</v>
      </c>
      <c r="G6">
        <f t="shared" si="0"/>
        <v>14</v>
      </c>
      <c r="I6" s="2">
        <f t="shared" si="3"/>
        <v>151.79975999999999</v>
      </c>
      <c r="J6" s="2">
        <f t="shared" si="1"/>
        <v>531.29916000000003</v>
      </c>
      <c r="K6" s="4"/>
    </row>
    <row r="7" spans="2:11" x14ac:dyDescent="0.25">
      <c r="B7">
        <v>3384347</v>
      </c>
      <c r="C7" t="s">
        <v>56</v>
      </c>
      <c r="D7" s="1">
        <f>+VLOOKUP($B7,'[1]Data SO Co.op'!$E$4:$I$38,5,0)</f>
        <v>5.2963000000000005</v>
      </c>
      <c r="E7">
        <v>60</v>
      </c>
      <c r="F7">
        <f t="shared" si="2"/>
        <v>14</v>
      </c>
      <c r="G7">
        <f t="shared" si="0"/>
        <v>46</v>
      </c>
      <c r="I7" s="2">
        <f t="shared" si="3"/>
        <v>80.080056000000013</v>
      </c>
      <c r="J7" s="2">
        <f t="shared" si="1"/>
        <v>263.12018400000005</v>
      </c>
      <c r="K7" s="4"/>
    </row>
    <row r="8" spans="2:11" x14ac:dyDescent="0.25">
      <c r="B8">
        <v>3408152</v>
      </c>
      <c r="C8" t="s">
        <v>57</v>
      </c>
      <c r="D8" s="1">
        <f>+VLOOKUP($B8,'[1]Data SO Co.op'!$E$4:$I$38,5,0)</f>
        <v>18.333349999999999</v>
      </c>
      <c r="E8">
        <v>20</v>
      </c>
      <c r="F8">
        <f t="shared" si="2"/>
        <v>5</v>
      </c>
      <c r="G8">
        <f t="shared" si="0"/>
        <v>15</v>
      </c>
      <c r="I8" s="2">
        <f t="shared" si="3"/>
        <v>99.00009</v>
      </c>
      <c r="J8" s="2">
        <f t="shared" si="1"/>
        <v>297.00027</v>
      </c>
      <c r="K8" s="4"/>
    </row>
    <row r="9" spans="2:11" x14ac:dyDescent="0.25">
      <c r="B9">
        <v>3564666</v>
      </c>
      <c r="C9" t="s">
        <v>60</v>
      </c>
      <c r="D9" s="1">
        <f>+VLOOKUP($B9,'[1]Data SO Co.op'!$E$4:$I$38,5,0)</f>
        <v>18.818166666666666</v>
      </c>
      <c r="E9">
        <v>12</v>
      </c>
      <c r="F9">
        <f t="shared" si="2"/>
        <v>3</v>
      </c>
      <c r="G9">
        <f t="shared" si="0"/>
        <v>9</v>
      </c>
      <c r="I9" s="2">
        <f t="shared" si="3"/>
        <v>60.970860000000002</v>
      </c>
      <c r="J9" s="2">
        <f t="shared" si="1"/>
        <v>182.91257999999999</v>
      </c>
      <c r="K9" s="4"/>
    </row>
    <row r="10" spans="2:11" x14ac:dyDescent="0.25">
      <c r="B10">
        <v>3564667</v>
      </c>
      <c r="C10" t="s">
        <v>61</v>
      </c>
      <c r="D10" s="1">
        <f>+VLOOKUP($B10,'[1]Data SO Co.op'!$E$4:$I$38,5,0)</f>
        <v>18.818166666666666</v>
      </c>
      <c r="E10">
        <v>12</v>
      </c>
      <c r="F10">
        <f t="shared" si="2"/>
        <v>3</v>
      </c>
      <c r="G10">
        <f t="shared" si="0"/>
        <v>9</v>
      </c>
      <c r="I10" s="2">
        <f t="shared" si="3"/>
        <v>60.970860000000002</v>
      </c>
      <c r="J10" s="2">
        <f t="shared" si="1"/>
        <v>182.91257999999999</v>
      </c>
      <c r="K10" s="4"/>
    </row>
    <row r="12" spans="2:11" x14ac:dyDescent="0.25">
      <c r="I12" s="4">
        <f>+SUM(I3:I10)</f>
        <v>1069.5426660000001</v>
      </c>
      <c r="J12" s="4">
        <f>+SUM(J3:J10)</f>
        <v>3415.4813340000001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</vt:lpstr>
      <vt:lpstr>FL</vt:lpstr>
      <vt:lpstr>Data CF</vt:lpstr>
      <vt:lpstr>Data 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2024-03-15T03:37:08Z</dcterms:created>
  <dcterms:modified xsi:type="dcterms:W3CDTF">2024-05-10T07:39:00Z</dcterms:modified>
</cp:coreProperties>
</file>