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\T9\"/>
    </mc:Choice>
  </mc:AlternateContent>
  <xr:revisionPtr revIDLastSave="0" documentId="13_ncr:1_{4FEBF7DA-8254-431B-B415-958B69B52481}" xr6:coauthVersionLast="47" xr6:coauthVersionMax="47" xr10:uidLastSave="{00000000-0000-0000-0000-000000000000}"/>
  <bookViews>
    <workbookView xWindow="-120" yWindow="-120" windowWidth="20730" windowHeight="11160" xr2:uid="{49C6BAF8-FD72-4440-BFF5-E9EE8ABDA0D0}"/>
  </bookViews>
  <sheets>
    <sheet name="Planning" sheetId="1" r:id="rId1"/>
    <sheet name="OP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J10" i="1"/>
  <c r="I10" i="1"/>
  <c r="F10" i="1"/>
  <c r="C10" i="1"/>
  <c r="G10" i="1" s="1"/>
  <c r="I9" i="1"/>
  <c r="J9" i="1" s="1"/>
  <c r="G9" i="1"/>
  <c r="F9" i="1"/>
  <c r="C9" i="1"/>
  <c r="J8" i="1"/>
  <c r="G8" i="1"/>
  <c r="I8" i="1"/>
  <c r="F8" i="1"/>
  <c r="D8" i="1"/>
  <c r="D9" i="1" s="1"/>
  <c r="E9" i="1" s="1"/>
  <c r="C8" i="1"/>
  <c r="J32" i="1"/>
  <c r="J31" i="1"/>
  <c r="J30" i="1"/>
  <c r="J29" i="1"/>
  <c r="J28" i="1"/>
  <c r="J27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7" i="1"/>
  <c r="N11" i="1"/>
  <c r="E8" i="1" l="1"/>
  <c r="C33" i="1"/>
  <c r="C26" i="1"/>
  <c r="C18" i="1"/>
  <c r="C11" i="1" l="1"/>
  <c r="I18" i="1"/>
  <c r="I26" i="1"/>
  <c r="I33" i="1"/>
  <c r="I11" i="1" l="1"/>
  <c r="E27" i="1"/>
  <c r="E12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7" i="1"/>
  <c r="E32" i="1"/>
  <c r="H32" i="1" s="1"/>
  <c r="E31" i="1"/>
  <c r="H31" i="1" s="1"/>
  <c r="E30" i="1"/>
  <c r="H30" i="1" s="1"/>
  <c r="E28" i="1"/>
  <c r="E25" i="1"/>
  <c r="H25" i="1" s="1"/>
  <c r="E24" i="1"/>
  <c r="E23" i="1"/>
  <c r="E21" i="1"/>
  <c r="H21" i="1" s="1"/>
  <c r="E20" i="1"/>
  <c r="H20" i="1" s="1"/>
  <c r="E19" i="1"/>
  <c r="E17" i="1"/>
  <c r="E16" i="1"/>
  <c r="H16" i="1" s="1"/>
  <c r="E15" i="1"/>
  <c r="E13" i="1"/>
  <c r="H13" i="1" s="1"/>
  <c r="E7" i="1"/>
  <c r="F33" i="1"/>
  <c r="F26" i="1"/>
  <c r="J26" i="1" s="1"/>
  <c r="F18" i="1"/>
  <c r="J18" i="1" s="1"/>
  <c r="G33" i="1" l="1"/>
  <c r="J33" i="1"/>
  <c r="H15" i="1"/>
  <c r="H27" i="1"/>
  <c r="H17" i="1"/>
  <c r="H12" i="1"/>
  <c r="G26" i="1"/>
  <c r="F11" i="1"/>
  <c r="H28" i="1"/>
  <c r="H23" i="1"/>
  <c r="H19" i="1"/>
  <c r="H24" i="1"/>
  <c r="H7" i="1"/>
  <c r="G18" i="1"/>
  <c r="E29" i="1"/>
  <c r="H29" i="1" s="1"/>
  <c r="E22" i="1"/>
  <c r="H22" i="1" s="1"/>
  <c r="E14" i="1"/>
  <c r="H14" i="1" s="1"/>
  <c r="D33" i="1"/>
  <c r="C5" i="1"/>
  <c r="C4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11" i="1" l="1"/>
  <c r="J11" i="1"/>
  <c r="E33" i="1"/>
  <c r="H33" i="1" s="1"/>
  <c r="D26" i="1"/>
  <c r="D18" i="1"/>
  <c r="D11" i="1" l="1"/>
  <c r="D10" i="1" s="1"/>
  <c r="E10" i="1" s="1"/>
  <c r="E26" i="1"/>
  <c r="H26" i="1" s="1"/>
  <c r="E18" i="1"/>
  <c r="H18" i="1" s="1"/>
  <c r="E11" i="1" l="1"/>
  <c r="H11" i="1" s="1"/>
</calcChain>
</file>

<file path=xl/sharedStrings.xml><?xml version="1.0" encoding="utf-8"?>
<sst xmlns="http://schemas.openxmlformats.org/spreadsheetml/2006/main" count="72" uniqueCount="56">
  <si>
    <t xml:space="preserve">Chain </t>
  </si>
  <si>
    <t xml:space="preserve">Target </t>
  </si>
  <si>
    <t>MTD</t>
  </si>
  <si>
    <t>LE</t>
  </si>
  <si>
    <t>BRG</t>
  </si>
  <si>
    <t>BÁCH HÓA XANH</t>
  </si>
  <si>
    <t>GS 25</t>
  </si>
  <si>
    <t>SATRA</t>
  </si>
  <si>
    <t>MINISTOP</t>
  </si>
  <si>
    <t>% Achie</t>
  </si>
  <si>
    <t>% LE</t>
  </si>
  <si>
    <t>MTE 1</t>
  </si>
  <si>
    <t>MTE 2</t>
  </si>
  <si>
    <t>MTE 4</t>
  </si>
  <si>
    <t>MTE 5</t>
  </si>
  <si>
    <t>MTE 6</t>
  </si>
  <si>
    <t>Code NV</t>
  </si>
  <si>
    <t>Huỳnh Trúc Lợi</t>
  </si>
  <si>
    <t>EMART</t>
  </si>
  <si>
    <t>OTHERS-SOUTH
(Vissan, Kingfood, Avakids, An Phú MT, Genshai, Nhân Văn, Osifood…)</t>
  </si>
  <si>
    <t>7&amp;11</t>
  </si>
  <si>
    <t>FAMILY</t>
  </si>
  <si>
    <t>LAN CHI</t>
  </si>
  <si>
    <t>OTHERS-NORTH</t>
  </si>
  <si>
    <t>Lê Thu Huyền</t>
  </si>
  <si>
    <t>Số ngày làm việc</t>
  </si>
  <si>
    <t>Số ngày đã qua</t>
  </si>
  <si>
    <t>% tiến độ</t>
  </si>
  <si>
    <t>SELL-IN</t>
  </si>
  <si>
    <t>Hoàng</t>
  </si>
  <si>
    <t>Jul.16</t>
  </si>
  <si>
    <t>GAP</t>
  </si>
  <si>
    <t>%GAP</t>
  </si>
  <si>
    <t>%growLY</t>
  </si>
  <si>
    <t>Hạnh</t>
  </si>
  <si>
    <t>Long - MK</t>
  </si>
  <si>
    <t>Long - SE</t>
  </si>
  <si>
    <t>Hà - Hanoi</t>
  </si>
  <si>
    <t>Huynh Trúc Lợi</t>
  </si>
  <si>
    <t>Huyền North/CE</t>
  </si>
  <si>
    <t>AEON</t>
  </si>
  <si>
    <t>Daily MT update</t>
  </si>
  <si>
    <t>MEGA</t>
  </si>
  <si>
    <t>COOP</t>
  </si>
  <si>
    <t>BIGC</t>
  </si>
  <si>
    <t>LOTTE</t>
  </si>
  <si>
    <t>WIN/WIN</t>
  </si>
  <si>
    <t>CIRCLE K</t>
  </si>
  <si>
    <t>LY</t>
  </si>
  <si>
    <t>%growYTM</t>
  </si>
  <si>
    <t>% GAP</t>
  </si>
  <si>
    <t>Vacancy</t>
  </si>
  <si>
    <t>T-MART</t>
  </si>
  <si>
    <t>BIG C-LOTTE-CO.OP</t>
  </si>
  <si>
    <t>HƯƠNG THỦY-SELL IN</t>
  </si>
  <si>
    <t>HƯƠNG THỦY-SELL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</si>
</sst>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CC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Times New Roman"/>
      <family val="1"/>
    </font>
    <font>
      <b/>
      <sz val="10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2" xfId="0" applyFont="1" applyBorder="1" applyAlignment="1">
      <alignment vertical="center"/>
    </xf>
    <xf numFmtId="0" fontId="1" fillId="2" borderId="1" xfId="0" applyFont="1" applyFill="1" applyBorder="1"/>
    <xf numFmtId="9" fontId="1" fillId="0" borderId="0" xfId="2" applyFont="1"/>
    <xf numFmtId="0" fontId="1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164" fontId="1" fillId="2" borderId="1" xfId="1" applyNumberFormat="1" applyFont="1" applyFill="1" applyBorder="1" applyAlignment="1">
      <alignment vertical="center"/>
    </xf>
    <xf numFmtId="164" fontId="1" fillId="0" borderId="2" xfId="1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1" fillId="0" borderId="4" xfId="1" applyNumberFormat="1" applyFont="1" applyBorder="1" applyAlignment="1">
      <alignment vertical="center"/>
    </xf>
    <xf numFmtId="164" fontId="1" fillId="0" borderId="3" xfId="1" applyNumberFormat="1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1" fillId="0" borderId="2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9" fontId="1" fillId="0" borderId="0" xfId="2" applyFont="1" applyAlignment="1">
      <alignment horizontal="center" vertical="center"/>
    </xf>
    <xf numFmtId="9" fontId="6" fillId="3" borderId="1" xfId="2" applyFont="1" applyFill="1" applyBorder="1" applyAlignment="1">
      <alignment horizontal="center" vertical="center"/>
    </xf>
    <xf numFmtId="9" fontId="1" fillId="0" borderId="0" xfId="2" applyFont="1" applyAlignment="1">
      <alignment horizontal="center"/>
    </xf>
    <xf numFmtId="9" fontId="11" fillId="0" borderId="2" xfId="2" applyFont="1" applyBorder="1" applyAlignment="1">
      <alignment horizontal="center" vertical="center"/>
    </xf>
    <xf numFmtId="9" fontId="11" fillId="0" borderId="4" xfId="2" applyFont="1" applyBorder="1" applyAlignment="1">
      <alignment horizontal="center" vertical="center"/>
    </xf>
    <xf numFmtId="9" fontId="11" fillId="0" borderId="3" xfId="2" applyFont="1" applyBorder="1" applyAlignment="1">
      <alignment horizontal="center" vertical="center"/>
    </xf>
    <xf numFmtId="9" fontId="11" fillId="2" borderId="1" xfId="2" applyFont="1" applyFill="1" applyBorder="1" applyAlignment="1">
      <alignment horizontal="center" vertical="center"/>
    </xf>
    <xf numFmtId="9" fontId="13" fillId="0" borderId="2" xfId="2" applyFont="1" applyBorder="1" applyAlignment="1">
      <alignment horizontal="center" vertical="center"/>
    </xf>
    <xf numFmtId="9" fontId="13" fillId="0" borderId="4" xfId="2" applyFont="1" applyBorder="1" applyAlignment="1">
      <alignment horizontal="center" vertical="center"/>
    </xf>
    <xf numFmtId="9" fontId="13" fillId="0" borderId="3" xfId="2" applyFont="1" applyBorder="1" applyAlignment="1">
      <alignment horizontal="center" vertical="center"/>
    </xf>
    <xf numFmtId="9" fontId="13" fillId="2" borderId="1" xfId="2" applyFont="1" applyFill="1" applyBorder="1" applyAlignment="1">
      <alignment horizontal="center" vertical="center"/>
    </xf>
    <xf numFmtId="164" fontId="1" fillId="0" borderId="2" xfId="1" applyNumberFormat="1" applyFont="1" applyFill="1" applyBorder="1" applyAlignment="1">
      <alignment vertical="center"/>
    </xf>
    <xf numFmtId="164" fontId="1" fillId="0" borderId="4" xfId="1" applyNumberFormat="1" applyFont="1" applyFill="1" applyBorder="1" applyAlignment="1">
      <alignment vertical="center"/>
    </xf>
    <xf numFmtId="164" fontId="1" fillId="0" borderId="3" xfId="1" applyNumberFormat="1" applyFont="1" applyFill="1" applyBorder="1" applyAlignment="1">
      <alignment vertical="center"/>
    </xf>
    <xf numFmtId="164" fontId="14" fillId="2" borderId="1" xfId="1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9" fontId="12" fillId="4" borderId="3" xfId="2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11" fillId="0" borderId="0" xfId="0" quotePrefix="1" applyNumberFormat="1" applyFont="1" applyAlignment="1">
      <alignment horizontal="center" vertical="center"/>
    </xf>
    <xf numFmtId="0" fontId="6" fillId="3" borderId="2" xfId="0" applyFont="1" applyFill="1" applyBorder="1"/>
    <xf numFmtId="0" fontId="1" fillId="0" borderId="4" xfId="0" applyFont="1" applyBorder="1"/>
    <xf numFmtId="0" fontId="15" fillId="4" borderId="1" xfId="0" applyFont="1" applyFill="1" applyBorder="1" applyAlignment="1">
      <alignment horizontal="left" vertical="center"/>
    </xf>
    <xf numFmtId="164" fontId="16" fillId="4" borderId="1" xfId="1" applyNumberFormat="1" applyFont="1" applyFill="1" applyBorder="1" applyAlignment="1">
      <alignment vertical="center"/>
    </xf>
    <xf numFmtId="164" fontId="16" fillId="4" borderId="1" xfId="1" applyNumberFormat="1" applyFont="1" applyFill="1" applyBorder="1" applyAlignment="1">
      <alignment horizontal="center" vertical="center"/>
    </xf>
    <xf numFmtId="9" fontId="16" fillId="4" borderId="1" xfId="2" applyFont="1" applyFill="1" applyBorder="1" applyAlignment="1">
      <alignment horizontal="center" vertical="center"/>
    </xf>
    <xf numFmtId="0" fontId="1" fillId="0" borderId="5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8" fillId="0" borderId="3" xfId="0" applyFont="1" applyBorder="1" applyAlignment="1">
      <alignment vertical="center" wrapText="1"/>
    </xf>
    <xf numFmtId="164" fontId="18" fillId="5" borderId="1" xfId="1" applyNumberFormat="1" applyFont="1" applyFill="1" applyBorder="1" applyAlignment="1">
      <alignment vertical="center"/>
    </xf>
    <xf numFmtId="164" fontId="18" fillId="5" borderId="1" xfId="1" applyNumberFormat="1" applyFont="1" applyFill="1" applyBorder="1" applyAlignment="1">
      <alignment horizontal="center" vertical="center"/>
    </xf>
    <xf numFmtId="9" fontId="18" fillId="5" borderId="1" xfId="2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vertical="center"/>
    </xf>
    <xf numFmtId="164" fontId="10" fillId="2" borderId="1" xfId="1" applyNumberFormat="1" applyFont="1" applyFill="1" applyBorder="1" applyAlignment="1">
      <alignment horizontal="center" vertical="center"/>
    </xf>
    <xf numFmtId="9" fontId="19" fillId="2" borderId="1" xfId="2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20" fillId="0" borderId="0" xfId="0" applyFont="1"/>
    <xf numFmtId="0" fontId="7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vertical="center"/>
    </xf>
    <xf numFmtId="9" fontId="1" fillId="0" borderId="2" xfId="2" applyFont="1" applyFill="1" applyBorder="1" applyAlignment="1">
      <alignment vertical="center"/>
    </xf>
    <xf numFmtId="9" fontId="1" fillId="0" borderId="4" xfId="2" applyFont="1" applyFill="1" applyBorder="1" applyAlignment="1">
      <alignment vertical="center"/>
    </xf>
    <xf numFmtId="9" fontId="1" fillId="0" borderId="3" xfId="2" applyFont="1" applyFill="1" applyBorder="1" applyAlignment="1">
      <alignment vertical="center"/>
    </xf>
    <xf numFmtId="9" fontId="17" fillId="2" borderId="1" xfId="2" applyFont="1" applyFill="1" applyBorder="1" applyAlignment="1">
      <alignment vertical="center"/>
    </xf>
    <xf numFmtId="164" fontId="1" fillId="0" borderId="0" xfId="1" applyNumberFormat="1" applyFont="1"/>
    <xf numFmtId="164" fontId="1" fillId="0" borderId="0" xfId="2" applyNumberFormat="1" applyFont="1"/>
    <xf numFmtId="9" fontId="18" fillId="5" borderId="1" xfId="2" applyFont="1" applyFill="1" applyBorder="1" applyAlignment="1">
      <alignment horizontal="right" vertical="center"/>
    </xf>
    <xf numFmtId="14" fontId="12" fillId="2" borderId="1" xfId="0" quotePrefix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vertical="center"/>
    </xf>
    <xf numFmtId="164" fontId="1" fillId="0" borderId="8" xfId="1" applyNumberFormat="1" applyFont="1" applyBorder="1" applyAlignment="1">
      <alignment vertical="center"/>
    </xf>
    <xf numFmtId="164" fontId="1" fillId="0" borderId="9" xfId="1" applyNumberFormat="1" applyFont="1" applyBorder="1" applyAlignment="1">
      <alignment vertical="center"/>
    </xf>
    <xf numFmtId="164" fontId="10" fillId="2" borderId="10" xfId="1" applyNumberFormat="1" applyFont="1" applyFill="1" applyBorder="1" applyAlignment="1">
      <alignment vertical="center"/>
    </xf>
    <xf numFmtId="9" fontId="6" fillId="3" borderId="1" xfId="2" applyFont="1" applyFill="1" applyBorder="1" applyAlignment="1">
      <alignment horizontal="center" vertical="center" wrapText="1"/>
    </xf>
    <xf numFmtId="9" fontId="18" fillId="2" borderId="3" xfId="2" applyFont="1" applyFill="1" applyBorder="1" applyAlignment="1">
      <alignment vertical="center"/>
    </xf>
    <xf numFmtId="9" fontId="13" fillId="0" borderId="2" xfId="2" applyFont="1" applyFill="1" applyBorder="1" applyAlignment="1">
      <alignment vertical="center"/>
    </xf>
    <xf numFmtId="9" fontId="13" fillId="0" borderId="4" xfId="2" applyFont="1" applyFill="1" applyBorder="1" applyAlignment="1">
      <alignment vertical="center"/>
    </xf>
    <xf numFmtId="9" fontId="13" fillId="0" borderId="3" xfId="2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164" fontId="18" fillId="6" borderId="1" xfId="1" applyNumberFormat="1" applyFont="1" applyFill="1" applyBorder="1" applyAlignment="1">
      <alignment vertical="center"/>
    </xf>
    <xf numFmtId="164" fontId="18" fillId="6" borderId="1" xfId="1" applyNumberFormat="1" applyFont="1" applyFill="1" applyBorder="1" applyAlignment="1">
      <alignment horizontal="center" vertical="center"/>
    </xf>
    <xf numFmtId="9" fontId="18" fillId="6" borderId="1" xfId="2" applyFont="1" applyFill="1" applyBorder="1" applyAlignment="1">
      <alignment horizontal="center" vertical="center"/>
    </xf>
    <xf numFmtId="9" fontId="18" fillId="6" borderId="1" xfId="2" applyFont="1" applyFill="1" applyBorder="1" applyAlignment="1">
      <alignment horizontal="right" vertical="center"/>
    </xf>
    <xf numFmtId="164" fontId="1" fillId="0" borderId="2" xfId="1" applyNumberFormat="1" applyFont="1" applyFill="1" applyBorder="1" applyAlignment="1">
      <alignment horizontal="center" vertical="center"/>
    </xf>
    <xf numFmtId="164" fontId="1" fillId="0" borderId="4" xfId="1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21" fillId="0" borderId="0" xfId="1" applyNumberFormat="1" applyFont="1"/>
    <xf numFmtId="164" fontId="1" fillId="0" borderId="0" xfId="0" applyNumberFormat="1" applyFont="1"/>
    <xf numFmtId="164" fontId="1" fillId="0" borderId="0" xfId="1" applyNumberFormat="1" applyFont="1" applyAlignment="1">
      <alignment horizontal="center"/>
    </xf>
    <xf numFmtId="0" fontId="23" fillId="0" borderId="1" xfId="0" applyFont="1" applyBorder="1" applyAlignment="1">
      <alignment horizontal="left" vertical="center"/>
    </xf>
    <xf numFmtId="164" fontId="22" fillId="0" borderId="1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horizontal="center" vertical="center"/>
    </xf>
    <xf numFmtId="9" fontId="22" fillId="0" borderId="1" xfId="2" applyFont="1" applyFill="1" applyBorder="1" applyAlignment="1">
      <alignment horizontal="center" vertical="center"/>
    </xf>
    <xf numFmtId="9" fontId="22" fillId="0" borderId="1" xfId="2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0000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489A-6C34-4FFF-8E2C-0BDA0560E3A4}">
  <dimension ref="B1:N37"/>
  <sheetViews>
    <sheetView showGridLines="0" tabSelected="1" topLeftCell="A10" zoomScale="90" zoomScaleNormal="90" workbookViewId="0">
      <selection activeCell="R19" sqref="R19"/>
    </sheetView>
  </sheetViews>
  <sheetFormatPr defaultColWidth="8.7109375" defaultRowHeight="11.1" customHeight="1" outlineLevelCol="1" x14ac:dyDescent="0.2"/>
  <cols>
    <col min="1" max="1" width="1.7109375" style="1" customWidth="1"/>
    <col min="2" max="2" width="24.5703125" style="1" bestFit="1" customWidth="1"/>
    <col min="3" max="3" width="8.7109375" style="1" bestFit="1" customWidth="1"/>
    <col min="4" max="4" width="12.42578125" style="2" bestFit="1" customWidth="1"/>
    <col min="5" max="5" width="8.7109375" style="23" bestFit="1" customWidth="1"/>
    <col min="6" max="6" width="8.7109375" style="2" bestFit="1" customWidth="1"/>
    <col min="7" max="7" width="7.85546875" style="23" customWidth="1"/>
    <col min="8" max="8" width="8.5703125" style="5" hidden="1" customWidth="1" outlineLevel="1"/>
    <col min="9" max="9" width="8.7109375" style="5" customWidth="1" collapsed="1"/>
    <col min="10" max="10" width="9.5703125" style="1" customWidth="1"/>
    <col min="11" max="11" width="10" style="1" bestFit="1" customWidth="1"/>
    <col min="12" max="12" width="3.42578125" style="1" customWidth="1"/>
    <col min="13" max="13" width="8.7109375" style="1"/>
    <col min="14" max="14" width="8.7109375" style="90"/>
    <col min="15" max="16384" width="8.7109375" style="1"/>
  </cols>
  <sheetData>
    <row r="1" spans="2:14" ht="18.75" customHeight="1" x14ac:dyDescent="0.3">
      <c r="B1" s="60" t="s">
        <v>41</v>
      </c>
    </row>
    <row r="2" spans="2:14" ht="5.25" customHeight="1" x14ac:dyDescent="0.2"/>
    <row r="3" spans="2:14" ht="11.1" customHeight="1" x14ac:dyDescent="0.2">
      <c r="B3" s="61" t="s">
        <v>25</v>
      </c>
      <c r="C3" s="62">
        <v>23</v>
      </c>
      <c r="D3" s="6"/>
      <c r="E3" s="21"/>
      <c r="F3" s="6"/>
      <c r="G3" s="21"/>
    </row>
    <row r="4" spans="2:14" ht="11.1" customHeight="1" x14ac:dyDescent="0.2">
      <c r="B4" s="63" t="s">
        <v>26</v>
      </c>
      <c r="C4" s="64">
        <v>21</v>
      </c>
      <c r="D4" s="6"/>
      <c r="E4" s="21"/>
      <c r="F4" s="6"/>
      <c r="G4" s="21"/>
    </row>
    <row r="5" spans="2:14" ht="20.25" customHeight="1" x14ac:dyDescent="0.2">
      <c r="B5" s="59" t="s">
        <v>27</v>
      </c>
      <c r="C5" s="38">
        <f>+C4/C3</f>
        <v>0.91304347826086951</v>
      </c>
      <c r="E5" s="72">
        <f ca="1">+NOW()-1</f>
        <v>45562.500957870368</v>
      </c>
      <c r="F5" s="6"/>
      <c r="G5" s="21"/>
    </row>
    <row r="6" spans="2:14" ht="33.75" customHeight="1" x14ac:dyDescent="0.2">
      <c r="B6" s="7" t="s">
        <v>0</v>
      </c>
      <c r="C6" s="8" t="s">
        <v>1</v>
      </c>
      <c r="D6" s="8" t="s">
        <v>2</v>
      </c>
      <c r="E6" s="22" t="s">
        <v>9</v>
      </c>
      <c r="F6" s="8" t="s">
        <v>3</v>
      </c>
      <c r="G6" s="22" t="s">
        <v>10</v>
      </c>
      <c r="H6" s="77" t="s">
        <v>50</v>
      </c>
      <c r="I6" s="22" t="s">
        <v>48</v>
      </c>
      <c r="J6" s="22" t="s">
        <v>33</v>
      </c>
      <c r="K6" s="22" t="s">
        <v>49</v>
      </c>
    </row>
    <row r="7" spans="2:14" ht="20.25" customHeight="1" x14ac:dyDescent="0.2">
      <c r="B7" s="9" t="s">
        <v>28</v>
      </c>
      <c r="C7" s="53">
        <v>14008.676869001414</v>
      </c>
      <c r="D7" s="54">
        <v>8600.9037632</v>
      </c>
      <c r="E7" s="55">
        <f>+IFERROR(D7/C7,0)</f>
        <v>0.61396974486806777</v>
      </c>
      <c r="F7" s="54">
        <v>12594.571829330045</v>
      </c>
      <c r="G7" s="55">
        <f t="shared" ref="G7:G33" si="0">+IFERROR(F7/C7,0)</f>
        <v>0.89905506045324524</v>
      </c>
      <c r="H7" s="71">
        <f>+G7-E7</f>
        <v>0.28508531558517747</v>
      </c>
      <c r="I7" s="53">
        <v>10167.169711639999</v>
      </c>
      <c r="J7" s="71">
        <f>+IFERROR(F7/I7-1,0)</f>
        <v>0.23874905077181974</v>
      </c>
      <c r="K7" s="71">
        <v>0.33513887505687112</v>
      </c>
    </row>
    <row r="8" spans="2:14" ht="15.75" customHeight="1" x14ac:dyDescent="0.2">
      <c r="B8" s="93" t="s">
        <v>53</v>
      </c>
      <c r="C8" s="94">
        <f>+SUM(C19:C21)</f>
        <v>6113.8617261237705</v>
      </c>
      <c r="D8" s="95">
        <f>+SUM(D19:D21)</f>
        <v>2869.8220081999998</v>
      </c>
      <c r="E8" s="96">
        <f t="shared" ref="E8:E10" si="1">+IFERROR(D8/C8,0)</f>
        <v>0.469395962283152</v>
      </c>
      <c r="F8" s="95">
        <f>+SUM(F19:F21)</f>
        <v>5539.1049783601211</v>
      </c>
      <c r="G8" s="96">
        <f t="shared" si="0"/>
        <v>0.90599120923723453</v>
      </c>
      <c r="H8" s="97"/>
      <c r="I8" s="94">
        <f>+SUM(I19:I21)</f>
        <v>4258.7751186400001</v>
      </c>
      <c r="J8" s="97">
        <f t="shared" ref="J8:J10" si="2">+IFERROR(F8/I8-1,0)</f>
        <v>0.30063335678756919</v>
      </c>
      <c r="K8" s="97"/>
    </row>
    <row r="9" spans="2:14" ht="15" hidden="1" customHeight="1" x14ac:dyDescent="0.2">
      <c r="B9" s="93" t="s">
        <v>54</v>
      </c>
      <c r="C9" s="94">
        <f>+C7-C8</f>
        <v>7894.8151428776437</v>
      </c>
      <c r="D9" s="94">
        <f>+D7-D8</f>
        <v>5731.0817550000002</v>
      </c>
      <c r="E9" s="96">
        <f t="shared" si="1"/>
        <v>0.72592982245699966</v>
      </c>
      <c r="F9" s="94">
        <f>+F7-F8</f>
        <v>7055.4668509699241</v>
      </c>
      <c r="G9" s="96">
        <f t="shared" si="0"/>
        <v>0.89368360414810433</v>
      </c>
      <c r="H9" s="97"/>
      <c r="I9" s="94">
        <f>+I7-I8</f>
        <v>5908.3945929999991</v>
      </c>
      <c r="J9" s="97">
        <f t="shared" si="2"/>
        <v>0.1941427979994641</v>
      </c>
      <c r="K9" s="97"/>
    </row>
    <row r="10" spans="2:14" ht="20.25" customHeight="1" x14ac:dyDescent="0.2">
      <c r="B10" s="93" t="s">
        <v>55</v>
      </c>
      <c r="C10" s="94">
        <f>+C11-C8</f>
        <v>8223.765773830879</v>
      </c>
      <c r="D10" s="94">
        <f>+D11-D8</f>
        <v>5850.9306740000184</v>
      </c>
      <c r="E10" s="96">
        <f t="shared" si="1"/>
        <v>0.7114661135678817</v>
      </c>
      <c r="F10" s="95">
        <f>+F11-F8</f>
        <v>7349.4446364270043</v>
      </c>
      <c r="G10" s="96">
        <f t="shared" si="0"/>
        <v>0.89368360414810433</v>
      </c>
      <c r="H10" s="97"/>
      <c r="I10" s="94">
        <f>+I11-I8</f>
        <v>5615.6682149439876</v>
      </c>
      <c r="J10" s="97">
        <f t="shared" si="2"/>
        <v>0.30873911262585341</v>
      </c>
      <c r="K10" s="97"/>
    </row>
    <row r="11" spans="2:14" ht="18.75" customHeight="1" x14ac:dyDescent="0.2">
      <c r="B11" s="82" t="s">
        <v>17</v>
      </c>
      <c r="C11" s="83">
        <f>SUM(C18,C26,C33)</f>
        <v>14337.627499954649</v>
      </c>
      <c r="D11" s="83">
        <f>SUM(D18,D26,D33)</f>
        <v>8720.7526822000182</v>
      </c>
      <c r="E11" s="85">
        <f t="shared" ref="E11:E33" si="3">+IFERROR(D11/C11,0)</f>
        <v>0.60824238056314428</v>
      </c>
      <c r="F11" s="83">
        <f>SUM(F18,F26,F33)</f>
        <v>12888.549614787125</v>
      </c>
      <c r="G11" s="85">
        <f t="shared" si="0"/>
        <v>0.89893182221590651</v>
      </c>
      <c r="H11" s="86">
        <f t="shared" ref="H11:H33" si="4">+G11-E11</f>
        <v>0.29068944165276223</v>
      </c>
      <c r="I11" s="84">
        <f>+SUM(I18,I26,I33)</f>
        <v>9874.4433335839876</v>
      </c>
      <c r="J11" s="86">
        <f t="shared" ref="J11:J33" si="5">+IFERROR(F11/I11-1,0)</f>
        <v>0.30524315947531488</v>
      </c>
      <c r="K11" s="86">
        <v>0.22871235728624395</v>
      </c>
      <c r="N11" s="90">
        <f>SUM(N18,N26,N33)</f>
        <v>0</v>
      </c>
    </row>
    <row r="12" spans="2:14" ht="11.1" customHeight="1" x14ac:dyDescent="0.2">
      <c r="B12" s="3" t="s">
        <v>18</v>
      </c>
      <c r="C12" s="12">
        <v>150.72132045485679</v>
      </c>
      <c r="D12" s="17">
        <v>141.68812500000004</v>
      </c>
      <c r="E12" s="65">
        <f t="shared" si="3"/>
        <v>0.94006690342417532</v>
      </c>
      <c r="F12" s="17">
        <v>129.406222512</v>
      </c>
      <c r="G12" s="28">
        <f t="shared" si="0"/>
        <v>0.85857941080577926</v>
      </c>
      <c r="H12" s="65">
        <f t="shared" si="4"/>
        <v>-8.1487492618396051E-2</v>
      </c>
      <c r="I12" s="32">
        <v>55.27631800000001</v>
      </c>
      <c r="J12" s="79">
        <f t="shared" si="5"/>
        <v>1.3410789139754202</v>
      </c>
      <c r="K12" s="79">
        <v>1.3584649509879925</v>
      </c>
      <c r="M12" s="5"/>
      <c r="N12" s="90">
        <v>4.0413000000000006</v>
      </c>
    </row>
    <row r="13" spans="2:14" ht="11.1" customHeight="1" x14ac:dyDescent="0.2">
      <c r="B13" s="13" t="s">
        <v>40</v>
      </c>
      <c r="C13" s="14">
        <v>296.26880727050576</v>
      </c>
      <c r="D13" s="18">
        <v>257.41035100000005</v>
      </c>
      <c r="E13" s="66">
        <f t="shared" si="3"/>
        <v>0.86884054170769887</v>
      </c>
      <c r="F13" s="18">
        <v>253.98296388</v>
      </c>
      <c r="G13" s="29">
        <f t="shared" si="0"/>
        <v>0.85727203690432041</v>
      </c>
      <c r="H13" s="66">
        <f t="shared" si="4"/>
        <v>-1.1568504803378454E-2</v>
      </c>
      <c r="I13" s="33">
        <v>167.51012584</v>
      </c>
      <c r="J13" s="80">
        <f t="shared" si="5"/>
        <v>0.51622454228585513</v>
      </c>
      <c r="K13" s="80">
        <v>0.70230659430839393</v>
      </c>
      <c r="M13" s="5"/>
      <c r="N13" s="90">
        <v>3.0257160000000001</v>
      </c>
    </row>
    <row r="14" spans="2:14" ht="11.1" customHeight="1" x14ac:dyDescent="0.2">
      <c r="B14" s="13" t="s">
        <v>42</v>
      </c>
      <c r="C14" s="14">
        <v>287.34251632325419</v>
      </c>
      <c r="D14" s="18">
        <v>298.88714200000015</v>
      </c>
      <c r="E14" s="66">
        <f t="shared" si="3"/>
        <v>1.040177227597459</v>
      </c>
      <c r="F14" s="18">
        <v>287.02662152400001</v>
      </c>
      <c r="G14" s="29">
        <f t="shared" si="0"/>
        <v>0.99890063328150569</v>
      </c>
      <c r="H14" s="66">
        <f t="shared" si="4"/>
        <v>-4.1276594315953319E-2</v>
      </c>
      <c r="I14" s="33">
        <v>122.21321844000001</v>
      </c>
      <c r="J14" s="80">
        <f t="shared" si="5"/>
        <v>1.3485726436777732</v>
      </c>
      <c r="K14" s="80">
        <v>1.0913694122346733</v>
      </c>
      <c r="M14" s="5"/>
      <c r="N14" s="90">
        <v>1.3965000000000001</v>
      </c>
    </row>
    <row r="15" spans="2:14" ht="11.1" customHeight="1" x14ac:dyDescent="0.2">
      <c r="B15" s="13" t="s">
        <v>5</v>
      </c>
      <c r="C15" s="14">
        <v>3668.466435508607</v>
      </c>
      <c r="D15" s="18">
        <v>2207.762684999997</v>
      </c>
      <c r="E15" s="66">
        <f t="shared" si="3"/>
        <v>0.60182169410905517</v>
      </c>
      <c r="F15" s="18">
        <v>3096.3919196049637</v>
      </c>
      <c r="G15" s="29">
        <f t="shared" si="0"/>
        <v>0.844056221868</v>
      </c>
      <c r="H15" s="66">
        <f t="shared" si="4"/>
        <v>0.24223452775894483</v>
      </c>
      <c r="I15" s="33">
        <v>2840.9394205599983</v>
      </c>
      <c r="J15" s="80">
        <f t="shared" si="5"/>
        <v>8.9918319692509074E-2</v>
      </c>
      <c r="K15" s="80">
        <v>8.1451322628036227E-2</v>
      </c>
      <c r="M15" s="5"/>
      <c r="N15" s="90">
        <v>55.046127999999996</v>
      </c>
    </row>
    <row r="16" spans="2:14" ht="11.1" customHeight="1" x14ac:dyDescent="0.2">
      <c r="B16" s="13" t="s">
        <v>7</v>
      </c>
      <c r="C16" s="14">
        <v>130.32457165009887</v>
      </c>
      <c r="D16" s="18">
        <v>107.28546499999979</v>
      </c>
      <c r="E16" s="66">
        <f t="shared" si="3"/>
        <v>0.82321747650201005</v>
      </c>
      <c r="F16" s="18">
        <v>128.86343203944003</v>
      </c>
      <c r="G16" s="29">
        <f t="shared" si="0"/>
        <v>0.98878845645024038</v>
      </c>
      <c r="H16" s="66">
        <f t="shared" si="4"/>
        <v>0.16557097994823033</v>
      </c>
      <c r="I16" s="33">
        <v>91.436737319999892</v>
      </c>
      <c r="J16" s="80">
        <f t="shared" si="5"/>
        <v>0.40931791549449592</v>
      </c>
      <c r="K16" s="80">
        <v>0.20750217219365363</v>
      </c>
      <c r="M16" s="5"/>
      <c r="N16" s="90">
        <v>5.6762519999999999</v>
      </c>
    </row>
    <row r="17" spans="2:14" ht="11.1" customHeight="1" x14ac:dyDescent="0.2">
      <c r="B17" s="52" t="s">
        <v>19</v>
      </c>
      <c r="C17" s="15">
        <v>229.72486941437492</v>
      </c>
      <c r="D17" s="19">
        <v>182.720101</v>
      </c>
      <c r="E17" s="67">
        <f t="shared" si="3"/>
        <v>0.79538667914274319</v>
      </c>
      <c r="F17" s="19">
        <v>187.74319133459997</v>
      </c>
      <c r="G17" s="30">
        <f t="shared" si="0"/>
        <v>0.81725235849824818</v>
      </c>
      <c r="H17" s="67">
        <f t="shared" si="4"/>
        <v>2.1865679355504986E-2</v>
      </c>
      <c r="I17" s="34">
        <v>126.12976620000001</v>
      </c>
      <c r="J17" s="81">
        <f t="shared" si="5"/>
        <v>0.48849234396345032</v>
      </c>
      <c r="K17" s="81">
        <v>0.66711780345010352</v>
      </c>
      <c r="M17" s="5"/>
      <c r="N17" s="90">
        <v>0.113744</v>
      </c>
    </row>
    <row r="18" spans="2:14" ht="21" customHeight="1" x14ac:dyDescent="0.2">
      <c r="B18" s="10" t="s">
        <v>51</v>
      </c>
      <c r="C18" s="56">
        <f>SUM(C12:C17)</f>
        <v>4762.8485206216974</v>
      </c>
      <c r="D18" s="57">
        <f>+SUM(D12:D17)</f>
        <v>3195.7538689999969</v>
      </c>
      <c r="E18" s="68">
        <f t="shared" si="3"/>
        <v>0.67097533233806339</v>
      </c>
      <c r="F18" s="57">
        <f>+SUM(F12:F17)</f>
        <v>4083.4143508950033</v>
      </c>
      <c r="G18" s="58">
        <f t="shared" si="0"/>
        <v>0.85734709664081288</v>
      </c>
      <c r="H18" s="68">
        <f t="shared" si="4"/>
        <v>0.18637176430274949</v>
      </c>
      <c r="I18" s="57">
        <f>+SUM(I12:I17)</f>
        <v>3403.5055863599982</v>
      </c>
      <c r="J18" s="68">
        <f t="shared" si="5"/>
        <v>0.19976719511195462</v>
      </c>
      <c r="K18" s="68">
        <v>0.21361775323941257</v>
      </c>
      <c r="M18" s="5"/>
    </row>
    <row r="19" spans="2:14" ht="11.1" customHeight="1" x14ac:dyDescent="0.2">
      <c r="B19" s="3" t="s">
        <v>43</v>
      </c>
      <c r="C19" s="12">
        <v>2457.4502408121361</v>
      </c>
      <c r="D19" s="87">
        <v>1176.3742189999998</v>
      </c>
      <c r="E19" s="65">
        <f t="shared" si="3"/>
        <v>0.47869706554515329</v>
      </c>
      <c r="F19" s="17">
        <v>2153.6301712968007</v>
      </c>
      <c r="G19" s="28">
        <f t="shared" si="0"/>
        <v>0.87636776343641076</v>
      </c>
      <c r="H19" s="65">
        <f t="shared" si="4"/>
        <v>0.39767069789125747</v>
      </c>
      <c r="I19" s="32">
        <v>1750.1630955200001</v>
      </c>
      <c r="J19" s="79">
        <f t="shared" si="5"/>
        <v>0.23053112981846091</v>
      </c>
      <c r="K19" s="79">
        <v>-2.7346725228250657E-2</v>
      </c>
      <c r="M19" s="5"/>
    </row>
    <row r="20" spans="2:14" ht="11.1" customHeight="1" x14ac:dyDescent="0.2">
      <c r="B20" s="13" t="s">
        <v>44</v>
      </c>
      <c r="C20" s="14">
        <v>1314.7780099505899</v>
      </c>
      <c r="D20" s="88">
        <v>1030.6022476399999</v>
      </c>
      <c r="E20" s="66">
        <f t="shared" si="3"/>
        <v>0.78386027134628644</v>
      </c>
      <c r="F20" s="18">
        <v>1251.8925384337197</v>
      </c>
      <c r="G20" s="29">
        <f t="shared" si="0"/>
        <v>0.95217027434218082</v>
      </c>
      <c r="H20" s="66">
        <f t="shared" si="4"/>
        <v>0.16831000299589438</v>
      </c>
      <c r="I20" s="33">
        <v>953.46128300000009</v>
      </c>
      <c r="J20" s="80">
        <f t="shared" si="5"/>
        <v>0.31299777007696239</v>
      </c>
      <c r="K20" s="80">
        <v>0.32977055425280355</v>
      </c>
      <c r="M20" s="5"/>
    </row>
    <row r="21" spans="2:14" ht="11.1" customHeight="1" x14ac:dyDescent="0.2">
      <c r="B21" s="13" t="s">
        <v>45</v>
      </c>
      <c r="C21" s="14">
        <v>2341.633475361044</v>
      </c>
      <c r="D21" s="88">
        <v>662.84554156000002</v>
      </c>
      <c r="E21" s="66">
        <f t="shared" si="3"/>
        <v>0.28306972399162483</v>
      </c>
      <c r="F21" s="18">
        <v>2133.5822686296001</v>
      </c>
      <c r="G21" s="29">
        <f t="shared" si="0"/>
        <v>0.91115125021888166</v>
      </c>
      <c r="H21" s="66">
        <f t="shared" si="4"/>
        <v>0.62808152622725677</v>
      </c>
      <c r="I21" s="33">
        <v>1555.1507401199997</v>
      </c>
      <c r="J21" s="80">
        <f t="shared" si="5"/>
        <v>0.37194563432800543</v>
      </c>
      <c r="K21" s="80">
        <v>0.44771820911027471</v>
      </c>
      <c r="M21" s="5"/>
    </row>
    <row r="22" spans="2:14" ht="11.1" customHeight="1" x14ac:dyDescent="0.2">
      <c r="B22" s="13" t="s">
        <v>20</v>
      </c>
      <c r="C22" s="14">
        <v>70.215509373576822</v>
      </c>
      <c r="D22" s="88">
        <v>45.324607999999991</v>
      </c>
      <c r="E22" s="66">
        <f t="shared" si="3"/>
        <v>0.64550707392655249</v>
      </c>
      <c r="F22" s="18">
        <v>64.327669001999993</v>
      </c>
      <c r="G22" s="29">
        <f t="shared" si="0"/>
        <v>0.91614615596889037</v>
      </c>
      <c r="H22" s="66">
        <f t="shared" si="4"/>
        <v>0.27063908204233789</v>
      </c>
      <c r="I22" s="33">
        <v>24.078958240000006</v>
      </c>
      <c r="J22" s="80">
        <f t="shared" si="5"/>
        <v>1.671530402637551</v>
      </c>
      <c r="K22" s="80">
        <v>0.64274423364547939</v>
      </c>
      <c r="M22" s="5"/>
    </row>
    <row r="23" spans="2:14" ht="11.1" customHeight="1" x14ac:dyDescent="0.2">
      <c r="B23" s="13" t="s">
        <v>21</v>
      </c>
      <c r="C23" s="14">
        <v>109.42244481043971</v>
      </c>
      <c r="D23" s="88">
        <v>89.80372899999999</v>
      </c>
      <c r="E23" s="66">
        <f t="shared" si="3"/>
        <v>0.82070665808622156</v>
      </c>
      <c r="F23" s="18">
        <v>129.39527034000002</v>
      </c>
      <c r="G23" s="29">
        <f t="shared" si="0"/>
        <v>1.1825295126987947</v>
      </c>
      <c r="H23" s="66">
        <f t="shared" si="4"/>
        <v>0.36182285461257313</v>
      </c>
      <c r="I23" s="33">
        <v>135.19614199999995</v>
      </c>
      <c r="J23" s="80">
        <f t="shared" si="5"/>
        <v>-4.2907079848476193E-2</v>
      </c>
      <c r="K23" s="80">
        <v>-4.4436117500115668E-2</v>
      </c>
      <c r="M23" s="5"/>
      <c r="N23" s="90">
        <v>2.6909399999999999</v>
      </c>
    </row>
    <row r="24" spans="2:14" ht="11.1" customHeight="1" x14ac:dyDescent="0.2">
      <c r="B24" s="13" t="s">
        <v>6</v>
      </c>
      <c r="C24" s="14">
        <v>114.65068941885954</v>
      </c>
      <c r="D24" s="18">
        <v>91.219893999999982</v>
      </c>
      <c r="E24" s="66">
        <f t="shared" si="3"/>
        <v>0.7956331921105283</v>
      </c>
      <c r="F24" s="18">
        <v>105.73747425000001</v>
      </c>
      <c r="G24" s="29">
        <f t="shared" si="0"/>
        <v>0.92225764001909827</v>
      </c>
      <c r="H24" s="66">
        <f t="shared" si="4"/>
        <v>0.12662444790856997</v>
      </c>
      <c r="I24" s="33">
        <v>25.811655000000005</v>
      </c>
      <c r="J24" s="80">
        <f t="shared" si="5"/>
        <v>3.096501144541099</v>
      </c>
      <c r="K24" s="80">
        <v>2.3542091837740937</v>
      </c>
      <c r="M24" s="5"/>
      <c r="N24" s="90">
        <v>5.4998999999999993</v>
      </c>
    </row>
    <row r="25" spans="2:14" ht="11.1" customHeight="1" x14ac:dyDescent="0.2">
      <c r="B25" s="16" t="s">
        <v>8</v>
      </c>
      <c r="C25" s="15">
        <v>85.345748554418805</v>
      </c>
      <c r="D25" s="19">
        <v>83.567306000000002</v>
      </c>
      <c r="E25" s="67">
        <f t="shared" si="3"/>
        <v>0.97916190806757275</v>
      </c>
      <c r="F25" s="19">
        <v>92.028350880000005</v>
      </c>
      <c r="G25" s="30">
        <f t="shared" si="0"/>
        <v>1.0783003540161136</v>
      </c>
      <c r="H25" s="67">
        <f t="shared" si="4"/>
        <v>9.9138445948540821E-2</v>
      </c>
      <c r="I25" s="34">
        <v>43.402003999999991</v>
      </c>
      <c r="J25" s="81">
        <f t="shared" si="5"/>
        <v>1.1203710059102345</v>
      </c>
      <c r="K25" s="81">
        <v>-0.25287320703869642</v>
      </c>
      <c r="M25" s="5"/>
      <c r="N25" s="90">
        <v>8.1486000000000001</v>
      </c>
    </row>
    <row r="26" spans="2:14" ht="15.75" customHeight="1" x14ac:dyDescent="0.2">
      <c r="B26" s="10" t="s">
        <v>51</v>
      </c>
      <c r="C26" s="56">
        <f>SUM(C19:C25)</f>
        <v>6493.4961182810648</v>
      </c>
      <c r="D26" s="57">
        <f>+SUM(D19:D25)</f>
        <v>3179.7375451999997</v>
      </c>
      <c r="E26" s="68">
        <f t="shared" si="3"/>
        <v>0.48968036436460188</v>
      </c>
      <c r="F26" s="57">
        <f>+SUM(F19:F25)</f>
        <v>5930.5937428321213</v>
      </c>
      <c r="G26" s="58">
        <f t="shared" si="0"/>
        <v>0.91331289567353235</v>
      </c>
      <c r="H26" s="68">
        <f t="shared" si="4"/>
        <v>0.42363253130893047</v>
      </c>
      <c r="I26" s="57">
        <f>+SUM(I19:I25)</f>
        <v>4487.2638778800001</v>
      </c>
      <c r="J26" s="68">
        <f t="shared" si="5"/>
        <v>0.32165032060339183</v>
      </c>
      <c r="K26" s="68">
        <v>0.18302994166308606</v>
      </c>
      <c r="M26" s="5"/>
    </row>
    <row r="27" spans="2:14" ht="11.1" customHeight="1" x14ac:dyDescent="0.2">
      <c r="B27" s="3" t="s">
        <v>46</v>
      </c>
      <c r="C27" s="74">
        <v>2484.2791148939946</v>
      </c>
      <c r="D27" s="17">
        <v>1790.8878020000225</v>
      </c>
      <c r="E27" s="65">
        <f t="shared" si="3"/>
        <v>0.7208883217924732</v>
      </c>
      <c r="F27" s="17">
        <v>2171.5862723999999</v>
      </c>
      <c r="G27" s="28">
        <f t="shared" si="0"/>
        <v>0.87413135640866291</v>
      </c>
      <c r="H27" s="65">
        <f t="shared" si="4"/>
        <v>0.15324303461618971</v>
      </c>
      <c r="I27" s="32">
        <v>1361.2097942559894</v>
      </c>
      <c r="J27" s="79">
        <f t="shared" si="5"/>
        <v>0.59533547404935194</v>
      </c>
      <c r="K27" s="79">
        <v>0.47050881155635671</v>
      </c>
      <c r="M27" s="5"/>
      <c r="N27" s="90">
        <v>180.110769</v>
      </c>
    </row>
    <row r="28" spans="2:14" ht="11.1" customHeight="1" x14ac:dyDescent="0.2">
      <c r="B28" s="13" t="s">
        <v>47</v>
      </c>
      <c r="C28" s="73">
        <v>415.04577994569172</v>
      </c>
      <c r="D28" s="18">
        <v>174.20840699999999</v>
      </c>
      <c r="E28" s="66">
        <f t="shared" si="3"/>
        <v>0.41973299191909619</v>
      </c>
      <c r="F28" s="18">
        <v>413.1093285</v>
      </c>
      <c r="G28" s="29">
        <f t="shared" si="0"/>
        <v>0.99533436661867736</v>
      </c>
      <c r="H28" s="66">
        <f t="shared" si="4"/>
        <v>0.57560137469958117</v>
      </c>
      <c r="I28" s="33">
        <v>371.32999392000011</v>
      </c>
      <c r="J28" s="80">
        <f t="shared" si="5"/>
        <v>0.11251268484657051</v>
      </c>
      <c r="K28" s="80">
        <v>0.63784480161495294</v>
      </c>
      <c r="M28" s="5"/>
    </row>
    <row r="29" spans="2:14" ht="11.1" customHeight="1" x14ac:dyDescent="0.2">
      <c r="B29" s="13" t="s">
        <v>22</v>
      </c>
      <c r="C29" s="73">
        <v>81.853887284451318</v>
      </c>
      <c r="D29" s="18">
        <v>129.50848099999999</v>
      </c>
      <c r="E29" s="66">
        <f t="shared" si="3"/>
        <v>1.5821909660801285</v>
      </c>
      <c r="F29" s="18">
        <v>117.31594932000002</v>
      </c>
      <c r="G29" s="29">
        <f t="shared" si="0"/>
        <v>1.433236138343853</v>
      </c>
      <c r="H29" s="66">
        <f t="shared" si="4"/>
        <v>-0.14895482773627555</v>
      </c>
      <c r="I29" s="33">
        <v>84.390256512000008</v>
      </c>
      <c r="J29" s="80">
        <f t="shared" si="5"/>
        <v>0.39015988538105795</v>
      </c>
      <c r="K29" s="80">
        <v>0.16547118945581896</v>
      </c>
      <c r="M29" s="5"/>
    </row>
    <row r="30" spans="2:14" ht="11.1" customHeight="1" x14ac:dyDescent="0.2">
      <c r="B30" s="13" t="s">
        <v>4</v>
      </c>
      <c r="C30" s="73">
        <v>92.761821120358391</v>
      </c>
      <c r="D30" s="18">
        <v>150.24463600000024</v>
      </c>
      <c r="E30" s="66">
        <f t="shared" si="3"/>
        <v>1.6196818279910432</v>
      </c>
      <c r="F30" s="18">
        <v>98.64162180000001</v>
      </c>
      <c r="G30" s="29">
        <f t="shared" si="0"/>
        <v>1.0633859987721952</v>
      </c>
      <c r="H30" s="66">
        <f t="shared" si="4"/>
        <v>-0.55629582921884801</v>
      </c>
      <c r="I30" s="33">
        <v>64.109199599999997</v>
      </c>
      <c r="J30" s="80">
        <f t="shared" si="5"/>
        <v>0.53865002863021272</v>
      </c>
      <c r="K30" s="80">
        <v>0.18379285793921185</v>
      </c>
      <c r="M30" s="5"/>
    </row>
    <row r="31" spans="2:14" ht="11.1" customHeight="1" x14ac:dyDescent="0.2">
      <c r="B31" s="13" t="s">
        <v>52</v>
      </c>
      <c r="C31" s="73"/>
      <c r="D31" s="18">
        <v>85.059331999999998</v>
      </c>
      <c r="E31" s="66">
        <f t="shared" si="3"/>
        <v>0</v>
      </c>
      <c r="F31" s="18">
        <v>67.307414400000013</v>
      </c>
      <c r="G31" s="29">
        <f t="shared" si="0"/>
        <v>0</v>
      </c>
      <c r="H31" s="66">
        <f t="shared" si="4"/>
        <v>0</v>
      </c>
      <c r="I31" s="33">
        <v>48.020040000000002</v>
      </c>
      <c r="J31" s="80">
        <f t="shared" si="5"/>
        <v>0.40165261003531039</v>
      </c>
      <c r="K31" s="80">
        <v>-0.79635537587231842</v>
      </c>
      <c r="M31" s="5"/>
    </row>
    <row r="32" spans="2:14" ht="11.1" customHeight="1" x14ac:dyDescent="0.2">
      <c r="B32" s="16" t="s">
        <v>23</v>
      </c>
      <c r="C32" s="75">
        <v>7.3422578073896734</v>
      </c>
      <c r="D32" s="19">
        <v>15.352609999999999</v>
      </c>
      <c r="E32" s="67">
        <f t="shared" si="3"/>
        <v>2.0909930436586199</v>
      </c>
      <c r="F32" s="19">
        <v>6.5809346399999997</v>
      </c>
      <c r="G32" s="30">
        <f t="shared" si="0"/>
        <v>0.89630939319190972</v>
      </c>
      <c r="H32" s="67">
        <f t="shared" si="4"/>
        <v>-1.1946836504667102</v>
      </c>
      <c r="I32" s="34">
        <v>54.614585055998937</v>
      </c>
      <c r="J32" s="81">
        <f t="shared" si="5"/>
        <v>-0.87950224956845768</v>
      </c>
      <c r="K32" s="81">
        <v>-0.93578077422420958</v>
      </c>
      <c r="M32" s="5"/>
    </row>
    <row r="33" spans="2:13" ht="20.25" customHeight="1" x14ac:dyDescent="0.2">
      <c r="B33" s="10" t="s">
        <v>24</v>
      </c>
      <c r="C33" s="76">
        <f>SUM(C27:C32)</f>
        <v>3081.2828610518859</v>
      </c>
      <c r="D33" s="57">
        <f>+SUM(D27:D32)</f>
        <v>2345.2612680000225</v>
      </c>
      <c r="E33" s="78">
        <f t="shared" si="3"/>
        <v>0.7611314422459089</v>
      </c>
      <c r="F33" s="57">
        <f>+SUM(F27:F32)</f>
        <v>2874.5415210600004</v>
      </c>
      <c r="G33" s="58">
        <f t="shared" si="0"/>
        <v>0.93290413463653632</v>
      </c>
      <c r="H33" s="68">
        <f t="shared" si="4"/>
        <v>0.17177269239062742</v>
      </c>
      <c r="I33" s="57">
        <f>+SUM(I27:I32)</f>
        <v>1983.6738693439886</v>
      </c>
      <c r="J33" s="68">
        <f t="shared" si="5"/>
        <v>0.4490998573322067</v>
      </c>
      <c r="K33" s="68">
        <v>0.34703474181891369</v>
      </c>
      <c r="M33" s="5"/>
    </row>
    <row r="35" spans="2:13" ht="11.1" customHeight="1" x14ac:dyDescent="0.2">
      <c r="C35" s="91"/>
      <c r="D35" s="92"/>
      <c r="I35" s="69"/>
    </row>
    <row r="36" spans="2:13" ht="11.1" customHeight="1" x14ac:dyDescent="0.2">
      <c r="D36" s="89"/>
      <c r="I36" s="70"/>
    </row>
    <row r="37" spans="2:13" ht="11.1" customHeight="1" x14ac:dyDescent="0.2">
      <c r="D37" s="89"/>
    </row>
  </sheetData>
  <conditionalFormatting sqref="E12:E17 E27:E32 E19:E25">
    <cfRule type="cellIs" dxfId="0" priority="2" operator="lessThan">
      <formula>$C$5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E21D-EBE7-41D2-8603-5AAC6C6B5CB1}">
  <dimension ref="A2:I34"/>
  <sheetViews>
    <sheetView zoomScale="80" zoomScaleNormal="80" workbookViewId="0">
      <selection activeCell="L16" sqref="L16"/>
    </sheetView>
  </sheetViews>
  <sheetFormatPr defaultColWidth="8.7109375" defaultRowHeight="11.1" customHeight="1" x14ac:dyDescent="0.2"/>
  <cols>
    <col min="1" max="1" width="8.7109375" style="1"/>
    <col min="2" max="2" width="15.5703125" style="1" bestFit="1" customWidth="1"/>
    <col min="3" max="8" width="8.7109375" style="1"/>
    <col min="9" max="9" width="7.85546875" style="1" customWidth="1"/>
    <col min="10" max="16384" width="8.7109375" style="1"/>
  </cols>
  <sheetData>
    <row r="2" spans="1:9" ht="11.1" customHeight="1" x14ac:dyDescent="0.2">
      <c r="B2" s="39" t="s">
        <v>25</v>
      </c>
      <c r="C2" s="36">
        <v>27</v>
      </c>
      <c r="D2" s="6"/>
      <c r="E2" s="21"/>
    </row>
    <row r="3" spans="1:9" ht="11.1" customHeight="1" x14ac:dyDescent="0.2">
      <c r="B3" s="40" t="s">
        <v>26</v>
      </c>
      <c r="C3" s="37">
        <v>12</v>
      </c>
      <c r="D3" s="6"/>
      <c r="E3" s="21"/>
    </row>
    <row r="4" spans="1:9" ht="11.1" customHeight="1" x14ac:dyDescent="0.2">
      <c r="B4" s="41" t="s">
        <v>27</v>
      </c>
      <c r="C4" s="38">
        <f>C3/C2</f>
        <v>0.44444444444444442</v>
      </c>
      <c r="D4" s="2"/>
      <c r="E4" s="42" t="s">
        <v>30</v>
      </c>
    </row>
    <row r="5" spans="1:9" ht="11.1" customHeight="1" x14ac:dyDescent="0.2">
      <c r="A5" s="43" t="s">
        <v>16</v>
      </c>
      <c r="B5" s="7" t="s">
        <v>0</v>
      </c>
      <c r="C5" s="8" t="s">
        <v>1</v>
      </c>
      <c r="D5" s="8" t="s">
        <v>2</v>
      </c>
      <c r="E5" s="22" t="s">
        <v>9</v>
      </c>
      <c r="F5" s="8" t="s">
        <v>3</v>
      </c>
      <c r="G5" s="22" t="s">
        <v>10</v>
      </c>
      <c r="H5" s="8" t="s">
        <v>31</v>
      </c>
      <c r="I5" s="22" t="s">
        <v>32</v>
      </c>
    </row>
    <row r="6" spans="1:9" ht="11.1" customHeight="1" x14ac:dyDescent="0.2">
      <c r="A6" s="44"/>
      <c r="B6" s="45" t="s">
        <v>38</v>
      </c>
      <c r="C6" s="46">
        <v>14894.038383818342</v>
      </c>
      <c r="D6" s="47">
        <v>6145.1657163199961</v>
      </c>
      <c r="E6" s="48">
        <v>0.41259231096090254</v>
      </c>
      <c r="F6" s="47">
        <v>14177.092408156397</v>
      </c>
      <c r="G6" s="48">
        <v>0.95186356062833355</v>
      </c>
      <c r="H6" s="46">
        <f t="shared" ref="H6:H20" si="0">F6-D6</f>
        <v>8031.926691836401</v>
      </c>
      <c r="I6" s="49"/>
    </row>
    <row r="7" spans="1:9" ht="11.1" customHeight="1" x14ac:dyDescent="0.2">
      <c r="A7" s="44"/>
      <c r="B7" s="3" t="s">
        <v>11</v>
      </c>
      <c r="C7" s="12">
        <v>243.67271274560002</v>
      </c>
      <c r="D7" s="17">
        <v>41.550626399999999</v>
      </c>
      <c r="E7" s="24">
        <v>0.17051817551430068</v>
      </c>
      <c r="F7" s="17">
        <v>199.81162445139202</v>
      </c>
      <c r="G7" s="28">
        <v>0.82000000000000006</v>
      </c>
      <c r="H7" s="32">
        <f t="shared" si="0"/>
        <v>158.26099805139202</v>
      </c>
      <c r="I7" s="49"/>
    </row>
    <row r="8" spans="1:9" ht="11.1" customHeight="1" x14ac:dyDescent="0.2">
      <c r="A8" s="44"/>
      <c r="B8" s="3" t="s">
        <v>12</v>
      </c>
      <c r="C8" s="14">
        <v>207.23869400000001</v>
      </c>
      <c r="D8" s="18">
        <v>108.56553120000002</v>
      </c>
      <c r="E8" s="25">
        <v>0.52386708825717665</v>
      </c>
      <c r="F8" s="18">
        <v>207.23869400000001</v>
      </c>
      <c r="G8" s="29">
        <v>1</v>
      </c>
      <c r="H8" s="33">
        <f t="shared" si="0"/>
        <v>98.673162799999986</v>
      </c>
      <c r="I8" s="49"/>
    </row>
    <row r="9" spans="1:9" ht="11.1" customHeight="1" x14ac:dyDescent="0.2">
      <c r="A9" s="44"/>
      <c r="B9" s="3" t="s">
        <v>15</v>
      </c>
      <c r="C9" s="15">
        <v>513.63260815236299</v>
      </c>
      <c r="D9" s="19">
        <v>99.032373959999987</v>
      </c>
      <c r="E9" s="26">
        <v>0.19280780150668161</v>
      </c>
      <c r="F9" s="19">
        <v>410.90608652189042</v>
      </c>
      <c r="G9" s="30">
        <v>0.8</v>
      </c>
      <c r="H9" s="34">
        <f t="shared" si="0"/>
        <v>311.87371256189044</v>
      </c>
      <c r="I9" s="49"/>
    </row>
    <row r="10" spans="1:9" ht="11.1" customHeight="1" x14ac:dyDescent="0.2">
      <c r="A10" s="4"/>
      <c r="B10" s="10" t="s">
        <v>34</v>
      </c>
      <c r="C10" s="11">
        <v>4543.5187447619683</v>
      </c>
      <c r="D10" s="20">
        <v>1918.2073273600024</v>
      </c>
      <c r="E10" s="27">
        <v>0.42218541071750237</v>
      </c>
      <c r="F10" s="20">
        <v>4392.3705762009249</v>
      </c>
      <c r="G10" s="31">
        <v>0.96673323539485878</v>
      </c>
      <c r="H10" s="35">
        <f t="shared" si="0"/>
        <v>2474.1632488409223</v>
      </c>
      <c r="I10" s="50"/>
    </row>
    <row r="11" spans="1:9" ht="11.1" customHeight="1" x14ac:dyDescent="0.2">
      <c r="A11" s="44"/>
      <c r="B11" s="3" t="s">
        <v>11</v>
      </c>
      <c r="C11" s="12">
        <v>2556.4737898738199</v>
      </c>
      <c r="D11" s="17">
        <v>1381.2005995200002</v>
      </c>
      <c r="E11" s="24">
        <v>0.54027567385628161</v>
      </c>
      <c r="F11" s="17">
        <v>2658.7327414687729</v>
      </c>
      <c r="G11" s="28">
        <v>1.04</v>
      </c>
      <c r="H11" s="32">
        <f t="shared" si="0"/>
        <v>1277.5321419487727</v>
      </c>
      <c r="I11" s="49"/>
    </row>
    <row r="12" spans="1:9" ht="11.1" customHeight="1" x14ac:dyDescent="0.2">
      <c r="A12" s="44"/>
      <c r="B12" s="3" t="s">
        <v>13</v>
      </c>
      <c r="C12" s="14">
        <v>51.362309279999991</v>
      </c>
      <c r="D12" s="18">
        <v>32.901662599999995</v>
      </c>
      <c r="E12" s="25">
        <v>0.64057989333457788</v>
      </c>
      <c r="F12" s="18">
        <v>51.362309279999991</v>
      </c>
      <c r="G12" s="29">
        <v>1</v>
      </c>
      <c r="H12" s="33">
        <f t="shared" si="0"/>
        <v>18.460646679999996</v>
      </c>
      <c r="I12" s="49"/>
    </row>
    <row r="13" spans="1:9" ht="11.1" customHeight="1" x14ac:dyDescent="0.2">
      <c r="A13" s="44"/>
      <c r="B13" s="3" t="s">
        <v>14</v>
      </c>
      <c r="C13" s="14">
        <v>135.37836052</v>
      </c>
      <c r="D13" s="18">
        <v>65.534835199999975</v>
      </c>
      <c r="E13" s="25">
        <v>0.4840864887732057</v>
      </c>
      <c r="F13" s="18">
        <v>121.840524468</v>
      </c>
      <c r="G13" s="29">
        <v>0.9</v>
      </c>
      <c r="H13" s="33">
        <f t="shared" si="0"/>
        <v>56.305689268000023</v>
      </c>
      <c r="I13" s="49"/>
    </row>
    <row r="14" spans="1:9" ht="11.1" customHeight="1" x14ac:dyDescent="0.2">
      <c r="A14" s="44"/>
      <c r="B14" s="3" t="s">
        <v>15</v>
      </c>
      <c r="C14" s="14">
        <v>272.11672440000001</v>
      </c>
      <c r="D14" s="18">
        <v>48.058997759999997</v>
      </c>
      <c r="E14" s="25">
        <v>0.17661170170987106</v>
      </c>
      <c r="F14" s="18">
        <v>136.0583622</v>
      </c>
      <c r="G14" s="29">
        <v>0.5</v>
      </c>
      <c r="H14" s="33">
        <f t="shared" si="0"/>
        <v>87.999364440000008</v>
      </c>
      <c r="I14" s="49"/>
    </row>
    <row r="15" spans="1:9" ht="11.1" customHeight="1" x14ac:dyDescent="0.2">
      <c r="A15" s="4"/>
      <c r="B15" s="10" t="s">
        <v>29</v>
      </c>
      <c r="C15" s="11">
        <v>6734.3080044364797</v>
      </c>
      <c r="D15" s="20">
        <v>3061.8158087200004</v>
      </c>
      <c r="E15" s="27">
        <v>0.45465930674731742</v>
      </c>
      <c r="F15" s="20">
        <v>6366.1326702565002</v>
      </c>
      <c r="G15" s="31">
        <v>0.94532840880793834</v>
      </c>
      <c r="H15" s="35">
        <f t="shared" si="0"/>
        <v>3304.3168615364998</v>
      </c>
      <c r="I15" s="50"/>
    </row>
    <row r="16" spans="1:9" ht="11.1" customHeight="1" x14ac:dyDescent="0.2">
      <c r="A16" s="44"/>
      <c r="B16" s="3" t="s">
        <v>11</v>
      </c>
      <c r="C16" s="12">
        <v>3006.0330239136006</v>
      </c>
      <c r="D16" s="17">
        <v>1007.4422522399934</v>
      </c>
      <c r="E16" s="24">
        <v>0.33514011463799187</v>
      </c>
      <c r="F16" s="17">
        <v>2855.7313727179203</v>
      </c>
      <c r="G16" s="28">
        <v>0.95</v>
      </c>
      <c r="H16" s="32">
        <f t="shared" si="0"/>
        <v>1848.2891204779269</v>
      </c>
      <c r="I16" s="49"/>
    </row>
    <row r="17" spans="1:9" ht="11.1" customHeight="1" x14ac:dyDescent="0.2">
      <c r="A17" s="44"/>
      <c r="B17" s="3" t="s">
        <v>13</v>
      </c>
      <c r="C17" s="14">
        <v>383.79380795999998</v>
      </c>
      <c r="D17" s="18">
        <v>100.64141903999999</v>
      </c>
      <c r="E17" s="25">
        <v>0.26222783419812001</v>
      </c>
      <c r="F17" s="18">
        <v>345.41442716400002</v>
      </c>
      <c r="G17" s="29">
        <v>0.90000000000000013</v>
      </c>
      <c r="H17" s="33">
        <f t="shared" si="0"/>
        <v>244.77300812400003</v>
      </c>
      <c r="I17" s="49"/>
    </row>
    <row r="18" spans="1:9" ht="11.1" customHeight="1" x14ac:dyDescent="0.2">
      <c r="A18" s="44"/>
      <c r="B18" s="3" t="s">
        <v>14</v>
      </c>
      <c r="C18" s="14"/>
      <c r="D18" s="18"/>
      <c r="E18" s="25">
        <v>0</v>
      </c>
      <c r="F18" s="18"/>
      <c r="G18" s="29">
        <v>0</v>
      </c>
      <c r="H18" s="33">
        <f t="shared" si="0"/>
        <v>0</v>
      </c>
      <c r="I18" s="49"/>
    </row>
    <row r="19" spans="1:9" ht="11.1" customHeight="1" x14ac:dyDescent="0.2">
      <c r="A19" s="44"/>
      <c r="B19" s="3" t="s">
        <v>15</v>
      </c>
      <c r="C19" s="15">
        <v>9.9175170839259472</v>
      </c>
      <c r="D19" s="19"/>
      <c r="E19" s="26">
        <v>0</v>
      </c>
      <c r="F19" s="19">
        <v>9.9175170839259472</v>
      </c>
      <c r="G19" s="30">
        <v>1</v>
      </c>
      <c r="H19" s="34">
        <f t="shared" si="0"/>
        <v>9.9175170839259472</v>
      </c>
      <c r="I19" s="49"/>
    </row>
    <row r="20" spans="1:9" ht="11.1" customHeight="1" x14ac:dyDescent="0.2">
      <c r="A20" s="4"/>
      <c r="B20" s="10" t="s">
        <v>35</v>
      </c>
      <c r="C20" s="11">
        <v>3616.2116346198941</v>
      </c>
      <c r="D20" s="20">
        <v>1165.1425802399935</v>
      </c>
      <c r="E20" s="27">
        <v>0.32219977644158637</v>
      </c>
      <c r="F20" s="20">
        <v>3418.5891616989725</v>
      </c>
      <c r="G20" s="31">
        <v>0.94535096590338408</v>
      </c>
      <c r="H20" s="35">
        <f t="shared" si="0"/>
        <v>2253.4465814589789</v>
      </c>
      <c r="I20" s="50"/>
    </row>
    <row r="21" spans="1:9" ht="11.1" customHeight="1" x14ac:dyDescent="0.2">
      <c r="A21" s="44"/>
      <c r="B21" s="3"/>
      <c r="C21" s="12">
        <v>3006.0330239136006</v>
      </c>
      <c r="D21" s="17">
        <v>1007.4422522399934</v>
      </c>
      <c r="E21" s="24">
        <v>0.33514011463799187</v>
      </c>
      <c r="F21" s="17">
        <v>2855.7313727179203</v>
      </c>
      <c r="G21" s="28">
        <v>0.95</v>
      </c>
      <c r="H21" s="32">
        <f t="shared" ref="H21:H24" si="1">F21-D21</f>
        <v>1848.2891204779269</v>
      </c>
      <c r="I21" s="49"/>
    </row>
    <row r="22" spans="1:9" ht="11.1" customHeight="1" x14ac:dyDescent="0.2">
      <c r="A22" s="44"/>
      <c r="B22" s="13"/>
      <c r="C22" s="14">
        <v>383.79380795999998</v>
      </c>
      <c r="D22" s="18">
        <v>100.64141903999999</v>
      </c>
      <c r="E22" s="25">
        <v>0.26222783419812001</v>
      </c>
      <c r="F22" s="18">
        <v>345.41442716400002</v>
      </c>
      <c r="G22" s="29">
        <v>0.90000000000000013</v>
      </c>
      <c r="H22" s="33">
        <f t="shared" si="1"/>
        <v>244.77300812400003</v>
      </c>
      <c r="I22" s="49"/>
    </row>
    <row r="23" spans="1:9" ht="11.1" customHeight="1" x14ac:dyDescent="0.2">
      <c r="A23" s="44"/>
      <c r="B23" s="16"/>
      <c r="C23" s="15">
        <v>9.9175170839259472</v>
      </c>
      <c r="D23" s="19"/>
      <c r="E23" s="26">
        <v>0</v>
      </c>
      <c r="F23" s="19">
        <v>9.9175170839259472</v>
      </c>
      <c r="G23" s="30">
        <v>1</v>
      </c>
      <c r="H23" s="34">
        <f t="shared" si="1"/>
        <v>9.9175170839259472</v>
      </c>
      <c r="I23" s="49"/>
    </row>
    <row r="24" spans="1:9" ht="11.1" customHeight="1" x14ac:dyDescent="0.2">
      <c r="A24" s="4"/>
      <c r="B24" s="10" t="s">
        <v>36</v>
      </c>
      <c r="C24" s="11">
        <v>3616.2116346198941</v>
      </c>
      <c r="D24" s="20">
        <v>1165.1425802399935</v>
      </c>
      <c r="E24" s="27">
        <v>0.32219977644158637</v>
      </c>
      <c r="F24" s="20">
        <v>3418.5891616989725</v>
      </c>
      <c r="G24" s="31">
        <v>0.94535096590338408</v>
      </c>
      <c r="H24" s="35">
        <f t="shared" si="1"/>
        <v>2253.4465814589789</v>
      </c>
      <c r="I24" s="50"/>
    </row>
    <row r="25" spans="1:9" ht="11.1" customHeight="1" x14ac:dyDescent="0.2">
      <c r="A25" s="44"/>
      <c r="B25" s="3"/>
      <c r="C25" s="12">
        <v>3006.0330239136006</v>
      </c>
      <c r="D25" s="17">
        <v>1007.4422522399934</v>
      </c>
      <c r="E25" s="24">
        <v>0.33514011463799187</v>
      </c>
      <c r="F25" s="17">
        <v>2855.7313727179203</v>
      </c>
      <c r="G25" s="28">
        <v>0.95</v>
      </c>
      <c r="H25" s="32">
        <f t="shared" ref="H25:H29" si="2">F25-D25</f>
        <v>1848.2891204779269</v>
      </c>
      <c r="I25" s="49"/>
    </row>
    <row r="26" spans="1:9" ht="11.1" customHeight="1" x14ac:dyDescent="0.2">
      <c r="A26" s="44"/>
      <c r="B26" s="13"/>
      <c r="C26" s="14">
        <v>383.79380795999998</v>
      </c>
      <c r="D26" s="18">
        <v>100.64141903999999</v>
      </c>
      <c r="E26" s="25">
        <v>0.26222783419812001</v>
      </c>
      <c r="F26" s="18">
        <v>345.41442716400002</v>
      </c>
      <c r="G26" s="29">
        <v>0.90000000000000013</v>
      </c>
      <c r="H26" s="33">
        <f t="shared" si="2"/>
        <v>244.77300812400003</v>
      </c>
      <c r="I26" s="49"/>
    </row>
    <row r="27" spans="1:9" ht="11.1" customHeight="1" x14ac:dyDescent="0.2">
      <c r="A27" s="44"/>
      <c r="B27" s="13"/>
      <c r="C27" s="14"/>
      <c r="D27" s="18"/>
      <c r="E27" s="25">
        <v>0</v>
      </c>
      <c r="F27" s="18"/>
      <c r="G27" s="29">
        <v>0</v>
      </c>
      <c r="H27" s="33">
        <f t="shared" si="2"/>
        <v>0</v>
      </c>
      <c r="I27" s="49"/>
    </row>
    <row r="28" spans="1:9" ht="11.1" customHeight="1" x14ac:dyDescent="0.2">
      <c r="A28" s="44"/>
      <c r="B28" s="16"/>
      <c r="C28" s="15">
        <v>9.9175170839259472</v>
      </c>
      <c r="D28" s="19"/>
      <c r="E28" s="26">
        <v>0</v>
      </c>
      <c r="F28" s="19">
        <v>9.9175170839259472</v>
      </c>
      <c r="G28" s="30">
        <v>1</v>
      </c>
      <c r="H28" s="34">
        <f t="shared" si="2"/>
        <v>9.9175170839259472</v>
      </c>
      <c r="I28" s="49"/>
    </row>
    <row r="29" spans="1:9" ht="11.1" customHeight="1" x14ac:dyDescent="0.2">
      <c r="A29" s="4"/>
      <c r="B29" s="10" t="s">
        <v>37</v>
      </c>
      <c r="C29" s="11">
        <v>3616.2116346198941</v>
      </c>
      <c r="D29" s="20">
        <v>1165.1425802399935</v>
      </c>
      <c r="E29" s="27">
        <v>0.32219977644158637</v>
      </c>
      <c r="F29" s="20">
        <v>3418.5891616989725</v>
      </c>
      <c r="G29" s="31">
        <v>0.94535096590338408</v>
      </c>
      <c r="H29" s="35">
        <f t="shared" si="2"/>
        <v>2253.4465814589789</v>
      </c>
      <c r="I29" s="50"/>
    </row>
    <row r="30" spans="1:9" ht="11.1" customHeight="1" x14ac:dyDescent="0.2">
      <c r="A30" s="44"/>
      <c r="B30" s="3"/>
      <c r="C30" s="12">
        <v>3006.0330239136006</v>
      </c>
      <c r="D30" s="17">
        <v>1007.4422522399934</v>
      </c>
      <c r="E30" s="24">
        <v>0.33514011463799187</v>
      </c>
      <c r="F30" s="17">
        <v>2855.7313727179203</v>
      </c>
      <c r="G30" s="28">
        <v>0.95</v>
      </c>
      <c r="H30" s="32">
        <f t="shared" ref="H30:H34" si="3">F30-D30</f>
        <v>1848.2891204779269</v>
      </c>
      <c r="I30" s="49"/>
    </row>
    <row r="31" spans="1:9" ht="11.1" customHeight="1" x14ac:dyDescent="0.2">
      <c r="A31" s="44"/>
      <c r="B31" s="13"/>
      <c r="C31" s="14">
        <v>383.79380795999998</v>
      </c>
      <c r="D31" s="18">
        <v>100.64141903999999</v>
      </c>
      <c r="E31" s="25">
        <v>0.26222783419812001</v>
      </c>
      <c r="F31" s="18">
        <v>345.41442716400002</v>
      </c>
      <c r="G31" s="29">
        <v>0.90000000000000013</v>
      </c>
      <c r="H31" s="33">
        <f t="shared" si="3"/>
        <v>244.77300812400003</v>
      </c>
      <c r="I31" s="49"/>
    </row>
    <row r="32" spans="1:9" ht="11.1" customHeight="1" x14ac:dyDescent="0.2">
      <c r="A32" s="44"/>
      <c r="B32" s="13"/>
      <c r="C32" s="14"/>
      <c r="D32" s="18"/>
      <c r="E32" s="25">
        <v>0</v>
      </c>
      <c r="F32" s="18"/>
      <c r="G32" s="29">
        <v>0</v>
      </c>
      <c r="H32" s="33">
        <f t="shared" si="3"/>
        <v>0</v>
      </c>
      <c r="I32" s="49"/>
    </row>
    <row r="33" spans="1:9" ht="11.1" customHeight="1" x14ac:dyDescent="0.2">
      <c r="A33" s="44"/>
      <c r="B33" s="16"/>
      <c r="C33" s="15">
        <v>9.9175170839259472</v>
      </c>
      <c r="D33" s="19"/>
      <c r="E33" s="26">
        <v>0</v>
      </c>
      <c r="F33" s="19">
        <v>9.9175170839259472</v>
      </c>
      <c r="G33" s="30">
        <v>1</v>
      </c>
      <c r="H33" s="34">
        <f t="shared" si="3"/>
        <v>9.9175170839259472</v>
      </c>
      <c r="I33" s="49"/>
    </row>
    <row r="34" spans="1:9" ht="11.1" customHeight="1" x14ac:dyDescent="0.2">
      <c r="A34" s="4"/>
      <c r="B34" s="10" t="s">
        <v>39</v>
      </c>
      <c r="C34" s="11">
        <v>3616.2116346198941</v>
      </c>
      <c r="D34" s="20">
        <v>1165.1425802399935</v>
      </c>
      <c r="E34" s="27">
        <v>0.32219977644158637</v>
      </c>
      <c r="F34" s="20">
        <v>3418.5891616989725</v>
      </c>
      <c r="G34" s="31">
        <v>0.94535096590338408</v>
      </c>
      <c r="H34" s="35">
        <f t="shared" si="3"/>
        <v>2253.4465814589789</v>
      </c>
      <c r="I34" s="5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 VP</cp:lastModifiedBy>
  <dcterms:created xsi:type="dcterms:W3CDTF">2024-06-13T08:27:35Z</dcterms:created>
  <dcterms:modified xsi:type="dcterms:W3CDTF">2024-09-28T05:01:45Z</dcterms:modified>
</cp:coreProperties>
</file>