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\T10\"/>
    </mc:Choice>
  </mc:AlternateContent>
  <xr:revisionPtr revIDLastSave="0" documentId="13_ncr:1_{662BC183-EFEB-458B-BAB4-BEAFEC4473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K11" i="1" l="1"/>
  <c r="K10" i="1"/>
  <c r="K9" i="1"/>
  <c r="K8" i="1"/>
  <c r="W11" i="1" l="1"/>
  <c r="O10" i="2" l="1"/>
  <c r="Q10" i="2"/>
  <c r="Q9" i="2"/>
  <c r="R9" i="2" s="1"/>
  <c r="K12" i="2"/>
  <c r="S9" i="1"/>
  <c r="Y11" i="1"/>
  <c r="X11" i="2"/>
  <c r="AC7" i="1"/>
  <c r="AC7" i="2" s="1"/>
  <c r="AA7" i="1"/>
  <c r="AA7" i="2" s="1"/>
  <c r="W7" i="1"/>
  <c r="H10" i="1"/>
  <c r="M10" i="1" s="1"/>
  <c r="H9" i="1"/>
  <c r="J9" i="1" s="1"/>
  <c r="H8" i="1"/>
  <c r="K18" i="2"/>
  <c r="L18" i="2"/>
  <c r="K17" i="2"/>
  <c r="L17" i="2" s="1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 s="1"/>
  <c r="S16" i="2"/>
  <c r="I15" i="2"/>
  <c r="S15" i="2"/>
  <c r="I14" i="2"/>
  <c r="J14" i="2"/>
  <c r="I11" i="2"/>
  <c r="J11" i="2" s="1"/>
  <c r="I9" i="2"/>
  <c r="J9" i="2" s="1"/>
  <c r="I6" i="2"/>
  <c r="X9" i="2"/>
  <c r="AE9" i="2" s="1"/>
  <c r="O8" i="2"/>
  <c r="O17" i="2"/>
  <c r="O16" i="2"/>
  <c r="O11" i="2"/>
  <c r="Q20" i="2"/>
  <c r="Q19" i="2"/>
  <c r="R19" i="2" s="1"/>
  <c r="Q18" i="2"/>
  <c r="R18" i="2"/>
  <c r="Q17" i="2"/>
  <c r="R17" i="2" s="1"/>
  <c r="Q16" i="2"/>
  <c r="Q15" i="2"/>
  <c r="Q14" i="2"/>
  <c r="Q12" i="2"/>
  <c r="Q11" i="2"/>
  <c r="Q6" i="2"/>
  <c r="O20" i="2"/>
  <c r="P20" i="2" s="1"/>
  <c r="O19" i="2"/>
  <c r="O18" i="2"/>
  <c r="P18" i="2" s="1"/>
  <c r="O15" i="2"/>
  <c r="O14" i="2"/>
  <c r="P14" i="2" s="1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 s="1"/>
  <c r="X18" i="2"/>
  <c r="W18" i="2"/>
  <c r="W13" i="2" s="1"/>
  <c r="Y13" i="2" s="1"/>
  <c r="X17" i="2"/>
  <c r="X15" i="2"/>
  <c r="Y15" i="2"/>
  <c r="X14" i="2"/>
  <c r="Y14" i="2"/>
  <c r="X6" i="2"/>
  <c r="M20" i="2"/>
  <c r="R20" i="2" s="1"/>
  <c r="G20" i="2"/>
  <c r="C20" i="2"/>
  <c r="M19" i="2"/>
  <c r="P19" i="2" s="1"/>
  <c r="C19" i="2"/>
  <c r="M18" i="2"/>
  <c r="C18" i="2"/>
  <c r="W17" i="2"/>
  <c r="Y17" i="2" s="1"/>
  <c r="M17" i="2"/>
  <c r="P17" i="2" s="1"/>
  <c r="C17" i="2"/>
  <c r="W16" i="2"/>
  <c r="M16" i="2"/>
  <c r="P16" i="2" s="1"/>
  <c r="C16" i="2"/>
  <c r="W15" i="2"/>
  <c r="M15" i="2"/>
  <c r="M14" i="2"/>
  <c r="R14" i="2" s="1"/>
  <c r="H13" i="2"/>
  <c r="M13" i="2" s="1"/>
  <c r="R13" i="2" s="1"/>
  <c r="G13" i="2"/>
  <c r="F13" i="2"/>
  <c r="F7" i="2" s="1"/>
  <c r="F8" i="2"/>
  <c r="M12" i="2"/>
  <c r="G12" i="2"/>
  <c r="G8" i="2" s="1"/>
  <c r="G7" i="2" s="1"/>
  <c r="W11" i="2"/>
  <c r="W22" i="2"/>
  <c r="M11" i="2"/>
  <c r="C11" i="2"/>
  <c r="W10" i="2"/>
  <c r="M10" i="2"/>
  <c r="C10" i="2"/>
  <c r="M9" i="2"/>
  <c r="C9" i="2"/>
  <c r="H8" i="2"/>
  <c r="M8" i="2" s="1"/>
  <c r="J1" i="2"/>
  <c r="X1" i="2"/>
  <c r="O13" i="2"/>
  <c r="P13" i="2" s="1"/>
  <c r="AA8" i="2"/>
  <c r="AA13" i="2"/>
  <c r="AF12" i="1"/>
  <c r="BD12" i="1" s="1"/>
  <c r="BF12" i="1" s="1"/>
  <c r="AH12" i="1"/>
  <c r="AF13" i="1"/>
  <c r="BD13" i="1"/>
  <c r="AN13" i="1"/>
  <c r="J1" i="1"/>
  <c r="X1" i="1"/>
  <c r="G7" i="1"/>
  <c r="S11" i="1"/>
  <c r="M11" i="1"/>
  <c r="R11" i="1" s="1"/>
  <c r="G11" i="1"/>
  <c r="C10" i="1"/>
  <c r="C9" i="1"/>
  <c r="C8" i="1"/>
  <c r="AV13" i="1"/>
  <c r="S10" i="1"/>
  <c r="J10" i="1"/>
  <c r="J11" i="1"/>
  <c r="F7" i="1"/>
  <c r="Y8" i="1"/>
  <c r="W8" i="2"/>
  <c r="W7" i="2" s="1"/>
  <c r="AC15" i="2"/>
  <c r="X16" i="2"/>
  <c r="Y16" i="2"/>
  <c r="AF14" i="1"/>
  <c r="AV14" i="1"/>
  <c r="AE14" i="2"/>
  <c r="AN12" i="1"/>
  <c r="AV12" i="1"/>
  <c r="AX12" i="1" s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 s="1"/>
  <c r="K14" i="2"/>
  <c r="L14" i="2"/>
  <c r="X8" i="2"/>
  <c r="Y8" i="2" s="1"/>
  <c r="Q13" i="2"/>
  <c r="AC8" i="2"/>
  <c r="L16" i="2"/>
  <c r="T16" i="2"/>
  <c r="U16" i="2"/>
  <c r="K20" i="2"/>
  <c r="I13" i="2"/>
  <c r="S13" i="2" s="1"/>
  <c r="S14" i="2"/>
  <c r="T18" i="2"/>
  <c r="U18" i="2" s="1"/>
  <c r="J18" i="2"/>
  <c r="T17" i="2"/>
  <c r="U17" i="2" s="1"/>
  <c r="J19" i="2"/>
  <c r="J15" i="2"/>
  <c r="L19" i="2"/>
  <c r="T14" i="2"/>
  <c r="U14" i="2"/>
  <c r="T15" i="2"/>
  <c r="U15" i="2" s="1"/>
  <c r="T20" i="2"/>
  <c r="U20" i="2"/>
  <c r="L20" i="2"/>
  <c r="J13" i="2"/>
  <c r="K13" i="2"/>
  <c r="L13" i="2" s="1"/>
  <c r="K8" i="2"/>
  <c r="T8" i="2"/>
  <c r="U8" i="2" s="1"/>
  <c r="X12" i="2"/>
  <c r="Y12" i="2" s="1"/>
  <c r="O9" i="2"/>
  <c r="P9" i="2" s="1"/>
  <c r="X7" i="1"/>
  <c r="Y9" i="1"/>
  <c r="X10" i="2"/>
  <c r="Y10" i="2" s="1"/>
  <c r="I12" i="2"/>
  <c r="S12" i="2" s="1"/>
  <c r="I10" i="2"/>
  <c r="S10" i="2" s="1"/>
  <c r="T9" i="1"/>
  <c r="I7" i="1"/>
  <c r="S8" i="1"/>
  <c r="I7" i="2" l="1"/>
  <c r="R10" i="1"/>
  <c r="P10" i="1"/>
  <c r="P8" i="2"/>
  <c r="R8" i="2"/>
  <c r="L8" i="2"/>
  <c r="T13" i="2"/>
  <c r="U13" i="2" s="1"/>
  <c r="Y18" i="2"/>
  <c r="Y11" i="2"/>
  <c r="R16" i="2"/>
  <c r="R11" i="2"/>
  <c r="R10" i="2"/>
  <c r="U9" i="1"/>
  <c r="J8" i="2"/>
  <c r="H7" i="2"/>
  <c r="M7" i="2" s="1"/>
  <c r="R12" i="2"/>
  <c r="P11" i="2"/>
  <c r="P10" i="2"/>
  <c r="P11" i="1"/>
  <c r="M9" i="1"/>
  <c r="H7" i="1"/>
  <c r="M7" i="1" s="1"/>
  <c r="AJ7" i="1"/>
  <c r="AF7" i="1"/>
  <c r="M8" i="1"/>
  <c r="P8" i="1" s="1"/>
  <c r="L10" i="1"/>
  <c r="J8" i="1"/>
  <c r="Y7" i="1"/>
  <c r="X2" i="1" s="1"/>
  <c r="J10" i="2"/>
  <c r="O7" i="1"/>
  <c r="T10" i="1"/>
  <c r="U10" i="1" s="1"/>
  <c r="S9" i="2"/>
  <c r="K10" i="2"/>
  <c r="L10" i="2" s="1"/>
  <c r="Y9" i="2"/>
  <c r="X7" i="2"/>
  <c r="Y7" i="2" s="1"/>
  <c r="X2" i="2" s="1"/>
  <c r="Q7" i="1"/>
  <c r="T8" i="1"/>
  <c r="U8" i="1" s="1"/>
  <c r="S7" i="1"/>
  <c r="K11" i="2"/>
  <c r="T11" i="2" s="1"/>
  <c r="U11" i="2" s="1"/>
  <c r="S11" i="2"/>
  <c r="L9" i="1"/>
  <c r="L11" i="1"/>
  <c r="T12" i="2"/>
  <c r="U12" i="2" s="1"/>
  <c r="L12" i="2"/>
  <c r="T11" i="1"/>
  <c r="U11" i="1" s="1"/>
  <c r="J12" i="2"/>
  <c r="J7" i="2" l="1"/>
  <c r="R8" i="1"/>
  <c r="J7" i="1"/>
  <c r="P9" i="1"/>
  <c r="R9" i="1"/>
  <c r="R7" i="1"/>
  <c r="P7" i="1"/>
  <c r="AL7" i="1"/>
  <c r="AR7" i="1"/>
  <c r="AH7" i="1"/>
  <c r="AN7" i="1"/>
  <c r="O7" i="2"/>
  <c r="P7" i="2" s="1"/>
  <c r="T10" i="2"/>
  <c r="U10" i="2" s="1"/>
  <c r="K9" i="2"/>
  <c r="L9" i="2" s="1"/>
  <c r="L8" i="1"/>
  <c r="L11" i="2"/>
  <c r="K7" i="1"/>
  <c r="K7" i="2" s="1"/>
  <c r="L7" i="2" s="1"/>
  <c r="J2" i="2" s="1"/>
  <c r="Q7" i="2"/>
  <c r="R7" i="2" s="1"/>
  <c r="AP7" i="1" l="1"/>
  <c r="AV7" i="1"/>
  <c r="AX7" i="1" s="1"/>
  <c r="AZ7" i="1"/>
  <c r="BB7" i="1" s="1"/>
  <c r="AT7" i="1"/>
  <c r="T9" i="2"/>
  <c r="U9" i="2" s="1"/>
  <c r="T7" i="2"/>
  <c r="U7" i="2" s="1"/>
  <c r="L7" i="1"/>
  <c r="J2" i="1" s="1"/>
  <c r="S7" i="2"/>
  <c r="T7" i="1"/>
  <c r="U7" i="1" s="1"/>
  <c r="BD7" i="1" l="1"/>
  <c r="BF7" i="1" s="1"/>
  <c r="BH7" i="1"/>
  <c r="BJ7" i="1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<sst xmlns="http://schemas.openxmlformats.org/spreadsheetml/2006/main" count="163" uniqueCount="77">
  <si>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</si>
  <si>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</si>
  <si>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</si>
  <si>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</si>
  <si>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</si>
  <si>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</si>
  <si>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</si>
  <si>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</si>
  <si>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</si>
  <si>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</si>
  <si>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</si>
  <si>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</si>
  <si>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</si>
  <si>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</si>
  <si>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</si>
  <si>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</si>
  <si>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</si>
  <si>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</si>
  <si>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</si>
  <si>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</si>
  <si>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</si>
  <si>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</si>
  <si>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</si>
  <si>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</si>
  <si>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</si>
  <si>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</si>
  <si>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</si>
  <si>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</si>
  <si>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</si>
  <si>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</si>
  <si>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</si>
  <si>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</si>
  <si>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</si>
  <si>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</si>
  <si>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</si>
  <si>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</si>
  <si>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</si>
  <si>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</si>
  <si>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</si>
  <si>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</si>
  <si>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</si>
  <si>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</si>
  <si>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</si>
  <si>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</si>
  <si>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</si>
  <si>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</si>
  <si>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</si>
  <si>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</si>
  <si>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</si>
  <si>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</si>
  <si>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</si>
  <si>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</si>
  <si>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</si>
  <si>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</si>
  <si>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</si>
  <si>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</si>
  <si>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</si>
  <si>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</si>
  <si>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</si>
  <si>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</si>
  <si>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</si>
  <si>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</si>
  <si>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</si>
  <si>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</si>
  <si>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</si>
  <si>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</si>
  <si>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</si>
  <si>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</si>
  <si>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</si>
  <si>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</si>
  <si>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</si>
  <si>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</si>
  <si>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</si>
  <si>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</si>
  <si>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 xml:space="preserve">ACT MTD 
(02.10)
</t>
  </si>
  <si>
    <t>ACT DSR
(01.10)</t>
  </si>
  <si>
    <t xml:space="preserve">ACT MTD DSR +HR
 (01.10-02.10)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</si>
</sst>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wnloads\LE\LE\MT\MT\8.Tracking%20Daily\Bao%20cao\Nam%202023\T10\HR\10.1.200.11\acc_inbox$$\Users\sujonodarsono\Library\Mail%20Downloads\C\G\Nabati\PDCA%20Files\ACTPLAN%202009\Final%20AP%20(Signed)\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cuments\Zalo%20Received%20Files\LE\LE\MT\MT\8.Tracking%20Daily\Bao%20cao\Nam%202023\T10\HR\10.1.200.11\acc_inbox$$\Users\sujonodarsono\Library\Mail%20Downloads\C\G\Nabati\PDCA%20Files\ACTPLAN%202009\Final%20AP%20(Signed)\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topLeftCell="D1" zoomScale="53" zoomScaleNormal="53" workbookViewId="0">
      <selection activeCell="Q16" sqref="Q16"/>
    </sheetView>
  </sheetViews>
  <sheetFormatPr defaultColWidth="8.7109375" defaultRowHeight="15" outlineLevelRow="3" outlineLevelCol="1" x14ac:dyDescent="0.25"/>
  <cols>
    <col min="1" max="1" width="14.42578125" style="53" customWidth="1"/>
    <col min="2" max="2" width="15.85546875" style="45" hidden="1" customWidth="1"/>
    <col min="3" max="3" width="19.7109375" style="53" hidden="1" customWidth="1" outlineLevel="1"/>
    <col min="4" max="4" width="15.28515625" style="53" bestFit="1" customWidth="1" outlineLevel="1" collapsed="1"/>
    <col min="5" max="5" width="26.7109375" style="53" hidden="1" customWidth="1" outlineLevel="1"/>
    <col min="6" max="7" width="15.42578125" style="53" hidden="1" customWidth="1"/>
    <col min="8" max="8" width="20.85546875" style="56" customWidth="1"/>
    <col min="9" max="9" width="21.140625" style="57" customWidth="1"/>
    <col min="10" max="10" width="14.42578125" style="3" customWidth="1"/>
    <col min="11" max="11" width="19.140625" style="3" customWidth="1"/>
    <col min="12" max="12" width="12.28515625" style="4" customWidth="1"/>
    <col min="13" max="13" width="14.7109375" style="4" customWidth="1" collapsed="1"/>
    <col min="14" max="14" width="2.140625" style="4" customWidth="1"/>
    <col min="15" max="15" width="15.85546875" style="4" customWidth="1" outlineLevel="1"/>
    <col min="16" max="16" width="10.42578125" style="4" customWidth="1" outlineLevel="1"/>
    <col min="17" max="17" width="16.85546875" style="4" bestFit="1" customWidth="1"/>
    <col min="18" max="18" width="10.42578125" style="4" customWidth="1"/>
    <col min="19" max="19" width="13.85546875" style="4" bestFit="1" customWidth="1"/>
    <col min="20" max="20" width="19.42578125" style="4" bestFit="1" customWidth="1"/>
    <col min="21" max="21" width="13.7109375" style="4" customWidth="1"/>
    <col min="22" max="22" width="2.42578125" style="4" customWidth="1"/>
    <col min="23" max="23" width="20.140625" style="56" customWidth="1"/>
    <col min="24" max="24" width="18" style="57" bestFit="1" customWidth="1"/>
    <col min="25" max="25" width="14.140625" style="3" customWidth="1"/>
    <col min="26" max="26" width="1.5703125" style="4" customWidth="1"/>
    <col min="27" max="27" width="18.5703125" style="4" customWidth="1" outlineLevel="1"/>
    <col min="28" max="28" width="10.42578125" style="4" customWidth="1" outlineLevel="1"/>
    <col min="29" max="29" width="15.85546875" style="4" customWidth="1"/>
    <col min="30" max="30" width="12.28515625" style="4" customWidth="1"/>
    <col min="31" max="31" width="6.5703125" style="4" customWidth="1"/>
    <col min="32" max="32" width="18.7109375" style="4" hidden="1" customWidth="1" outlineLevel="1"/>
    <col min="33" max="33" width="14.42578125" style="4" hidden="1" customWidth="1" outlineLevel="1"/>
    <col min="34" max="34" width="13.7109375" style="4" hidden="1" customWidth="1" outlineLevel="1"/>
    <col min="35" max="35" width="8.85546875" style="4" hidden="1" customWidth="1" outlineLevel="1"/>
    <col min="36" max="36" width="16.5703125" style="4" hidden="1" customWidth="1" outlineLevel="1"/>
    <col min="37" max="37" width="15.85546875" style="4" hidden="1" customWidth="1" outlineLevel="1"/>
    <col min="38" max="38" width="13.7109375" style="4" hidden="1" customWidth="1" outlineLevel="1"/>
    <col min="39" max="39" width="8.85546875" style="4" hidden="1" customWidth="1" outlineLevel="1"/>
    <col min="40" max="40" width="15.85546875" style="4" hidden="1" customWidth="1" outlineLevel="1"/>
    <col min="41" max="41" width="14.42578125" style="4" hidden="1" customWidth="1" outlineLevel="1"/>
    <col min="42" max="42" width="15.85546875" style="4" hidden="1" customWidth="1" outlineLevel="1"/>
    <col min="43" max="43" width="8.85546875" style="4" hidden="1" customWidth="1" outlineLevel="1"/>
    <col min="44" max="44" width="16.5703125" style="4" hidden="1" customWidth="1" outlineLevel="1"/>
    <col min="45" max="45" width="15.7109375" style="4" hidden="1" customWidth="1" outlineLevel="1"/>
    <col min="46" max="46" width="15.85546875" style="4" hidden="1" customWidth="1" outlineLevel="1"/>
    <col min="47" max="47" width="8.85546875" style="4" hidden="1" customWidth="1" outlineLevel="1"/>
    <col min="48" max="48" width="18" style="4" hidden="1" customWidth="1" outlineLevel="1"/>
    <col min="49" max="49" width="16.28515625" style="4" hidden="1" customWidth="1" outlineLevel="1"/>
    <col min="50" max="50" width="13.7109375" style="4" hidden="1" customWidth="1" outlineLevel="1"/>
    <col min="51" max="51" width="8.85546875" style="4" hidden="1" customWidth="1" outlineLevel="1"/>
    <col min="52" max="53" width="16.28515625" style="4" hidden="1" customWidth="1" outlineLevel="1"/>
    <col min="54" max="54" width="14.42578125" style="4" hidden="1" customWidth="1" outlineLevel="1"/>
    <col min="55" max="55" width="8.85546875" style="4" hidden="1" customWidth="1" outlineLevel="1"/>
    <col min="56" max="57" width="18" style="4" hidden="1" customWidth="1" outlineLevel="1"/>
    <col min="58" max="58" width="13.7109375" style="4" hidden="1" customWidth="1" outlineLevel="1"/>
    <col min="59" max="59" width="8.85546875" style="4" hidden="1" customWidth="1" outlineLevel="1"/>
    <col min="60" max="60" width="16.28515625" style="4" hidden="1" customWidth="1" outlineLevel="1"/>
    <col min="61" max="61" width="16.5703125" style="4" hidden="1" customWidth="1" outlineLevel="1"/>
    <col min="62" max="62" width="14.42578125" style="4" hidden="1" customWidth="1" outlineLevel="1"/>
    <col min="63" max="63" width="20.42578125" style="4" customWidth="1" collapsed="1"/>
    <col min="64" max="64" width="18" style="4" hidden="1" customWidth="1"/>
    <col min="65" max="65" width="16.28515625" style="4" hidden="1" customWidth="1"/>
    <col min="66" max="66" width="13.7109375" style="4" hidden="1" customWidth="1"/>
    <col min="67" max="67" width="8.85546875" style="4" hidden="1" customWidth="1"/>
    <col min="68" max="68" width="16.28515625" style="4" hidden="1" customWidth="1"/>
    <col min="69" max="69" width="16.5703125" style="4" hidden="1" customWidth="1"/>
    <col min="70" max="70" width="14.42578125" style="4" hidden="1" customWidth="1"/>
    <col min="71" max="72" width="0" style="4" hidden="1" customWidth="1"/>
    <col min="73" max="73" width="13.28515625" style="4" bestFit="1" customWidth="1"/>
    <col min="74" max="74" width="8.7109375" style="4"/>
    <col min="75" max="75" width="11.7109375" style="4" bestFit="1" customWidth="1"/>
    <col min="76" max="16384" width="8.7109375" style="4"/>
  </cols>
  <sheetData>
    <row r="1" spans="1:75" s="65" customFormat="1" ht="24.6" customHeight="1" x14ac:dyDescent="0.25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7.407407407407407E-2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7.407407407407407E-2</v>
      </c>
      <c r="Y1" s="64"/>
      <c r="AA1" s="63"/>
      <c r="AB1" s="63"/>
      <c r="AC1" s="79"/>
      <c r="AD1" s="63"/>
    </row>
    <row r="2" spans="1:75" s="65" customFormat="1" ht="24.6" customHeight="1" x14ac:dyDescent="0.25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5.567027309648314E-2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1.193765618537674E-2</v>
      </c>
      <c r="Y2" s="64"/>
      <c r="AA2" s="63"/>
      <c r="AB2" s="63"/>
      <c r="AC2" s="63"/>
      <c r="AD2" s="63"/>
    </row>
    <row r="3" spans="1:75" s="12" customFormat="1" x14ac:dyDescent="0.25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" customHeight="1" x14ac:dyDescent="0.2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25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2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75</v>
      </c>
      <c r="J6" s="27" t="s">
        <v>12</v>
      </c>
      <c r="K6" s="28" t="s">
        <v>76</v>
      </c>
      <c r="L6" s="28" t="s">
        <v>13</v>
      </c>
      <c r="M6" s="29" t="s">
        <v>14</v>
      </c>
      <c r="N6" s="30"/>
      <c r="O6" s="31">
        <v>45566</v>
      </c>
      <c r="P6" s="28" t="s">
        <v>15</v>
      </c>
      <c r="Q6" s="31">
        <v>45567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74</v>
      </c>
      <c r="Y6" s="27" t="s">
        <v>12</v>
      </c>
      <c r="Z6" s="32"/>
      <c r="AA6" s="31">
        <v>45566</v>
      </c>
      <c r="AB6" s="28" t="s">
        <v>15</v>
      </c>
      <c r="AC6" s="31">
        <v>45567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450000000000003" customHeight="1" x14ac:dyDescent="0.2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14337627.49995465</v>
      </c>
      <c r="I7" s="36">
        <f>+SUM(I8:I11)</f>
        <v>67898.849000000002</v>
      </c>
      <c r="J7" s="37">
        <f t="shared" ref="J7:J11" si="0">+IFERROR(I7/H7,0)</f>
        <v>4.7357102142746256E-3</v>
      </c>
      <c r="K7" s="36">
        <f>+SUM(K8:K11)</f>
        <v>263866.84299999999</v>
      </c>
      <c r="L7" s="37">
        <f t="shared" ref="L7:L11" si="1">+IFERROR((K7)/H7,0)</f>
        <v>1.840380097759093E-2</v>
      </c>
      <c r="M7" s="36">
        <f t="shared" ref="M7:M11" si="2">IFERROR($H7/$M$3,0)</f>
        <v>531023.24073906115</v>
      </c>
      <c r="N7" s="38"/>
      <c r="O7" s="36">
        <f>+SUM(O8:O11)</f>
        <v>67898.849000000002</v>
      </c>
      <c r="P7" s="37">
        <f t="shared" ref="P7:P11" si="3">IFERROR(O7/$M7,0)</f>
        <v>0.1278641757854149</v>
      </c>
      <c r="Q7" s="36">
        <f>+SUM(Q8:Q11)</f>
        <v>195967.99400000001</v>
      </c>
      <c r="R7" s="37">
        <f t="shared" ref="R7:R11" si="4">IFERROR(Q7/$M7,0)</f>
        <v>0.36903845060954021</v>
      </c>
      <c r="S7" s="36">
        <f>+SUM(S8:S11)</f>
        <v>4243.6780625000001</v>
      </c>
      <c r="T7" s="36">
        <f t="shared" ref="T7:T11" si="5">$K7/$S$5*$M$3</f>
        <v>3562202.3805</v>
      </c>
      <c r="U7" s="37">
        <f t="shared" ref="U7:U11" si="6">IFERROR(T7/$H7,0)</f>
        <v>0.24845131319747757</v>
      </c>
      <c r="W7" s="36">
        <f>+SUM(W8:W11)</f>
        <v>14008676.869001415</v>
      </c>
      <c r="X7" s="36">
        <f>+SUM(X8:X11)</f>
        <v>870449</v>
      </c>
      <c r="Y7" s="37">
        <f t="shared" ref="Y7:Y11" si="7">+IFERROR(X7/W7,0)</f>
        <v>6.213641788869733E-2</v>
      </c>
      <c r="AA7" s="36">
        <f>+SUM(AA8:AA11)</f>
        <v>0</v>
      </c>
      <c r="AB7" s="37">
        <v>0</v>
      </c>
      <c r="AC7" s="36">
        <f>+SUM(AC8:AC11)</f>
        <v>870449</v>
      </c>
      <c r="AD7" s="37">
        <v>0</v>
      </c>
      <c r="AF7" s="36">
        <f>+$W7*15%</f>
        <v>2101301.530350212</v>
      </c>
      <c r="AG7" s="36"/>
      <c r="AH7" s="37">
        <f t="shared" ref="AH7:AH12" si="8">+IFERROR(AG7/AF7,0)</f>
        <v>0</v>
      </c>
      <c r="AJ7" s="36">
        <f>+$H7*15%</f>
        <v>2150644.1249931976</v>
      </c>
      <c r="AK7" s="36"/>
      <c r="AL7" s="37">
        <f t="shared" ref="AL7" si="9">+IFERROR(AK7/AJ7,0)</f>
        <v>0</v>
      </c>
      <c r="AN7" s="36">
        <f>+AF7*2</f>
        <v>4202603.060700424</v>
      </c>
      <c r="AO7" s="36"/>
      <c r="AP7" s="37">
        <f t="shared" ref="AP7:AP12" si="10">+IFERROR(AO7/AN7,0)</f>
        <v>0</v>
      </c>
      <c r="AR7" s="36">
        <f>+AJ7*2</f>
        <v>4301288.2499863952</v>
      </c>
      <c r="AS7" s="36"/>
      <c r="AT7" s="37">
        <f t="shared" ref="AT7" si="11">+IFERROR(AS7/AR7,0)</f>
        <v>0</v>
      </c>
      <c r="AV7" s="36">
        <f>+AN7</f>
        <v>4202603.060700424</v>
      </c>
      <c r="AW7" s="36"/>
      <c r="AX7" s="37">
        <f t="shared" ref="AX7:AX12" si="12">+IFERROR(AW7/AV7,0)</f>
        <v>0</v>
      </c>
      <c r="AZ7" s="36">
        <f>+AR7</f>
        <v>4301288.2499863952</v>
      </c>
      <c r="BA7" s="36"/>
      <c r="BB7" s="37">
        <f t="shared" ref="BB7" si="13">+IFERROR(BA7/AZ7,0)</f>
        <v>0</v>
      </c>
      <c r="BD7" s="36">
        <f>+$W7-AF7-AN7-AV7</f>
        <v>3502169.2172503546</v>
      </c>
      <c r="BE7" s="36"/>
      <c r="BF7" s="37">
        <f t="shared" ref="BF7:BF12" si="14">+IFERROR(BE7/BD7,0)</f>
        <v>0</v>
      </c>
      <c r="BH7" s="36">
        <f>+$H7-AJ7-AR7-AZ7</f>
        <v>3584406.8749886621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450000000000003" customHeight="1" outlineLevel="3" x14ac:dyDescent="0.2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1314778.0099505899</v>
      </c>
      <c r="I8" s="42">
        <f>+O8</f>
        <v>0</v>
      </c>
      <c r="J8" s="47">
        <f t="shared" si="0"/>
        <v>0</v>
      </c>
      <c r="K8" s="46">
        <f>O8+Q8</f>
        <v>0</v>
      </c>
      <c r="L8" s="47">
        <f t="shared" si="1"/>
        <v>0</v>
      </c>
      <c r="M8" s="46">
        <f t="shared" si="2"/>
        <v>48695.481850021846</v>
      </c>
      <c r="O8" s="101"/>
      <c r="P8" s="47">
        <f t="shared" si="3"/>
        <v>0</v>
      </c>
      <c r="Q8" s="101"/>
      <c r="R8" s="47">
        <f t="shared" si="4"/>
        <v>0</v>
      </c>
      <c r="S8" s="46">
        <f t="shared" ref="S8:S11" si="16">IFERROR(I8/$F8/$S$5,0)</f>
        <v>0</v>
      </c>
      <c r="T8" s="46">
        <f t="shared" si="5"/>
        <v>0</v>
      </c>
      <c r="U8" s="47">
        <f t="shared" si="6"/>
        <v>0</v>
      </c>
      <c r="W8" s="46">
        <v>1314778.0099505899</v>
      </c>
      <c r="X8" s="46"/>
      <c r="Y8" s="47">
        <f t="shared" si="7"/>
        <v>0</v>
      </c>
      <c r="AA8" s="43"/>
      <c r="AB8" s="47">
        <v>0</v>
      </c>
      <c r="AC8" s="43"/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450000000000003" customHeight="1" outlineLevel="3" x14ac:dyDescent="0.2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2341633.4753610445</v>
      </c>
      <c r="I9" s="42">
        <f t="shared" ref="I9:I11" si="19">+O9</f>
        <v>0</v>
      </c>
      <c r="J9" s="47">
        <f t="shared" si="0"/>
        <v>0</v>
      </c>
      <c r="K9" s="46">
        <f t="shared" ref="K9:K11" si="20">O9+Q9</f>
        <v>0</v>
      </c>
      <c r="L9" s="47">
        <f t="shared" si="1"/>
        <v>0</v>
      </c>
      <c r="M9" s="46">
        <f t="shared" si="2"/>
        <v>86727.165754112764</v>
      </c>
      <c r="O9" s="101"/>
      <c r="P9" s="47">
        <f t="shared" si="3"/>
        <v>0</v>
      </c>
      <c r="Q9" s="101"/>
      <c r="R9" s="47">
        <f t="shared" si="4"/>
        <v>0</v>
      </c>
      <c r="S9" s="46">
        <f t="shared" si="16"/>
        <v>0</v>
      </c>
      <c r="T9" s="46">
        <f t="shared" si="5"/>
        <v>0</v>
      </c>
      <c r="U9" s="47">
        <f t="shared" si="6"/>
        <v>0</v>
      </c>
      <c r="W9" s="46">
        <v>2341633.4753610445</v>
      </c>
      <c r="X9" s="46"/>
      <c r="Y9" s="47">
        <f t="shared" si="7"/>
        <v>0</v>
      </c>
      <c r="AA9" s="43"/>
      <c r="AB9" s="47">
        <v>0</v>
      </c>
      <c r="AC9" s="43"/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450000000000003" customHeight="1" outlineLevel="3" x14ac:dyDescent="0.2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2457450.2408121363</v>
      </c>
      <c r="I10" s="42">
        <f t="shared" si="19"/>
        <v>0</v>
      </c>
      <c r="J10" s="47">
        <f t="shared" si="0"/>
        <v>0</v>
      </c>
      <c r="K10" s="46">
        <f t="shared" si="20"/>
        <v>0</v>
      </c>
      <c r="L10" s="47">
        <f t="shared" si="1"/>
        <v>0</v>
      </c>
      <c r="M10" s="46">
        <f t="shared" si="2"/>
        <v>91016.675585634672</v>
      </c>
      <c r="O10" s="101"/>
      <c r="P10" s="47">
        <f t="shared" si="3"/>
        <v>0</v>
      </c>
      <c r="Q10" s="101"/>
      <c r="R10" s="47">
        <f t="shared" si="4"/>
        <v>0</v>
      </c>
      <c r="S10" s="46">
        <f t="shared" si="16"/>
        <v>0</v>
      </c>
      <c r="T10" s="46">
        <f t="shared" si="5"/>
        <v>0</v>
      </c>
      <c r="U10" s="47">
        <f t="shared" si="6"/>
        <v>0</v>
      </c>
      <c r="W10" s="46">
        <v>2457450.2408121363</v>
      </c>
      <c r="X10" s="46"/>
      <c r="Y10" s="47">
        <f t="shared" si="7"/>
        <v>0</v>
      </c>
      <c r="AA10" s="43"/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450000000000003" customHeight="1" outlineLevel="3" x14ac:dyDescent="0.2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8223765.7738308795</v>
      </c>
      <c r="I11" s="42">
        <f t="shared" si="19"/>
        <v>67898.849000000002</v>
      </c>
      <c r="J11" s="47">
        <f t="shared" si="0"/>
        <v>8.2564181504370185E-3</v>
      </c>
      <c r="K11" s="46">
        <f t="shared" si="20"/>
        <v>263866.84299999999</v>
      </c>
      <c r="L11" s="47">
        <f t="shared" si="1"/>
        <v>3.2085889877805071E-2</v>
      </c>
      <c r="M11" s="46">
        <f t="shared" si="2"/>
        <v>304583.91754929186</v>
      </c>
      <c r="O11" s="101">
        <v>67898.849000000002</v>
      </c>
      <c r="P11" s="47">
        <f t="shared" si="3"/>
        <v>0.22292329006179948</v>
      </c>
      <c r="Q11" s="101">
        <v>195967.99400000001</v>
      </c>
      <c r="R11" s="47">
        <f t="shared" si="4"/>
        <v>0.64339573663893734</v>
      </c>
      <c r="S11" s="46">
        <f t="shared" si="16"/>
        <v>4243.6780625000001</v>
      </c>
      <c r="T11" s="46">
        <f t="shared" si="5"/>
        <v>3562202.3805</v>
      </c>
      <c r="U11" s="47">
        <f t="shared" si="6"/>
        <v>0.43315951335036845</v>
      </c>
      <c r="W11" s="46">
        <f>+H11*0.96</f>
        <v>7894815.1428776439</v>
      </c>
      <c r="X11" s="46">
        <v>870449</v>
      </c>
      <c r="Y11" s="47">
        <f t="shared" si="7"/>
        <v>0.11025577980572236</v>
      </c>
      <c r="AA11" s="43"/>
      <c r="AB11" s="47">
        <v>0</v>
      </c>
      <c r="AC11" s="43">
        <v>870449</v>
      </c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2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1">+$W12*15%</f>
        <v>0</v>
      </c>
      <c r="AH12" s="45">
        <f t="shared" si="8"/>
        <v>0</v>
      </c>
      <c r="AN12" s="45">
        <f t="shared" ref="AN12" si="22">+AF12*2</f>
        <v>0</v>
      </c>
      <c r="AP12" s="45">
        <f t="shared" si="10"/>
        <v>0</v>
      </c>
      <c r="AV12" s="45">
        <f t="shared" ref="AV12" si="23">+AN12</f>
        <v>0</v>
      </c>
      <c r="AX12" s="45">
        <f t="shared" si="12"/>
        <v>0</v>
      </c>
      <c r="BD12" s="45">
        <f t="shared" ref="BD12" si="24">+$W12-AF12-AN12-AV12</f>
        <v>0</v>
      </c>
      <c r="BF12" s="45">
        <f t="shared" si="14"/>
        <v>0</v>
      </c>
      <c r="BK12" s="121"/>
    </row>
    <row r="13" spans="1:75" s="74" customFormat="1" x14ac:dyDescent="0.2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" customHeight="1" x14ac:dyDescent="0.25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" customHeight="1" x14ac:dyDescent="0.25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" customHeight="1" x14ac:dyDescent="0.25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" customHeight="1" x14ac:dyDescent="0.25">
      <c r="E17" s="54"/>
      <c r="F17" s="54"/>
      <c r="G17" s="54"/>
      <c r="H17" s="93"/>
      <c r="I17" s="83"/>
      <c r="K17" s="59"/>
      <c r="O17" s="72"/>
      <c r="X17" s="58"/>
    </row>
    <row r="18" spans="1:30" ht="21.6" customHeight="1" x14ac:dyDescent="0.25">
      <c r="E18" s="54"/>
      <c r="F18" s="54"/>
      <c r="G18" s="54"/>
      <c r="H18" s="95"/>
      <c r="I18" s="94"/>
      <c r="K18" s="70"/>
      <c r="O18" s="72"/>
      <c r="X18" s="58"/>
    </row>
    <row r="19" spans="1:30" x14ac:dyDescent="0.25">
      <c r="E19" s="54"/>
      <c r="F19" s="54"/>
      <c r="G19" s="54"/>
      <c r="H19" s="93"/>
      <c r="I19" s="79"/>
      <c r="K19" s="70"/>
    </row>
    <row r="20" spans="1:30" x14ac:dyDescent="0.25">
      <c r="H20" s="96"/>
      <c r="I20" s="94"/>
      <c r="W20" s="87"/>
      <c r="X20" s="88"/>
    </row>
    <row r="21" spans="1:30" s="3" customFormat="1" x14ac:dyDescent="0.2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25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25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  <mergeCell ref="AN4:AP4"/>
    <mergeCell ref="AR4:AT4"/>
    <mergeCell ref="BD4:BF4"/>
    <mergeCell ref="BL4:BN4"/>
    <mergeCell ref="BP4:BR4"/>
    <mergeCell ref="BH4:BJ4"/>
    <mergeCell ref="AV4:AX4"/>
    <mergeCell ref="AZ4:BB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109375" defaultRowHeight="15" outlineLevelRow="3" outlineLevelCol="1" x14ac:dyDescent="0.25"/>
  <cols>
    <col min="1" max="1" width="14.42578125" style="53" customWidth="1"/>
    <col min="2" max="2" width="15.85546875" style="45" hidden="1" customWidth="1"/>
    <col min="3" max="3" width="19.7109375" style="53" hidden="1" customWidth="1" outlineLevel="1"/>
    <col min="4" max="4" width="25" style="53" hidden="1" customWidth="1" outlineLevel="1" collapsed="1"/>
    <col min="5" max="5" width="26.7109375" style="53" hidden="1" customWidth="1" outlineLevel="1"/>
    <col min="6" max="6" width="15.42578125" style="53" customWidth="1" collapsed="1"/>
    <col min="7" max="7" width="15.42578125" style="53" customWidth="1"/>
    <col min="8" max="8" width="17.28515625" style="56" customWidth="1"/>
    <col min="9" max="9" width="21.140625" style="57" customWidth="1"/>
    <col min="10" max="10" width="14.42578125" style="3" customWidth="1"/>
    <col min="11" max="11" width="19.140625" style="3" customWidth="1"/>
    <col min="12" max="12" width="12.28515625" style="4" customWidth="1"/>
    <col min="13" max="13" width="14.7109375" style="4" customWidth="1" collapsed="1"/>
    <col min="14" max="14" width="2.140625" style="4" customWidth="1"/>
    <col min="15" max="15" width="15.85546875" style="4" customWidth="1" outlineLevel="1"/>
    <col min="16" max="16" width="10.42578125" style="4" customWidth="1" outlineLevel="1"/>
    <col min="17" max="17" width="15.7109375" style="4" customWidth="1"/>
    <col min="18" max="18" width="10.42578125" style="4" customWidth="1"/>
    <col min="19" max="19" width="13.85546875" style="4" customWidth="1"/>
    <col min="20" max="20" width="19.42578125" style="4" customWidth="1"/>
    <col min="21" max="21" width="13.7109375" style="4" customWidth="1"/>
    <col min="22" max="22" width="2.42578125" style="4" customWidth="1"/>
    <col min="23" max="23" width="20.140625" style="56" customWidth="1"/>
    <col min="24" max="24" width="17" style="57" customWidth="1"/>
    <col min="25" max="25" width="12.85546875" style="3" customWidth="1"/>
    <col min="26" max="26" width="1.5703125" style="4" customWidth="1"/>
    <col min="27" max="27" width="15.85546875" style="4" customWidth="1" outlineLevel="1"/>
    <col min="28" max="28" width="10.42578125" style="4" customWidth="1" outlineLevel="1"/>
    <col min="29" max="29" width="15.85546875" style="4" customWidth="1"/>
    <col min="30" max="30" width="12.28515625" style="4" customWidth="1"/>
    <col min="31" max="31" width="18.7109375" style="4" customWidth="1"/>
    <col min="32" max="16384" width="8.7109375" style="4"/>
  </cols>
  <sheetData>
    <row r="1" spans="1:31" s="65" customFormat="1" ht="22.5" customHeight="1" x14ac:dyDescent="0.25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75" x14ac:dyDescent="0.25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0.86310079384504979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0.81493559672620497</v>
      </c>
      <c r="Y2" s="64"/>
      <c r="AA2" s="63"/>
      <c r="AB2" s="63"/>
      <c r="AC2" s="63"/>
      <c r="AD2" s="63"/>
    </row>
    <row r="3" spans="1:31" s="12" customFormat="1" x14ac:dyDescent="0.25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2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25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2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(01.10)</v>
      </c>
      <c r="J6" s="27" t="s">
        <v>12</v>
      </c>
      <c r="K6" s="28" t="str">
        <f>+Tracking!K6</f>
        <v xml:space="preserve">ACT MTD DSR +HR
 (01.10-02.10)
</v>
      </c>
      <c r="L6" s="28" t="s">
        <v>13</v>
      </c>
      <c r="M6" s="29" t="s">
        <v>14</v>
      </c>
      <c r="N6" s="30"/>
      <c r="O6" s="31">
        <f>+Tracking!O6</f>
        <v>45566</v>
      </c>
      <c r="P6" s="28" t="s">
        <v>15</v>
      </c>
      <c r="Q6" s="31">
        <f>+Tracking!Q6</f>
        <v>45567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(02.10)
</v>
      </c>
      <c r="Y6" s="27" t="s">
        <v>12</v>
      </c>
      <c r="Z6" s="32"/>
      <c r="AA6" s="31">
        <f>+Tracking!AA6</f>
        <v>45566</v>
      </c>
      <c r="AB6" s="28" t="str">
        <f>+Tracking!AB6</f>
        <v>% Plan vs Act</v>
      </c>
      <c r="AC6" s="31">
        <f>+Tracking!AC6</f>
        <v>45567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2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67898.849000000002</v>
      </c>
      <c r="J7" s="37">
        <f t="shared" ref="J7:J20" si="0">+IFERROR(I7/H7,0)</f>
        <v>5.5361861058524685E-3</v>
      </c>
      <c r="K7" s="36">
        <f>+Tracking!K7</f>
        <v>263866.84299999999</v>
      </c>
      <c r="L7" s="37">
        <f t="shared" ref="L7:L20" si="1">+IFERROR((K7)/H7,0)</f>
        <v>2.1514590770334775E-2</v>
      </c>
      <c r="M7" s="36">
        <f t="shared" ref="M7:M20" si="2">IFERROR($H7/$M$3,0)</f>
        <v>471713.58447415696</v>
      </c>
      <c r="N7" s="38"/>
      <c r="O7" s="36">
        <f>+Tracking!O7</f>
        <v>67898.849000000002</v>
      </c>
      <c r="P7" s="37">
        <f t="shared" ref="P7:P20" si="3">IFERROR(O7/$M7,0)</f>
        <v>0.14394083875216418</v>
      </c>
      <c r="Q7" s="36">
        <f>+Tracking!Q7</f>
        <v>195967.99400000001</v>
      </c>
      <c r="R7" s="37">
        <f t="shared" ref="R7:R20" si="4">IFERROR(Q7/$M7,0)</f>
        <v>0.41543852127654002</v>
      </c>
      <c r="S7" s="36">
        <f t="shared" ref="S7" si="5">IFERROR(K7/$F7/$S$5,0)</f>
        <v>347.6506495388669</v>
      </c>
      <c r="T7" s="36">
        <f t="shared" ref="T7:T20" si="6">$K7/$S$5*$M$3</f>
        <v>298284.25730434782</v>
      </c>
      <c r="U7" s="37">
        <f t="shared" ref="U7:U20" si="7">IFERROR(T7/$H7,0)</f>
        <v>2.4320841740378442E-2</v>
      </c>
      <c r="W7" s="36">
        <f>+W8+W13</f>
        <v>12492130.449426485</v>
      </c>
      <c r="X7" s="36">
        <f>+Tracking!X7</f>
        <v>870449</v>
      </c>
      <c r="Y7" s="37">
        <f t="shared" ref="Y7:Y20" si="8">+IFERROR(X7/W7,0)</f>
        <v>6.9679787889179653E-2</v>
      </c>
      <c r="AA7" s="36">
        <f>+Tracking!AA7</f>
        <v>0</v>
      </c>
      <c r="AB7" s="37">
        <f>+Tracking!AB7</f>
        <v>0</v>
      </c>
      <c r="AC7" s="36">
        <f>+Tracking!AC7</f>
        <v>870449</v>
      </c>
      <c r="AD7" s="37">
        <f>+Tracking!AD7</f>
        <v>0</v>
      </c>
    </row>
    <row r="8" spans="1:31" s="39" customFormat="1" ht="17.25" customHeight="1" outlineLevel="1" x14ac:dyDescent="0.2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2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0</v>
      </c>
      <c r="J9" s="106">
        <f t="shared" si="0"/>
        <v>0</v>
      </c>
      <c r="K9" s="107">
        <f>+Tracking!K8</f>
        <v>0</v>
      </c>
      <c r="L9" s="106">
        <f t="shared" si="1"/>
        <v>0</v>
      </c>
      <c r="M9" s="107">
        <f t="shared" si="2"/>
        <v>200959.09837261945</v>
      </c>
      <c r="N9" s="108"/>
      <c r="O9" s="109">
        <f>+Tracking!O8</f>
        <v>0</v>
      </c>
      <c r="P9" s="106">
        <f t="shared" si="3"/>
        <v>0</v>
      </c>
      <c r="Q9" s="110">
        <f>+Tracking!Q8</f>
        <v>0</v>
      </c>
      <c r="R9" s="106">
        <f t="shared" si="4"/>
        <v>0</v>
      </c>
      <c r="S9" s="107">
        <f t="shared" si="9"/>
        <v>0</v>
      </c>
      <c r="T9" s="107">
        <f t="shared" si="6"/>
        <v>0</v>
      </c>
      <c r="U9" s="106">
        <f t="shared" si="7"/>
        <v>0</v>
      </c>
      <c r="V9" s="108"/>
      <c r="W9" s="107">
        <v>4754692.2674961761</v>
      </c>
      <c r="X9" s="107">
        <f>+Tracking!X8</f>
        <v>0</v>
      </c>
      <c r="Y9" s="106">
        <f t="shared" si="8"/>
        <v>0</v>
      </c>
      <c r="Z9" s="108"/>
      <c r="AA9" s="109">
        <f>+Tracking!AA8</f>
        <v>0</v>
      </c>
      <c r="AB9" s="106">
        <f>+Tracking!AB8</f>
        <v>0</v>
      </c>
      <c r="AC9" s="109">
        <f>+Tracking!AC8</f>
        <v>0</v>
      </c>
      <c r="AD9" s="106">
        <f>+Tracking!AD8</f>
        <v>0</v>
      </c>
      <c r="AE9" s="111">
        <f>+W9-X9+1000000</f>
        <v>5754692.2674961761</v>
      </c>
    </row>
    <row r="10" spans="1:31" s="52" customFormat="1" ht="17.25" customHeight="1" outlineLevel="3" x14ac:dyDescent="0.2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0</v>
      </c>
      <c r="J10" s="47">
        <f t="shared" si="0"/>
        <v>0</v>
      </c>
      <c r="K10" s="46">
        <f>+Tracking!K9</f>
        <v>0</v>
      </c>
      <c r="L10" s="47">
        <f t="shared" si="1"/>
        <v>0</v>
      </c>
      <c r="M10" s="46">
        <f t="shared" si="2"/>
        <v>29920.897039582895</v>
      </c>
      <c r="O10" s="43">
        <f>+Tracking!O9</f>
        <v>0</v>
      </c>
      <c r="P10" s="47">
        <f t="shared" si="3"/>
        <v>0</v>
      </c>
      <c r="Q10" s="43">
        <f>+Tracking!Q9</f>
        <v>0</v>
      </c>
      <c r="R10" s="47">
        <f t="shared" si="4"/>
        <v>0</v>
      </c>
      <c r="S10" s="46">
        <f t="shared" si="9"/>
        <v>0</v>
      </c>
      <c r="T10" s="46">
        <f t="shared" si="6"/>
        <v>0</v>
      </c>
      <c r="U10" s="47">
        <f t="shared" si="7"/>
        <v>0</v>
      </c>
      <c r="W10" s="46">
        <f>+H10</f>
        <v>777943.32302915526</v>
      </c>
      <c r="X10" s="46">
        <f>+Tracking!X9</f>
        <v>0</v>
      </c>
      <c r="Y10" s="47">
        <f t="shared" si="8"/>
        <v>0</v>
      </c>
      <c r="AA10" s="43">
        <f>+Tracking!AA9</f>
        <v>0</v>
      </c>
      <c r="AB10" s="47">
        <f>+Tracking!AB9</f>
        <v>0</v>
      </c>
      <c r="AC10" s="43">
        <f>+Tracking!AC9</f>
        <v>0</v>
      </c>
      <c r="AD10" s="47">
        <f>+Tracking!AD9</f>
        <v>0</v>
      </c>
      <c r="AE10" s="102"/>
    </row>
    <row r="11" spans="1:31" s="52" customFormat="1" ht="17.25" customHeight="1" outlineLevel="3" x14ac:dyDescent="0.2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0</v>
      </c>
      <c r="J11" s="47">
        <f t="shared" si="0"/>
        <v>0</v>
      </c>
      <c r="K11" s="46">
        <f>+Tracking!K10</f>
        <v>0</v>
      </c>
      <c r="L11" s="47">
        <f t="shared" si="1"/>
        <v>0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0</v>
      </c>
      <c r="R11" s="47">
        <f t="shared" si="4"/>
        <v>0</v>
      </c>
      <c r="S11" s="46">
        <f t="shared" si="9"/>
        <v>0</v>
      </c>
      <c r="T11" s="46">
        <f t="shared" si="6"/>
        <v>0</v>
      </c>
      <c r="U11" s="47">
        <f t="shared" si="7"/>
        <v>0</v>
      </c>
      <c r="W11" s="46">
        <f t="shared" ref="W11" si="11">+H11</f>
        <v>528853.76758468978</v>
      </c>
      <c r="X11" s="46">
        <f>+Tracking!X10</f>
        <v>0</v>
      </c>
      <c r="Y11" s="47">
        <f t="shared" si="8"/>
        <v>0</v>
      </c>
      <c r="AA11" s="43">
        <f>+Tracking!AA10</f>
        <v>0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2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67898.849000000002</v>
      </c>
      <c r="J12" s="47">
        <f t="shared" si="0"/>
        <v>2.7880561550641114E-2</v>
      </c>
      <c r="K12" s="46">
        <f>+Tracking!K11</f>
        <v>263866.84299999999</v>
      </c>
      <c r="L12" s="47">
        <f t="shared" si="1"/>
        <v>0.1083487550346377</v>
      </c>
      <c r="M12" s="46">
        <f t="shared" si="2"/>
        <v>93667.2020599112</v>
      </c>
      <c r="O12" s="43">
        <f>+Tracking!O11</f>
        <v>67898.849000000002</v>
      </c>
      <c r="P12" s="47">
        <f t="shared" si="3"/>
        <v>0.72489460031666897</v>
      </c>
      <c r="Q12" s="43">
        <f>+Tracking!Q11</f>
        <v>195967.99400000001</v>
      </c>
      <c r="R12" s="47">
        <f t="shared" si="4"/>
        <v>2.0921730305839112</v>
      </c>
      <c r="S12" s="46">
        <f t="shared" si="9"/>
        <v>369.01548369565216</v>
      </c>
      <c r="T12" s="46">
        <f t="shared" si="6"/>
        <v>298284.25730434782</v>
      </c>
      <c r="U12" s="47">
        <f t="shared" si="7"/>
        <v>0.12248120134350349</v>
      </c>
      <c r="W12" s="46">
        <v>3225562.040699455</v>
      </c>
      <c r="X12" s="46">
        <f>+Tracking!X11</f>
        <v>870449</v>
      </c>
      <c r="Y12" s="47">
        <f t="shared" si="8"/>
        <v>0.26985963655848494</v>
      </c>
      <c r="AA12" s="43">
        <f>+Tracking!AA11</f>
        <v>0</v>
      </c>
      <c r="AB12" s="47">
        <f>+Tracking!AB11</f>
        <v>0</v>
      </c>
      <c r="AC12" s="43">
        <f>+Tracking!AC11</f>
        <v>870449</v>
      </c>
      <c r="AD12" s="47">
        <f>+Tracking!AD11</f>
        <v>0</v>
      </c>
      <c r="AE12" s="102"/>
    </row>
    <row r="13" spans="1:31" s="39" customFormat="1" ht="17.25" customHeight="1" outlineLevel="1" x14ac:dyDescent="0.2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2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2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2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2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2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2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2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2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2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" customHeight="1" x14ac:dyDescent="0.25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" customHeight="1" x14ac:dyDescent="0.25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" customHeight="1" x14ac:dyDescent="0.25">
      <c r="E25" s="54"/>
      <c r="F25" s="54"/>
      <c r="G25" s="54"/>
      <c r="H25" s="97"/>
      <c r="I25" s="98"/>
      <c r="K25" s="70"/>
      <c r="AC25" s="72"/>
    </row>
    <row r="26" spans="1:31" ht="21.6" customHeight="1" x14ac:dyDescent="0.25">
      <c r="E26" s="54"/>
      <c r="F26" s="54"/>
      <c r="G26" s="54"/>
      <c r="H26" s="93"/>
      <c r="I26" s="83"/>
      <c r="K26" s="59"/>
      <c r="X26" s="58"/>
    </row>
    <row r="27" spans="1:31" ht="21.6" customHeight="1" x14ac:dyDescent="0.25">
      <c r="E27" s="54"/>
      <c r="F27" s="54"/>
      <c r="G27" s="54"/>
      <c r="H27" s="95"/>
      <c r="I27" s="94"/>
      <c r="K27" s="70"/>
      <c r="X27" s="58"/>
    </row>
    <row r="28" spans="1:31" x14ac:dyDescent="0.25">
      <c r="E28" s="54"/>
      <c r="F28" s="54"/>
      <c r="G28" s="54"/>
      <c r="H28" s="93"/>
      <c r="I28" s="79"/>
      <c r="K28" s="70"/>
    </row>
    <row r="29" spans="1:31" x14ac:dyDescent="0.25">
      <c r="H29" s="96"/>
      <c r="I29" s="94"/>
      <c r="W29" s="87"/>
      <c r="X29" s="88"/>
    </row>
    <row r="30" spans="1:31" s="3" customFormat="1" x14ac:dyDescent="0.2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25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25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SA VP</cp:lastModifiedBy>
  <dcterms:created xsi:type="dcterms:W3CDTF">2023-05-10T02:21:46Z</dcterms:created>
  <dcterms:modified xsi:type="dcterms:W3CDTF">2024-10-02T10:40:55Z</dcterms:modified>
</cp:coreProperties>
</file>