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1798BBE3-56A6-4430-B8CF-3E760501B13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TE" sheetId="1" r:id="rId1"/>
    <sheet name="MTM-MTS" sheetId="2" r:id="rId2"/>
    <sheet name="Direct tinh thuong_T3" sheetId="3" state="hidden" r:id="rId3"/>
    <sheet name="Huong Thuy South_T3" sheetId="4" state="hidden" r:id="rId4"/>
    <sheet name="Huong Thuy North_T3" sheetId="5" state="hidden" r:id="rId5"/>
  </sheets>
  <externalReferences>
    <externalReference r:id="rId6"/>
  </externalReferences>
  <definedNames>
    <definedName name="_" localSheetId="4" hidden="1">#REF!</definedName>
    <definedName name="_" localSheetId="3" hidden="1">#REF!</definedName>
    <definedName name="_" hidden="1">#REF!</definedName>
    <definedName name="_1" localSheetId="4" hidden="1">#REF!</definedName>
    <definedName name="_1" localSheetId="3" hidden="1">#REF!</definedName>
    <definedName name="_1" hidden="1">#REF!</definedName>
    <definedName name="_146436\" localSheetId="4" hidden="1">#REF!</definedName>
    <definedName name="_146436\" localSheetId="3" hidden="1">#REF!</definedName>
    <definedName name="_146436\" hidden="1">#REF!</definedName>
    <definedName name="_2" localSheetId="4" hidden="1">#REF!</definedName>
    <definedName name="_2" localSheetId="3" hidden="1">#REF!</definedName>
    <definedName name="_2" hidden="1">#REF!</definedName>
    <definedName name="_3" localSheetId="4" hidden="1">#REF!</definedName>
    <definedName name="_3" localSheetId="3" hidden="1">#REF!</definedName>
    <definedName name="_3" hidden="1">#REF!</definedName>
    <definedName name="_32132" localSheetId="4" hidden="1">#REF!</definedName>
    <definedName name="_32132" localSheetId="3" hidden="1">#REF!</definedName>
    <definedName name="_32132" hidden="1">#REF!</definedName>
    <definedName name="_a" localSheetId="4" hidden="1">#REF!</definedName>
    <definedName name="_a" localSheetId="3" hidden="1">#REF!</definedName>
    <definedName name="_a" hidden="1">#REF!</definedName>
    <definedName name="_Fill" localSheetId="4" hidden="1">#REF!</definedName>
    <definedName name="_Fill" localSheetId="3" hidden="1">#REF!</definedName>
    <definedName name="_Fill" hidden="1">#REF!</definedName>
    <definedName name="_xlnm._FilterDatabase" localSheetId="0" hidden="1">MTE!$A$3:$Q$49</definedName>
    <definedName name="adasda\" localSheetId="4" hidden="1">#REF!</definedName>
    <definedName name="adasda\" localSheetId="3" hidden="1">#REF!</definedName>
    <definedName name="adasda\" hidden="1">#REF!</definedName>
    <definedName name="as" localSheetId="4" hidden="1">#REF!</definedName>
    <definedName name="as" localSheetId="3" hidden="1">#REF!</definedName>
    <definedName name="as" hidden="1">#REF!</definedName>
    <definedName name="Avail_3" localSheetId="4" hidden="1">#REF!</definedName>
    <definedName name="Avail_3" localSheetId="3" hidden="1">#REF!</definedName>
    <definedName name="Avail_3" hidden="1">#REF!</definedName>
    <definedName name="Avail_4" localSheetId="4" hidden="1">#REF!</definedName>
    <definedName name="Avail_4" localSheetId="3" hidden="1">#REF!</definedName>
    <definedName name="Avail_4" hidden="1">#REF!</definedName>
    <definedName name="Availble" localSheetId="4" hidden="1">#REF!</definedName>
    <definedName name="Availble" localSheetId="3" hidden="1">#REF!</definedName>
    <definedName name="Availble" hidden="1">#REF!</definedName>
    <definedName name="CEN_2">[1]ASO!$C$249:$F$265</definedName>
    <definedName name="DÒ" localSheetId="4">#REF!</definedName>
    <definedName name="DÒ" localSheetId="3">#REF!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 localSheetId="4">#REF!</definedName>
    <definedName name="ò82" localSheetId="3">#REF!</definedName>
    <definedName name="ò82">#REF!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Q47" i="1" s="1"/>
  <c r="O47" i="1"/>
  <c r="Q46" i="1"/>
  <c r="P46" i="1"/>
  <c r="O46" i="1"/>
  <c r="P45" i="1"/>
  <c r="Q45" i="1" s="1"/>
  <c r="O45" i="1"/>
  <c r="P44" i="1"/>
  <c r="Q44" i="1" s="1"/>
  <c r="O44" i="1"/>
  <c r="P43" i="1"/>
  <c r="Q43" i="1" s="1"/>
  <c r="O43" i="1"/>
  <c r="Q42" i="1"/>
  <c r="P42" i="1"/>
  <c r="O42" i="1"/>
  <c r="P41" i="1"/>
  <c r="Q41" i="1" s="1"/>
  <c r="O41" i="1"/>
  <c r="P40" i="1"/>
  <c r="Q40" i="1" s="1"/>
  <c r="O40" i="1"/>
  <c r="P39" i="1"/>
  <c r="Q39" i="1" s="1"/>
  <c r="O39" i="1"/>
  <c r="Q38" i="1"/>
  <c r="P38" i="1"/>
  <c r="O38" i="1"/>
  <c r="P37" i="1"/>
  <c r="Q37" i="1" s="1"/>
  <c r="O37" i="1"/>
  <c r="P36" i="1"/>
  <c r="Q36" i="1" s="1"/>
  <c r="O36" i="1"/>
  <c r="P35" i="1"/>
  <c r="Q35" i="1" s="1"/>
  <c r="O35" i="1"/>
  <c r="Q34" i="1"/>
  <c r="P34" i="1"/>
  <c r="O34" i="1"/>
  <c r="P33" i="1"/>
  <c r="Q33" i="1" s="1"/>
  <c r="O33" i="1"/>
  <c r="P32" i="1"/>
  <c r="Q32" i="1" s="1"/>
  <c r="O32" i="1"/>
  <c r="P31" i="1"/>
  <c r="Q31" i="1" s="1"/>
  <c r="O31" i="1"/>
  <c r="Q30" i="1"/>
  <c r="P30" i="1"/>
  <c r="O30" i="1"/>
  <c r="P29" i="1"/>
  <c r="Q29" i="1" s="1"/>
  <c r="O29" i="1"/>
  <c r="P28" i="1"/>
  <c r="Q28" i="1" s="1"/>
  <c r="O28" i="1"/>
  <c r="P27" i="1"/>
  <c r="Q27" i="1" s="1"/>
  <c r="O27" i="1"/>
  <c r="Q26" i="1"/>
  <c r="P26" i="1"/>
  <c r="O26" i="1"/>
  <c r="P25" i="1"/>
  <c r="Q25" i="1" s="1"/>
  <c r="O25" i="1"/>
  <c r="P24" i="1"/>
  <c r="Q24" i="1" s="1"/>
  <c r="O24" i="1"/>
  <c r="P23" i="1"/>
  <c r="Q23" i="1" s="1"/>
  <c r="O23" i="1"/>
  <c r="Q22" i="1"/>
  <c r="P22" i="1"/>
  <c r="O22" i="1"/>
  <c r="P21" i="1"/>
  <c r="Q21" i="1" s="1"/>
  <c r="O21" i="1"/>
  <c r="P20" i="1"/>
  <c r="Q20" i="1" s="1"/>
  <c r="O20" i="1"/>
  <c r="P19" i="1"/>
  <c r="Q19" i="1" s="1"/>
  <c r="O19" i="1"/>
  <c r="Q18" i="1"/>
  <c r="P18" i="1"/>
  <c r="O18" i="1"/>
  <c r="P17" i="1"/>
  <c r="Q17" i="1" s="1"/>
  <c r="O17" i="1"/>
  <c r="P16" i="1"/>
  <c r="Q16" i="1" s="1"/>
  <c r="O16" i="1"/>
  <c r="P15" i="1"/>
  <c r="Q15" i="1" s="1"/>
  <c r="O15" i="1"/>
  <c r="Q14" i="1"/>
  <c r="P14" i="1"/>
  <c r="O14" i="1"/>
  <c r="P13" i="1"/>
  <c r="Q13" i="1" s="1"/>
  <c r="O13" i="1"/>
  <c r="P12" i="1"/>
  <c r="Q12" i="1" s="1"/>
  <c r="O12" i="1"/>
  <c r="P11" i="1"/>
  <c r="Q11" i="1" s="1"/>
  <c r="O11" i="1"/>
  <c r="Q10" i="1"/>
  <c r="P10" i="1"/>
  <c r="O10" i="1"/>
  <c r="P9" i="1"/>
  <c r="Q9" i="1" s="1"/>
  <c r="O9" i="1"/>
  <c r="P8" i="1"/>
  <c r="Q8" i="1" s="1"/>
  <c r="O8" i="1"/>
  <c r="P7" i="1"/>
  <c r="Q7" i="1" s="1"/>
  <c r="O7" i="1"/>
  <c r="Q6" i="1"/>
  <c r="P6" i="1"/>
  <c r="O6" i="1"/>
  <c r="P5" i="1"/>
  <c r="Q5" i="1" s="1"/>
  <c r="O5" i="1"/>
  <c r="M12" i="2"/>
  <c r="G26" i="2" l="1"/>
  <c r="J26" i="2"/>
  <c r="M26" i="2"/>
  <c r="K11" i="2" l="1"/>
  <c r="H11" i="2"/>
  <c r="H25" i="2"/>
  <c r="K25" i="2"/>
  <c r="N25" i="2"/>
  <c r="N22" i="2"/>
  <c r="P25" i="2"/>
  <c r="Q25" i="2" s="1"/>
  <c r="O25" i="2"/>
  <c r="P11" i="2"/>
  <c r="Q11" i="2" s="1"/>
  <c r="O11" i="2"/>
  <c r="N11" i="2"/>
  <c r="N8" i="2"/>
  <c r="N45" i="1" l="1"/>
  <c r="P26" i="2" l="1"/>
  <c r="O26" i="2"/>
  <c r="P24" i="2"/>
  <c r="O24" i="2"/>
  <c r="P23" i="2"/>
  <c r="O23" i="2"/>
  <c r="P22" i="2"/>
  <c r="O22" i="2"/>
  <c r="P21" i="2"/>
  <c r="Q21" i="2" s="1"/>
  <c r="O21" i="2"/>
  <c r="P12" i="2"/>
  <c r="O12" i="2"/>
  <c r="P10" i="2"/>
  <c r="Q10" i="2" s="1"/>
  <c r="O10" i="2"/>
  <c r="P9" i="2"/>
  <c r="O9" i="2"/>
  <c r="P8" i="2"/>
  <c r="O8" i="2"/>
  <c r="P7" i="2"/>
  <c r="O7" i="2"/>
  <c r="P6" i="2"/>
  <c r="O6" i="2"/>
  <c r="I20" i="2"/>
  <c r="J19" i="2"/>
  <c r="I19" i="2"/>
  <c r="K22" i="2"/>
  <c r="K8" i="2"/>
  <c r="N40" i="1"/>
  <c r="K40" i="1"/>
  <c r="N39" i="1"/>
  <c r="K39" i="1"/>
  <c r="N38" i="1"/>
  <c r="K38" i="1"/>
  <c r="N37" i="1"/>
  <c r="K37" i="1"/>
  <c r="K22" i="1"/>
  <c r="N22" i="1"/>
  <c r="Q26" i="2" l="1"/>
  <c r="Q23" i="2"/>
  <c r="Q24" i="2"/>
  <c r="Q22" i="2"/>
  <c r="Q12" i="2"/>
  <c r="Q7" i="2"/>
  <c r="Q6" i="2"/>
  <c r="Q9" i="2"/>
  <c r="Q8" i="2"/>
  <c r="P20" i="2"/>
  <c r="Q20" i="2" s="1"/>
  <c r="F20" i="2"/>
  <c r="O20" i="2" s="1"/>
  <c r="G19" i="2"/>
  <c r="F19" i="2"/>
  <c r="K33" i="1"/>
  <c r="N33" i="1"/>
  <c r="K34" i="1"/>
  <c r="N34" i="1"/>
  <c r="K35" i="1"/>
  <c r="N35" i="1"/>
  <c r="K36" i="1"/>
  <c r="N36" i="1"/>
  <c r="K41" i="1"/>
  <c r="N41" i="1"/>
  <c r="K42" i="1"/>
  <c r="N42" i="1"/>
  <c r="K43" i="1"/>
  <c r="N43" i="1"/>
  <c r="K44" i="1"/>
  <c r="N44" i="1"/>
  <c r="K46" i="1"/>
  <c r="N46" i="1"/>
  <c r="K47" i="1"/>
  <c r="N47" i="1"/>
  <c r="H47" i="1"/>
  <c r="H46" i="1"/>
  <c r="H44" i="1"/>
  <c r="H43" i="1"/>
  <c r="H42" i="1"/>
  <c r="H41" i="1"/>
  <c r="H36" i="1"/>
  <c r="H35" i="1"/>
  <c r="H34" i="1"/>
  <c r="H33" i="1"/>
  <c r="L27" i="2" l="1"/>
  <c r="J27" i="2"/>
  <c r="I27" i="2"/>
  <c r="G27" i="2"/>
  <c r="F27" i="2"/>
  <c r="K26" i="2"/>
  <c r="H26" i="2"/>
  <c r="M27" i="2"/>
  <c r="K24" i="2"/>
  <c r="H24" i="2"/>
  <c r="K23" i="2"/>
  <c r="H23" i="2"/>
  <c r="K21" i="2"/>
  <c r="H21" i="2"/>
  <c r="K20" i="2"/>
  <c r="H20" i="2"/>
  <c r="A20" i="2"/>
  <c r="A21" i="2" s="1"/>
  <c r="A23" i="2" s="1"/>
  <c r="A24" i="2" s="1"/>
  <c r="A26" i="2" s="1"/>
  <c r="O19" i="2"/>
  <c r="K19" i="2"/>
  <c r="H19" i="2"/>
  <c r="H27" i="2" l="1"/>
  <c r="N27" i="2"/>
  <c r="K27" i="2"/>
  <c r="O27" i="2"/>
  <c r="N26" i="2"/>
  <c r="N19" i="2"/>
  <c r="N20" i="2"/>
  <c r="N21" i="2"/>
  <c r="N23" i="2"/>
  <c r="N24" i="2"/>
  <c r="P19" i="2"/>
  <c r="Q19" i="2" s="1"/>
  <c r="O5" i="2"/>
  <c r="N29" i="3"/>
  <c r="O13" i="2" l="1"/>
  <c r="P27" i="2"/>
  <c r="Q27" i="2" s="1"/>
  <c r="P5" i="2" l="1"/>
  <c r="Q5" i="2" s="1"/>
  <c r="M13" i="2"/>
  <c r="L13" i="2"/>
  <c r="J13" i="2"/>
  <c r="I13" i="2"/>
  <c r="G13" i="2"/>
  <c r="F13" i="2"/>
  <c r="N10" i="2"/>
  <c r="N7" i="2"/>
  <c r="N6" i="2"/>
  <c r="N5" i="2"/>
  <c r="K12" i="2"/>
  <c r="K10" i="2"/>
  <c r="K9" i="2"/>
  <c r="K7" i="2"/>
  <c r="K6" i="2"/>
  <c r="K5" i="2"/>
  <c r="H12" i="2"/>
  <c r="H10" i="2"/>
  <c r="H9" i="2"/>
  <c r="H7" i="2"/>
  <c r="H6" i="2"/>
  <c r="H5" i="2"/>
  <c r="M48" i="1"/>
  <c r="L48" i="1"/>
  <c r="J48" i="1"/>
  <c r="I48" i="1"/>
  <c r="G48" i="1"/>
  <c r="F48" i="1"/>
  <c r="P4" i="1"/>
  <c r="O4" i="1"/>
  <c r="N32" i="1"/>
  <c r="N31" i="1"/>
  <c r="N30" i="1"/>
  <c r="N29" i="1"/>
  <c r="N28" i="1"/>
  <c r="N27" i="1"/>
  <c r="N26" i="1"/>
  <c r="N25" i="1"/>
  <c r="N24" i="1"/>
  <c r="N23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K32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H32" i="1"/>
  <c r="H31" i="1"/>
  <c r="H30" i="1"/>
  <c r="H29" i="1"/>
  <c r="H28" i="1"/>
  <c r="H27" i="1"/>
  <c r="H26" i="1"/>
  <c r="H25" i="1"/>
  <c r="H24" i="1"/>
  <c r="H23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13" i="2" l="1"/>
  <c r="P13" i="2"/>
  <c r="Q13" i="2" s="1"/>
  <c r="N12" i="2"/>
  <c r="N13" i="2"/>
  <c r="K13" i="2"/>
  <c r="H48" i="1"/>
  <c r="K48" i="1"/>
  <c r="O48" i="1"/>
  <c r="P48" i="1"/>
  <c r="N48" i="1"/>
  <c r="Q4" i="1"/>
  <c r="Q48" i="1" l="1"/>
  <c r="E7" i="5" l="1"/>
  <c r="E4" i="5"/>
  <c r="D9" i="5" l="1"/>
  <c r="C9" i="5"/>
  <c r="E6" i="5"/>
  <c r="E8" i="5"/>
  <c r="E5" i="5"/>
  <c r="E3" i="5"/>
  <c r="E9" i="5" l="1"/>
  <c r="E11" i="4"/>
  <c r="E10" i="4"/>
  <c r="E9" i="4"/>
  <c r="E8" i="4"/>
  <c r="E7" i="4"/>
  <c r="E6" i="4"/>
  <c r="E5" i="4"/>
  <c r="E4" i="4"/>
  <c r="E3" i="4"/>
  <c r="C12" i="4"/>
  <c r="C13" i="5" s="1"/>
  <c r="D12" i="4" l="1"/>
  <c r="D16" i="4" l="1"/>
  <c r="E12" i="4"/>
  <c r="F54" i="3" l="1"/>
  <c r="E54" i="3"/>
  <c r="D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K32" i="3"/>
  <c r="I32" i="3"/>
  <c r="H32" i="3"/>
  <c r="I31" i="3"/>
  <c r="K31" i="3" s="1"/>
  <c r="H31" i="3"/>
  <c r="I29" i="3"/>
  <c r="H29" i="3"/>
  <c r="G29" i="3"/>
  <c r="L28" i="3"/>
  <c r="J28" i="3"/>
  <c r="K28" i="3" s="1"/>
  <c r="L27" i="3"/>
  <c r="K27" i="3"/>
  <c r="J27" i="3"/>
  <c r="J26" i="3"/>
  <c r="K26" i="3" s="1"/>
  <c r="K25" i="3"/>
  <c r="J25" i="3"/>
  <c r="J24" i="3"/>
  <c r="K24" i="3" s="1"/>
  <c r="K23" i="3"/>
  <c r="J23" i="3"/>
  <c r="J22" i="3"/>
  <c r="J21" i="3"/>
  <c r="J20" i="3"/>
  <c r="K20" i="3" s="1"/>
  <c r="J19" i="3"/>
  <c r="K19" i="3" s="1"/>
  <c r="J18" i="3"/>
  <c r="K18" i="3" s="1"/>
  <c r="J17" i="3"/>
  <c r="K17" i="3" s="1"/>
  <c r="J16" i="3"/>
  <c r="J15" i="3"/>
  <c r="J14" i="3"/>
  <c r="J13" i="3"/>
  <c r="K13" i="3" s="1"/>
  <c r="J12" i="3"/>
  <c r="J11" i="3"/>
  <c r="J10" i="3"/>
  <c r="K10" i="3" s="1"/>
  <c r="J9" i="3"/>
  <c r="K9" i="3" s="1"/>
  <c r="K8" i="3"/>
  <c r="J8" i="3"/>
  <c r="J7" i="3"/>
  <c r="K7" i="3" s="1"/>
  <c r="J6" i="3"/>
  <c r="K6" i="3" s="1"/>
  <c r="J5" i="3"/>
  <c r="J4" i="3"/>
  <c r="F29" i="3"/>
  <c r="A6" i="2"/>
  <c r="A7" i="2" s="1"/>
  <c r="A9" i="2" s="1"/>
  <c r="A10" i="2" s="1"/>
  <c r="A12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l="1"/>
  <c r="A34" i="1" s="1"/>
  <c r="A35" i="1" s="1"/>
  <c r="A36" i="1" s="1"/>
  <c r="J31" i="3"/>
  <c r="K11" i="3"/>
  <c r="K15" i="3"/>
  <c r="J32" i="3"/>
  <c r="K22" i="3"/>
  <c r="K5" i="3"/>
  <c r="K12" i="3"/>
  <c r="K14" i="3"/>
  <c r="K16" i="3"/>
  <c r="K21" i="3"/>
  <c r="K4" i="3"/>
  <c r="J29" i="3"/>
  <c r="K29" i="3" s="1"/>
  <c r="A41" i="1" l="1"/>
  <c r="A42" i="1" s="1"/>
  <c r="A43" i="1" s="1"/>
  <c r="A44" i="1" s="1"/>
  <c r="A45" i="1" s="1"/>
  <c r="A46" i="1" s="1"/>
  <c r="A47" i="1" s="1"/>
  <c r="A37" i="1"/>
  <c r="A38" i="1" s="1"/>
  <c r="A39" i="1" s="1"/>
  <c r="A40" i="1" s="1"/>
  <c r="N9" i="2"/>
</calcChain>
</file>

<file path=xl/sharedStrings.xml><?xml version="1.0" encoding="utf-8"?>
<sst xmlns="http://schemas.openxmlformats.org/spreadsheetml/2006/main" count="339" uniqueCount="150">
  <si>
    <t>Mã NV</t>
  </si>
  <si>
    <t>MTE</t>
  </si>
  <si>
    <t>NBTS04808</t>
  </si>
  <si>
    <t>Phùng Mỹ Dung</t>
  </si>
  <si>
    <t>NBTS04078</t>
  </si>
  <si>
    <t xml:space="preserve">Nguyễn Lê Tường Vy </t>
  </si>
  <si>
    <t>Nguyễn Hồng Diên</t>
  </si>
  <si>
    <t>NBTS04715</t>
  </si>
  <si>
    <t>Nguyễn Trung Kiên</t>
  </si>
  <si>
    <t>NBTS04809</t>
  </si>
  <si>
    <t>Đỗ Thị A Lin</t>
  </si>
  <si>
    <t>NBTS05187</t>
  </si>
  <si>
    <t>Nguyễn Hoàng Tâm</t>
  </si>
  <si>
    <t>NBTS04999</t>
  </si>
  <si>
    <t>Nguyễn Thanh Phương Thảo</t>
  </si>
  <si>
    <t>Trương Hà Ngọc Trâm</t>
  </si>
  <si>
    <t>NBTS04746</t>
  </si>
  <si>
    <t>Phạm Hà Ngọc Diễm</t>
  </si>
  <si>
    <t>NBTS04854</t>
  </si>
  <si>
    <t>Võ Thái Trâm</t>
  </si>
  <si>
    <t>NBTS05000</t>
  </si>
  <si>
    <t>Nguyễn Thị Dung</t>
  </si>
  <si>
    <t>NBTS04869</t>
  </si>
  <si>
    <t>Tôn Thất Thạch</t>
  </si>
  <si>
    <t>NBTS05022</t>
  </si>
  <si>
    <t>Đào Ngọc Sơn</t>
  </si>
  <si>
    <t>NBTS05076</t>
  </si>
  <si>
    <t>Trịnh Như Quỳnh</t>
  </si>
  <si>
    <t>MTS Phương</t>
  </si>
  <si>
    <t>Target</t>
  </si>
  <si>
    <t>Actual</t>
  </si>
  <si>
    <t>NBTS04191</t>
  </si>
  <si>
    <t>Tạ Mộng Tuyền</t>
  </si>
  <si>
    <t>NBTS04358</t>
  </si>
  <si>
    <t>Đặng Hoàng Thiên Ân</t>
  </si>
  <si>
    <t>NBTS03768</t>
  </si>
  <si>
    <t>Nguyễn Ngọc Danh</t>
  </si>
  <si>
    <t>NBTS03137</t>
  </si>
  <si>
    <t>Nguyễn Thị Như Huỳnh</t>
  </si>
  <si>
    <t>NBTS04093</t>
  </si>
  <si>
    <t>Nguyễn Thị Phương Tâm</t>
  </si>
  <si>
    <t>NBTS03310</t>
  </si>
  <si>
    <t>Đàm Thị Kim Xuyến</t>
  </si>
  <si>
    <t>NBTS03065</t>
  </si>
  <si>
    <t>Hồ Ngọc Hiếu</t>
  </si>
  <si>
    <t>NBTS03136</t>
  </si>
  <si>
    <t>Nguyễn Gia Bảo</t>
  </si>
  <si>
    <t>NBTS03964</t>
  </si>
  <si>
    <t>Lê Thị Dung</t>
  </si>
  <si>
    <t>NBTS03483</t>
  </si>
  <si>
    <t>Vũ Thị Hải Yến</t>
  </si>
  <si>
    <t>NBTS05001</t>
  </si>
  <si>
    <t xml:space="preserve">Nguyễn Tuấn Anh </t>
  </si>
  <si>
    <t>NBTS03784</t>
  </si>
  <si>
    <t>Đặng Thị Liên</t>
  </si>
  <si>
    <t>Trịnh Thị Thanh Huyền</t>
  </si>
  <si>
    <t>NBTS04992</t>
  </si>
  <si>
    <t>Vũ Thị Thuỳ Lan</t>
  </si>
  <si>
    <t>NBTS03961</t>
  </si>
  <si>
    <t>Trần Thị Thúy Quỳnh</t>
  </si>
  <si>
    <t>NBTS04860</t>
  </si>
  <si>
    <t>Trương Ngọc Bích</t>
  </si>
  <si>
    <t>NBTS05102</t>
  </si>
  <si>
    <t>Lê Yến Phụng</t>
  </si>
  <si>
    <t>NBTS03960</t>
  </si>
  <si>
    <t>Nguyễn Thành Long</t>
  </si>
  <si>
    <t>NBTB00032</t>
  </si>
  <si>
    <t>Lê Văn Thanh Khánh</t>
  </si>
  <si>
    <t>NBTS05103</t>
  </si>
  <si>
    <t>NBTB00434</t>
  </si>
  <si>
    <t>Phạm Ngọc Minh</t>
  </si>
  <si>
    <t>STT</t>
  </si>
  <si>
    <t>Start day</t>
  </si>
  <si>
    <t>Resign date</t>
  </si>
  <si>
    <t>End</t>
  </si>
  <si>
    <t>MTE DIRECT</t>
  </si>
  <si>
    <t>Code</t>
  </si>
  <si>
    <t>Ngày vào làm</t>
  </si>
  <si>
    <t xml:space="preserve">Ngày nghỉ </t>
  </si>
  <si>
    <t>Target T3_có CF</t>
  </si>
  <si>
    <t>Act T3
Big C Lotte</t>
  </si>
  <si>
    <t>Act T3
Co.op_SO</t>
  </si>
  <si>
    <t>Act T3
Co.opfood_SO+FL</t>
  </si>
  <si>
    <t>Act T3</t>
  </si>
  <si>
    <t>% Act T3/ Target T3</t>
  </si>
  <si>
    <t>NBTS05293</t>
  </si>
  <si>
    <t>Nguyễn Duy Vương</t>
  </si>
  <si>
    <t>NBTS05294</t>
  </si>
  <si>
    <t>Ngũ Cảnh Thành</t>
  </si>
  <si>
    <t>NBTS05262</t>
  </si>
  <si>
    <t>Lê Trương Phi</t>
  </si>
  <si>
    <t>NBTS05281</t>
  </si>
  <si>
    <t>Trần Thị Cẩm Tiên</t>
  </si>
  <si>
    <t>MTS Long (Customer Credit Memo)</t>
  </si>
  <si>
    <t>MTS Tưởng (Customer Credit Memo)</t>
  </si>
  <si>
    <t>Tổng cộng</t>
  </si>
  <si>
    <t>Big C Lotte</t>
  </si>
  <si>
    <t>CM</t>
  </si>
  <si>
    <t>CF</t>
  </si>
  <si>
    <t>Total</t>
  </si>
  <si>
    <t>HƯƠNG THỦY  SOUTH (THÁNG 3)</t>
  </si>
  <si>
    <t>Code NV</t>
  </si>
  <si>
    <t>Tên MTE</t>
  </si>
  <si>
    <t>Sum of TAR</t>
  </si>
  <si>
    <t>Sum of ACT</t>
  </si>
  <si>
    <t>% ACT/TAR</t>
  </si>
  <si>
    <t>Nguyễn Thị Như Huỳnh</t>
  </si>
  <si>
    <t>HƯƠNG THỦY  NORTH (THÁNG 3)</t>
  </si>
  <si>
    <t>Vũ Thị Thùy Lan</t>
  </si>
  <si>
    <t>% Jan'24</t>
  </si>
  <si>
    <t>% Feb'24</t>
  </si>
  <si>
    <t>% Mar'24</t>
  </si>
  <si>
    <t>MT</t>
  </si>
  <si>
    <t>SO</t>
  </si>
  <si>
    <t>SI</t>
  </si>
  <si>
    <t>Apr'24</t>
  </si>
  <si>
    <t>May'24</t>
  </si>
  <si>
    <t>Jun'24</t>
  </si>
  <si>
    <t>% Q2'24</t>
  </si>
  <si>
    <t>Q2-2024</t>
  </si>
  <si>
    <t>MTS</t>
  </si>
  <si>
    <t>NBTS05331</t>
  </si>
  <si>
    <t>Mai Thị Lan Uyên</t>
  </si>
  <si>
    <t>NBTS05366</t>
  </si>
  <si>
    <t>Nguyễn Thị Mỹ Linh</t>
  </si>
  <si>
    <t>NBTS05367</t>
  </si>
  <si>
    <t>Nguyễn Thị Kiều Diễm</t>
  </si>
  <si>
    <t>Vacancy_Nguyễn Hoàng Tâm</t>
  </si>
  <si>
    <t>NBTS05339</t>
  </si>
  <si>
    <t>Phạm Thanh Hà</t>
  </si>
  <si>
    <t>Vacancy_Nguyễn Đan Thùy</t>
  </si>
  <si>
    <t>MTM Huyền (Customer Credit Memo)</t>
  </si>
  <si>
    <t>NBTS05338</t>
  </si>
  <si>
    <t>Phạm Thị Bích Hạnh</t>
  </si>
  <si>
    <t>NBTS05468</t>
  </si>
  <si>
    <t>Vương Thị Hồng Thơm</t>
  </si>
  <si>
    <t>NBTS05466</t>
  </si>
  <si>
    <t>Đoàn Thị Trang</t>
  </si>
  <si>
    <t>NBTS05467</t>
  </si>
  <si>
    <t>Hoàng Phương Lê</t>
  </si>
  <si>
    <t>NBTS05430</t>
  </si>
  <si>
    <t>Nguyễn Văn Khánh</t>
  </si>
  <si>
    <t>NBTS05389</t>
  </si>
  <si>
    <t>Trần Huy Hoàng</t>
  </si>
  <si>
    <t>NBTS05476</t>
  </si>
  <si>
    <t>Vũ Thị Dịu</t>
  </si>
  <si>
    <t>MTS Khánh/Hoàng</t>
  </si>
  <si>
    <t>NBTS05550</t>
  </si>
  <si>
    <t>Lê Thu Huyền</t>
  </si>
  <si>
    <t>MTE Q2/2024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</si>
</sst>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/>
    <xf numFmtId="10" fontId="0" fillId="0" borderId="0" xfId="1" applyNumberFormat="1" applyFont="1"/>
    <xf numFmtId="0" fontId="2" fillId="2" borderId="1" xfId="0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10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10" fontId="0" fillId="0" borderId="1" xfId="2" applyNumberFormat="1" applyFont="1" applyBorder="1"/>
    <xf numFmtId="164" fontId="0" fillId="0" borderId="0" xfId="0" applyNumberFormat="1"/>
    <xf numFmtId="14" fontId="0" fillId="3" borderId="1" xfId="0" applyNumberFormat="1" applyFill="1" applyBorder="1"/>
    <xf numFmtId="14" fontId="0" fillId="4" borderId="1" xfId="0" applyNumberFormat="1" applyFill="1" applyBorder="1"/>
    <xf numFmtId="0" fontId="2" fillId="0" borderId="1" xfId="0" applyFont="1" applyBorder="1"/>
    <xf numFmtId="164" fontId="2" fillId="0" borderId="1" xfId="1" applyNumberFormat="1" applyFont="1" applyBorder="1"/>
    <xf numFmtId="10" fontId="2" fillId="0" borderId="1" xfId="2" applyNumberFormat="1" applyFont="1" applyBorder="1"/>
    <xf numFmtId="164" fontId="6" fillId="0" borderId="0" xfId="1" applyNumberFormat="1" applyFont="1"/>
    <xf numFmtId="164" fontId="1" fillId="0" borderId="0" xfId="1" applyNumberFormat="1" applyFont="1"/>
    <xf numFmtId="10" fontId="2" fillId="0" borderId="0" xfId="2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164" fontId="2" fillId="0" borderId="0" xfId="2" applyNumberFormat="1" applyFont="1"/>
    <xf numFmtId="9" fontId="2" fillId="0" borderId="0" xfId="2" applyFont="1"/>
    <xf numFmtId="9" fontId="0" fillId="0" borderId="0" xfId="2" applyFont="1"/>
    <xf numFmtId="10" fontId="2" fillId="0" borderId="0" xfId="1" applyNumberFormat="1" applyFont="1"/>
    <xf numFmtId="10" fontId="0" fillId="0" borderId="0" xfId="0" applyNumberFormat="1"/>
    <xf numFmtId="10" fontId="2" fillId="0" borderId="1" xfId="0" applyNumberFormat="1" applyFont="1" applyBorder="1"/>
    <xf numFmtId="10" fontId="0" fillId="0" borderId="0" xfId="2" applyNumberFormat="1" applyFont="1"/>
    <xf numFmtId="164" fontId="2" fillId="5" borderId="0" xfId="1" applyNumberFormat="1" applyFont="1" applyFill="1" applyAlignment="1">
      <alignment vertical="center"/>
    </xf>
    <xf numFmtId="164" fontId="0" fillId="5" borderId="0" xfId="0" applyNumberFormat="1" applyFill="1"/>
    <xf numFmtId="9" fontId="0" fillId="5" borderId="0" xfId="2" applyFont="1" applyFill="1"/>
    <xf numFmtId="0" fontId="4" fillId="4" borderId="0" xfId="0" applyFont="1" applyFill="1"/>
    <xf numFmtId="164" fontId="3" fillId="4" borderId="0" xfId="1" applyNumberFormat="1" applyFont="1" applyFill="1"/>
    <xf numFmtId="9" fontId="3" fillId="4" borderId="0" xfId="2" applyFont="1" applyFill="1"/>
    <xf numFmtId="165" fontId="0" fillId="0" borderId="0" xfId="0" applyNumberFormat="1"/>
    <xf numFmtId="165" fontId="0" fillId="6" borderId="0" xfId="0" applyNumberFormat="1" applyFill="1"/>
    <xf numFmtId="164" fontId="3" fillId="4" borderId="0" xfId="0" applyNumberFormat="1" applyFont="1" applyFill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164" fontId="2" fillId="0" borderId="0" xfId="1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4" fontId="2" fillId="5" borderId="0" xfId="1" applyNumberFormat="1" applyFont="1" applyFill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showGridLines="0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8" activeCellId="2" sqref="G48 J48 M48"/>
    </sheetView>
  </sheetViews>
  <sheetFormatPr defaultRowHeight="15" x14ac:dyDescent="0.25"/>
  <cols>
    <col min="1" max="1" width="9.140625" style="2"/>
    <col min="2" max="2" width="10.5703125" bestFit="1" customWidth="1"/>
    <col min="3" max="3" width="33.5703125" customWidth="1"/>
    <col min="4" max="4" width="11.42578125" bestFit="1" customWidth="1"/>
    <col min="5" max="5" width="13.5703125" bestFit="1" customWidth="1"/>
    <col min="6" max="7" width="11.85546875" style="1" customWidth="1"/>
    <col min="8" max="8" width="10.5703125" style="1" customWidth="1"/>
    <col min="9" max="9" width="11.5703125" customWidth="1"/>
    <col min="10" max="11" width="11.42578125" customWidth="1"/>
    <col min="12" max="12" width="12" customWidth="1"/>
    <col min="13" max="13" width="13" customWidth="1"/>
    <col min="14" max="14" width="10.5703125" customWidth="1"/>
    <col min="15" max="16" width="11.85546875" bestFit="1" customWidth="1"/>
    <col min="18" max="18" width="23" bestFit="1" customWidth="1"/>
  </cols>
  <sheetData>
    <row r="1" spans="1:17" x14ac:dyDescent="0.25">
      <c r="A1" s="49" t="s">
        <v>149</v>
      </c>
    </row>
    <row r="2" spans="1:17" x14ac:dyDescent="0.25">
      <c r="F2" s="52" t="s">
        <v>115</v>
      </c>
      <c r="G2" s="52"/>
      <c r="H2" s="3"/>
      <c r="I2" s="52" t="s">
        <v>116</v>
      </c>
      <c r="J2" s="52"/>
      <c r="K2" s="3"/>
      <c r="L2" s="52" t="s">
        <v>117</v>
      </c>
      <c r="M2" s="52"/>
      <c r="N2" s="3"/>
      <c r="O2" s="54" t="s">
        <v>119</v>
      </c>
      <c r="P2" s="54"/>
      <c r="Q2" s="54"/>
    </row>
    <row r="3" spans="1:17" s="10" customFormat="1" x14ac:dyDescent="0.25">
      <c r="A3" s="7" t="s">
        <v>71</v>
      </c>
      <c r="B3" s="8" t="s">
        <v>0</v>
      </c>
      <c r="C3" s="8" t="s">
        <v>1</v>
      </c>
      <c r="D3" s="8" t="s">
        <v>72</v>
      </c>
      <c r="E3" s="8" t="s">
        <v>73</v>
      </c>
      <c r="F3" s="9" t="s">
        <v>29</v>
      </c>
      <c r="G3" s="9" t="s">
        <v>30</v>
      </c>
      <c r="H3" s="9" t="s">
        <v>109</v>
      </c>
      <c r="I3" s="9" t="s">
        <v>29</v>
      </c>
      <c r="J3" s="9" t="s">
        <v>30</v>
      </c>
      <c r="K3" s="9" t="s">
        <v>110</v>
      </c>
      <c r="L3" s="9" t="s">
        <v>29</v>
      </c>
      <c r="M3" s="9" t="s">
        <v>30</v>
      </c>
      <c r="N3" s="9" t="s">
        <v>111</v>
      </c>
      <c r="O3" s="40" t="s">
        <v>29</v>
      </c>
      <c r="P3" s="40" t="s">
        <v>30</v>
      </c>
      <c r="Q3" s="40" t="s">
        <v>118</v>
      </c>
    </row>
    <row r="4" spans="1:17" x14ac:dyDescent="0.25">
      <c r="A4" s="2">
        <v>1</v>
      </c>
      <c r="B4" t="s">
        <v>2</v>
      </c>
      <c r="C4" t="s">
        <v>3</v>
      </c>
      <c r="D4" s="46">
        <v>45136</v>
      </c>
      <c r="E4" s="46"/>
      <c r="F4" s="1">
        <v>161362.9320605394</v>
      </c>
      <c r="G4" s="1">
        <v>165345.43589399997</v>
      </c>
      <c r="H4" s="35">
        <f>+IFERROR(G4/F4,0)</f>
        <v>1.0246804131692799</v>
      </c>
      <c r="I4" s="1">
        <v>216615.80229995871</v>
      </c>
      <c r="J4" s="1">
        <v>219370.66062400001</v>
      </c>
      <c r="K4" s="35">
        <f>+IFERROR(J4/I4,0)</f>
        <v>1.0127177163198209</v>
      </c>
      <c r="L4" s="1">
        <v>224780.87704335625</v>
      </c>
      <c r="M4" s="1">
        <v>177477.21985400002</v>
      </c>
      <c r="N4" s="35">
        <f>+IFERROR(M4/L4,0)</f>
        <v>0.78955657700262383</v>
      </c>
      <c r="O4" s="41">
        <f>+SUM(F4,I4,L4)</f>
        <v>602759.61140385433</v>
      </c>
      <c r="P4" s="41">
        <f>+SUM(G4,J4,M4)</f>
        <v>562193.31637200003</v>
      </c>
      <c r="Q4" s="42">
        <f>+IFERROR(P4/O4,0)</f>
        <v>0.93269904906638723</v>
      </c>
    </row>
    <row r="5" spans="1:17" x14ac:dyDescent="0.25">
      <c r="A5" s="2">
        <f>+A4+1</f>
        <v>2</v>
      </c>
      <c r="B5" t="s">
        <v>4</v>
      </c>
      <c r="C5" t="s">
        <v>5</v>
      </c>
      <c r="D5" s="47">
        <v>44685</v>
      </c>
      <c r="E5" s="47">
        <v>45394</v>
      </c>
      <c r="F5" s="1">
        <v>30955.169244345205</v>
      </c>
      <c r="G5" s="1">
        <v>0</v>
      </c>
      <c r="H5" s="35">
        <f t="shared" ref="H5:H48" si="0">+IFERROR(G5/F5,0)</f>
        <v>0</v>
      </c>
      <c r="I5" s="1"/>
      <c r="J5" s="1"/>
      <c r="K5" s="35">
        <f t="shared" ref="K5:K48" si="1">+IFERROR(J5/I5,0)</f>
        <v>0</v>
      </c>
      <c r="L5" s="1">
        <v>0</v>
      </c>
      <c r="M5" s="1">
        <v>0</v>
      </c>
      <c r="N5" s="35">
        <f t="shared" ref="N5:N48" si="2">+IFERROR(M5/L5,0)</f>
        <v>0</v>
      </c>
      <c r="O5" s="41">
        <f t="shared" ref="O5:O47" si="3">+SUM(F5,I5,L5)</f>
        <v>30955.169244345205</v>
      </c>
      <c r="P5" s="41">
        <f t="shared" ref="P5:P47" si="4">+SUM(G5,J5,M5)</f>
        <v>0</v>
      </c>
      <c r="Q5" s="42">
        <f t="shared" ref="Q5:Q47" si="5">+IFERROR(P5/O5,0)</f>
        <v>0</v>
      </c>
    </row>
    <row r="6" spans="1:17" x14ac:dyDescent="0.25">
      <c r="A6" s="2">
        <f t="shared" ref="A6:A47" si="6">+A5+1</f>
        <v>3</v>
      </c>
      <c r="B6" t="s">
        <v>121</v>
      </c>
      <c r="C6" t="s">
        <v>122</v>
      </c>
      <c r="D6" s="46">
        <v>45391</v>
      </c>
      <c r="E6" s="46"/>
      <c r="F6" s="1">
        <v>75176.839593409779</v>
      </c>
      <c r="G6" s="1">
        <v>112506.50397599999</v>
      </c>
      <c r="H6" s="35">
        <f t="shared" si="0"/>
        <v>1.4965580434677204</v>
      </c>
      <c r="I6" s="1">
        <v>67991.418931022708</v>
      </c>
      <c r="J6" s="1">
        <v>126136.737234</v>
      </c>
      <c r="K6" s="35">
        <f t="shared" si="1"/>
        <v>1.8551861281489905</v>
      </c>
      <c r="L6" s="1">
        <v>96442.504768391358</v>
      </c>
      <c r="M6" s="1">
        <v>101637.836568</v>
      </c>
      <c r="N6" s="35">
        <f t="shared" si="2"/>
        <v>1.0538697311116643</v>
      </c>
      <c r="O6" s="41">
        <f t="shared" si="3"/>
        <v>239610.76329282386</v>
      </c>
      <c r="P6" s="41">
        <f t="shared" si="4"/>
        <v>340281.07777800004</v>
      </c>
      <c r="Q6" s="42">
        <f t="shared" si="5"/>
        <v>1.4201410366618166</v>
      </c>
    </row>
    <row r="7" spans="1:17" x14ac:dyDescent="0.25">
      <c r="A7" s="2">
        <f t="shared" si="6"/>
        <v>4</v>
      </c>
      <c r="B7" t="s">
        <v>89</v>
      </c>
      <c r="C7" t="s">
        <v>90</v>
      </c>
      <c r="D7" s="46">
        <v>45359</v>
      </c>
      <c r="E7" s="46"/>
      <c r="F7" s="1">
        <v>234255.8886778068</v>
      </c>
      <c r="G7" s="1">
        <v>262293.93834200001</v>
      </c>
      <c r="H7" s="35">
        <f t="shared" si="0"/>
        <v>1.1196898392712615</v>
      </c>
      <c r="I7" s="1">
        <v>323039.97173680807</v>
      </c>
      <c r="J7" s="1">
        <v>329134.25715200009</v>
      </c>
      <c r="K7" s="35">
        <f t="shared" si="1"/>
        <v>1.0188654220789657</v>
      </c>
      <c r="L7" s="1">
        <v>391330.84135472582</v>
      </c>
      <c r="M7" s="1">
        <v>244156.32789000002</v>
      </c>
      <c r="N7" s="35">
        <f t="shared" si="2"/>
        <v>0.62391281771906659</v>
      </c>
      <c r="O7" s="41">
        <f t="shared" si="3"/>
        <v>948626.70176934078</v>
      </c>
      <c r="P7" s="41">
        <f t="shared" si="4"/>
        <v>835584.52338400017</v>
      </c>
      <c r="Q7" s="42">
        <f t="shared" si="5"/>
        <v>0.88083597249107703</v>
      </c>
    </row>
    <row r="8" spans="1:17" x14ac:dyDescent="0.25">
      <c r="A8" s="2">
        <f t="shared" si="6"/>
        <v>5</v>
      </c>
      <c r="B8" t="s">
        <v>7</v>
      </c>
      <c r="C8" t="s">
        <v>8</v>
      </c>
      <c r="D8" s="46">
        <v>45104</v>
      </c>
      <c r="E8" s="46"/>
      <c r="F8" s="1">
        <v>462118.30393225909</v>
      </c>
      <c r="G8" s="1">
        <v>561760.14352600009</v>
      </c>
      <c r="H8" s="35">
        <f t="shared" si="0"/>
        <v>1.2156197639129811</v>
      </c>
      <c r="I8" s="1">
        <v>807689.86710114719</v>
      </c>
      <c r="J8" s="1">
        <v>689929.53078199993</v>
      </c>
      <c r="K8" s="35">
        <f t="shared" si="1"/>
        <v>0.85420104780836614</v>
      </c>
      <c r="L8" s="1">
        <v>840000.01126659673</v>
      </c>
      <c r="M8" s="1">
        <v>899349.72200399998</v>
      </c>
      <c r="N8" s="35">
        <f t="shared" si="2"/>
        <v>1.0706544165968672</v>
      </c>
      <c r="O8" s="41">
        <f t="shared" si="3"/>
        <v>2109808.1823000028</v>
      </c>
      <c r="P8" s="41">
        <f t="shared" si="4"/>
        <v>2151039.3963120002</v>
      </c>
      <c r="Q8" s="42">
        <f t="shared" si="5"/>
        <v>1.019542636320165</v>
      </c>
    </row>
    <row r="9" spans="1:17" x14ac:dyDescent="0.25">
      <c r="A9" s="2">
        <f t="shared" si="6"/>
        <v>6</v>
      </c>
      <c r="B9" t="s">
        <v>9</v>
      </c>
      <c r="C9" t="s">
        <v>10</v>
      </c>
      <c r="D9" s="46">
        <v>45139</v>
      </c>
      <c r="E9" s="46"/>
      <c r="F9" s="1">
        <v>184265.86113135135</v>
      </c>
      <c r="G9" s="1">
        <v>229910.84934799999</v>
      </c>
      <c r="H9" s="35">
        <f t="shared" si="0"/>
        <v>1.2477126687298372</v>
      </c>
      <c r="I9" s="1">
        <v>273717.73678527132</v>
      </c>
      <c r="J9" s="1">
        <v>330838.60688400001</v>
      </c>
      <c r="K9" s="35">
        <f t="shared" si="1"/>
        <v>1.2086853076077397</v>
      </c>
      <c r="L9" s="1">
        <v>303704.59018795192</v>
      </c>
      <c r="M9" s="1">
        <v>241702.255668</v>
      </c>
      <c r="N9" s="35">
        <f t="shared" si="2"/>
        <v>0.79584656760840888</v>
      </c>
      <c r="O9" s="41">
        <f t="shared" si="3"/>
        <v>761688.18810457457</v>
      </c>
      <c r="P9" s="41">
        <f t="shared" si="4"/>
        <v>802451.71189999999</v>
      </c>
      <c r="Q9" s="42">
        <f t="shared" si="5"/>
        <v>1.0535173374512523</v>
      </c>
    </row>
    <row r="10" spans="1:17" x14ac:dyDescent="0.25">
      <c r="A10" s="2">
        <f t="shared" si="6"/>
        <v>7</v>
      </c>
      <c r="B10" t="s">
        <v>13</v>
      </c>
      <c r="C10" t="s">
        <v>14</v>
      </c>
      <c r="D10" s="46">
        <v>45209</v>
      </c>
      <c r="E10" s="46"/>
      <c r="F10" s="1">
        <v>182652.30372721844</v>
      </c>
      <c r="G10" s="1">
        <v>191116.737184</v>
      </c>
      <c r="H10" s="35">
        <f t="shared" si="0"/>
        <v>1.0463417831806969</v>
      </c>
      <c r="I10" s="1">
        <v>222141.40301082755</v>
      </c>
      <c r="J10" s="1">
        <v>254248.08060600003</v>
      </c>
      <c r="K10" s="35">
        <f t="shared" si="1"/>
        <v>1.1445326137316578</v>
      </c>
      <c r="L10" s="1">
        <v>248754.40819958129</v>
      </c>
      <c r="M10" s="1">
        <v>144668.48424399999</v>
      </c>
      <c r="N10" s="35">
        <f t="shared" si="2"/>
        <v>0.5815715399420347</v>
      </c>
      <c r="O10" s="41">
        <f t="shared" si="3"/>
        <v>653548.11493762734</v>
      </c>
      <c r="P10" s="41">
        <f t="shared" si="4"/>
        <v>590033.30203399993</v>
      </c>
      <c r="Q10" s="42">
        <f t="shared" si="5"/>
        <v>0.90281539881774575</v>
      </c>
    </row>
    <row r="11" spans="1:17" x14ac:dyDescent="0.25">
      <c r="A11" s="2">
        <f t="shared" si="6"/>
        <v>8</v>
      </c>
      <c r="B11" t="s">
        <v>85</v>
      </c>
      <c r="C11" t="s">
        <v>86</v>
      </c>
      <c r="D11" s="47">
        <v>45367</v>
      </c>
      <c r="E11" s="47">
        <v>45395</v>
      </c>
      <c r="F11" s="1">
        <v>54340.357169470124</v>
      </c>
      <c r="G11" s="1">
        <v>4110.6130000000003</v>
      </c>
      <c r="H11" s="35">
        <f t="shared" si="0"/>
        <v>7.5645675040013419E-2</v>
      </c>
      <c r="I11" s="1"/>
      <c r="J11" s="1"/>
      <c r="K11" s="35">
        <f t="shared" si="1"/>
        <v>0</v>
      </c>
      <c r="L11" s="1">
        <v>0</v>
      </c>
      <c r="M11" s="1">
        <v>0</v>
      </c>
      <c r="N11" s="35">
        <f t="shared" si="2"/>
        <v>0</v>
      </c>
      <c r="O11" s="41">
        <f t="shared" si="3"/>
        <v>54340.357169470124</v>
      </c>
      <c r="P11" s="41">
        <f t="shared" si="4"/>
        <v>4110.6130000000003</v>
      </c>
      <c r="Q11" s="42">
        <f t="shared" si="5"/>
        <v>7.5645675040013419E-2</v>
      </c>
    </row>
    <row r="12" spans="1:17" x14ac:dyDescent="0.25">
      <c r="A12" s="2">
        <f t="shared" si="6"/>
        <v>9</v>
      </c>
      <c r="B12" t="s">
        <v>123</v>
      </c>
      <c r="C12" t="s">
        <v>124</v>
      </c>
      <c r="D12" s="46">
        <v>45393</v>
      </c>
      <c r="E12" s="46"/>
      <c r="F12" s="1">
        <v>90567.261949116873</v>
      </c>
      <c r="G12" s="1">
        <v>147047.15792</v>
      </c>
      <c r="H12" s="35">
        <f t="shared" si="0"/>
        <v>1.6236237549349239</v>
      </c>
      <c r="I12" s="1">
        <v>164444.86507155551</v>
      </c>
      <c r="J12" s="1">
        <v>198659.25136200001</v>
      </c>
      <c r="K12" s="35">
        <f t="shared" si="1"/>
        <v>1.2080599249818877</v>
      </c>
      <c r="L12" s="1">
        <v>177433.73686051287</v>
      </c>
      <c r="M12" s="1">
        <v>172349.98016399998</v>
      </c>
      <c r="N12" s="35">
        <f t="shared" si="2"/>
        <v>0.97134842118266707</v>
      </c>
      <c r="O12" s="41">
        <f t="shared" si="3"/>
        <v>432445.86388118524</v>
      </c>
      <c r="P12" s="41">
        <f t="shared" si="4"/>
        <v>518056.38944599999</v>
      </c>
      <c r="Q12" s="42">
        <f t="shared" si="5"/>
        <v>1.1979681914320177</v>
      </c>
    </row>
    <row r="13" spans="1:17" x14ac:dyDescent="0.25">
      <c r="A13" s="2">
        <f t="shared" si="6"/>
        <v>10</v>
      </c>
      <c r="B13" t="s">
        <v>16</v>
      </c>
      <c r="C13" t="s">
        <v>17</v>
      </c>
      <c r="D13" s="46">
        <v>45111</v>
      </c>
      <c r="E13" s="46"/>
      <c r="F13" s="1">
        <v>170356.11272683658</v>
      </c>
      <c r="G13" s="1">
        <v>225178.285622</v>
      </c>
      <c r="H13" s="35">
        <f t="shared" si="0"/>
        <v>1.3218092501504184</v>
      </c>
      <c r="I13" s="1">
        <v>131443.75162408088</v>
      </c>
      <c r="J13" s="1">
        <v>205367.34672599999</v>
      </c>
      <c r="K13" s="35">
        <f t="shared" si="1"/>
        <v>1.5623971789342637</v>
      </c>
      <c r="L13" s="1">
        <v>122895.09564856047</v>
      </c>
      <c r="M13" s="1">
        <v>137370.128922</v>
      </c>
      <c r="N13" s="35">
        <f t="shared" si="2"/>
        <v>1.1177836527735279</v>
      </c>
      <c r="O13" s="41">
        <f t="shared" si="3"/>
        <v>424694.95999947796</v>
      </c>
      <c r="P13" s="41">
        <f t="shared" si="4"/>
        <v>567915.7612699999</v>
      </c>
      <c r="Q13" s="42">
        <f t="shared" si="5"/>
        <v>1.3372321660485398</v>
      </c>
    </row>
    <row r="14" spans="1:17" x14ac:dyDescent="0.25">
      <c r="A14" s="2">
        <f t="shared" si="6"/>
        <v>11</v>
      </c>
      <c r="B14" t="s">
        <v>18</v>
      </c>
      <c r="C14" t="s">
        <v>19</v>
      </c>
      <c r="D14" s="46">
        <v>45143</v>
      </c>
      <c r="E14" s="46"/>
      <c r="F14" s="1">
        <v>103571.87023205606</v>
      </c>
      <c r="G14" s="1">
        <v>132325.98398799999</v>
      </c>
      <c r="H14" s="35">
        <f t="shared" si="0"/>
        <v>1.277624742041632</v>
      </c>
      <c r="I14" s="1">
        <v>144529.3428781188</v>
      </c>
      <c r="J14" s="1">
        <v>104362.04796400001</v>
      </c>
      <c r="K14" s="35">
        <f t="shared" si="1"/>
        <v>0.72208207610829755</v>
      </c>
      <c r="L14" s="1">
        <v>184284.72940054964</v>
      </c>
      <c r="M14" s="1">
        <v>146728.336404</v>
      </c>
      <c r="N14" s="35">
        <f t="shared" si="2"/>
        <v>0.7962045302466737</v>
      </c>
      <c r="O14" s="41">
        <f t="shared" si="3"/>
        <v>432385.94251072453</v>
      </c>
      <c r="P14" s="41">
        <f t="shared" si="4"/>
        <v>383416.36835599999</v>
      </c>
      <c r="Q14" s="42">
        <f t="shared" si="5"/>
        <v>0.88674568402854603</v>
      </c>
    </row>
    <row r="15" spans="1:17" x14ac:dyDescent="0.25">
      <c r="A15" s="2">
        <f t="shared" si="6"/>
        <v>12</v>
      </c>
      <c r="B15" t="s">
        <v>91</v>
      </c>
      <c r="C15" t="s">
        <v>92</v>
      </c>
      <c r="D15" s="46">
        <v>45365</v>
      </c>
      <c r="E15" s="46"/>
      <c r="F15" s="1">
        <v>181769.68818523845</v>
      </c>
      <c r="G15" s="1">
        <v>199332.53102399997</v>
      </c>
      <c r="H15" s="35">
        <f t="shared" si="0"/>
        <v>1.0966214059896693</v>
      </c>
      <c r="I15" s="1">
        <v>228645.65338761959</v>
      </c>
      <c r="J15" s="1">
        <v>316474.40124800004</v>
      </c>
      <c r="K15" s="35">
        <f t="shared" si="1"/>
        <v>1.3841260332707295</v>
      </c>
      <c r="L15" s="1">
        <v>295918.35367779352</v>
      </c>
      <c r="M15" s="1">
        <v>217251.27519000001</v>
      </c>
      <c r="N15" s="35">
        <f t="shared" si="2"/>
        <v>0.73415951558905657</v>
      </c>
      <c r="O15" s="41">
        <f t="shared" si="3"/>
        <v>706333.69525065157</v>
      </c>
      <c r="P15" s="41">
        <f t="shared" si="4"/>
        <v>733058.20746199996</v>
      </c>
      <c r="Q15" s="42">
        <f t="shared" si="5"/>
        <v>1.0378355335318739</v>
      </c>
    </row>
    <row r="16" spans="1:17" x14ac:dyDescent="0.25">
      <c r="A16" s="2">
        <f t="shared" si="6"/>
        <v>13</v>
      </c>
      <c r="B16" t="s">
        <v>125</v>
      </c>
      <c r="C16" t="s">
        <v>126</v>
      </c>
      <c r="D16" s="46">
        <v>45394</v>
      </c>
      <c r="E16" s="46"/>
      <c r="F16" s="1">
        <v>116943.58038503524</v>
      </c>
      <c r="G16" s="1">
        <v>127945.21936800001</v>
      </c>
      <c r="H16" s="35">
        <f t="shared" si="0"/>
        <v>1.0940764678723023</v>
      </c>
      <c r="I16" s="1">
        <v>182309.56108367917</v>
      </c>
      <c r="J16" s="1">
        <v>156761.00590399996</v>
      </c>
      <c r="K16" s="35">
        <f t="shared" si="1"/>
        <v>0.85986168236150518</v>
      </c>
      <c r="L16" s="1">
        <v>176679.54250891693</v>
      </c>
      <c r="M16" s="1">
        <v>139306.49179</v>
      </c>
      <c r="N16" s="35">
        <f t="shared" si="2"/>
        <v>0.78846984666019992</v>
      </c>
      <c r="O16" s="41">
        <f t="shared" si="3"/>
        <v>475932.68397763133</v>
      </c>
      <c r="P16" s="41">
        <f t="shared" si="4"/>
        <v>424012.71706199995</v>
      </c>
      <c r="Q16" s="42">
        <f t="shared" si="5"/>
        <v>0.890909011581832</v>
      </c>
    </row>
    <row r="17" spans="1:17" x14ac:dyDescent="0.25">
      <c r="A17" s="2">
        <f t="shared" si="6"/>
        <v>14</v>
      </c>
      <c r="C17" t="s">
        <v>127</v>
      </c>
      <c r="D17" s="46"/>
      <c r="E17" s="46"/>
      <c r="F17" s="1">
        <v>83531.128846453736</v>
      </c>
      <c r="H17" s="35">
        <f t="shared" si="0"/>
        <v>0</v>
      </c>
      <c r="I17" s="1"/>
      <c r="J17" s="1"/>
      <c r="K17" s="35">
        <f t="shared" si="1"/>
        <v>0</v>
      </c>
      <c r="L17" s="1">
        <v>0</v>
      </c>
      <c r="M17" s="1">
        <v>0</v>
      </c>
      <c r="N17" s="35">
        <f t="shared" si="2"/>
        <v>0</v>
      </c>
      <c r="O17" s="41">
        <f t="shared" si="3"/>
        <v>83531.128846453736</v>
      </c>
      <c r="P17" s="41">
        <f t="shared" si="4"/>
        <v>0</v>
      </c>
      <c r="Q17" s="42">
        <f t="shared" si="5"/>
        <v>0</v>
      </c>
    </row>
    <row r="18" spans="1:17" x14ac:dyDescent="0.25">
      <c r="A18" s="2">
        <f t="shared" si="6"/>
        <v>15</v>
      </c>
      <c r="B18" t="s">
        <v>22</v>
      </c>
      <c r="C18" t="s">
        <v>23</v>
      </c>
      <c r="D18" s="46">
        <v>45150</v>
      </c>
      <c r="E18" s="46"/>
      <c r="F18" s="1">
        <v>173757.31656923215</v>
      </c>
      <c r="G18" s="1">
        <v>141043.82152</v>
      </c>
      <c r="H18" s="35">
        <f t="shared" si="0"/>
        <v>0.81172881985549239</v>
      </c>
      <c r="I18" s="1">
        <v>189192.09548450087</v>
      </c>
      <c r="J18" s="1">
        <v>210981.72592200001</v>
      </c>
      <c r="K18" s="35">
        <f t="shared" si="1"/>
        <v>1.1151719916294505</v>
      </c>
      <c r="L18" s="1">
        <v>211777.51732039306</v>
      </c>
      <c r="M18" s="1">
        <v>182720.77285600003</v>
      </c>
      <c r="N18" s="35">
        <f t="shared" si="2"/>
        <v>0.86279589622143982</v>
      </c>
      <c r="O18" s="41">
        <f t="shared" si="3"/>
        <v>574726.92937412602</v>
      </c>
      <c r="P18" s="41">
        <f t="shared" si="4"/>
        <v>534746.32029800001</v>
      </c>
      <c r="Q18" s="42">
        <f t="shared" si="5"/>
        <v>0.93043546938079857</v>
      </c>
    </row>
    <row r="19" spans="1:17" x14ac:dyDescent="0.25">
      <c r="A19" s="2">
        <f t="shared" si="6"/>
        <v>16</v>
      </c>
      <c r="B19" t="s">
        <v>24</v>
      </c>
      <c r="C19" t="s">
        <v>25</v>
      </c>
      <c r="D19" s="46">
        <v>45219</v>
      </c>
      <c r="E19" s="46"/>
      <c r="F19" s="1">
        <v>165685.25119875517</v>
      </c>
      <c r="G19" s="1">
        <v>187068.917052</v>
      </c>
      <c r="H19" s="35">
        <f t="shared" si="0"/>
        <v>1.1290619756347118</v>
      </c>
      <c r="I19" s="1">
        <v>189655.033955455</v>
      </c>
      <c r="J19" s="1">
        <v>195564.34197999997</v>
      </c>
      <c r="K19" s="35">
        <f t="shared" si="1"/>
        <v>1.031158192331098</v>
      </c>
      <c r="L19" s="1">
        <v>238055.61702865656</v>
      </c>
      <c r="M19" s="1">
        <v>147689.117596</v>
      </c>
      <c r="N19" s="35">
        <f t="shared" si="2"/>
        <v>0.62039753331349257</v>
      </c>
      <c r="O19" s="41">
        <f t="shared" si="3"/>
        <v>593395.9021828667</v>
      </c>
      <c r="P19" s="41">
        <f t="shared" si="4"/>
        <v>530322.37662799994</v>
      </c>
      <c r="Q19" s="42">
        <f t="shared" si="5"/>
        <v>0.89370751411857674</v>
      </c>
    </row>
    <row r="20" spans="1:17" x14ac:dyDescent="0.25">
      <c r="A20" s="2">
        <f t="shared" si="6"/>
        <v>17</v>
      </c>
      <c r="B20" t="s">
        <v>26</v>
      </c>
      <c r="C20" t="s">
        <v>27</v>
      </c>
      <c r="D20" s="46">
        <v>45247</v>
      </c>
      <c r="E20" s="46"/>
      <c r="F20" s="1">
        <v>123742.0549473217</v>
      </c>
      <c r="G20" s="1">
        <v>127777.33660000001</v>
      </c>
      <c r="H20" s="35">
        <f t="shared" si="0"/>
        <v>1.0326104302566834</v>
      </c>
      <c r="I20" s="1">
        <v>178477.94307016334</v>
      </c>
      <c r="J20" s="1">
        <v>168896.92521199997</v>
      </c>
      <c r="K20" s="35">
        <f t="shared" si="1"/>
        <v>0.94631819656058636</v>
      </c>
      <c r="L20" s="1">
        <v>227801.33044759324</v>
      </c>
      <c r="M20" s="1">
        <v>129217.59373400001</v>
      </c>
      <c r="N20" s="35">
        <f t="shared" si="2"/>
        <v>0.56723809944440651</v>
      </c>
      <c r="O20" s="41">
        <f t="shared" si="3"/>
        <v>530021.32846507826</v>
      </c>
      <c r="P20" s="41">
        <f t="shared" si="4"/>
        <v>425891.85554599995</v>
      </c>
      <c r="Q20" s="42">
        <f t="shared" si="5"/>
        <v>0.80353720251101346</v>
      </c>
    </row>
    <row r="21" spans="1:17" x14ac:dyDescent="0.25">
      <c r="A21" s="2">
        <f t="shared" si="6"/>
        <v>18</v>
      </c>
      <c r="B21" t="s">
        <v>87</v>
      </c>
      <c r="C21" t="s">
        <v>88</v>
      </c>
      <c r="D21" s="47">
        <v>45371</v>
      </c>
      <c r="E21" s="47">
        <v>45464</v>
      </c>
      <c r="F21" s="1">
        <v>146458.06209570571</v>
      </c>
      <c r="G21" s="1">
        <v>125239.78174200001</v>
      </c>
      <c r="H21" s="35">
        <f t="shared" si="0"/>
        <v>0.85512384876538772</v>
      </c>
      <c r="I21" s="1">
        <v>182657.21936504895</v>
      </c>
      <c r="J21" s="1">
        <v>155952.60359399999</v>
      </c>
      <c r="K21" s="35">
        <f t="shared" si="1"/>
        <v>0.85379928664260163</v>
      </c>
      <c r="L21" s="1">
        <v>196492.67259838799</v>
      </c>
      <c r="M21" s="1">
        <v>128148.31729600002</v>
      </c>
      <c r="N21" s="35">
        <f t="shared" si="2"/>
        <v>0.65217860595709232</v>
      </c>
      <c r="O21" s="41">
        <f t="shared" si="3"/>
        <v>525607.95405914262</v>
      </c>
      <c r="P21" s="41">
        <f t="shared" si="4"/>
        <v>409340.70263200003</v>
      </c>
      <c r="Q21" s="42">
        <f t="shared" si="5"/>
        <v>0.77879472612764167</v>
      </c>
    </row>
    <row r="22" spans="1:17" x14ac:dyDescent="0.25">
      <c r="C22" t="s">
        <v>133</v>
      </c>
      <c r="D22" s="46"/>
      <c r="E22" s="46"/>
      <c r="H22" s="35"/>
      <c r="I22" s="1">
        <v>176668.21854639199</v>
      </c>
      <c r="J22" s="1"/>
      <c r="K22" s="35">
        <f t="shared" ref="K22" si="7">+IFERROR(J22/I22,0)</f>
        <v>0</v>
      </c>
      <c r="L22" s="1">
        <v>0</v>
      </c>
      <c r="M22" s="1">
        <v>0</v>
      </c>
      <c r="N22" s="35">
        <f t="shared" ref="N22" si="8">+IFERROR(M22/L22,0)</f>
        <v>0</v>
      </c>
      <c r="O22" s="41">
        <f t="shared" si="3"/>
        <v>176668.21854639199</v>
      </c>
      <c r="P22" s="41">
        <f t="shared" si="4"/>
        <v>0</v>
      </c>
      <c r="Q22" s="42">
        <f t="shared" si="5"/>
        <v>0</v>
      </c>
    </row>
    <row r="23" spans="1:17" x14ac:dyDescent="0.25">
      <c r="A23" s="2">
        <f>+A21+1</f>
        <v>19</v>
      </c>
      <c r="C23" t="s">
        <v>93</v>
      </c>
      <c r="D23" s="46"/>
      <c r="E23" s="46"/>
      <c r="G23" s="1">
        <v>-60157.091212867905</v>
      </c>
      <c r="H23" s="35">
        <f t="shared" si="0"/>
        <v>0</v>
      </c>
      <c r="I23" s="1"/>
      <c r="J23" s="1">
        <v>-72744.429194980054</v>
      </c>
      <c r="K23" s="35">
        <f t="shared" si="1"/>
        <v>0</v>
      </c>
      <c r="L23" s="1">
        <v>0</v>
      </c>
      <c r="M23" s="1">
        <v>-46945.673280000003</v>
      </c>
      <c r="N23" s="35">
        <f t="shared" si="2"/>
        <v>0</v>
      </c>
      <c r="O23" s="41">
        <f t="shared" si="3"/>
        <v>0</v>
      </c>
      <c r="P23" s="41">
        <f t="shared" si="4"/>
        <v>-179847.19368784793</v>
      </c>
      <c r="Q23" s="42">
        <f t="shared" si="5"/>
        <v>0</v>
      </c>
    </row>
    <row r="24" spans="1:17" x14ac:dyDescent="0.25">
      <c r="A24" s="2">
        <f t="shared" si="6"/>
        <v>20</v>
      </c>
      <c r="B24" t="s">
        <v>31</v>
      </c>
      <c r="C24" t="s">
        <v>32</v>
      </c>
      <c r="D24" s="46">
        <v>44761</v>
      </c>
      <c r="E24" s="46"/>
      <c r="F24" s="1">
        <v>139048.3994213097</v>
      </c>
      <c r="G24" s="1">
        <v>147040.00419865522</v>
      </c>
      <c r="H24" s="35">
        <f t="shared" si="0"/>
        <v>1.0574735474166184</v>
      </c>
      <c r="I24" s="1">
        <v>177431.43408162676</v>
      </c>
      <c r="J24" s="1">
        <v>194385.85083505773</v>
      </c>
      <c r="K24" s="35">
        <f t="shared" si="1"/>
        <v>1.0955547524100557</v>
      </c>
      <c r="L24" s="1">
        <v>267741.04505405325</v>
      </c>
      <c r="M24" s="1">
        <v>183997.5172525738</v>
      </c>
      <c r="N24" s="35">
        <f t="shared" si="2"/>
        <v>0.68722192824573169</v>
      </c>
      <c r="O24" s="41">
        <f t="shared" si="3"/>
        <v>584220.87855698972</v>
      </c>
      <c r="P24" s="41">
        <f t="shared" si="4"/>
        <v>525423.37228628667</v>
      </c>
      <c r="Q24" s="42">
        <f t="shared" si="5"/>
        <v>0.89935740328909275</v>
      </c>
    </row>
    <row r="25" spans="1:17" x14ac:dyDescent="0.25">
      <c r="A25" s="2">
        <f t="shared" si="6"/>
        <v>21</v>
      </c>
      <c r="B25" t="s">
        <v>33</v>
      </c>
      <c r="C25" t="s">
        <v>34</v>
      </c>
      <c r="D25" s="46">
        <v>44883</v>
      </c>
      <c r="E25" s="46"/>
      <c r="F25" s="1">
        <v>193167.89311291493</v>
      </c>
      <c r="G25" s="1">
        <v>213598.33786720215</v>
      </c>
      <c r="H25" s="35">
        <f t="shared" si="0"/>
        <v>1.1057652202187904</v>
      </c>
      <c r="I25" s="1">
        <v>237471.73934464139</v>
      </c>
      <c r="J25" s="1">
        <v>212612.74936425395</v>
      </c>
      <c r="K25" s="35">
        <f t="shared" si="1"/>
        <v>0.89531811217203516</v>
      </c>
      <c r="L25" s="1">
        <v>283822.93839296547</v>
      </c>
      <c r="M25" s="1">
        <v>226649.6519814916</v>
      </c>
      <c r="N25" s="35">
        <f t="shared" si="2"/>
        <v>0.79856002219131805</v>
      </c>
      <c r="O25" s="41">
        <f t="shared" si="3"/>
        <v>714462.57085052179</v>
      </c>
      <c r="P25" s="41">
        <f t="shared" si="4"/>
        <v>652860.73921294766</v>
      </c>
      <c r="Q25" s="42">
        <f t="shared" si="5"/>
        <v>0.91377878401069901</v>
      </c>
    </row>
    <row r="26" spans="1:17" x14ac:dyDescent="0.25">
      <c r="A26" s="2">
        <f t="shared" si="6"/>
        <v>22</v>
      </c>
      <c r="B26" t="s">
        <v>35</v>
      </c>
      <c r="C26" t="s">
        <v>36</v>
      </c>
      <c r="D26" s="46">
        <v>44287</v>
      </c>
      <c r="E26" s="46"/>
      <c r="F26" s="1">
        <v>215905.74019046745</v>
      </c>
      <c r="G26" s="1">
        <v>319377.5416593533</v>
      </c>
      <c r="H26" s="35">
        <f t="shared" si="0"/>
        <v>1.4792452547931576</v>
      </c>
      <c r="I26" s="1">
        <v>261630.6627002618</v>
      </c>
      <c r="J26" s="1">
        <v>241076.07398757216</v>
      </c>
      <c r="K26" s="35">
        <f t="shared" si="1"/>
        <v>0.92143662176081365</v>
      </c>
      <c r="L26" s="1">
        <v>433791.82704612392</v>
      </c>
      <c r="M26" s="1">
        <v>302136.90632278705</v>
      </c>
      <c r="N26" s="35">
        <f t="shared" si="2"/>
        <v>0.69650207192737557</v>
      </c>
      <c r="O26" s="41">
        <f t="shared" si="3"/>
        <v>911328.22993685317</v>
      </c>
      <c r="P26" s="41">
        <f t="shared" si="4"/>
        <v>862590.52196971257</v>
      </c>
      <c r="Q26" s="42">
        <f t="shared" si="5"/>
        <v>0.94652013800722745</v>
      </c>
    </row>
    <row r="27" spans="1:17" x14ac:dyDescent="0.25">
      <c r="A27" s="2">
        <f t="shared" si="6"/>
        <v>23</v>
      </c>
      <c r="B27" t="s">
        <v>37</v>
      </c>
      <c r="C27" t="s">
        <v>38</v>
      </c>
      <c r="D27" s="46">
        <v>43907</v>
      </c>
      <c r="E27" s="46"/>
      <c r="F27" s="1">
        <v>262596.83854638407</v>
      </c>
      <c r="G27" s="1">
        <v>291046.9695283419</v>
      </c>
      <c r="H27" s="35">
        <f t="shared" si="0"/>
        <v>1.1083414832388871</v>
      </c>
      <c r="I27" s="1">
        <v>322564.63870816829</v>
      </c>
      <c r="J27" s="1">
        <v>221279.28342792677</v>
      </c>
      <c r="K27" s="35">
        <f t="shared" si="1"/>
        <v>0.68599981794074849</v>
      </c>
      <c r="L27" s="1">
        <v>416225.33094045793</v>
      </c>
      <c r="M27" s="1">
        <v>413183.80720409786</v>
      </c>
      <c r="N27" s="35">
        <f t="shared" si="2"/>
        <v>0.99269260299586337</v>
      </c>
      <c r="O27" s="41">
        <f t="shared" si="3"/>
        <v>1001386.8081950103</v>
      </c>
      <c r="P27" s="41">
        <f t="shared" si="4"/>
        <v>925510.06016036659</v>
      </c>
      <c r="Q27" s="42">
        <f t="shared" si="5"/>
        <v>0.92422833273446969</v>
      </c>
    </row>
    <row r="28" spans="1:17" x14ac:dyDescent="0.25">
      <c r="A28" s="2">
        <f t="shared" si="6"/>
        <v>24</v>
      </c>
      <c r="B28" t="s">
        <v>39</v>
      </c>
      <c r="C28" t="s">
        <v>40</v>
      </c>
      <c r="D28" s="46">
        <v>44688</v>
      </c>
      <c r="E28" s="46"/>
      <c r="F28" s="1">
        <v>257731.5843091649</v>
      </c>
      <c r="G28" s="1">
        <v>304872.25107748911</v>
      </c>
      <c r="H28" s="35">
        <f t="shared" si="0"/>
        <v>1.1829060528017246</v>
      </c>
      <c r="I28" s="1">
        <v>348599.84043166408</v>
      </c>
      <c r="J28" s="1">
        <v>269607.49351143336</v>
      </c>
      <c r="K28" s="35">
        <f t="shared" si="1"/>
        <v>0.77340108124428253</v>
      </c>
      <c r="L28" s="1">
        <v>439309.75498411455</v>
      </c>
      <c r="M28" s="1">
        <v>347546.90253423917</v>
      </c>
      <c r="N28" s="35">
        <f t="shared" si="2"/>
        <v>0.79112038508411098</v>
      </c>
      <c r="O28" s="41">
        <f t="shared" si="3"/>
        <v>1045641.1797249436</v>
      </c>
      <c r="P28" s="41">
        <f t="shared" si="4"/>
        <v>922026.6471231617</v>
      </c>
      <c r="Q28" s="42">
        <f t="shared" si="5"/>
        <v>0.88178111669789172</v>
      </c>
    </row>
    <row r="29" spans="1:17" x14ac:dyDescent="0.25">
      <c r="A29" s="2">
        <f t="shared" si="6"/>
        <v>25</v>
      </c>
      <c r="B29" t="s">
        <v>41</v>
      </c>
      <c r="C29" t="s">
        <v>42</v>
      </c>
      <c r="D29" s="46">
        <v>43999</v>
      </c>
      <c r="E29" s="46"/>
      <c r="F29" s="1">
        <v>142500.59826430187</v>
      </c>
      <c r="G29" s="1">
        <v>165626.6647573066</v>
      </c>
      <c r="H29" s="35">
        <f t="shared" si="0"/>
        <v>1.1622875045767307</v>
      </c>
      <c r="I29" s="1">
        <v>179003.95601659888</v>
      </c>
      <c r="J29" s="1">
        <v>175521.16846439743</v>
      </c>
      <c r="K29" s="35">
        <f t="shared" si="1"/>
        <v>0.98054351630151404</v>
      </c>
      <c r="L29" s="1">
        <v>222555.50246505605</v>
      </c>
      <c r="M29" s="1">
        <v>178312.22519752319</v>
      </c>
      <c r="N29" s="35">
        <f t="shared" si="2"/>
        <v>0.80120339970259957</v>
      </c>
      <c r="O29" s="41">
        <f t="shared" si="3"/>
        <v>544060.05674595677</v>
      </c>
      <c r="P29" s="41">
        <f t="shared" si="4"/>
        <v>519460.05841922719</v>
      </c>
      <c r="Q29" s="42">
        <f t="shared" si="5"/>
        <v>0.95478440657109975</v>
      </c>
    </row>
    <row r="30" spans="1:17" x14ac:dyDescent="0.25">
      <c r="A30" s="2">
        <f t="shared" si="6"/>
        <v>26</v>
      </c>
      <c r="B30" t="s">
        <v>43</v>
      </c>
      <c r="C30" t="s">
        <v>44</v>
      </c>
      <c r="D30" s="46">
        <v>43869</v>
      </c>
      <c r="E30" s="46"/>
      <c r="F30" s="1">
        <v>171824.2230564256</v>
      </c>
      <c r="G30" s="1">
        <v>180651.02127508761</v>
      </c>
      <c r="H30" s="35">
        <f t="shared" si="0"/>
        <v>1.0513710934445102</v>
      </c>
      <c r="I30" s="1">
        <v>216705.76303616283</v>
      </c>
      <c r="J30" s="1">
        <v>231839.16808148607</v>
      </c>
      <c r="K30" s="35">
        <f t="shared" si="1"/>
        <v>1.0698338836646346</v>
      </c>
      <c r="L30" s="1">
        <v>307850.00469486741</v>
      </c>
      <c r="M30" s="1">
        <v>237127.2226257993</v>
      </c>
      <c r="N30" s="35">
        <f t="shared" si="2"/>
        <v>0.77026869907256745</v>
      </c>
      <c r="O30" s="41">
        <f t="shared" si="3"/>
        <v>696379.99078745581</v>
      </c>
      <c r="P30" s="41">
        <f t="shared" si="4"/>
        <v>649617.41198237299</v>
      </c>
      <c r="Q30" s="42">
        <f t="shared" si="5"/>
        <v>0.93284904876114483</v>
      </c>
    </row>
    <row r="31" spans="1:17" x14ac:dyDescent="0.25">
      <c r="A31" s="2">
        <f t="shared" si="6"/>
        <v>27</v>
      </c>
      <c r="B31" t="s">
        <v>45</v>
      </c>
      <c r="C31" t="s">
        <v>46</v>
      </c>
      <c r="D31" s="46">
        <v>43904</v>
      </c>
      <c r="E31" s="46"/>
      <c r="F31" s="1">
        <v>214832.59416383514</v>
      </c>
      <c r="G31" s="1">
        <v>222858.42868938483</v>
      </c>
      <c r="H31" s="35">
        <f t="shared" si="0"/>
        <v>1.0373585514655614</v>
      </c>
      <c r="I31" s="1">
        <v>278298.62366478227</v>
      </c>
      <c r="J31" s="1">
        <v>264874.10289523192</v>
      </c>
      <c r="K31" s="35">
        <f t="shared" si="1"/>
        <v>0.95176217333463886</v>
      </c>
      <c r="L31" s="1">
        <v>364330.70114529633</v>
      </c>
      <c r="M31" s="1">
        <v>272016.28240103269</v>
      </c>
      <c r="N31" s="35">
        <f t="shared" si="2"/>
        <v>0.74661916095989855</v>
      </c>
      <c r="O31" s="41">
        <f t="shared" si="3"/>
        <v>857461.91897391377</v>
      </c>
      <c r="P31" s="41">
        <f t="shared" si="4"/>
        <v>759748.8139856495</v>
      </c>
      <c r="Q31" s="42">
        <f t="shared" si="5"/>
        <v>0.88604379643448983</v>
      </c>
    </row>
    <row r="32" spans="1:17" x14ac:dyDescent="0.25">
      <c r="A32" s="2">
        <f t="shared" si="6"/>
        <v>28</v>
      </c>
      <c r="C32" t="s">
        <v>146</v>
      </c>
      <c r="D32" s="46"/>
      <c r="E32" s="46"/>
      <c r="F32" s="1">
        <v>2160501.6098416606</v>
      </c>
      <c r="G32" s="1">
        <v>2653437.7771471795</v>
      </c>
      <c r="H32" s="35">
        <f t="shared" si="0"/>
        <v>1.2281582041226276</v>
      </c>
      <c r="I32" s="1">
        <v>2479025.4921446675</v>
      </c>
      <c r="J32" s="1">
        <v>2574342.9648726392</v>
      </c>
      <c r="K32" s="35">
        <f t="shared" si="1"/>
        <v>1.0384495734432768</v>
      </c>
      <c r="L32" s="1">
        <v>3633159.8952770662</v>
      </c>
      <c r="M32" s="1">
        <v>3465758.083840454</v>
      </c>
      <c r="N32" s="35">
        <f t="shared" si="2"/>
        <v>0.95392390749049427</v>
      </c>
      <c r="O32" s="41">
        <f t="shared" si="3"/>
        <v>8272686.9972633943</v>
      </c>
      <c r="P32" s="41">
        <f t="shared" si="4"/>
        <v>8693538.8258602731</v>
      </c>
      <c r="Q32" s="42">
        <f t="shared" si="5"/>
        <v>1.0508724467317689</v>
      </c>
    </row>
    <row r="33" spans="1:17" x14ac:dyDescent="0.25">
      <c r="A33" s="2">
        <f t="shared" si="6"/>
        <v>29</v>
      </c>
      <c r="B33" t="s">
        <v>47</v>
      </c>
      <c r="C33" t="s">
        <v>48</v>
      </c>
      <c r="D33" s="47">
        <v>44495</v>
      </c>
      <c r="E33" s="47">
        <v>45413</v>
      </c>
      <c r="F33" s="1">
        <v>200365.73180181853</v>
      </c>
      <c r="G33" s="1">
        <v>195007.53065300093</v>
      </c>
      <c r="H33" s="35">
        <f t="shared" si="0"/>
        <v>0.97325789644450078</v>
      </c>
      <c r="I33" s="1"/>
      <c r="J33" s="1"/>
      <c r="K33" s="35">
        <f t="shared" ref="K33:K47" si="9">+IFERROR(J33/I33,0)</f>
        <v>0</v>
      </c>
      <c r="L33" s="1">
        <v>0</v>
      </c>
      <c r="M33" s="1">
        <v>0</v>
      </c>
      <c r="N33" s="35">
        <f t="shared" ref="N33:N47" si="10">+IFERROR(M33/L33,0)</f>
        <v>0</v>
      </c>
      <c r="O33" s="41">
        <f t="shared" si="3"/>
        <v>200365.73180181853</v>
      </c>
      <c r="P33" s="41">
        <f t="shared" si="4"/>
        <v>195007.53065300093</v>
      </c>
      <c r="Q33" s="42">
        <f t="shared" si="5"/>
        <v>0.97325789644450078</v>
      </c>
    </row>
    <row r="34" spans="1:17" x14ac:dyDescent="0.25">
      <c r="A34" s="2">
        <f t="shared" si="6"/>
        <v>30</v>
      </c>
      <c r="B34" t="s">
        <v>49</v>
      </c>
      <c r="C34" t="s">
        <v>50</v>
      </c>
      <c r="D34" s="47">
        <v>44075</v>
      </c>
      <c r="E34" s="47">
        <v>45413</v>
      </c>
      <c r="F34" s="1">
        <v>164443.98339690917</v>
      </c>
      <c r="G34" s="1">
        <v>169690.76401459865</v>
      </c>
      <c r="H34" s="35">
        <f t="shared" si="0"/>
        <v>1.0319061878051545</v>
      </c>
      <c r="I34" s="1"/>
      <c r="J34" s="1"/>
      <c r="K34" s="35">
        <f t="shared" si="9"/>
        <v>0</v>
      </c>
      <c r="L34" s="1">
        <v>0</v>
      </c>
      <c r="M34" s="1">
        <v>0</v>
      </c>
      <c r="N34" s="35">
        <f t="shared" si="10"/>
        <v>0</v>
      </c>
      <c r="O34" s="41">
        <f t="shared" si="3"/>
        <v>164443.98339690917</v>
      </c>
      <c r="P34" s="41">
        <f t="shared" si="4"/>
        <v>169690.76401459865</v>
      </c>
      <c r="Q34" s="42">
        <f t="shared" si="5"/>
        <v>1.0319061878051545</v>
      </c>
    </row>
    <row r="35" spans="1:17" x14ac:dyDescent="0.25">
      <c r="A35" s="2">
        <f t="shared" si="6"/>
        <v>31</v>
      </c>
      <c r="B35" t="s">
        <v>51</v>
      </c>
      <c r="C35" t="s">
        <v>52</v>
      </c>
      <c r="D35" s="47">
        <v>45210</v>
      </c>
      <c r="E35" s="47">
        <v>45413</v>
      </c>
      <c r="F35" s="1">
        <v>142075.12797102684</v>
      </c>
      <c r="G35" s="1">
        <v>157227.01636496361</v>
      </c>
      <c r="H35" s="35">
        <f t="shared" si="0"/>
        <v>1.1066470156340571</v>
      </c>
      <c r="I35" s="1"/>
      <c r="J35" s="1"/>
      <c r="K35" s="35">
        <f t="shared" si="9"/>
        <v>0</v>
      </c>
      <c r="L35" s="1">
        <v>0</v>
      </c>
      <c r="M35" s="1">
        <v>0</v>
      </c>
      <c r="N35" s="35">
        <f t="shared" si="10"/>
        <v>0</v>
      </c>
      <c r="O35" s="41">
        <f t="shared" si="3"/>
        <v>142075.12797102684</v>
      </c>
      <c r="P35" s="41">
        <f t="shared" si="4"/>
        <v>157227.01636496361</v>
      </c>
      <c r="Q35" s="42">
        <f t="shared" si="5"/>
        <v>1.1066470156340571</v>
      </c>
    </row>
    <row r="36" spans="1:17" x14ac:dyDescent="0.25">
      <c r="A36" s="2">
        <f t="shared" si="6"/>
        <v>32</v>
      </c>
      <c r="B36" t="s">
        <v>53</v>
      </c>
      <c r="C36" t="s">
        <v>54</v>
      </c>
      <c r="D36" s="47">
        <v>44488</v>
      </c>
      <c r="E36" s="47">
        <v>45413</v>
      </c>
      <c r="F36" s="1">
        <v>122090.12027811109</v>
      </c>
      <c r="G36" s="1">
        <v>142854.95509927021</v>
      </c>
      <c r="H36" s="35">
        <f t="shared" si="0"/>
        <v>1.1700779291056358</v>
      </c>
      <c r="I36" s="1"/>
      <c r="J36" s="1"/>
      <c r="K36" s="35">
        <f t="shared" si="9"/>
        <v>0</v>
      </c>
      <c r="L36" s="1">
        <v>0</v>
      </c>
      <c r="M36" s="1">
        <v>0</v>
      </c>
      <c r="N36" s="35">
        <f t="shared" si="10"/>
        <v>0</v>
      </c>
      <c r="O36" s="41">
        <f t="shared" si="3"/>
        <v>122090.12027811109</v>
      </c>
      <c r="P36" s="41">
        <f t="shared" si="4"/>
        <v>142854.95509927021</v>
      </c>
      <c r="Q36" s="42">
        <f t="shared" si="5"/>
        <v>1.1700779291056358</v>
      </c>
    </row>
    <row r="37" spans="1:17" x14ac:dyDescent="0.25">
      <c r="A37" s="2">
        <f t="shared" si="6"/>
        <v>33</v>
      </c>
      <c r="B37" t="s">
        <v>134</v>
      </c>
      <c r="C37" t="s">
        <v>135</v>
      </c>
      <c r="D37" s="47">
        <v>45434</v>
      </c>
      <c r="E37" s="47">
        <v>45462</v>
      </c>
      <c r="H37" s="35"/>
      <c r="I37" s="1">
        <v>237031.27999773834</v>
      </c>
      <c r="J37" s="1">
        <v>84639.116642713809</v>
      </c>
      <c r="K37" s="35">
        <f t="shared" ref="K37:K40" si="11">+IFERROR(J37/I37,0)</f>
        <v>0.35707994591904241</v>
      </c>
      <c r="L37" s="1">
        <v>391712.95425938314</v>
      </c>
      <c r="M37" s="1">
        <v>85977.833118808761</v>
      </c>
      <c r="N37" s="35">
        <f t="shared" ref="N37:N40" si="12">+IFERROR(M37/L37,0)</f>
        <v>0.21949193199741934</v>
      </c>
      <c r="O37" s="41">
        <f t="shared" si="3"/>
        <v>628744.23425712145</v>
      </c>
      <c r="P37" s="41">
        <f t="shared" si="4"/>
        <v>170616.94976152258</v>
      </c>
      <c r="Q37" s="42">
        <f t="shared" si="5"/>
        <v>0.27136145425351088</v>
      </c>
    </row>
    <row r="38" spans="1:17" x14ac:dyDescent="0.25">
      <c r="A38" s="2">
        <f t="shared" si="6"/>
        <v>34</v>
      </c>
      <c r="B38" t="s">
        <v>136</v>
      </c>
      <c r="C38" t="s">
        <v>137</v>
      </c>
      <c r="D38" s="46">
        <v>45433</v>
      </c>
      <c r="E38" s="46"/>
      <c r="H38" s="35"/>
      <c r="I38" s="1">
        <v>163773.45214190398</v>
      </c>
      <c r="J38" s="1">
        <v>43411.150723076935</v>
      </c>
      <c r="K38" s="35">
        <f t="shared" si="11"/>
        <v>0.26506830109108703</v>
      </c>
      <c r="L38" s="1">
        <v>271800.56468623836</v>
      </c>
      <c r="M38" s="1">
        <v>128652.93359179494</v>
      </c>
      <c r="N38" s="35">
        <f t="shared" si="12"/>
        <v>0.47333578478878274</v>
      </c>
      <c r="O38" s="41">
        <f t="shared" si="3"/>
        <v>435574.01682814234</v>
      </c>
      <c r="P38" s="41">
        <f t="shared" si="4"/>
        <v>172064.08431487187</v>
      </c>
      <c r="Q38" s="42">
        <f t="shared" si="5"/>
        <v>0.39502834803564629</v>
      </c>
    </row>
    <row r="39" spans="1:17" x14ac:dyDescent="0.25">
      <c r="A39" s="2">
        <f t="shared" si="6"/>
        <v>35</v>
      </c>
      <c r="B39" t="s">
        <v>138</v>
      </c>
      <c r="C39" t="s">
        <v>139</v>
      </c>
      <c r="D39" s="46">
        <v>45439</v>
      </c>
      <c r="E39" s="46"/>
      <c r="H39" s="35"/>
      <c r="I39" s="1">
        <v>167817.88739294381</v>
      </c>
      <c r="J39" s="1">
        <v>16072.544230769232</v>
      </c>
      <c r="K39" s="35">
        <f t="shared" si="11"/>
        <v>9.5773725199719259E-2</v>
      </c>
      <c r="L39" s="1">
        <v>347686.89183613739</v>
      </c>
      <c r="M39" s="1">
        <v>76860.734538461606</v>
      </c>
      <c r="N39" s="35">
        <f t="shared" si="12"/>
        <v>0.2210630781406783</v>
      </c>
      <c r="O39" s="41">
        <f t="shared" si="3"/>
        <v>515504.77922908124</v>
      </c>
      <c r="P39" s="41">
        <f t="shared" si="4"/>
        <v>92933.278769230834</v>
      </c>
      <c r="Q39" s="42">
        <f t="shared" si="5"/>
        <v>0.18027627000511848</v>
      </c>
    </row>
    <row r="40" spans="1:17" x14ac:dyDescent="0.25">
      <c r="A40" s="2">
        <f t="shared" si="6"/>
        <v>36</v>
      </c>
      <c r="B40" t="s">
        <v>140</v>
      </c>
      <c r="C40" t="s">
        <v>141</v>
      </c>
      <c r="D40" s="46">
        <v>45423</v>
      </c>
      <c r="E40" s="46"/>
      <c r="H40" s="35"/>
      <c r="I40" s="1">
        <v>139014.86801157167</v>
      </c>
      <c r="J40" s="1">
        <v>39266.941230769233</v>
      </c>
      <c r="K40" s="35">
        <f t="shared" si="11"/>
        <v>0.28246576637759807</v>
      </c>
      <c r="L40" s="1">
        <v>251286.38535289644</v>
      </c>
      <c r="M40" s="1">
        <v>58389.876564102575</v>
      </c>
      <c r="N40" s="35">
        <f t="shared" si="12"/>
        <v>0.2323638683492629</v>
      </c>
      <c r="O40" s="41">
        <f t="shared" si="3"/>
        <v>390301.25336446811</v>
      </c>
      <c r="P40" s="41">
        <f t="shared" si="4"/>
        <v>97656.817794871808</v>
      </c>
      <c r="Q40" s="42">
        <f t="shared" si="5"/>
        <v>0.25020882447353732</v>
      </c>
    </row>
    <row r="41" spans="1:17" x14ac:dyDescent="0.25">
      <c r="A41" s="2">
        <f>+A36+1</f>
        <v>33</v>
      </c>
      <c r="B41" t="s">
        <v>128</v>
      </c>
      <c r="C41" t="s">
        <v>129</v>
      </c>
      <c r="D41" s="46">
        <v>45384</v>
      </c>
      <c r="E41" s="46"/>
      <c r="F41" s="1">
        <v>456832.50251648179</v>
      </c>
      <c r="G41" s="1">
        <v>394643.17331428028</v>
      </c>
      <c r="H41" s="35">
        <f t="shared" si="0"/>
        <v>0.86386842254080243</v>
      </c>
      <c r="I41" s="1">
        <v>625716.26110881474</v>
      </c>
      <c r="J41" s="1">
        <v>796808.64579956024</v>
      </c>
      <c r="K41" s="35">
        <f t="shared" si="9"/>
        <v>1.2734344547599856</v>
      </c>
      <c r="L41" s="1">
        <v>1054769.1690535932</v>
      </c>
      <c r="M41" s="1">
        <v>387525.61777728918</v>
      </c>
      <c r="N41" s="35">
        <f t="shared" si="10"/>
        <v>0.36740324721948608</v>
      </c>
      <c r="O41" s="41">
        <f t="shared" si="3"/>
        <v>2137317.9326788895</v>
      </c>
      <c r="P41" s="41">
        <f t="shared" si="4"/>
        <v>1578977.4368911297</v>
      </c>
      <c r="Q41" s="42">
        <f t="shared" si="5"/>
        <v>0.73876582082107822</v>
      </c>
    </row>
    <row r="42" spans="1:17" x14ac:dyDescent="0.25">
      <c r="A42" s="2">
        <f t="shared" si="6"/>
        <v>34</v>
      </c>
      <c r="B42" t="s">
        <v>56</v>
      </c>
      <c r="C42" t="s">
        <v>57</v>
      </c>
      <c r="D42" s="46">
        <v>45203</v>
      </c>
      <c r="E42" s="46"/>
      <c r="F42" s="1">
        <v>142426.60894613148</v>
      </c>
      <c r="G42" s="1">
        <v>181929.70203388127</v>
      </c>
      <c r="H42" s="35">
        <f t="shared" si="0"/>
        <v>1.2773575343824315</v>
      </c>
      <c r="I42" s="1">
        <v>204127.3517250584</v>
      </c>
      <c r="J42" s="1">
        <v>144935.12461311041</v>
      </c>
      <c r="K42" s="35">
        <f t="shared" si="9"/>
        <v>0.71002304878929345</v>
      </c>
      <c r="L42" s="1">
        <v>312366.74236713618</v>
      </c>
      <c r="M42" s="1">
        <v>147945.97868954294</v>
      </c>
      <c r="N42" s="35">
        <f t="shared" si="10"/>
        <v>0.47362909882274395</v>
      </c>
      <c r="O42" s="41">
        <f t="shared" si="3"/>
        <v>658920.703038326</v>
      </c>
      <c r="P42" s="41">
        <f t="shared" si="4"/>
        <v>474810.80533653463</v>
      </c>
      <c r="Q42" s="42">
        <f t="shared" si="5"/>
        <v>0.72058868866488979</v>
      </c>
    </row>
    <row r="43" spans="1:17" x14ac:dyDescent="0.25">
      <c r="A43" s="2">
        <f t="shared" si="6"/>
        <v>35</v>
      </c>
      <c r="B43" t="s">
        <v>58</v>
      </c>
      <c r="C43" t="s">
        <v>59</v>
      </c>
      <c r="D43" s="46">
        <v>44488</v>
      </c>
      <c r="E43" s="46"/>
      <c r="F43" s="1">
        <v>174038.73907289049</v>
      </c>
      <c r="G43" s="1">
        <v>212568.79020999998</v>
      </c>
      <c r="H43" s="35">
        <f t="shared" si="0"/>
        <v>1.2213877860892364</v>
      </c>
      <c r="I43" s="1">
        <v>310036.13640253484</v>
      </c>
      <c r="J43" s="1">
        <v>285819.33855800005</v>
      </c>
      <c r="K43" s="35">
        <f t="shared" si="9"/>
        <v>0.92189040243653098</v>
      </c>
      <c r="L43" s="1">
        <v>370686.05076564173</v>
      </c>
      <c r="M43" s="1">
        <v>266301.24798600003</v>
      </c>
      <c r="N43" s="35">
        <f t="shared" si="10"/>
        <v>0.71840104971838625</v>
      </c>
      <c r="O43" s="41">
        <f t="shared" si="3"/>
        <v>854760.92624106701</v>
      </c>
      <c r="P43" s="41">
        <f t="shared" si="4"/>
        <v>764689.37675400008</v>
      </c>
      <c r="Q43" s="42">
        <f t="shared" si="5"/>
        <v>0.89462369333707215</v>
      </c>
    </row>
    <row r="44" spans="1:17" x14ac:dyDescent="0.25">
      <c r="A44" s="2">
        <f t="shared" si="6"/>
        <v>36</v>
      </c>
      <c r="C44" t="s">
        <v>130</v>
      </c>
      <c r="D44" s="46"/>
      <c r="E44" s="46"/>
      <c r="F44" s="1">
        <v>203295.30062049278</v>
      </c>
      <c r="G44" s="1">
        <v>174736.83146400002</v>
      </c>
      <c r="H44" s="35">
        <f t="shared" si="0"/>
        <v>0.85952223652328741</v>
      </c>
      <c r="I44" s="1">
        <v>260250.3020779402</v>
      </c>
      <c r="J44" s="1">
        <v>245866.53727200002</v>
      </c>
      <c r="K44" s="35">
        <f t="shared" si="9"/>
        <v>0.94473103511852019</v>
      </c>
      <c r="L44" s="1">
        <v>0</v>
      </c>
      <c r="M44" s="1">
        <v>0</v>
      </c>
      <c r="N44" s="35">
        <f t="shared" si="10"/>
        <v>0</v>
      </c>
      <c r="O44" s="41">
        <f t="shared" si="3"/>
        <v>463545.60269843298</v>
      </c>
      <c r="P44" s="41">
        <f t="shared" si="4"/>
        <v>420603.36873600003</v>
      </c>
      <c r="Q44" s="42">
        <f t="shared" si="5"/>
        <v>0.90736136053830785</v>
      </c>
    </row>
    <row r="45" spans="1:17" x14ac:dyDescent="0.25">
      <c r="A45" s="2">
        <f t="shared" si="6"/>
        <v>37</v>
      </c>
      <c r="B45" t="s">
        <v>144</v>
      </c>
      <c r="C45" t="s">
        <v>145</v>
      </c>
      <c r="D45" s="46">
        <v>45442</v>
      </c>
      <c r="E45" s="46"/>
      <c r="H45" s="35"/>
      <c r="I45" s="1"/>
      <c r="J45" s="1"/>
      <c r="K45" s="35"/>
      <c r="L45" s="1">
        <v>297562.06788574404</v>
      </c>
      <c r="M45" s="1">
        <v>231068.35673</v>
      </c>
      <c r="N45" s="35">
        <f t="shared" si="10"/>
        <v>0.77653834835804458</v>
      </c>
      <c r="O45" s="41">
        <f t="shared" si="3"/>
        <v>297562.06788574404</v>
      </c>
      <c r="P45" s="41">
        <f t="shared" si="4"/>
        <v>231068.35673</v>
      </c>
      <c r="Q45" s="42">
        <f t="shared" si="5"/>
        <v>0.77653834835804458</v>
      </c>
    </row>
    <row r="46" spans="1:17" x14ac:dyDescent="0.25">
      <c r="A46" s="2">
        <f t="shared" si="6"/>
        <v>38</v>
      </c>
      <c r="B46" t="s">
        <v>62</v>
      </c>
      <c r="C46" t="s">
        <v>63</v>
      </c>
      <c r="D46" s="46">
        <v>45258</v>
      </c>
      <c r="E46" s="46"/>
      <c r="F46" s="1">
        <v>543876.64757668413</v>
      </c>
      <c r="G46" s="1">
        <v>769370.89032000001</v>
      </c>
      <c r="H46" s="35">
        <f t="shared" si="0"/>
        <v>1.4146054877480692</v>
      </c>
      <c r="I46" s="1">
        <v>827288.5947673237</v>
      </c>
      <c r="J46" s="1">
        <v>852288.00472000008</v>
      </c>
      <c r="K46" s="35">
        <f t="shared" si="9"/>
        <v>1.030218487370429</v>
      </c>
      <c r="L46" s="1">
        <v>838689.34548126231</v>
      </c>
      <c r="M46" s="1">
        <v>658510.44765600015</v>
      </c>
      <c r="N46" s="35">
        <f t="shared" si="10"/>
        <v>0.78516610614402083</v>
      </c>
      <c r="O46" s="41">
        <f t="shared" si="3"/>
        <v>2209854.5878252704</v>
      </c>
      <c r="P46" s="41">
        <f t="shared" si="4"/>
        <v>2280169.3426960004</v>
      </c>
      <c r="Q46" s="42">
        <f t="shared" si="5"/>
        <v>1.031818724751445</v>
      </c>
    </row>
    <row r="47" spans="1:17" x14ac:dyDescent="0.25">
      <c r="A47" s="2">
        <f t="shared" si="6"/>
        <v>39</v>
      </c>
      <c r="C47" t="s">
        <v>131</v>
      </c>
      <c r="D47" s="46"/>
      <c r="E47" s="46"/>
      <c r="G47" s="1">
        <v>-57805.167907132105</v>
      </c>
      <c r="H47" s="35">
        <f t="shared" si="0"/>
        <v>0</v>
      </c>
      <c r="I47" s="1"/>
      <c r="J47" s="1">
        <v>-59068.729485019947</v>
      </c>
      <c r="K47" s="35">
        <f t="shared" si="9"/>
        <v>0</v>
      </c>
      <c r="L47" s="1">
        <v>0</v>
      </c>
      <c r="M47" s="1">
        <v>-113678.62487999999</v>
      </c>
      <c r="N47" s="35">
        <f t="shared" si="10"/>
        <v>0</v>
      </c>
      <c r="O47" s="41">
        <f t="shared" si="3"/>
        <v>0</v>
      </c>
      <c r="P47" s="41">
        <f t="shared" si="4"/>
        <v>-230552.52227215204</v>
      </c>
      <c r="Q47" s="42">
        <f t="shared" si="5"/>
        <v>0</v>
      </c>
    </row>
    <row r="48" spans="1:17" x14ac:dyDescent="0.25">
      <c r="A48" s="53" t="s">
        <v>112</v>
      </c>
      <c r="B48" s="53"/>
      <c r="C48" s="53"/>
      <c r="D48" s="43"/>
      <c r="E48" s="43"/>
      <c r="F48" s="44">
        <f>+SUM(F4:F47)</f>
        <v>8649064.2257591616</v>
      </c>
      <c r="G48" s="44">
        <f>+SUM(G4:G47)</f>
        <v>9718579.6466599945</v>
      </c>
      <c r="H48" s="45">
        <f t="shared" si="0"/>
        <v>1.1236567786969991</v>
      </c>
      <c r="I48" s="44">
        <f>+SUM(I4:I47)</f>
        <v>11115008.168086052</v>
      </c>
      <c r="J48" s="44">
        <f>+SUM(J4:J47)</f>
        <v>10425510.623744</v>
      </c>
      <c r="K48" s="45">
        <f t="shared" si="1"/>
        <v>0.93796697816905161</v>
      </c>
      <c r="L48" s="44">
        <f>+SUM(L4:L47)</f>
        <v>14441698.999999998</v>
      </c>
      <c r="M48" s="44">
        <f>+SUM(M4:M47)</f>
        <v>10717111.188031998</v>
      </c>
      <c r="N48" s="45">
        <f t="shared" si="2"/>
        <v>0.74209490088610752</v>
      </c>
      <c r="O48" s="44">
        <f>+SUM(O4:O47)</f>
        <v>34205771.393845223</v>
      </c>
      <c r="P48" s="44">
        <f>+SUM(P4:P47)</f>
        <v>30861201.45843599</v>
      </c>
      <c r="Q48" s="45">
        <f t="shared" ref="Q48" si="13">+IFERROR(P48/O48,0)</f>
        <v>0.90222205788316079</v>
      </c>
    </row>
    <row r="49" spans="1:17" x14ac:dyDescent="0.25">
      <c r="A49" s="2" t="s">
        <v>74</v>
      </c>
      <c r="B49" s="2" t="s">
        <v>74</v>
      </c>
      <c r="C49" s="2" t="s">
        <v>74</v>
      </c>
      <c r="D49" s="2" t="s">
        <v>74</v>
      </c>
      <c r="E49" s="2" t="s">
        <v>74</v>
      </c>
      <c r="F49" s="2" t="s">
        <v>74</v>
      </c>
      <c r="G49" s="2" t="s">
        <v>74</v>
      </c>
      <c r="H49" s="2"/>
      <c r="I49" s="2" t="s">
        <v>74</v>
      </c>
      <c r="J49" s="2" t="s">
        <v>74</v>
      </c>
      <c r="K49" s="2"/>
      <c r="L49" s="2" t="s">
        <v>74</v>
      </c>
      <c r="M49" s="2" t="s">
        <v>74</v>
      </c>
      <c r="N49" s="2"/>
      <c r="O49" s="2" t="s">
        <v>74</v>
      </c>
      <c r="P49" s="2" t="s">
        <v>74</v>
      </c>
      <c r="Q49" s="2" t="s">
        <v>74</v>
      </c>
    </row>
    <row r="50" spans="1:17" x14ac:dyDescent="0.25">
      <c r="L50" s="22"/>
      <c r="M50" s="22"/>
      <c r="O50" s="22"/>
      <c r="P50" s="22"/>
    </row>
    <row r="51" spans="1:17" x14ac:dyDescent="0.25">
      <c r="M51" s="22"/>
    </row>
  </sheetData>
  <autoFilter ref="A3:Q49" xr:uid="{00000000-0009-0000-0000-000000000000}"/>
  <mergeCells count="5">
    <mergeCell ref="F2:G2"/>
    <mergeCell ref="I2:J2"/>
    <mergeCell ref="L2:M2"/>
    <mergeCell ref="A48:C48"/>
    <mergeCell ref="O2:Q2"/>
  </mergeCells>
  <conditionalFormatting sqref="Q4:Q47">
    <cfRule type="cellIs" dxfId="6" priority="1" operator="greater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showGridLines="0" tabSelected="1" workbookViewId="0">
      <selection activeCell="F29" sqref="F29"/>
    </sheetView>
  </sheetViews>
  <sheetFormatPr defaultRowHeight="15" x14ac:dyDescent="0.25"/>
  <cols>
    <col min="1" max="1" width="9.140625" style="2"/>
    <col min="2" max="2" width="10.7109375" bestFit="1" customWidth="1"/>
    <col min="3" max="3" width="21" bestFit="1" customWidth="1"/>
    <col min="4" max="4" width="10.140625" bestFit="1" customWidth="1"/>
    <col min="5" max="5" width="11.28515625" bestFit="1" customWidth="1"/>
    <col min="6" max="7" width="11.5703125" bestFit="1" customWidth="1"/>
    <col min="8" max="8" width="10.5703125" customWidth="1"/>
    <col min="9" max="10" width="11.5703125" bestFit="1" customWidth="1"/>
    <col min="11" max="11" width="10.28515625" bestFit="1" customWidth="1"/>
    <col min="12" max="12" width="11.5703125" bestFit="1" customWidth="1"/>
    <col min="13" max="13" width="14.28515625" bestFit="1" customWidth="1"/>
    <col min="14" max="14" width="10.5703125" bestFit="1" customWidth="1"/>
    <col min="15" max="16" width="11.5703125" bestFit="1" customWidth="1"/>
  </cols>
  <sheetData>
    <row r="1" spans="1:17" x14ac:dyDescent="0.25">
      <c r="A1" s="50" t="s">
        <v>113</v>
      </c>
    </row>
    <row r="3" spans="1:17" x14ac:dyDescent="0.25">
      <c r="F3" s="52" t="s">
        <v>115</v>
      </c>
      <c r="G3" s="52"/>
      <c r="H3" s="3"/>
      <c r="I3" s="52" t="s">
        <v>116</v>
      </c>
      <c r="J3" s="52"/>
      <c r="K3" s="3"/>
      <c r="L3" s="52" t="s">
        <v>117</v>
      </c>
      <c r="M3" s="52"/>
      <c r="O3" s="54" t="s">
        <v>119</v>
      </c>
      <c r="P3" s="54"/>
      <c r="Q3" s="54"/>
    </row>
    <row r="4" spans="1:17" x14ac:dyDescent="0.25">
      <c r="A4" s="5" t="s">
        <v>71</v>
      </c>
      <c r="B4" s="6" t="s">
        <v>0</v>
      </c>
      <c r="C4" s="6" t="s">
        <v>120</v>
      </c>
      <c r="D4" s="6" t="s">
        <v>72</v>
      </c>
      <c r="E4" s="6" t="s">
        <v>73</v>
      </c>
      <c r="F4" s="4" t="s">
        <v>29</v>
      </c>
      <c r="G4" s="4" t="s">
        <v>30</v>
      </c>
      <c r="H4" s="9" t="s">
        <v>109</v>
      </c>
      <c r="I4" s="9" t="s">
        <v>29</v>
      </c>
      <c r="J4" s="9" t="s">
        <v>30</v>
      </c>
      <c r="K4" s="9" t="s">
        <v>110</v>
      </c>
      <c r="L4" s="9" t="s">
        <v>29</v>
      </c>
      <c r="M4" s="9" t="s">
        <v>30</v>
      </c>
      <c r="N4" s="9" t="s">
        <v>111</v>
      </c>
      <c r="O4" s="40" t="s">
        <v>29</v>
      </c>
      <c r="P4" s="40" t="s">
        <v>30</v>
      </c>
      <c r="Q4" s="40" t="s">
        <v>118</v>
      </c>
    </row>
    <row r="5" spans="1:17" x14ac:dyDescent="0.25">
      <c r="A5" s="2">
        <v>1</v>
      </c>
      <c r="B5" t="s">
        <v>64</v>
      </c>
      <c r="C5" t="s">
        <v>65</v>
      </c>
      <c r="D5" s="46">
        <v>44489</v>
      </c>
      <c r="E5" s="46"/>
      <c r="F5" s="1">
        <v>1033461.6329396269</v>
      </c>
      <c r="G5" s="1">
        <v>1166609.6727871329</v>
      </c>
      <c r="H5" s="35">
        <f t="shared" ref="H5:H13" si="0">+IFERROR(G5/F5,0)</f>
        <v>1.1288369452756299</v>
      </c>
      <c r="I5" s="1">
        <v>1645789.7315092669</v>
      </c>
      <c r="J5" s="1">
        <v>1654532.8418050201</v>
      </c>
      <c r="K5" s="35">
        <f t="shared" ref="K5:N13" si="1">+IFERROR(J5/I5,0)</f>
        <v>1.005312410284475</v>
      </c>
      <c r="L5" s="1">
        <v>1816643.9968078637</v>
      </c>
      <c r="M5" s="1">
        <v>1609207.1621492386</v>
      </c>
      <c r="N5" s="35">
        <f t="shared" si="1"/>
        <v>0.8858131615092858</v>
      </c>
      <c r="O5" s="22">
        <f>+SUM(F5,I5,L5)</f>
        <v>4495895.3612567578</v>
      </c>
      <c r="P5" s="22">
        <f>+SUM(G5,J5,M5)</f>
        <v>4430349.6767413914</v>
      </c>
      <c r="Q5" s="35">
        <f t="shared" ref="Q5" si="2">+IFERROR(P5/O5,0)</f>
        <v>0.9854209942072486</v>
      </c>
    </row>
    <row r="6" spans="1:17" x14ac:dyDescent="0.25">
      <c r="A6" s="2">
        <f>+A5+1</f>
        <v>2</v>
      </c>
      <c r="B6" t="s">
        <v>132</v>
      </c>
      <c r="C6" t="s">
        <v>133</v>
      </c>
      <c r="D6" s="46">
        <v>45379</v>
      </c>
      <c r="E6" s="46"/>
      <c r="F6" s="1">
        <v>1708048.3497325242</v>
      </c>
      <c r="G6" s="1">
        <v>1713236.4921059997</v>
      </c>
      <c r="H6" s="35">
        <f t="shared" si="0"/>
        <v>1.0030374680987737</v>
      </c>
      <c r="I6" s="1">
        <v>2033430.1528223827</v>
      </c>
      <c r="J6" s="1">
        <v>1935400.2521940002</v>
      </c>
      <c r="K6" s="35">
        <f t="shared" si="1"/>
        <v>0.95179086899428633</v>
      </c>
      <c r="L6" s="1">
        <v>2119707.8315041033</v>
      </c>
      <c r="M6" s="1">
        <v>1509452.1181800002</v>
      </c>
      <c r="N6" s="35">
        <f t="shared" si="1"/>
        <v>0.71210385494916184</v>
      </c>
      <c r="O6" s="22">
        <f t="shared" ref="O6:O12" si="3">+SUM(F6,I6,L6)</f>
        <v>5861186.3340590103</v>
      </c>
      <c r="P6" s="22">
        <f t="shared" ref="P6:P12" si="4">+SUM(G6,J6,M6)</f>
        <v>5158088.8624799997</v>
      </c>
      <c r="Q6" s="35">
        <f t="shared" ref="Q6:Q12" si="5">+IFERROR(P6/O6,0)</f>
        <v>0.88004178138931488</v>
      </c>
    </row>
    <row r="7" spans="1:17" x14ac:dyDescent="0.25">
      <c r="A7" s="2">
        <f t="shared" ref="A7:A10" si="6">+A6+1</f>
        <v>3</v>
      </c>
      <c r="B7" t="s">
        <v>66</v>
      </c>
      <c r="C7" t="s">
        <v>67</v>
      </c>
      <c r="D7" s="47">
        <v>42551</v>
      </c>
      <c r="E7" s="47">
        <v>45413</v>
      </c>
      <c r="F7" s="1">
        <v>3758109.4809064642</v>
      </c>
      <c r="G7" s="1">
        <v>4498508.9962000009</v>
      </c>
      <c r="H7" s="35">
        <f t="shared" si="0"/>
        <v>1.1970138227891516</v>
      </c>
      <c r="I7" s="1"/>
      <c r="J7" s="1"/>
      <c r="K7" s="35">
        <f t="shared" si="1"/>
        <v>0</v>
      </c>
      <c r="L7" s="1"/>
      <c r="M7" s="1"/>
      <c r="N7" s="35">
        <f t="shared" si="1"/>
        <v>0</v>
      </c>
      <c r="O7" s="22">
        <f t="shared" si="3"/>
        <v>3758109.4809064642</v>
      </c>
      <c r="P7" s="22">
        <f t="shared" si="4"/>
        <v>4498508.9962000009</v>
      </c>
      <c r="Q7" s="35">
        <f t="shared" si="5"/>
        <v>1.1970138227891516</v>
      </c>
    </row>
    <row r="8" spans="1:17" x14ac:dyDescent="0.25">
      <c r="B8" t="s">
        <v>142</v>
      </c>
      <c r="C8" t="s">
        <v>143</v>
      </c>
      <c r="D8" s="46">
        <v>45404</v>
      </c>
      <c r="E8" s="46"/>
      <c r="F8" s="1"/>
      <c r="G8" s="1"/>
      <c r="H8" s="35"/>
      <c r="I8" s="1">
        <v>4500732.1501285741</v>
      </c>
      <c r="J8" s="1">
        <v>4385538.8554399982</v>
      </c>
      <c r="K8" s="35">
        <f t="shared" si="1"/>
        <v>0.97440565426998693</v>
      </c>
      <c r="L8" s="1">
        <v>6368787.0000000075</v>
      </c>
      <c r="M8" s="1">
        <v>5626728.7448400017</v>
      </c>
      <c r="N8" s="35">
        <f t="shared" si="1"/>
        <v>0.88348515107193804</v>
      </c>
      <c r="O8" s="22">
        <f t="shared" si="3"/>
        <v>10869519.150128581</v>
      </c>
      <c r="P8" s="22">
        <f t="shared" si="4"/>
        <v>10012267.60028</v>
      </c>
      <c r="Q8" s="35">
        <f t="shared" si="5"/>
        <v>0.92113252315872318</v>
      </c>
    </row>
    <row r="9" spans="1:17" x14ac:dyDescent="0.25">
      <c r="A9" s="2">
        <f>+A7+1</f>
        <v>4</v>
      </c>
      <c r="B9" t="s">
        <v>128</v>
      </c>
      <c r="C9" t="s">
        <v>129</v>
      </c>
      <c r="D9" s="46">
        <v>45384</v>
      </c>
      <c r="E9" s="46"/>
      <c r="F9" s="1">
        <v>980042.8234635843</v>
      </c>
      <c r="G9" s="1">
        <v>1182296.8166068681</v>
      </c>
      <c r="H9" s="35">
        <f t="shared" si="0"/>
        <v>1.2063726077075845</v>
      </c>
      <c r="I9" s="1">
        <v>1447161.0867178126</v>
      </c>
      <c r="J9" s="1">
        <v>1401349.55974498</v>
      </c>
      <c r="K9" s="35">
        <f t="shared" si="1"/>
        <v>0.96834386483073975</v>
      </c>
      <c r="L9" s="1">
        <v>2527299</v>
      </c>
      <c r="M9" s="1">
        <v>800129.43395999982</v>
      </c>
      <c r="N9" s="35">
        <f t="shared" si="1"/>
        <v>0.31659468624804576</v>
      </c>
      <c r="O9" s="22">
        <f t="shared" si="3"/>
        <v>4954502.9101813966</v>
      </c>
      <c r="P9" s="22">
        <f t="shared" si="4"/>
        <v>3383775.8103118483</v>
      </c>
      <c r="Q9" s="35">
        <f t="shared" si="5"/>
        <v>0.68296978963485155</v>
      </c>
    </row>
    <row r="10" spans="1:17" x14ac:dyDescent="0.25">
      <c r="A10" s="2">
        <f t="shared" si="6"/>
        <v>5</v>
      </c>
      <c r="B10" t="s">
        <v>68</v>
      </c>
      <c r="C10" t="s">
        <v>55</v>
      </c>
      <c r="D10" s="47">
        <v>45261</v>
      </c>
      <c r="E10" s="47">
        <v>45449</v>
      </c>
      <c r="F10" s="1">
        <v>2149444.7621805463</v>
      </c>
      <c r="G10" s="1">
        <v>2340224.4855668629</v>
      </c>
      <c r="H10" s="35">
        <f t="shared" si="0"/>
        <v>1.0887576767466107</v>
      </c>
      <c r="I10" s="1">
        <v>2935056.1336258301</v>
      </c>
      <c r="J10" s="1">
        <v>2450038.6743049799</v>
      </c>
      <c r="K10" s="35">
        <f t="shared" si="1"/>
        <v>0.8347501931005038</v>
      </c>
      <c r="L10" s="1"/>
      <c r="M10" s="1"/>
      <c r="N10" s="35">
        <f t="shared" si="1"/>
        <v>0</v>
      </c>
      <c r="O10" s="22">
        <f t="shared" si="3"/>
        <v>5084500.8958063759</v>
      </c>
      <c r="P10" s="22">
        <f t="shared" si="4"/>
        <v>4790263.1598718427</v>
      </c>
      <c r="Q10" s="35">
        <f t="shared" si="5"/>
        <v>0.94213045843354726</v>
      </c>
    </row>
    <row r="11" spans="1:17" x14ac:dyDescent="0.25">
      <c r="B11" t="s">
        <v>147</v>
      </c>
      <c r="C11" t="s">
        <v>148</v>
      </c>
      <c r="D11" s="46">
        <v>45469</v>
      </c>
      <c r="E11" s="46"/>
      <c r="F11" s="1"/>
      <c r="G11" s="1"/>
      <c r="H11" s="35">
        <f t="shared" si="0"/>
        <v>0</v>
      </c>
      <c r="I11" s="1"/>
      <c r="J11" s="1"/>
      <c r="K11" s="35">
        <f t="shared" si="1"/>
        <v>0</v>
      </c>
      <c r="L11" s="1">
        <v>4136560.1716880328</v>
      </c>
      <c r="M11" s="1">
        <v>1971723.0827027611</v>
      </c>
      <c r="N11" s="35">
        <f t="shared" si="1"/>
        <v>0.47665765777997793</v>
      </c>
      <c r="O11" s="22">
        <f t="shared" ref="O11" si="7">+SUM(F11,I11,L11)</f>
        <v>4136560.1716880328</v>
      </c>
      <c r="P11" s="22">
        <f t="shared" ref="P11" si="8">+SUM(G11,J11,M11)</f>
        <v>1971723.0827027611</v>
      </c>
      <c r="Q11" s="35">
        <f t="shared" ref="Q11" si="9">+IFERROR(P11/O11,0)</f>
        <v>0.47665765777997793</v>
      </c>
    </row>
    <row r="12" spans="1:17" x14ac:dyDescent="0.25">
      <c r="A12" s="2">
        <f>+A10+1</f>
        <v>6</v>
      </c>
      <c r="B12" t="s">
        <v>69</v>
      </c>
      <c r="C12" t="s">
        <v>70</v>
      </c>
      <c r="D12" s="46">
        <v>45202</v>
      </c>
      <c r="E12" s="46"/>
      <c r="F12" s="1">
        <v>6499619.4635786153</v>
      </c>
      <c r="G12" s="1">
        <v>7378355.1610931335</v>
      </c>
      <c r="H12" s="35">
        <f t="shared" si="0"/>
        <v>1.1351980223517111</v>
      </c>
      <c r="I12" s="1">
        <v>8179952.0344602242</v>
      </c>
      <c r="J12" s="1">
        <v>7975471.949439019</v>
      </c>
      <c r="K12" s="35">
        <f t="shared" si="1"/>
        <v>0.97500228801345312</v>
      </c>
      <c r="L12" s="1">
        <v>10305138.828311974</v>
      </c>
      <c r="M12" s="1">
        <f>+SUM(M5:M6,M8)</f>
        <v>8745388.0251692403</v>
      </c>
      <c r="N12" s="35">
        <f t="shared" si="1"/>
        <v>0.84864339732546545</v>
      </c>
      <c r="O12" s="22">
        <f t="shared" si="3"/>
        <v>24984710.326350816</v>
      </c>
      <c r="P12" s="22">
        <f t="shared" si="4"/>
        <v>24099215.135701396</v>
      </c>
      <c r="Q12" s="35">
        <f t="shared" si="5"/>
        <v>0.96455851682556804</v>
      </c>
    </row>
    <row r="13" spans="1:17" x14ac:dyDescent="0.25">
      <c r="A13" s="53" t="s">
        <v>112</v>
      </c>
      <c r="B13" s="53"/>
      <c r="C13" s="53"/>
      <c r="D13" s="51"/>
      <c r="E13" s="51"/>
      <c r="F13" s="48">
        <f>+SUM(F10:F12)</f>
        <v>8649064.2257591616</v>
      </c>
      <c r="G13" s="48">
        <f t="shared" ref="G13" si="10">+SUM(G10:G12)</f>
        <v>9718579.6466599964</v>
      </c>
      <c r="H13" s="45">
        <f t="shared" si="0"/>
        <v>1.1236567786969993</v>
      </c>
      <c r="I13" s="48">
        <f>+SUM(I10:I12)</f>
        <v>11115008.168086054</v>
      </c>
      <c r="J13" s="48">
        <f t="shared" ref="J13" si="11">+SUM(J10:J12)</f>
        <v>10425510.623744</v>
      </c>
      <c r="K13" s="45">
        <f t="shared" si="1"/>
        <v>0.93796697816905139</v>
      </c>
      <c r="L13" s="48">
        <f>+SUM(L10:L12)</f>
        <v>14441699.000000007</v>
      </c>
      <c r="M13" s="48">
        <f t="shared" ref="M13" si="12">+SUM(M10:M12)</f>
        <v>10717111.107872002</v>
      </c>
      <c r="N13" s="45">
        <f t="shared" ref="N13" si="13">+IFERROR(M13/L13,0)</f>
        <v>0.74209489533551398</v>
      </c>
      <c r="O13" s="48">
        <f>+SUM(O10:O12)</f>
        <v>34205771.393845223</v>
      </c>
      <c r="P13" s="48">
        <f t="shared" ref="P13" si="14">+SUM(P10:P12)</f>
        <v>30861201.378275998</v>
      </c>
      <c r="Q13" s="45">
        <f t="shared" ref="Q13" si="15">+IFERROR(P13/O13,0)</f>
        <v>0.90222205553969681</v>
      </c>
    </row>
    <row r="15" spans="1:17" x14ac:dyDescent="0.25">
      <c r="A15" s="50" t="s">
        <v>114</v>
      </c>
    </row>
    <row r="16" spans="1:17" x14ac:dyDescent="0.25">
      <c r="A16"/>
      <c r="M16" s="22"/>
    </row>
    <row r="17" spans="1:17" x14ac:dyDescent="0.25">
      <c r="F17" s="52" t="s">
        <v>115</v>
      </c>
      <c r="G17" s="52"/>
      <c r="H17" s="3"/>
      <c r="I17" s="52" t="s">
        <v>116</v>
      </c>
      <c r="J17" s="52"/>
      <c r="K17" s="3"/>
      <c r="L17" s="52" t="s">
        <v>117</v>
      </c>
      <c r="M17" s="52"/>
      <c r="O17" s="54" t="s">
        <v>119</v>
      </c>
      <c r="P17" s="54"/>
      <c r="Q17" s="54"/>
    </row>
    <row r="18" spans="1:17" x14ac:dyDescent="0.25">
      <c r="A18" s="5" t="s">
        <v>71</v>
      </c>
      <c r="B18" s="6" t="s">
        <v>0</v>
      </c>
      <c r="C18" s="6" t="s">
        <v>120</v>
      </c>
      <c r="D18" s="6" t="s">
        <v>72</v>
      </c>
      <c r="E18" s="6" t="s">
        <v>73</v>
      </c>
      <c r="F18" s="4" t="s">
        <v>29</v>
      </c>
      <c r="G18" s="4" t="s">
        <v>30</v>
      </c>
      <c r="H18" s="9" t="s">
        <v>109</v>
      </c>
      <c r="I18" s="9" t="s">
        <v>29</v>
      </c>
      <c r="J18" s="9" t="s">
        <v>30</v>
      </c>
      <c r="K18" s="9" t="s">
        <v>110</v>
      </c>
      <c r="L18" s="9" t="s">
        <v>29</v>
      </c>
      <c r="M18" s="9" t="s">
        <v>30</v>
      </c>
      <c r="N18" s="9" t="s">
        <v>111</v>
      </c>
      <c r="O18" s="40" t="s">
        <v>29</v>
      </c>
      <c r="P18" s="40" t="s">
        <v>30</v>
      </c>
      <c r="Q18" s="40" t="s">
        <v>118</v>
      </c>
    </row>
    <row r="19" spans="1:17" x14ac:dyDescent="0.25">
      <c r="A19" s="2">
        <v>1</v>
      </c>
      <c r="B19" t="s">
        <v>64</v>
      </c>
      <c r="C19" t="s">
        <v>65</v>
      </c>
      <c r="D19" s="46">
        <v>44489</v>
      </c>
      <c r="E19" s="46"/>
      <c r="F19" s="1">
        <f>+F5</f>
        <v>1033461.6329396269</v>
      </c>
      <c r="G19" s="1">
        <f>+G5</f>
        <v>1166609.6727871329</v>
      </c>
      <c r="H19" s="35">
        <f t="shared" ref="H19:H27" si="16">+IFERROR(G19/F19,0)</f>
        <v>1.1288369452756299</v>
      </c>
      <c r="I19" s="1">
        <f>+I5</f>
        <v>1645789.7315092669</v>
      </c>
      <c r="J19" s="1">
        <f>+J5</f>
        <v>1654532.8418050201</v>
      </c>
      <c r="K19" s="35">
        <f t="shared" ref="K19:K27" si="17">+IFERROR(J19/I19,0)</f>
        <v>1.005312410284475</v>
      </c>
      <c r="L19" s="1">
        <v>1816643.9968078637</v>
      </c>
      <c r="M19" s="1">
        <v>1609207.1621492386</v>
      </c>
      <c r="N19" s="35">
        <f t="shared" ref="N19:N27" si="18">+IFERROR(M19/L19,0)</f>
        <v>0.8858131615092858</v>
      </c>
      <c r="O19" s="22">
        <f>+SUM(F19,I19,L19)</f>
        <v>4495895.3612567578</v>
      </c>
      <c r="P19" s="22">
        <f>+SUM(G19,J19,M19)</f>
        <v>4430349.6767413914</v>
      </c>
      <c r="Q19" s="35">
        <f t="shared" ref="Q19:Q27" si="19">+IFERROR(P19/O19,0)</f>
        <v>0.9854209942072486</v>
      </c>
    </row>
    <row r="20" spans="1:17" x14ac:dyDescent="0.25">
      <c r="A20" s="2">
        <f>+A19+1</f>
        <v>2</v>
      </c>
      <c r="B20" t="s">
        <v>132</v>
      </c>
      <c r="C20" t="s">
        <v>133</v>
      </c>
      <c r="D20" s="46">
        <v>45379</v>
      </c>
      <c r="E20" s="46"/>
      <c r="F20" s="1">
        <f>+F6</f>
        <v>1708048.3497325242</v>
      </c>
      <c r="G20" s="1">
        <v>1244761.8570000001</v>
      </c>
      <c r="H20" s="35">
        <f t="shared" si="16"/>
        <v>0.72876265896976888</v>
      </c>
      <c r="I20" s="1">
        <f>+I6</f>
        <v>2033430.1528223827</v>
      </c>
      <c r="J20" s="1">
        <v>2074136.3239999991</v>
      </c>
      <c r="K20" s="35">
        <f t="shared" si="17"/>
        <v>1.0200184752454451</v>
      </c>
      <c r="L20" s="1">
        <v>2119707.8315041033</v>
      </c>
      <c r="M20" s="1">
        <v>1796674.8280140003</v>
      </c>
      <c r="N20" s="35">
        <f t="shared" si="18"/>
        <v>0.8476049393746472</v>
      </c>
      <c r="O20" s="22">
        <f t="shared" ref="O20:O26" si="20">+SUM(F20,I20,L20)</f>
        <v>5861186.3340590103</v>
      </c>
      <c r="P20" s="22">
        <f t="shared" ref="P20:P26" si="21">+SUM(G20,J20,M20)</f>
        <v>5115573.0090139993</v>
      </c>
      <c r="Q20" s="35">
        <f t="shared" ref="Q20:Q26" si="22">+IFERROR(P20/O20,0)</f>
        <v>0.87278798479545072</v>
      </c>
    </row>
    <row r="21" spans="1:17" x14ac:dyDescent="0.25">
      <c r="A21" s="2">
        <f t="shared" ref="A21:A24" si="23">+A20+1</f>
        <v>3</v>
      </c>
      <c r="B21" t="s">
        <v>66</v>
      </c>
      <c r="C21" t="s">
        <v>67</v>
      </c>
      <c r="D21" s="47">
        <v>42551</v>
      </c>
      <c r="E21" s="47">
        <v>45413</v>
      </c>
      <c r="F21" s="1">
        <v>3570204.006861141</v>
      </c>
      <c r="G21" s="1">
        <v>4231968.8069999991</v>
      </c>
      <c r="H21" s="35">
        <f t="shared" si="16"/>
        <v>1.185357699130664</v>
      </c>
      <c r="I21" s="1"/>
      <c r="J21" s="1"/>
      <c r="K21" s="35">
        <f t="shared" si="17"/>
        <v>0</v>
      </c>
      <c r="L21" s="1"/>
      <c r="M21" s="1"/>
      <c r="N21" s="35">
        <f t="shared" si="18"/>
        <v>0</v>
      </c>
      <c r="O21" s="22">
        <f t="shared" si="20"/>
        <v>3570204.006861141</v>
      </c>
      <c r="P21" s="22">
        <f t="shared" si="21"/>
        <v>4231968.8069999991</v>
      </c>
      <c r="Q21" s="35">
        <f t="shared" si="22"/>
        <v>1.185357699130664</v>
      </c>
    </row>
    <row r="22" spans="1:17" x14ac:dyDescent="0.25">
      <c r="B22" t="s">
        <v>142</v>
      </c>
      <c r="C22" t="s">
        <v>143</v>
      </c>
      <c r="D22" s="46">
        <v>45404</v>
      </c>
      <c r="E22" s="46"/>
      <c r="F22" s="1"/>
      <c r="G22" s="1"/>
      <c r="H22" s="35"/>
      <c r="I22" s="1">
        <v>4500732.1501285741</v>
      </c>
      <c r="J22" s="1">
        <v>3978185.4510000004</v>
      </c>
      <c r="K22" s="35">
        <f t="shared" si="17"/>
        <v>0.88389740120090332</v>
      </c>
      <c r="L22" s="1">
        <v>5986038</v>
      </c>
      <c r="M22" s="1">
        <v>5482415.6380000003</v>
      </c>
      <c r="N22" s="35">
        <f t="shared" si="18"/>
        <v>0.91586716255392975</v>
      </c>
      <c r="O22" s="22">
        <f t="shared" si="20"/>
        <v>10486770.150128573</v>
      </c>
      <c r="P22" s="22">
        <f t="shared" si="21"/>
        <v>9460601.0890000015</v>
      </c>
      <c r="Q22" s="35">
        <f t="shared" si="22"/>
        <v>0.90214631898688169</v>
      </c>
    </row>
    <row r="23" spans="1:17" x14ac:dyDescent="0.25">
      <c r="A23" s="2">
        <f>+A21+1</f>
        <v>4</v>
      </c>
      <c r="B23" t="s">
        <v>128</v>
      </c>
      <c r="C23" t="s">
        <v>129</v>
      </c>
      <c r="D23" s="46">
        <v>45384</v>
      </c>
      <c r="E23" s="46"/>
      <c r="F23" s="1">
        <v>1110931.8417811117</v>
      </c>
      <c r="G23" s="1">
        <v>547478.6540000001</v>
      </c>
      <c r="H23" s="35">
        <f t="shared" si="16"/>
        <v>0.49281029979503505</v>
      </c>
      <c r="I23" s="1">
        <v>1316916.5889132095</v>
      </c>
      <c r="J23" s="1">
        <v>586267.57799999998</v>
      </c>
      <c r="K23" s="35">
        <f t="shared" si="17"/>
        <v>0.4451820129958417</v>
      </c>
      <c r="L23" s="1">
        <v>2332381</v>
      </c>
      <c r="M23" s="1">
        <v>873081.78199999989</v>
      </c>
      <c r="N23" s="35">
        <f t="shared" si="18"/>
        <v>0.3743306869675237</v>
      </c>
      <c r="O23" s="22">
        <f t="shared" si="20"/>
        <v>4760229.4306943212</v>
      </c>
      <c r="P23" s="22">
        <f t="shared" si="21"/>
        <v>2006828.014</v>
      </c>
      <c r="Q23" s="35">
        <f t="shared" si="22"/>
        <v>0.42158220380299749</v>
      </c>
    </row>
    <row r="24" spans="1:17" x14ac:dyDescent="0.25">
      <c r="A24" s="2">
        <f t="shared" si="23"/>
        <v>5</v>
      </c>
      <c r="B24" t="s">
        <v>68</v>
      </c>
      <c r="C24" t="s">
        <v>55</v>
      </c>
      <c r="D24" s="47">
        <v>45261</v>
      </c>
      <c r="E24" s="47">
        <v>45449</v>
      </c>
      <c r="F24" s="1">
        <v>2073639.0947926212</v>
      </c>
      <c r="G24" s="1">
        <v>1647161.0020928658</v>
      </c>
      <c r="H24" s="35">
        <f t="shared" si="16"/>
        <v>0.79433350105583045</v>
      </c>
      <c r="I24" s="1">
        <v>2804813.6358212247</v>
      </c>
      <c r="J24" s="1">
        <v>1797622.5535149798</v>
      </c>
      <c r="K24" s="35">
        <f t="shared" si="17"/>
        <v>0.64090623724761375</v>
      </c>
      <c r="L24" s="1"/>
      <c r="M24" s="1"/>
      <c r="N24" s="35">
        <f t="shared" si="18"/>
        <v>0</v>
      </c>
      <c r="O24" s="22">
        <f t="shared" si="20"/>
        <v>4878452.7306138463</v>
      </c>
      <c r="P24" s="22">
        <f t="shared" si="21"/>
        <v>3444783.5556078455</v>
      </c>
      <c r="Q24" s="35">
        <f t="shared" si="22"/>
        <v>0.70612215508223142</v>
      </c>
    </row>
    <row r="25" spans="1:17" x14ac:dyDescent="0.25">
      <c r="B25" t="s">
        <v>147</v>
      </c>
      <c r="C25" t="s">
        <v>148</v>
      </c>
      <c r="D25" s="46">
        <v>45469</v>
      </c>
      <c r="E25" s="46"/>
      <c r="F25" s="1"/>
      <c r="G25" s="1"/>
      <c r="H25" s="35">
        <f t="shared" si="16"/>
        <v>0</v>
      </c>
      <c r="I25" s="1"/>
      <c r="J25" s="1"/>
      <c r="K25" s="35">
        <f t="shared" si="17"/>
        <v>0</v>
      </c>
      <c r="L25" s="1">
        <v>3941642.1716880328</v>
      </c>
      <c r="M25" s="1">
        <v>1998455.2323167613</v>
      </c>
      <c r="N25" s="35">
        <f t="shared" si="18"/>
        <v>0.50701082068566117</v>
      </c>
      <c r="O25" s="22">
        <f t="shared" ref="O25" si="24">+SUM(F25,I25,L25)</f>
        <v>3941642.1716880328</v>
      </c>
      <c r="P25" s="22">
        <f t="shared" ref="P25" si="25">+SUM(G25,J25,M25)</f>
        <v>1998455.2323167613</v>
      </c>
      <c r="Q25" s="35">
        <f t="shared" ref="Q25" si="26">+IFERROR(P25/O25,0)</f>
        <v>0.50701082068566117</v>
      </c>
    </row>
    <row r="26" spans="1:17" x14ac:dyDescent="0.25">
      <c r="A26" s="2">
        <f>+A24+1</f>
        <v>6</v>
      </c>
      <c r="B26" t="s">
        <v>69</v>
      </c>
      <c r="C26" t="s">
        <v>70</v>
      </c>
      <c r="D26" s="46">
        <v>45202</v>
      </c>
      <c r="E26" s="46"/>
      <c r="F26" s="1">
        <v>6142971.9196785819</v>
      </c>
      <c r="G26" s="1">
        <f>+SUM(G19:G20,G21)</f>
        <v>6643340.3367871325</v>
      </c>
      <c r="H26" s="35">
        <f t="shared" si="16"/>
        <v>1.0814538017837352</v>
      </c>
      <c r="I26" s="1">
        <v>7774886.1409486532</v>
      </c>
      <c r="J26" s="1">
        <f>+SUM(J19:J20,J22)</f>
        <v>7706854.6168050198</v>
      </c>
      <c r="K26" s="35">
        <f t="shared" si="17"/>
        <v>0.99124983660077981</v>
      </c>
      <c r="L26" s="1">
        <v>9922389.8283119686</v>
      </c>
      <c r="M26" s="1">
        <f>+SUM(M19:M20,M22)</f>
        <v>8888297.628163239</v>
      </c>
      <c r="N26" s="35">
        <f t="shared" si="18"/>
        <v>0.8957819418464984</v>
      </c>
      <c r="O26" s="22">
        <f t="shared" si="20"/>
        <v>23840247.888939202</v>
      </c>
      <c r="P26" s="22">
        <f t="shared" si="21"/>
        <v>23238492.581755392</v>
      </c>
      <c r="Q26" s="35">
        <f t="shared" si="22"/>
        <v>0.97475884856620987</v>
      </c>
    </row>
    <row r="27" spans="1:17" x14ac:dyDescent="0.25">
      <c r="A27" s="53" t="s">
        <v>112</v>
      </c>
      <c r="B27" s="53"/>
      <c r="C27" s="53"/>
      <c r="D27" s="51"/>
      <c r="E27" s="51"/>
      <c r="F27" s="48">
        <f>+SUM(F24:F26)</f>
        <v>8216611.0144712031</v>
      </c>
      <c r="G27" s="48">
        <f t="shared" ref="G27" si="27">+SUM(G24:G26)</f>
        <v>8290501.3388799988</v>
      </c>
      <c r="H27" s="45">
        <f t="shared" si="16"/>
        <v>1.0089927981595648</v>
      </c>
      <c r="I27" s="48">
        <f>+SUM(I24:I26)</f>
        <v>10579699.776769878</v>
      </c>
      <c r="J27" s="48">
        <f t="shared" ref="J27" si="28">+SUM(J24:J26)</f>
        <v>9504477.1703200005</v>
      </c>
      <c r="K27" s="45">
        <f t="shared" si="17"/>
        <v>0.89836927047676984</v>
      </c>
      <c r="L27" s="48">
        <f>+SUM(L24:L26)</f>
        <v>13864032.000000002</v>
      </c>
      <c r="M27" s="48">
        <f t="shared" ref="M27" si="29">+SUM(M24:M26)</f>
        <v>10886752.860479999</v>
      </c>
      <c r="N27" s="45">
        <f t="shared" si="18"/>
        <v>0.78525156754398706</v>
      </c>
      <c r="O27" s="48">
        <f>+SUM(O24:O26)</f>
        <v>32660342.79124108</v>
      </c>
      <c r="P27" s="48">
        <f t="shared" ref="P27" si="30">+SUM(P24:P26)</f>
        <v>28681731.369679999</v>
      </c>
      <c r="Q27" s="45">
        <f t="shared" si="19"/>
        <v>0.87818219034038814</v>
      </c>
    </row>
    <row r="29" spans="1:17" x14ac:dyDescent="0.25">
      <c r="M29" s="1"/>
    </row>
    <row r="30" spans="1:17" x14ac:dyDescent="0.25">
      <c r="M30" s="1"/>
    </row>
    <row r="31" spans="1:17" x14ac:dyDescent="0.25">
      <c r="M31" s="1"/>
    </row>
  </sheetData>
  <mergeCells count="10">
    <mergeCell ref="F17:G17"/>
    <mergeCell ref="I17:J17"/>
    <mergeCell ref="L17:M17"/>
    <mergeCell ref="O17:Q17"/>
    <mergeCell ref="A27:C27"/>
    <mergeCell ref="F3:G3"/>
    <mergeCell ref="I3:J3"/>
    <mergeCell ref="L3:M3"/>
    <mergeCell ref="A13:C13"/>
    <mergeCell ref="O3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5"/>
  <sheetViews>
    <sheetView showGridLines="0" zoomScale="70" zoomScaleNormal="70" workbookViewId="0">
      <pane xSplit="5" ySplit="3" topLeftCell="F10" activePane="bottomRight" state="frozen"/>
      <selection activeCell="D35" sqref="D35"/>
      <selection pane="topRight" activeCell="D35" sqref="D35"/>
      <selection pane="bottomLeft" activeCell="D35" sqref="D35"/>
      <selection pane="bottomRight" activeCell="D35" sqref="D35"/>
    </sheetView>
  </sheetViews>
  <sheetFormatPr defaultRowHeight="15" x14ac:dyDescent="0.25"/>
  <cols>
    <col min="1" max="1" width="6.5703125" customWidth="1"/>
    <col min="2" max="2" width="15" bestFit="1" customWidth="1"/>
    <col min="3" max="3" width="35.7109375" bestFit="1" customWidth="1"/>
    <col min="4" max="4" width="18" customWidth="1"/>
    <col min="5" max="5" width="13.28515625" bestFit="1" customWidth="1"/>
    <col min="6" max="6" width="15" style="1" bestFit="1" customWidth="1"/>
    <col min="7" max="7" width="14.85546875" style="12" bestFit="1" customWidth="1"/>
    <col min="8" max="8" width="15" style="1" bestFit="1" customWidth="1"/>
    <col min="9" max="9" width="19" style="1" customWidth="1"/>
    <col min="10" max="10" width="21.7109375" style="1" customWidth="1"/>
    <col min="11" max="11" width="15.85546875" customWidth="1"/>
    <col min="12" max="13" width="11.5703125" bestFit="1" customWidth="1"/>
    <col min="14" max="14" width="10.5703125" bestFit="1" customWidth="1"/>
  </cols>
  <sheetData>
    <row r="1" spans="2:14" ht="18.75" x14ac:dyDescent="0.3">
      <c r="B1" s="11" t="s">
        <v>75</v>
      </c>
    </row>
    <row r="3" spans="2:14" ht="42" customHeight="1" x14ac:dyDescent="0.25">
      <c r="B3" s="13" t="s">
        <v>76</v>
      </c>
      <c r="C3" s="13" t="s">
        <v>1</v>
      </c>
      <c r="D3" s="13" t="s">
        <v>77</v>
      </c>
      <c r="E3" s="13" t="s">
        <v>78</v>
      </c>
      <c r="F3" s="14" t="s">
        <v>79</v>
      </c>
      <c r="G3" s="15" t="s">
        <v>80</v>
      </c>
      <c r="H3" s="14" t="s">
        <v>81</v>
      </c>
      <c r="I3" s="14" t="s">
        <v>82</v>
      </c>
      <c r="J3" s="14" t="s">
        <v>83</v>
      </c>
      <c r="K3" s="16" t="s">
        <v>84</v>
      </c>
    </row>
    <row r="4" spans="2:14" x14ac:dyDescent="0.25">
      <c r="B4" s="17" t="s">
        <v>2</v>
      </c>
      <c r="C4" s="17" t="s">
        <v>3</v>
      </c>
      <c r="D4" s="18">
        <v>45136</v>
      </c>
      <c r="E4" s="18"/>
      <c r="F4" s="19">
        <v>239663.34463435318</v>
      </c>
      <c r="G4" s="20">
        <v>44647.666999999994</v>
      </c>
      <c r="H4" s="20">
        <v>99815.904540000003</v>
      </c>
      <c r="I4" s="20">
        <v>27533.193588000002</v>
      </c>
      <c r="J4" s="19">
        <f>+SUM(G4:I4)</f>
        <v>171996.765128</v>
      </c>
      <c r="K4" s="21">
        <f t="shared" ref="K4:K29" si="0">+IFERROR(J4/F4,0)</f>
        <v>0.71765987156029243</v>
      </c>
      <c r="L4" s="22"/>
      <c r="M4" s="22"/>
      <c r="N4" s="22"/>
    </row>
    <row r="5" spans="2:14" x14ac:dyDescent="0.25">
      <c r="B5" s="17" t="s">
        <v>26</v>
      </c>
      <c r="C5" s="17" t="s">
        <v>27</v>
      </c>
      <c r="D5" s="18">
        <v>45247</v>
      </c>
      <c r="E5" s="18"/>
      <c r="F5" s="19">
        <v>163295.99769722999</v>
      </c>
      <c r="G5" s="20">
        <v>43267.176999999996</v>
      </c>
      <c r="H5" s="20">
        <v>43709.184648000009</v>
      </c>
      <c r="I5" s="20">
        <v>38956.215653999992</v>
      </c>
      <c r="J5" s="19">
        <f t="shared" ref="J5:J28" si="1">+SUM(G5:I5)</f>
        <v>125932.57730199999</v>
      </c>
      <c r="K5" s="21">
        <f t="shared" si="0"/>
        <v>0.77119206274420649</v>
      </c>
      <c r="L5" s="22"/>
      <c r="M5" s="22"/>
      <c r="N5" s="22"/>
    </row>
    <row r="6" spans="2:14" x14ac:dyDescent="0.25">
      <c r="B6" s="17" t="s">
        <v>85</v>
      </c>
      <c r="C6" s="17" t="s">
        <v>86</v>
      </c>
      <c r="D6" s="23">
        <v>45367</v>
      </c>
      <c r="E6" s="18"/>
      <c r="F6" s="19">
        <v>199876.89643791897</v>
      </c>
      <c r="G6" s="20">
        <v>23290.923000000003</v>
      </c>
      <c r="H6" s="20">
        <v>36719.34921</v>
      </c>
      <c r="I6" s="20">
        <v>28958.267520000001</v>
      </c>
      <c r="J6" s="19">
        <f t="shared" si="1"/>
        <v>88968.539730000004</v>
      </c>
      <c r="K6" s="21">
        <f t="shared" si="0"/>
        <v>0.44511667589171972</v>
      </c>
      <c r="L6" s="22"/>
      <c r="M6" s="22"/>
      <c r="N6" s="22"/>
    </row>
    <row r="7" spans="2:14" x14ac:dyDescent="0.25">
      <c r="B7" s="17"/>
      <c r="C7" s="17" t="s">
        <v>15</v>
      </c>
      <c r="D7" s="18"/>
      <c r="E7" s="18"/>
      <c r="F7" s="19"/>
      <c r="G7" s="20">
        <v>22413.723999999998</v>
      </c>
      <c r="H7" s="20"/>
      <c r="I7" s="20"/>
      <c r="J7" s="19">
        <f t="shared" si="1"/>
        <v>22413.723999999998</v>
      </c>
      <c r="K7" s="21">
        <f t="shared" si="0"/>
        <v>0</v>
      </c>
      <c r="L7" s="22"/>
      <c r="M7" s="22"/>
      <c r="N7" s="22"/>
    </row>
    <row r="8" spans="2:14" x14ac:dyDescent="0.25">
      <c r="B8" s="17" t="s">
        <v>87</v>
      </c>
      <c r="C8" s="17" t="s">
        <v>88</v>
      </c>
      <c r="D8" s="23">
        <v>45371</v>
      </c>
      <c r="E8" s="18"/>
      <c r="F8" s="19">
        <v>183723.35438891637</v>
      </c>
      <c r="G8" s="20"/>
      <c r="H8" s="20">
        <v>36818.261280000006</v>
      </c>
      <c r="I8" s="20">
        <v>68188.184783999997</v>
      </c>
      <c r="J8" s="19">
        <f t="shared" si="1"/>
        <v>105006.446064</v>
      </c>
      <c r="K8" s="21">
        <f t="shared" si="0"/>
        <v>0.5715465320849531</v>
      </c>
      <c r="L8" s="22"/>
      <c r="M8" s="22"/>
      <c r="N8" s="22"/>
    </row>
    <row r="9" spans="2:14" x14ac:dyDescent="0.25">
      <c r="B9" s="17" t="s">
        <v>89</v>
      </c>
      <c r="C9" s="17" t="s">
        <v>90</v>
      </c>
      <c r="D9" s="23">
        <v>45359</v>
      </c>
      <c r="E9" s="18"/>
      <c r="F9" s="19">
        <v>312656.87651794194</v>
      </c>
      <c r="G9" s="20">
        <v>89475.741000000024</v>
      </c>
      <c r="H9" s="20">
        <v>62460.19133999999</v>
      </c>
      <c r="I9" s="20">
        <v>23574.597119999995</v>
      </c>
      <c r="J9" s="19">
        <f t="shared" si="1"/>
        <v>175510.52945999999</v>
      </c>
      <c r="K9" s="21">
        <f t="shared" si="0"/>
        <v>0.56135189289504794</v>
      </c>
      <c r="L9" s="22"/>
      <c r="M9" s="22"/>
      <c r="N9" s="22"/>
    </row>
    <row r="10" spans="2:14" x14ac:dyDescent="0.25">
      <c r="B10" s="17"/>
      <c r="C10" s="17" t="s">
        <v>6</v>
      </c>
      <c r="D10" s="18"/>
      <c r="E10" s="18"/>
      <c r="F10" s="19"/>
      <c r="G10" s="20">
        <v>31246.29</v>
      </c>
      <c r="H10" s="20"/>
      <c r="I10" s="20"/>
      <c r="J10" s="19">
        <f t="shared" si="1"/>
        <v>31246.29</v>
      </c>
      <c r="K10" s="21">
        <f t="shared" si="0"/>
        <v>0</v>
      </c>
      <c r="L10" s="22"/>
      <c r="M10" s="22"/>
      <c r="N10" s="22"/>
    </row>
    <row r="11" spans="2:14" x14ac:dyDescent="0.25">
      <c r="B11" s="17" t="s">
        <v>7</v>
      </c>
      <c r="C11" s="17" t="s">
        <v>8</v>
      </c>
      <c r="D11" s="18">
        <v>45104</v>
      </c>
      <c r="E11" s="18"/>
      <c r="F11" s="19">
        <v>608329.82905823039</v>
      </c>
      <c r="G11" s="20">
        <v>396835.99300000002</v>
      </c>
      <c r="H11" s="20">
        <v>58618.082159999998</v>
      </c>
      <c r="I11" s="20">
        <v>0</v>
      </c>
      <c r="J11" s="19">
        <f t="shared" si="1"/>
        <v>455454.07516000001</v>
      </c>
      <c r="K11" s="21">
        <f t="shared" si="0"/>
        <v>0.74869594322721134</v>
      </c>
      <c r="L11" s="22"/>
      <c r="M11" s="22"/>
      <c r="N11" s="22"/>
    </row>
    <row r="12" spans="2:14" x14ac:dyDescent="0.25">
      <c r="B12" s="17" t="s">
        <v>9</v>
      </c>
      <c r="C12" s="17" t="s">
        <v>10</v>
      </c>
      <c r="D12" s="18">
        <v>45139</v>
      </c>
      <c r="E12" s="18"/>
      <c r="F12" s="19">
        <v>270453.86655637069</v>
      </c>
      <c r="G12" s="20">
        <v>96798.278000000006</v>
      </c>
      <c r="H12" s="20">
        <v>56227.902839999995</v>
      </c>
      <c r="I12" s="20">
        <v>0</v>
      </c>
      <c r="J12" s="19">
        <f t="shared" si="1"/>
        <v>153026.18083999999</v>
      </c>
      <c r="K12" s="21">
        <f t="shared" si="0"/>
        <v>0.56581250912937031</v>
      </c>
      <c r="L12" s="22"/>
      <c r="M12" s="22"/>
      <c r="N12" s="22"/>
    </row>
    <row r="13" spans="2:14" x14ac:dyDescent="0.25">
      <c r="B13" s="17" t="s">
        <v>11</v>
      </c>
      <c r="C13" s="17" t="s">
        <v>12</v>
      </c>
      <c r="D13" s="18">
        <v>45308</v>
      </c>
      <c r="E13" s="18"/>
      <c r="F13" s="19">
        <v>243880.50804704003</v>
      </c>
      <c r="G13" s="20"/>
      <c r="H13" s="20">
        <v>113672.75076000002</v>
      </c>
      <c r="I13" s="20">
        <v>10026.997272000001</v>
      </c>
      <c r="J13" s="19">
        <f t="shared" si="1"/>
        <v>123699.74803200003</v>
      </c>
      <c r="K13" s="21">
        <f t="shared" si="0"/>
        <v>0.50721457414768323</v>
      </c>
      <c r="L13" s="22"/>
      <c r="M13" s="22"/>
      <c r="N13" s="22"/>
    </row>
    <row r="14" spans="2:14" x14ac:dyDescent="0.25">
      <c r="B14" s="17" t="s">
        <v>4</v>
      </c>
      <c r="C14" s="17" t="s">
        <v>5</v>
      </c>
      <c r="D14" s="18">
        <v>44685</v>
      </c>
      <c r="E14" s="18"/>
      <c r="F14" s="19">
        <v>151076.22686906584</v>
      </c>
      <c r="G14" s="20"/>
      <c r="H14" s="20">
        <v>16638.629381999999</v>
      </c>
      <c r="I14" s="20">
        <v>0</v>
      </c>
      <c r="J14" s="19">
        <f t="shared" si="1"/>
        <v>16638.629381999999</v>
      </c>
      <c r="K14" s="21">
        <f t="shared" si="0"/>
        <v>0.11013400140328036</v>
      </c>
      <c r="L14" s="22"/>
      <c r="M14" s="22"/>
      <c r="N14" s="22"/>
    </row>
    <row r="15" spans="2:14" x14ac:dyDescent="0.25">
      <c r="B15" s="17" t="s">
        <v>16</v>
      </c>
      <c r="C15" s="17" t="s">
        <v>17</v>
      </c>
      <c r="D15" s="18">
        <v>45111</v>
      </c>
      <c r="E15" s="18"/>
      <c r="F15" s="19">
        <v>241993.53820690856</v>
      </c>
      <c r="G15" s="20">
        <v>11207.272000000001</v>
      </c>
      <c r="H15" s="20">
        <v>70950.529637999993</v>
      </c>
      <c r="I15" s="20">
        <v>0</v>
      </c>
      <c r="J15" s="19">
        <f t="shared" si="1"/>
        <v>82157.80163799999</v>
      </c>
      <c r="K15" s="21">
        <f t="shared" si="0"/>
        <v>0.33950411340220865</v>
      </c>
      <c r="L15" s="22"/>
      <c r="M15" s="22"/>
      <c r="N15" s="22"/>
    </row>
    <row r="16" spans="2:14" x14ac:dyDescent="0.25">
      <c r="B16" s="17" t="s">
        <v>18</v>
      </c>
      <c r="C16" s="17" t="s">
        <v>19</v>
      </c>
      <c r="D16" s="18">
        <v>45143</v>
      </c>
      <c r="E16" s="18"/>
      <c r="F16" s="19">
        <v>152525.63781939025</v>
      </c>
      <c r="G16" s="20">
        <v>32964.591999999997</v>
      </c>
      <c r="H16" s="20">
        <v>47575.866959999999</v>
      </c>
      <c r="I16" s="20">
        <v>35075.730455999998</v>
      </c>
      <c r="J16" s="19">
        <f t="shared" si="1"/>
        <v>115616.18941599998</v>
      </c>
      <c r="K16" s="21">
        <f t="shared" si="0"/>
        <v>0.75801151248358811</v>
      </c>
      <c r="L16" s="22"/>
      <c r="M16" s="22"/>
      <c r="N16" s="22"/>
    </row>
    <row r="17" spans="1:14" x14ac:dyDescent="0.25">
      <c r="B17" s="17" t="s">
        <v>24</v>
      </c>
      <c r="C17" s="17" t="s">
        <v>25</v>
      </c>
      <c r="D17" s="18">
        <v>45219</v>
      </c>
      <c r="E17" s="18"/>
      <c r="F17" s="19">
        <v>242839.20148721553</v>
      </c>
      <c r="G17" s="20">
        <v>6040.4219999999996</v>
      </c>
      <c r="H17" s="20">
        <v>93537.536039999992</v>
      </c>
      <c r="I17" s="20">
        <v>0</v>
      </c>
      <c r="J17" s="19">
        <f t="shared" si="1"/>
        <v>99577.958039999998</v>
      </c>
      <c r="K17" s="21">
        <f t="shared" si="0"/>
        <v>0.41005717952520265</v>
      </c>
      <c r="L17" s="22"/>
      <c r="M17" s="22"/>
      <c r="N17" s="22"/>
    </row>
    <row r="18" spans="1:14" x14ac:dyDescent="0.25">
      <c r="B18" s="17" t="s">
        <v>13</v>
      </c>
      <c r="C18" s="17" t="s">
        <v>14</v>
      </c>
      <c r="D18" s="18">
        <v>45209</v>
      </c>
      <c r="E18" s="18"/>
      <c r="F18" s="19">
        <v>237146.8321796137</v>
      </c>
      <c r="G18" s="20">
        <v>32813.687000000005</v>
      </c>
      <c r="H18" s="20">
        <v>117571.64364000002</v>
      </c>
      <c r="I18" s="20">
        <v>57050.220077999984</v>
      </c>
      <c r="J18" s="19">
        <f t="shared" si="1"/>
        <v>207435.55071800001</v>
      </c>
      <c r="K18" s="21">
        <f t="shared" si="0"/>
        <v>0.87471356379278753</v>
      </c>
      <c r="L18" s="22"/>
      <c r="M18" s="22"/>
      <c r="N18" s="22"/>
    </row>
    <row r="19" spans="1:14" x14ac:dyDescent="0.25">
      <c r="B19" s="17" t="s">
        <v>91</v>
      </c>
      <c r="C19" s="17" t="s">
        <v>92</v>
      </c>
      <c r="D19" s="23">
        <v>45365</v>
      </c>
      <c r="E19" s="18"/>
      <c r="F19" s="19">
        <v>263980.20741045976</v>
      </c>
      <c r="G19" s="20">
        <v>26031.205999999998</v>
      </c>
      <c r="H19" s="20">
        <v>74086.359479999999</v>
      </c>
      <c r="I19" s="20">
        <v>0</v>
      </c>
      <c r="J19" s="19">
        <f t="shared" si="1"/>
        <v>100117.56547999999</v>
      </c>
      <c r="K19" s="21">
        <f t="shared" si="0"/>
        <v>0.37926163655265394</v>
      </c>
      <c r="L19" s="22"/>
      <c r="M19" s="22"/>
      <c r="N19" s="22"/>
    </row>
    <row r="20" spans="1:14" x14ac:dyDescent="0.25">
      <c r="B20" s="17"/>
      <c r="C20" s="17" t="s">
        <v>21</v>
      </c>
      <c r="D20" s="18"/>
      <c r="E20" s="18"/>
      <c r="F20" s="19"/>
      <c r="G20" s="20">
        <v>31334.649999999998</v>
      </c>
      <c r="H20" s="20"/>
      <c r="I20" s="20"/>
      <c r="J20" s="19">
        <f t="shared" si="1"/>
        <v>31334.649999999998</v>
      </c>
      <c r="K20" s="21">
        <f t="shared" si="0"/>
        <v>0</v>
      </c>
      <c r="L20" s="22"/>
      <c r="M20" s="22"/>
      <c r="N20" s="22"/>
    </row>
    <row r="21" spans="1:14" x14ac:dyDescent="0.25">
      <c r="B21" s="17" t="s">
        <v>22</v>
      </c>
      <c r="C21" s="17" t="s">
        <v>23</v>
      </c>
      <c r="D21" s="18">
        <v>45150</v>
      </c>
      <c r="E21" s="18"/>
      <c r="F21" s="19">
        <v>230702.02686088101</v>
      </c>
      <c r="G21" s="20">
        <v>69221.653999999995</v>
      </c>
      <c r="H21" s="20">
        <v>83490.870239999989</v>
      </c>
      <c r="I21" s="20">
        <v>0</v>
      </c>
      <c r="J21" s="19">
        <f t="shared" si="1"/>
        <v>152712.52424</v>
      </c>
      <c r="K21" s="21">
        <f t="shared" si="0"/>
        <v>0.66194704189612252</v>
      </c>
      <c r="L21" s="22"/>
      <c r="M21" s="22"/>
      <c r="N21" s="22"/>
    </row>
    <row r="22" spans="1:14" x14ac:dyDescent="0.25">
      <c r="B22" s="17" t="s">
        <v>62</v>
      </c>
      <c r="C22" s="17" t="s">
        <v>63</v>
      </c>
      <c r="D22" s="18">
        <v>44755</v>
      </c>
      <c r="E22" s="18"/>
      <c r="F22" s="19">
        <v>746043.65638678789</v>
      </c>
      <c r="G22" s="20">
        <v>600566.59200000006</v>
      </c>
      <c r="H22" s="20">
        <v>87596.150760000004</v>
      </c>
      <c r="I22" s="20">
        <v>0</v>
      </c>
      <c r="J22" s="19">
        <f t="shared" si="1"/>
        <v>688162.74276000005</v>
      </c>
      <c r="K22" s="21">
        <f t="shared" si="0"/>
        <v>0.92241618418536708</v>
      </c>
      <c r="L22" s="22"/>
      <c r="M22" s="22"/>
      <c r="N22" s="22"/>
    </row>
    <row r="23" spans="1:14" x14ac:dyDescent="0.25">
      <c r="B23" s="17" t="s">
        <v>58</v>
      </c>
      <c r="C23" s="17" t="s">
        <v>59</v>
      </c>
      <c r="D23" s="18">
        <v>44488</v>
      </c>
      <c r="E23" s="18"/>
      <c r="F23" s="19">
        <v>271132.74310687161</v>
      </c>
      <c r="G23" s="20">
        <v>111178.05499999999</v>
      </c>
      <c r="H23" s="20">
        <v>6660.6764399999993</v>
      </c>
      <c r="I23" s="20">
        <v>38920.83888599999</v>
      </c>
      <c r="J23" s="19">
        <f t="shared" si="1"/>
        <v>156759.57032599999</v>
      </c>
      <c r="K23" s="21">
        <f t="shared" si="0"/>
        <v>0.57816539798813793</v>
      </c>
      <c r="L23" s="22"/>
      <c r="M23" s="22"/>
      <c r="N23" s="22"/>
    </row>
    <row r="24" spans="1:14" x14ac:dyDescent="0.25">
      <c r="B24" s="17" t="s">
        <v>60</v>
      </c>
      <c r="C24" s="17" t="s">
        <v>61</v>
      </c>
      <c r="D24" s="24">
        <v>45149</v>
      </c>
      <c r="E24" s="24">
        <v>45362</v>
      </c>
      <c r="F24" s="19">
        <v>240473.29540334168</v>
      </c>
      <c r="G24" s="20">
        <v>96881.584999999992</v>
      </c>
      <c r="H24" s="20">
        <v>27045.620279999999</v>
      </c>
      <c r="I24" s="20">
        <v>0</v>
      </c>
      <c r="J24" s="19">
        <f t="shared" si="1"/>
        <v>123927.20527999999</v>
      </c>
      <c r="K24" s="21">
        <f t="shared" si="0"/>
        <v>0.51534705785995505</v>
      </c>
      <c r="L24" s="22"/>
      <c r="M24" s="22"/>
      <c r="N24" s="22"/>
    </row>
    <row r="25" spans="1:14" x14ac:dyDescent="0.25">
      <c r="B25" s="17" t="s">
        <v>56</v>
      </c>
      <c r="C25" s="17" t="s">
        <v>57</v>
      </c>
      <c r="D25" s="18">
        <v>45203</v>
      </c>
      <c r="E25" s="18"/>
      <c r="F25" s="19">
        <v>59077.710256421458</v>
      </c>
      <c r="G25" s="20">
        <v>51430.153999999995</v>
      </c>
      <c r="H25" s="20">
        <v>2811.1870800000002</v>
      </c>
      <c r="I25" s="20">
        <v>0</v>
      </c>
      <c r="J25" s="19">
        <f t="shared" si="1"/>
        <v>54241.341079999998</v>
      </c>
      <c r="K25" s="21">
        <f t="shared" si="0"/>
        <v>0.9181354667364453</v>
      </c>
      <c r="L25" s="22"/>
      <c r="M25" s="22"/>
      <c r="N25" s="22"/>
    </row>
    <row r="26" spans="1:14" x14ac:dyDescent="0.25">
      <c r="B26" s="17"/>
      <c r="C26" s="17" t="s">
        <v>28</v>
      </c>
      <c r="D26" s="18"/>
      <c r="E26" s="18"/>
      <c r="F26" s="19"/>
      <c r="G26" s="20"/>
      <c r="H26" s="20"/>
      <c r="I26" s="20"/>
      <c r="J26" s="19">
        <f t="shared" si="1"/>
        <v>0</v>
      </c>
      <c r="K26" s="21">
        <f t="shared" si="0"/>
        <v>0</v>
      </c>
      <c r="L26" s="22"/>
      <c r="N26" s="22"/>
    </row>
    <row r="27" spans="1:14" x14ac:dyDescent="0.25">
      <c r="B27" s="17"/>
      <c r="C27" s="17" t="s">
        <v>93</v>
      </c>
      <c r="D27" s="18"/>
      <c r="E27" s="18"/>
      <c r="F27" s="19"/>
      <c r="G27" s="20">
        <v>-282378.83276932995</v>
      </c>
      <c r="H27" s="20"/>
      <c r="I27" s="20"/>
      <c r="J27" s="19">
        <f t="shared" si="1"/>
        <v>-282378.83276932995</v>
      </c>
      <c r="K27" s="21">
        <f t="shared" si="0"/>
        <v>0</v>
      </c>
      <c r="L27" s="22">
        <f t="shared" ref="L27:L28" si="2">+H27+I27</f>
        <v>0</v>
      </c>
    </row>
    <row r="28" spans="1:14" x14ac:dyDescent="0.25">
      <c r="B28" s="17"/>
      <c r="C28" s="17" t="s">
        <v>94</v>
      </c>
      <c r="D28" s="18"/>
      <c r="E28" s="18"/>
      <c r="F28" s="19"/>
      <c r="G28" s="20">
        <v>-175578.54185067007</v>
      </c>
      <c r="H28" s="20"/>
      <c r="I28" s="20"/>
      <c r="J28" s="19">
        <f t="shared" si="1"/>
        <v>-175578.54185067007</v>
      </c>
      <c r="K28" s="21">
        <f t="shared" si="0"/>
        <v>0</v>
      </c>
      <c r="L28" s="22">
        <f t="shared" si="2"/>
        <v>0</v>
      </c>
    </row>
    <row r="29" spans="1:14" x14ac:dyDescent="0.25">
      <c r="B29" s="25" t="s">
        <v>95</v>
      </c>
      <c r="C29" s="17"/>
      <c r="D29" s="25"/>
      <c r="E29" s="25"/>
      <c r="F29" s="26">
        <f>+SUM(F4:F28)</f>
        <v>5058871.7493249588</v>
      </c>
      <c r="G29" s="26">
        <f>+SUM(G4:G28)</f>
        <v>1359688.2873800003</v>
      </c>
      <c r="H29" s="26">
        <f>+SUM(H4:H28)</f>
        <v>1136006.6967180001</v>
      </c>
      <c r="I29" s="26">
        <f>+SUM(I4:I28)</f>
        <v>328284.24535799993</v>
      </c>
      <c r="J29" s="26">
        <f>+SUM(J4:J28)</f>
        <v>2823979.2294559991</v>
      </c>
      <c r="K29" s="27">
        <f t="shared" si="0"/>
        <v>0.55822313143890689</v>
      </c>
      <c r="M29">
        <v>17580.325999999997</v>
      </c>
      <c r="N29" s="22">
        <f>+SUM(G22:G25,G28,M29)</f>
        <v>702058.17014932993</v>
      </c>
    </row>
    <row r="30" spans="1:14" x14ac:dyDescent="0.25">
      <c r="G30" s="1"/>
      <c r="K30" s="4"/>
    </row>
    <row r="31" spans="1:14" x14ac:dyDescent="0.25">
      <c r="A31" s="6"/>
      <c r="B31" s="6"/>
      <c r="C31" s="6"/>
      <c r="D31" s="4"/>
      <c r="E31" s="4"/>
      <c r="F31" s="28">
        <v>7356035.6913676662</v>
      </c>
      <c r="H31" s="29">
        <f>+SUM(H4:H21,H27)</f>
        <v>1011893.062158</v>
      </c>
      <c r="I31" s="29">
        <f>+SUM(I4:I21,I27)</f>
        <v>289363.40647199994</v>
      </c>
      <c r="J31" s="29">
        <f>+SUM(J4:J21,J27)</f>
        <v>1976466.9118606697</v>
      </c>
      <c r="K31" s="4">
        <f>+H31+I31</f>
        <v>1301256.46863</v>
      </c>
      <c r="M31" s="22"/>
    </row>
    <row r="32" spans="1:14" x14ac:dyDescent="0.25">
      <c r="A32" s="6"/>
      <c r="B32" s="1"/>
      <c r="C32" s="1"/>
      <c r="D32" s="1"/>
      <c r="E32" s="4"/>
      <c r="F32" s="4"/>
      <c r="H32" s="29">
        <f>+SUM(H22:H26,H28)</f>
        <v>124113.63456000001</v>
      </c>
      <c r="I32" s="29">
        <f>+SUM(I22:I26,I28)</f>
        <v>38920.83888599999</v>
      </c>
      <c r="J32" s="29">
        <f>+SUM(J22:J26,J28)</f>
        <v>847512.31759533007</v>
      </c>
      <c r="K32" s="4">
        <f>+H32+I32</f>
        <v>163034.47344599999</v>
      </c>
      <c r="L32" s="22"/>
    </row>
    <row r="33" spans="1:12" x14ac:dyDescent="0.25">
      <c r="A33" s="6"/>
      <c r="D33" s="4" t="s">
        <v>96</v>
      </c>
      <c r="E33" s="4" t="s">
        <v>97</v>
      </c>
      <c r="F33" s="4" t="s">
        <v>98</v>
      </c>
      <c r="G33" s="30" t="s">
        <v>99</v>
      </c>
      <c r="K33" s="31"/>
    </row>
    <row r="34" spans="1:12" x14ac:dyDescent="0.25">
      <c r="A34" s="32"/>
      <c r="B34" s="1" t="s">
        <v>2</v>
      </c>
      <c r="C34" s="1" t="s">
        <v>3</v>
      </c>
      <c r="D34" s="1">
        <v>2</v>
      </c>
      <c r="E34" s="29">
        <v>5</v>
      </c>
      <c r="F34" s="29">
        <v>7</v>
      </c>
      <c r="G34" s="33">
        <f>+SUM(D34:F34)</f>
        <v>14</v>
      </c>
      <c r="H34" s="4"/>
      <c r="I34" s="4"/>
      <c r="J34" s="34"/>
      <c r="K34" s="31"/>
      <c r="L34" s="34"/>
    </row>
    <row r="35" spans="1:12" x14ac:dyDescent="0.25">
      <c r="B35" t="s">
        <v>26</v>
      </c>
      <c r="C35" t="s">
        <v>27</v>
      </c>
      <c r="D35">
        <v>4</v>
      </c>
      <c r="E35" s="22">
        <v>3</v>
      </c>
      <c r="F35" s="22">
        <v>16</v>
      </c>
      <c r="G35" s="33">
        <f t="shared" ref="G35:G53" si="3">+SUM(D35:F35)</f>
        <v>23</v>
      </c>
      <c r="J35" s="35"/>
      <c r="K35" s="22"/>
    </row>
    <row r="36" spans="1:12" x14ac:dyDescent="0.25">
      <c r="B36" t="s">
        <v>85</v>
      </c>
      <c r="C36" t="s">
        <v>86</v>
      </c>
      <c r="D36">
        <v>2</v>
      </c>
      <c r="E36" s="29">
        <v>4</v>
      </c>
      <c r="F36" s="29">
        <v>1</v>
      </c>
      <c r="G36" s="33">
        <f t="shared" si="3"/>
        <v>7</v>
      </c>
      <c r="H36" s="4"/>
      <c r="I36" s="4"/>
      <c r="J36" s="34"/>
      <c r="K36" s="4"/>
    </row>
    <row r="37" spans="1:12" x14ac:dyDescent="0.25">
      <c r="B37" t="s">
        <v>87</v>
      </c>
      <c r="C37" t="s">
        <v>88</v>
      </c>
      <c r="D37" s="1">
        <v>1</v>
      </c>
      <c r="E37" s="29">
        <v>5</v>
      </c>
      <c r="F37" s="29">
        <v>14</v>
      </c>
      <c r="G37" s="33">
        <f t="shared" si="3"/>
        <v>20</v>
      </c>
      <c r="J37" s="35"/>
    </row>
    <row r="38" spans="1:12" x14ac:dyDescent="0.25">
      <c r="B38" t="s">
        <v>89</v>
      </c>
      <c r="C38" t="s">
        <v>90</v>
      </c>
      <c r="D38">
        <v>2</v>
      </c>
      <c r="E38" s="29">
        <v>5</v>
      </c>
      <c r="F38" s="1">
        <v>18</v>
      </c>
      <c r="G38" s="33">
        <f t="shared" si="3"/>
        <v>25</v>
      </c>
      <c r="H38" s="4"/>
      <c r="I38" s="4"/>
      <c r="J38" s="34"/>
    </row>
    <row r="39" spans="1:12" x14ac:dyDescent="0.25">
      <c r="B39" t="s">
        <v>7</v>
      </c>
      <c r="C39" t="s">
        <v>8</v>
      </c>
      <c r="D39">
        <v>3</v>
      </c>
      <c r="E39" s="29">
        <v>4</v>
      </c>
      <c r="G39" s="33">
        <f t="shared" si="3"/>
        <v>7</v>
      </c>
    </row>
    <row r="40" spans="1:12" x14ac:dyDescent="0.25">
      <c r="B40" t="s">
        <v>9</v>
      </c>
      <c r="C40" t="s">
        <v>10</v>
      </c>
      <c r="D40">
        <v>8</v>
      </c>
      <c r="E40" s="29">
        <v>7</v>
      </c>
      <c r="G40" s="33">
        <f t="shared" si="3"/>
        <v>15</v>
      </c>
    </row>
    <row r="41" spans="1:12" x14ac:dyDescent="0.25">
      <c r="B41" t="s">
        <v>11</v>
      </c>
      <c r="C41" t="s">
        <v>12</v>
      </c>
      <c r="E41" s="29">
        <v>6</v>
      </c>
      <c r="F41" s="1">
        <v>2</v>
      </c>
      <c r="G41" s="33">
        <f t="shared" si="3"/>
        <v>8</v>
      </c>
    </row>
    <row r="42" spans="1:12" x14ac:dyDescent="0.25">
      <c r="B42" t="s">
        <v>4</v>
      </c>
      <c r="C42" t="s">
        <v>5</v>
      </c>
      <c r="E42" s="29">
        <v>7</v>
      </c>
      <c r="G42" s="33">
        <f t="shared" si="3"/>
        <v>7</v>
      </c>
    </row>
    <row r="43" spans="1:12" x14ac:dyDescent="0.25">
      <c r="B43" t="s">
        <v>16</v>
      </c>
      <c r="C43" t="s">
        <v>17</v>
      </c>
      <c r="D43">
        <v>2</v>
      </c>
      <c r="E43" s="29">
        <v>5</v>
      </c>
      <c r="G43" s="33">
        <f t="shared" si="3"/>
        <v>7</v>
      </c>
    </row>
    <row r="44" spans="1:12" x14ac:dyDescent="0.25">
      <c r="B44" t="s">
        <v>18</v>
      </c>
      <c r="C44" t="s">
        <v>19</v>
      </c>
      <c r="D44">
        <v>2</v>
      </c>
      <c r="E44" s="29">
        <v>5</v>
      </c>
      <c r="F44" s="1">
        <v>6</v>
      </c>
      <c r="G44" s="33">
        <f t="shared" si="3"/>
        <v>13</v>
      </c>
    </row>
    <row r="45" spans="1:12" x14ac:dyDescent="0.25">
      <c r="B45" t="s">
        <v>24</v>
      </c>
      <c r="C45" t="s">
        <v>25</v>
      </c>
      <c r="D45">
        <v>2</v>
      </c>
      <c r="E45" s="29">
        <v>15</v>
      </c>
      <c r="G45" s="33">
        <f t="shared" si="3"/>
        <v>17</v>
      </c>
    </row>
    <row r="46" spans="1:12" x14ac:dyDescent="0.25">
      <c r="B46" t="s">
        <v>13</v>
      </c>
      <c r="C46" t="s">
        <v>14</v>
      </c>
      <c r="D46">
        <v>3</v>
      </c>
      <c r="E46" s="29">
        <v>12</v>
      </c>
      <c r="F46" s="1">
        <v>1</v>
      </c>
      <c r="G46" s="33">
        <f t="shared" si="3"/>
        <v>16</v>
      </c>
    </row>
    <row r="47" spans="1:12" x14ac:dyDescent="0.25">
      <c r="B47" t="s">
        <v>20</v>
      </c>
      <c r="C47" t="s">
        <v>21</v>
      </c>
      <c r="D47">
        <v>6</v>
      </c>
      <c r="E47" s="29">
        <v>12</v>
      </c>
      <c r="G47" s="33">
        <f t="shared" si="3"/>
        <v>18</v>
      </c>
    </row>
    <row r="48" spans="1:12" x14ac:dyDescent="0.25">
      <c r="B48" t="s">
        <v>22</v>
      </c>
      <c r="C48" t="s">
        <v>23</v>
      </c>
      <c r="D48">
        <v>2</v>
      </c>
      <c r="E48" s="29">
        <v>8</v>
      </c>
      <c r="G48" s="33">
        <f t="shared" si="3"/>
        <v>10</v>
      </c>
    </row>
    <row r="49" spans="1:14" x14ac:dyDescent="0.25">
      <c r="B49" t="s">
        <v>62</v>
      </c>
      <c r="C49" t="s">
        <v>63</v>
      </c>
      <c r="D49">
        <v>7</v>
      </c>
      <c r="E49" s="29">
        <v>10</v>
      </c>
      <c r="G49" s="33">
        <f t="shared" si="3"/>
        <v>17</v>
      </c>
    </row>
    <row r="50" spans="1:14" x14ac:dyDescent="0.25">
      <c r="B50" t="s">
        <v>58</v>
      </c>
      <c r="C50" t="s">
        <v>59</v>
      </c>
      <c r="D50">
        <v>9</v>
      </c>
      <c r="E50" s="29">
        <v>4</v>
      </c>
      <c r="F50" s="1">
        <v>9</v>
      </c>
      <c r="G50" s="33">
        <f t="shared" si="3"/>
        <v>22</v>
      </c>
    </row>
    <row r="51" spans="1:14" x14ac:dyDescent="0.25">
      <c r="B51" t="s">
        <v>60</v>
      </c>
      <c r="C51" t="s">
        <v>61</v>
      </c>
      <c r="D51">
        <v>10</v>
      </c>
      <c r="E51" s="29">
        <v>7</v>
      </c>
      <c r="G51" s="33">
        <f t="shared" si="3"/>
        <v>17</v>
      </c>
    </row>
    <row r="52" spans="1:14" s="1" customFormat="1" x14ac:dyDescent="0.25">
      <c r="A52"/>
      <c r="B52" t="s">
        <v>56</v>
      </c>
      <c r="C52" t="s">
        <v>57</v>
      </c>
      <c r="D52">
        <v>4</v>
      </c>
      <c r="E52" s="29">
        <v>1</v>
      </c>
      <c r="G52" s="33">
        <f t="shared" si="3"/>
        <v>5</v>
      </c>
      <c r="K52"/>
      <c r="L52"/>
      <c r="M52"/>
      <c r="N52"/>
    </row>
    <row r="53" spans="1:14" s="1" customFormat="1" x14ac:dyDescent="0.25">
      <c r="A53"/>
      <c r="B53"/>
      <c r="C53" t="s">
        <v>28</v>
      </c>
      <c r="D53"/>
      <c r="E53" s="29"/>
      <c r="G53" s="33">
        <f t="shared" si="3"/>
        <v>0</v>
      </c>
      <c r="K53"/>
      <c r="L53"/>
      <c r="M53"/>
      <c r="N53"/>
    </row>
    <row r="54" spans="1:14" s="1" customFormat="1" x14ac:dyDescent="0.25">
      <c r="A54"/>
      <c r="B54"/>
      <c r="C54"/>
      <c r="D54" s="31">
        <f>+SUM(D34:D53)</f>
        <v>69</v>
      </c>
      <c r="E54" s="31">
        <f>+SUM(E34:E53)</f>
        <v>125</v>
      </c>
      <c r="F54" s="31">
        <f>+SUM(F34:F53)</f>
        <v>74</v>
      </c>
      <c r="G54" s="36"/>
      <c r="H54" s="4"/>
      <c r="K54"/>
      <c r="L54"/>
      <c r="M54"/>
      <c r="N54"/>
    </row>
    <row r="55" spans="1:14" s="1" customFormat="1" x14ac:dyDescent="0.25">
      <c r="A55"/>
      <c r="B55"/>
      <c r="C55"/>
      <c r="D55" s="6"/>
      <c r="E55" s="6"/>
      <c r="F55" s="4"/>
      <c r="G55" s="36"/>
      <c r="H55" s="4"/>
      <c r="K55"/>
      <c r="L55"/>
      <c r="M55"/>
      <c r="N55"/>
    </row>
  </sheetData>
  <conditionalFormatting sqref="K4:K6 K11:K19 K21:K28 K8:K9">
    <cfRule type="cellIs" dxfId="5" priority="4" operator="greaterThan">
      <formula>0.8</formula>
    </cfRule>
  </conditionalFormatting>
  <conditionalFormatting sqref="K10">
    <cfRule type="cellIs" dxfId="4" priority="3" operator="greaterThan">
      <formula>0.8</formula>
    </cfRule>
  </conditionalFormatting>
  <conditionalFormatting sqref="K20">
    <cfRule type="cellIs" dxfId="3" priority="2" operator="greaterThan">
      <formula>0.8</formula>
    </cfRule>
  </conditionalFormatting>
  <conditionalFormatting sqref="K7">
    <cfRule type="cellIs" dxfId="2" priority="1" operator="greaterThan">
      <formula>0.8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K16"/>
  <sheetViews>
    <sheetView showGridLines="0" workbookViewId="0">
      <selection activeCell="D35" sqref="D35"/>
    </sheetView>
  </sheetViews>
  <sheetFormatPr defaultRowHeight="15" x14ac:dyDescent="0.25"/>
  <cols>
    <col min="1" max="1" width="12.140625" bestFit="1" customWidth="1"/>
    <col min="2" max="2" width="24.42578125" style="1" bestFit="1" customWidth="1"/>
    <col min="3" max="3" width="14.28515625" style="1" bestFit="1" customWidth="1"/>
    <col min="4" max="4" width="14.28515625" bestFit="1" customWidth="1"/>
    <col min="5" max="5" width="11.42578125" style="37" customWidth="1"/>
    <col min="7" max="7" width="14.28515625" style="37" bestFit="1" customWidth="1"/>
    <col min="8" max="8" width="13.28515625" bestFit="1" customWidth="1"/>
    <col min="9" max="9" width="20.140625" customWidth="1"/>
  </cols>
  <sheetData>
    <row r="1" spans="1:11" x14ac:dyDescent="0.25">
      <c r="A1" s="6" t="s">
        <v>100</v>
      </c>
    </row>
    <row r="2" spans="1:11" x14ac:dyDescent="0.25">
      <c r="A2" s="26" t="s">
        <v>101</v>
      </c>
      <c r="B2" s="26" t="s">
        <v>102</v>
      </c>
      <c r="C2" s="26" t="s">
        <v>103</v>
      </c>
      <c r="D2" s="26" t="s">
        <v>104</v>
      </c>
      <c r="E2" s="38" t="s">
        <v>105</v>
      </c>
    </row>
    <row r="3" spans="1:11" x14ac:dyDescent="0.25">
      <c r="A3" s="19" t="s">
        <v>66</v>
      </c>
      <c r="B3" s="19" t="s">
        <v>67</v>
      </c>
      <c r="C3" s="19">
        <v>2956237.0133203715</v>
      </c>
      <c r="D3" s="19">
        <v>2576745.5456233053</v>
      </c>
      <c r="E3" s="21">
        <f>+D3/C3</f>
        <v>0.8716302292451068</v>
      </c>
      <c r="G3" s="39"/>
      <c r="K3" s="22"/>
    </row>
    <row r="4" spans="1:11" x14ac:dyDescent="0.25">
      <c r="A4" s="19" t="s">
        <v>43</v>
      </c>
      <c r="B4" s="19" t="s">
        <v>44</v>
      </c>
      <c r="C4" s="19">
        <v>309478.17459049274</v>
      </c>
      <c r="D4" s="19">
        <v>329979.59104587621</v>
      </c>
      <c r="E4" s="21">
        <f t="shared" ref="E4:E12" si="0">+D4/C4</f>
        <v>1.0662451123815477</v>
      </c>
      <c r="G4" s="39"/>
      <c r="I4" s="1"/>
      <c r="K4" s="22"/>
    </row>
    <row r="5" spans="1:11" x14ac:dyDescent="0.25">
      <c r="A5" s="19" t="s">
        <v>45</v>
      </c>
      <c r="B5" s="19" t="s">
        <v>46</v>
      </c>
      <c r="C5" s="19">
        <v>267645.72730591078</v>
      </c>
      <c r="D5" s="19">
        <v>238681.08987406248</v>
      </c>
      <c r="E5" s="21">
        <f t="shared" si="0"/>
        <v>0.89177993714525983</v>
      </c>
      <c r="G5" s="39"/>
      <c r="I5" s="1"/>
      <c r="K5" s="22"/>
    </row>
    <row r="6" spans="1:11" x14ac:dyDescent="0.25">
      <c r="A6" s="19" t="s">
        <v>37</v>
      </c>
      <c r="B6" s="19" t="s">
        <v>106</v>
      </c>
      <c r="C6" s="19">
        <v>341523.94214060507</v>
      </c>
      <c r="D6" s="19">
        <v>321875.66430757195</v>
      </c>
      <c r="E6" s="21">
        <f t="shared" si="0"/>
        <v>0.94246881284550188</v>
      </c>
      <c r="G6" s="39"/>
      <c r="I6" s="1"/>
      <c r="K6" s="22"/>
    </row>
    <row r="7" spans="1:11" x14ac:dyDescent="0.25">
      <c r="A7" s="19" t="s">
        <v>41</v>
      </c>
      <c r="B7" s="19" t="s">
        <v>42</v>
      </c>
      <c r="C7" s="19">
        <v>194093.82110291018</v>
      </c>
      <c r="D7" s="19">
        <v>239915.3220525638</v>
      </c>
      <c r="E7" s="21">
        <f t="shared" si="0"/>
        <v>1.2360791327064382</v>
      </c>
      <c r="G7" s="39"/>
      <c r="I7" s="1"/>
      <c r="K7" s="22"/>
    </row>
    <row r="8" spans="1:11" x14ac:dyDescent="0.25">
      <c r="A8" s="19" t="s">
        <v>35</v>
      </c>
      <c r="B8" s="19" t="s">
        <v>36</v>
      </c>
      <c r="C8" s="19">
        <v>304486.46319059446</v>
      </c>
      <c r="D8" s="19">
        <v>324154.59983371111</v>
      </c>
      <c r="E8" s="21">
        <f t="shared" si="0"/>
        <v>1.0645944533527762</v>
      </c>
      <c r="G8" s="39"/>
      <c r="I8" s="1"/>
      <c r="K8" s="22"/>
    </row>
    <row r="9" spans="1:11" x14ac:dyDescent="0.25">
      <c r="A9" s="19" t="s">
        <v>39</v>
      </c>
      <c r="B9" s="19" t="s">
        <v>40</v>
      </c>
      <c r="C9" s="19">
        <v>299578.65309626615</v>
      </c>
      <c r="D9" s="19">
        <v>376859.53728364536</v>
      </c>
      <c r="E9" s="21">
        <f t="shared" si="0"/>
        <v>1.2579652568320543</v>
      </c>
      <c r="G9" s="39"/>
      <c r="I9" s="1"/>
      <c r="K9" s="22"/>
    </row>
    <row r="10" spans="1:11" x14ac:dyDescent="0.25">
      <c r="A10" s="19" t="s">
        <v>31</v>
      </c>
      <c r="B10" s="19" t="s">
        <v>32</v>
      </c>
      <c r="C10" s="19">
        <v>225511.93469381222</v>
      </c>
      <c r="D10" s="19">
        <v>290219.97782850673</v>
      </c>
      <c r="E10" s="21">
        <f t="shared" si="0"/>
        <v>1.2869384417394651</v>
      </c>
      <c r="G10" s="39"/>
      <c r="I10" s="1"/>
      <c r="K10" s="22"/>
    </row>
    <row r="11" spans="1:11" x14ac:dyDescent="0.25">
      <c r="A11" s="19" t="s">
        <v>33</v>
      </c>
      <c r="B11" s="19" t="s">
        <v>34</v>
      </c>
      <c r="C11" s="19">
        <v>239972.99673689355</v>
      </c>
      <c r="D11" s="19">
        <v>340997.20047075883</v>
      </c>
      <c r="E11" s="21">
        <f t="shared" si="0"/>
        <v>1.4209815483724122</v>
      </c>
      <c r="G11" s="39"/>
      <c r="I11" s="1"/>
      <c r="K11" s="22"/>
    </row>
    <row r="12" spans="1:11" x14ac:dyDescent="0.25">
      <c r="A12" s="55" t="s">
        <v>95</v>
      </c>
      <c r="B12" s="55"/>
      <c r="C12" s="26">
        <f>+SUM(C3:C11)</f>
        <v>5138528.7261778563</v>
      </c>
      <c r="D12" s="26">
        <f>+SUM(D3:D11)</f>
        <v>5039428.5283200014</v>
      </c>
      <c r="E12" s="27">
        <f t="shared" si="0"/>
        <v>0.98071428552048445</v>
      </c>
    </row>
    <row r="13" spans="1:11" x14ac:dyDescent="0.25">
      <c r="B13"/>
      <c r="C13"/>
    </row>
    <row r="14" spans="1:11" x14ac:dyDescent="0.25">
      <c r="B14"/>
      <c r="C14" s="22"/>
      <c r="D14" s="4">
        <v>5039428.528320048</v>
      </c>
    </row>
    <row r="16" spans="1:11" x14ac:dyDescent="0.25">
      <c r="D16" s="22">
        <f>+D14-D12</f>
        <v>4.6566128730773926E-8</v>
      </c>
    </row>
  </sheetData>
  <mergeCells count="1">
    <mergeCell ref="A12:B12"/>
  </mergeCells>
  <conditionalFormatting sqref="E3:E11">
    <cfRule type="cellIs" dxfId="1" priority="1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K13"/>
  <sheetViews>
    <sheetView showGridLines="0" workbookViewId="0">
      <selection activeCell="D35" sqref="D35"/>
    </sheetView>
  </sheetViews>
  <sheetFormatPr defaultRowHeight="15" x14ac:dyDescent="0.25"/>
  <cols>
    <col min="1" max="1" width="12.140625" bestFit="1" customWidth="1"/>
    <col min="2" max="2" width="24.42578125" style="1" bestFit="1" customWidth="1"/>
    <col min="3" max="3" width="14.28515625" style="1" bestFit="1" customWidth="1"/>
    <col min="4" max="4" width="14.28515625" bestFit="1" customWidth="1"/>
    <col min="5" max="5" width="11.42578125" style="37" customWidth="1"/>
    <col min="7" max="7" width="14.28515625" style="37" bestFit="1" customWidth="1"/>
    <col min="8" max="8" width="13.28515625" bestFit="1" customWidth="1"/>
    <col min="9" max="9" width="20.140625" customWidth="1"/>
  </cols>
  <sheetData>
    <row r="1" spans="1:11" x14ac:dyDescent="0.25">
      <c r="A1" s="6" t="s">
        <v>107</v>
      </c>
    </row>
    <row r="2" spans="1:11" x14ac:dyDescent="0.25">
      <c r="A2" s="26" t="s">
        <v>101</v>
      </c>
      <c r="B2" s="26" t="s">
        <v>102</v>
      </c>
      <c r="C2" s="26" t="s">
        <v>103</v>
      </c>
      <c r="D2" s="26" t="s">
        <v>104</v>
      </c>
      <c r="E2" s="38" t="s">
        <v>105</v>
      </c>
    </row>
    <row r="3" spans="1:11" x14ac:dyDescent="0.25">
      <c r="A3" s="19" t="s">
        <v>47</v>
      </c>
      <c r="B3" s="19" t="s">
        <v>48</v>
      </c>
      <c r="C3" s="19">
        <v>233062.20404226164</v>
      </c>
      <c r="D3" s="19">
        <v>292696.44044358737</v>
      </c>
      <c r="E3" s="21">
        <f>+D3/C3</f>
        <v>1.2558726184126883</v>
      </c>
      <c r="G3" s="39"/>
      <c r="K3" s="22"/>
    </row>
    <row r="4" spans="1:11" x14ac:dyDescent="0.25">
      <c r="A4" s="19" t="s">
        <v>51</v>
      </c>
      <c r="B4" s="19" t="s">
        <v>52</v>
      </c>
      <c r="C4" s="19">
        <v>196564.45344712559</v>
      </c>
      <c r="D4" s="19">
        <v>336414.25123328459</v>
      </c>
      <c r="E4" s="21">
        <f t="shared" ref="E4:E9" si="0">+D4/C4</f>
        <v>1.7114704379842389</v>
      </c>
      <c r="G4" s="39"/>
      <c r="I4" s="1"/>
      <c r="K4" s="22"/>
    </row>
    <row r="5" spans="1:11" x14ac:dyDescent="0.25">
      <c r="A5" s="19" t="s">
        <v>56</v>
      </c>
      <c r="B5" s="19" t="s">
        <v>108</v>
      </c>
      <c r="C5" s="19">
        <v>115606.67860370735</v>
      </c>
      <c r="D5" s="19">
        <v>199256.89439416083</v>
      </c>
      <c r="E5" s="21">
        <f t="shared" si="0"/>
        <v>1.7235759802182478</v>
      </c>
      <c r="G5" s="39"/>
      <c r="I5" s="1"/>
      <c r="K5" s="22"/>
    </row>
    <row r="6" spans="1:11" x14ac:dyDescent="0.25">
      <c r="A6" s="19"/>
      <c r="B6" s="19" t="s">
        <v>55</v>
      </c>
      <c r="C6" s="19">
        <v>938494.65013566543</v>
      </c>
      <c r="D6" s="19">
        <v>959585.33785714582</v>
      </c>
      <c r="E6" s="21">
        <f t="shared" si="0"/>
        <v>1.0224728907281802</v>
      </c>
      <c r="G6" s="39"/>
      <c r="I6" s="1"/>
      <c r="K6" s="22"/>
    </row>
    <row r="7" spans="1:11" x14ac:dyDescent="0.25">
      <c r="A7" s="19" t="s">
        <v>53</v>
      </c>
      <c r="B7" s="19" t="s">
        <v>54</v>
      </c>
      <c r="C7" s="19">
        <v>190296.4472894262</v>
      </c>
      <c r="D7" s="19">
        <v>287069.83446569362</v>
      </c>
      <c r="E7" s="21">
        <f t="shared" si="0"/>
        <v>1.5085401674844858</v>
      </c>
      <c r="G7" s="39"/>
      <c r="I7" s="1"/>
      <c r="K7" s="22"/>
    </row>
    <row r="8" spans="1:11" x14ac:dyDescent="0.25">
      <c r="A8" s="19" t="s">
        <v>49</v>
      </c>
      <c r="B8" s="19" t="s">
        <v>50</v>
      </c>
      <c r="C8" s="19">
        <v>225998.93871307903</v>
      </c>
      <c r="D8" s="19">
        <v>391678.80280613125</v>
      </c>
      <c r="E8" s="21">
        <f t="shared" si="0"/>
        <v>1.733100186383592</v>
      </c>
      <c r="G8" s="39"/>
      <c r="I8" s="1"/>
      <c r="K8" s="22"/>
    </row>
    <row r="9" spans="1:11" x14ac:dyDescent="0.25">
      <c r="A9" s="55" t="s">
        <v>95</v>
      </c>
      <c r="B9" s="55"/>
      <c r="C9" s="26">
        <f>+SUM(C3:C8)</f>
        <v>1900023.3722312651</v>
      </c>
      <c r="D9" s="26">
        <f>+SUM(D3:D8)</f>
        <v>2466701.5612000036</v>
      </c>
      <c r="E9" s="27">
        <f t="shared" si="0"/>
        <v>1.2982480096038336</v>
      </c>
    </row>
    <row r="10" spans="1:11" x14ac:dyDescent="0.25">
      <c r="B10"/>
      <c r="C10"/>
    </row>
    <row r="11" spans="1:11" x14ac:dyDescent="0.25">
      <c r="B11"/>
      <c r="C11" s="22">
        <v>5058871.7493249588</v>
      </c>
    </row>
    <row r="13" spans="1:11" x14ac:dyDescent="0.25">
      <c r="C13" s="1">
        <f>+C11+C9+'Huong Thuy South_T3'!C12</f>
        <v>12097423.847734081</v>
      </c>
    </row>
  </sheetData>
  <mergeCells count="1">
    <mergeCell ref="A9:B9"/>
  </mergeCells>
  <conditionalFormatting sqref="E3:E8">
    <cfRule type="cellIs" dxfId="0" priority="1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MTE</vt:lpstr>
      <vt:lpstr>MTM-MTS</vt:lpstr>
      <vt:lpstr>Direct tinh thuong_T3</vt:lpstr>
      <vt:lpstr>Huong Thuy South_T3</vt:lpstr>
      <vt:lpstr>Huong Thuy North_T3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2024-04-05T03:48:17Z</dcterms:created>
  <dcterms:modified xsi:type="dcterms:W3CDTF">2024-07-05T11:26:05Z</dcterms:modified>
</cp:coreProperties>
</file>