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6.Tracking Daily\DSR by Acc\10.Oct\"/>
    </mc:Choice>
  </mc:AlternateContent>
  <xr:revisionPtr revIDLastSave="0" documentId="13_ncr:1_{AEDE8F1E-6791-4D12-84FC-1BC216F06B60}" xr6:coauthVersionLast="47" xr6:coauthVersionMax="47" xr10:uidLastSave="{00000000-0000-0000-0000-000000000000}"/>
  <bookViews>
    <workbookView xWindow="-120" yWindow="-120" windowWidth="20730" windowHeight="11160" activeTab="3" xr2:uid="{D11BE40C-B6E9-4BC0-B1E5-CBEE6858AF97}"/>
  </bookViews>
  <sheets>
    <sheet name="Thang8" sheetId="1" r:id="rId1"/>
    <sheet name="Tháng9" sheetId="3" r:id="rId2"/>
    <sheet name="Tháng10_Daily" sheetId="4" r:id="rId3"/>
    <sheet name="Tháng10_Weekly" sheetId="5" r:id="rId4"/>
    <sheet name="Sheet2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5" l="1"/>
  <c r="F6" i="5"/>
  <c r="E12" i="5"/>
  <c r="D9" i="5"/>
  <c r="H7" i="5"/>
  <c r="H9" i="5" s="1"/>
  <c r="H12" i="5" s="1"/>
  <c r="H3" i="5"/>
  <c r="G7" i="5"/>
  <c r="G9" i="5" s="1"/>
  <c r="G12" i="5" s="1"/>
  <c r="G4" i="5"/>
  <c r="G3" i="5"/>
  <c r="F7" i="5"/>
  <c r="F3" i="5"/>
  <c r="E8" i="5"/>
  <c r="E7" i="5"/>
  <c r="E9" i="5" s="1"/>
  <c r="E5" i="5"/>
  <c r="E4" i="5"/>
  <c r="E3" i="5"/>
  <c r="D8" i="5"/>
  <c r="D6" i="5"/>
  <c r="D4" i="5"/>
  <c r="D11" i="5" l="1"/>
  <c r="F9" i="5"/>
  <c r="H10" i="5"/>
  <c r="H11" i="5" s="1"/>
  <c r="G10" i="5"/>
  <c r="G11" i="5" s="1"/>
  <c r="E10" i="5"/>
  <c r="E11" i="5" s="1"/>
  <c r="D10" i="5"/>
  <c r="C8" i="5"/>
  <c r="C7" i="5"/>
  <c r="C6" i="5"/>
  <c r="C5" i="5"/>
  <c r="C3" i="5"/>
  <c r="C9" i="5" l="1"/>
  <c r="D49" i="4" l="1"/>
  <c r="D51" i="4" s="1"/>
  <c r="D48" i="4"/>
  <c r="D47" i="4"/>
  <c r="D46" i="4"/>
  <c r="D45" i="4"/>
  <c r="D44" i="4"/>
  <c r="D39" i="4"/>
  <c r="D38" i="4"/>
  <c r="D37" i="4"/>
  <c r="D36" i="4"/>
  <c r="D35" i="4"/>
  <c r="D41" i="4" s="1"/>
  <c r="D34" i="4"/>
  <c r="D40" i="4" s="1"/>
  <c r="J11" i="4"/>
  <c r="I11" i="4"/>
  <c r="H11" i="4"/>
  <c r="G11" i="4"/>
  <c r="F11" i="4"/>
  <c r="E11" i="4"/>
  <c r="J10" i="4"/>
  <c r="I10" i="4" s="1"/>
  <c r="H10" i="4" s="1"/>
  <c r="G10" i="4" s="1"/>
  <c r="F10" i="4" s="1"/>
  <c r="E10" i="4" s="1"/>
  <c r="D10" i="4" s="1"/>
  <c r="D9" i="4"/>
  <c r="D8" i="4"/>
  <c r="D7" i="4"/>
  <c r="D6" i="4"/>
  <c r="G3" i="4"/>
  <c r="H3" i="4" s="1"/>
  <c r="I3" i="4" s="1"/>
  <c r="J3" i="4" s="1"/>
  <c r="K3" i="4" s="1"/>
  <c r="B54" i="4"/>
  <c r="D42" i="4" l="1"/>
  <c r="D50" i="4"/>
  <c r="D52" i="4" s="1"/>
  <c r="D35" i="3"/>
  <c r="L51" i="4" l="1"/>
  <c r="D45" i="3"/>
  <c r="D33" i="3"/>
  <c r="D29" i="4" l="1"/>
  <c r="D28" i="4"/>
  <c r="D27" i="4"/>
  <c r="D26" i="4"/>
  <c r="D25" i="4"/>
  <c r="F4" i="5" s="1"/>
  <c r="D24" i="4"/>
  <c r="D19" i="4"/>
  <c r="D18" i="4"/>
  <c r="D17" i="4"/>
  <c r="D16" i="4"/>
  <c r="D15" i="4"/>
  <c r="D14" i="4"/>
  <c r="E13" i="4"/>
  <c r="F13" i="4" s="1"/>
  <c r="G13" i="4" s="1"/>
  <c r="H13" i="4" s="1"/>
  <c r="I13" i="4" s="1"/>
  <c r="J13" i="4" s="1"/>
  <c r="K13" i="4" s="1"/>
  <c r="E23" i="4" s="1"/>
  <c r="F23" i="4" s="1"/>
  <c r="G23" i="4" s="1"/>
  <c r="H23" i="4" s="1"/>
  <c r="I23" i="4" s="1"/>
  <c r="J23" i="4" s="1"/>
  <c r="K23" i="4" s="1"/>
  <c r="E33" i="4" s="1"/>
  <c r="F33" i="4" s="1"/>
  <c r="G33" i="4" s="1"/>
  <c r="H33" i="4" s="1"/>
  <c r="I33" i="4" s="1"/>
  <c r="J33" i="4" s="1"/>
  <c r="K33" i="4" s="1"/>
  <c r="D5" i="4"/>
  <c r="D11" i="4" s="1"/>
  <c r="D13" i="4" s="1"/>
  <c r="D4" i="4"/>
  <c r="J39" i="3"/>
  <c r="I39" i="3"/>
  <c r="H39" i="3"/>
  <c r="G39" i="3"/>
  <c r="F39" i="3"/>
  <c r="E39" i="3"/>
  <c r="J38" i="3"/>
  <c r="I38" i="3"/>
  <c r="H38" i="3"/>
  <c r="G38" i="3"/>
  <c r="F38" i="3"/>
  <c r="E38" i="3"/>
  <c r="D37" i="3"/>
  <c r="F10" i="5" l="1"/>
  <c r="C4" i="5"/>
  <c r="C10" i="5" s="1"/>
  <c r="D43" i="4"/>
  <c r="D21" i="4"/>
  <c r="D23" i="4" s="1"/>
  <c r="E43" i="4"/>
  <c r="F43" i="4" s="1"/>
  <c r="G43" i="4" s="1"/>
  <c r="H43" i="4" s="1"/>
  <c r="D31" i="4"/>
  <c r="D20" i="4"/>
  <c r="D30" i="4"/>
  <c r="D12" i="4"/>
  <c r="D39" i="3"/>
  <c r="J29" i="3"/>
  <c r="I29" i="3"/>
  <c r="H29" i="3"/>
  <c r="G29" i="3"/>
  <c r="F29" i="3"/>
  <c r="E29" i="3"/>
  <c r="J28" i="3"/>
  <c r="I28" i="3"/>
  <c r="H28" i="3"/>
  <c r="G28" i="3"/>
  <c r="F28" i="3"/>
  <c r="E28" i="3"/>
  <c r="D27" i="3"/>
  <c r="D25" i="3"/>
  <c r="D23" i="3"/>
  <c r="J19" i="3"/>
  <c r="I19" i="3"/>
  <c r="H19" i="3"/>
  <c r="G19" i="3"/>
  <c r="F19" i="3"/>
  <c r="E19" i="3"/>
  <c r="J18" i="3"/>
  <c r="I18" i="3"/>
  <c r="H18" i="3"/>
  <c r="G18" i="3"/>
  <c r="F18" i="3"/>
  <c r="E18" i="3"/>
  <c r="F9" i="3"/>
  <c r="E9" i="3"/>
  <c r="J8" i="3"/>
  <c r="I8" i="3"/>
  <c r="H8" i="3"/>
  <c r="G8" i="3"/>
  <c r="F8" i="3"/>
  <c r="E8" i="3"/>
  <c r="D17" i="3"/>
  <c r="D15" i="3"/>
  <c r="D13" i="3"/>
  <c r="J9" i="3"/>
  <c r="I9" i="3"/>
  <c r="H9" i="3"/>
  <c r="G9" i="3"/>
  <c r="C11" i="5" l="1"/>
  <c r="C12" i="5"/>
  <c r="F12" i="5"/>
  <c r="F11" i="5"/>
  <c r="L21" i="4"/>
  <c r="D54" i="4"/>
  <c r="E54" i="4" s="1"/>
  <c r="D55" i="4"/>
  <c r="D33" i="4"/>
  <c r="D32" i="4"/>
  <c r="L31" i="4"/>
  <c r="D22" i="4"/>
  <c r="L41" i="4"/>
  <c r="D29" i="3"/>
  <c r="D19" i="3"/>
  <c r="D56" i="4" l="1"/>
  <c r="D5" i="3"/>
  <c r="D36" i="3"/>
  <c r="D34" i="3"/>
  <c r="D32" i="3"/>
  <c r="D26" i="3"/>
  <c r="D24" i="3"/>
  <c r="D22" i="3"/>
  <c r="D16" i="3"/>
  <c r="D14" i="3"/>
  <c r="D12" i="3"/>
  <c r="D6" i="3"/>
  <c r="D7" i="3"/>
  <c r="D4" i="3"/>
  <c r="G10" i="1"/>
  <c r="H10" i="1"/>
  <c r="E10" i="1"/>
  <c r="F4" i="1"/>
  <c r="F10" i="1" s="1"/>
  <c r="I4" i="1" s="1"/>
  <c r="I10" i="1" s="1"/>
  <c r="E11" i="3"/>
  <c r="F11" i="3" s="1"/>
  <c r="G11" i="3" s="1"/>
  <c r="H11" i="3" s="1"/>
  <c r="I11" i="3" s="1"/>
  <c r="J11" i="3" s="1"/>
  <c r="K11" i="3" s="1"/>
  <c r="E21" i="3" s="1"/>
  <c r="F21" i="3" s="1"/>
  <c r="G21" i="3" s="1"/>
  <c r="H21" i="3" s="1"/>
  <c r="I21" i="3" s="1"/>
  <c r="J21" i="3" s="1"/>
  <c r="K21" i="3" s="1"/>
  <c r="E31" i="3" s="1"/>
  <c r="F31" i="3" s="1"/>
  <c r="G31" i="3" s="1"/>
  <c r="H31" i="3" s="1"/>
  <c r="I31" i="3" s="1"/>
  <c r="J31" i="3" s="1"/>
  <c r="K31" i="3" s="1"/>
  <c r="L31" i="3" s="1"/>
  <c r="F4" i="2"/>
  <c r="G4" i="2" s="1"/>
  <c r="D10" i="1"/>
  <c r="D28" i="3" l="1"/>
  <c r="D30" i="3" s="1"/>
  <c r="D8" i="3"/>
  <c r="D9" i="3"/>
  <c r="D42" i="3" s="1"/>
  <c r="D38" i="3"/>
  <c r="L39" i="3" s="1"/>
  <c r="L29" i="3"/>
  <c r="D18" i="3"/>
  <c r="D40" i="3" l="1"/>
  <c r="L9" i="3"/>
  <c r="D10" i="3"/>
  <c r="D41" i="3"/>
  <c r="D20" i="3"/>
  <c r="L19" i="3"/>
  <c r="D43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D10" authorId="0" shapeId="0" xr:uid="{DAEB89BE-8401-48B4-A9BF-1E603A67E61A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Trả 327tr (Aeon)north
-vào chiết khấu</t>
        </r>
      </text>
    </comment>
  </commentList>
</comments>
</file>

<file path=xl/sharedStrings.xml><?xml version="1.0" encoding="utf-8"?>
<sst xmlns="http://schemas.openxmlformats.org/spreadsheetml/2006/main" count="256" uniqueCount="62">
  <si>
    <t>Coop/BigC/Lotte</t>
  </si>
  <si>
    <t>HT South Tuần này</t>
  </si>
  <si>
    <t>HT North don cũ</t>
  </si>
  <si>
    <t xml:space="preserve">MT - TOTAL </t>
  </si>
  <si>
    <t>Sell IN</t>
  </si>
  <si>
    <t>Ngoc</t>
  </si>
  <si>
    <t>Hoàng</t>
  </si>
  <si>
    <t xml:space="preserve">Huyền </t>
  </si>
  <si>
    <t xml:space="preserve">KAM </t>
  </si>
  <si>
    <t>SI</t>
  </si>
  <si>
    <t xml:space="preserve">SO </t>
  </si>
  <si>
    <t>Số report 21/8</t>
  </si>
  <si>
    <t>Plan từ 21/8- 30/8</t>
  </si>
  <si>
    <t>DAILY TRACKING - Aug 2024</t>
  </si>
  <si>
    <t xml:space="preserve">4.Sep </t>
  </si>
  <si>
    <t xml:space="preserve">5.Sep </t>
  </si>
  <si>
    <t xml:space="preserve">6.Sep </t>
  </si>
  <si>
    <t xml:space="preserve">7.Sep </t>
  </si>
  <si>
    <t>Giao hàng</t>
  </si>
  <si>
    <t>Xuất HĐ</t>
  </si>
  <si>
    <t>Giao hang</t>
  </si>
  <si>
    <t>Target</t>
  </si>
  <si>
    <t>MTD</t>
  </si>
  <si>
    <t>% Act</t>
  </si>
  <si>
    <t>LE</t>
  </si>
  <si>
    <t>% LE</t>
  </si>
  <si>
    <t>Mon</t>
  </si>
  <si>
    <t>Tue</t>
  </si>
  <si>
    <t>Wed</t>
  </si>
  <si>
    <t>Thu</t>
  </si>
  <si>
    <t>Fri</t>
  </si>
  <si>
    <t>Sat</t>
  </si>
  <si>
    <t xml:space="preserve">OFF </t>
  </si>
  <si>
    <t>HT North tuần cuối T8</t>
  </si>
  <si>
    <t>HT South Tuần cuối T8</t>
  </si>
  <si>
    <t>PO Huong Thủy</t>
  </si>
  <si>
    <t xml:space="preserve">Lễ </t>
  </si>
  <si>
    <t>Sun</t>
  </si>
  <si>
    <t xml:space="preserve">HT South </t>
  </si>
  <si>
    <t>HT North</t>
  </si>
  <si>
    <t>Week 1</t>
  </si>
  <si>
    <t>Week 2</t>
  </si>
  <si>
    <t>Tracking PO -SI</t>
  </si>
  <si>
    <t>Plan</t>
  </si>
  <si>
    <t>Sep.2024</t>
  </si>
  <si>
    <t>Week 3</t>
  </si>
  <si>
    <t>Week 4</t>
  </si>
  <si>
    <t>Total MT</t>
  </si>
  <si>
    <t>Act</t>
  </si>
  <si>
    <t>Total</t>
  </si>
  <si>
    <t>GAP</t>
  </si>
  <si>
    <t>% Act/Plan</t>
  </si>
  <si>
    <t>%</t>
  </si>
  <si>
    <t>Đơn hàng cuối Hương Thủy</t>
  </si>
  <si>
    <t>Act (30.09)</t>
  </si>
  <si>
    <t>Week 5</t>
  </si>
  <si>
    <t>W1</t>
  </si>
  <si>
    <t>W2</t>
  </si>
  <si>
    <t>W3</t>
  </si>
  <si>
    <t>W4</t>
  </si>
  <si>
    <t>W5</t>
  </si>
  <si>
    <t>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</si>
</sst>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i/>
      <sz val="10"/>
      <color rgb="FF0000CC"/>
      <name val="Calibri"/>
      <family val="2"/>
      <scheme val="minor"/>
    </font>
    <font>
      <b/>
      <i/>
      <sz val="10"/>
      <color rgb="FF0000CC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b/>
      <sz val="10"/>
      <color rgb="FF0000CC"/>
      <name val="Times New Roman"/>
      <family val="1"/>
    </font>
    <font>
      <b/>
      <sz val="11"/>
      <color rgb="FFFF0000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b/>
      <sz val="11"/>
      <color rgb="FF0000CC"/>
      <name val="Times New Roman"/>
      <family val="1"/>
    </font>
    <font>
      <b/>
      <sz val="11"/>
      <color rgb="FF0000CC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Times New Roman"/>
      <family val="1"/>
    </font>
    <font>
      <b/>
      <i/>
      <sz val="11"/>
      <color theme="1"/>
      <name val="Times New Roman"/>
      <family val="1"/>
    </font>
    <font>
      <b/>
      <i/>
      <sz val="11"/>
      <name val="Times New Roman"/>
      <family val="1"/>
    </font>
    <font>
      <b/>
      <i/>
      <sz val="11"/>
      <color rgb="FF0000CC"/>
      <name val="Times New Roman"/>
      <family val="1"/>
    </font>
    <font>
      <sz val="10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rgb="FF0000CC"/>
      <name val="Calibri"/>
      <family val="2"/>
      <scheme val="minor"/>
    </font>
    <font>
      <sz val="10"/>
      <color rgb="FF0000CC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8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3" fillId="0" borderId="0" xfId="0" applyFont="1"/>
    <xf numFmtId="0" fontId="2" fillId="0" borderId="0" xfId="0" applyFont="1"/>
    <xf numFmtId="0" fontId="4" fillId="4" borderId="1" xfId="0" applyFont="1" applyFill="1" applyBorder="1"/>
    <xf numFmtId="16" fontId="4" fillId="4" borderId="1" xfId="0" applyNumberFormat="1" applyFont="1" applyFill="1" applyBorder="1" applyAlignment="1">
      <alignment horizontal="center"/>
    </xf>
    <xf numFmtId="16" fontId="4" fillId="4" borderId="1" xfId="0" applyNumberFormat="1" applyFont="1" applyFill="1" applyBorder="1"/>
    <xf numFmtId="0" fontId="6" fillId="3" borderId="1" xfId="0" applyFont="1" applyFill="1" applyBorder="1"/>
    <xf numFmtId="164" fontId="6" fillId="3" borderId="1" xfId="1" applyNumberFormat="1" applyFont="1" applyFill="1" applyBorder="1"/>
    <xf numFmtId="3" fontId="6" fillId="3" borderId="1" xfId="0" applyNumberFormat="1" applyFont="1" applyFill="1" applyBorder="1"/>
    <xf numFmtId="0" fontId="7" fillId="0" borderId="1" xfId="0" applyFont="1" applyBorder="1" applyAlignment="1">
      <alignment horizontal="right"/>
    </xf>
    <xf numFmtId="0" fontId="7" fillId="0" borderId="1" xfId="0" applyFont="1" applyBorder="1"/>
    <xf numFmtId="164" fontId="8" fillId="0" borderId="1" xfId="1" applyNumberFormat="1" applyFont="1" applyFill="1" applyBorder="1"/>
    <xf numFmtId="0" fontId="9" fillId="0" borderId="1" xfId="0" applyFont="1" applyBorder="1"/>
    <xf numFmtId="164" fontId="6" fillId="3" borderId="1" xfId="0" applyNumberFormat="1" applyFont="1" applyFill="1" applyBorder="1"/>
    <xf numFmtId="0" fontId="9" fillId="0" borderId="0" xfId="0" applyFont="1"/>
    <xf numFmtId="164" fontId="7" fillId="0" borderId="1" xfId="1" applyNumberFormat="1" applyFont="1" applyFill="1" applyBorder="1"/>
    <xf numFmtId="164" fontId="7" fillId="0" borderId="1" xfId="1" applyNumberFormat="1" applyFont="1" applyBorder="1"/>
    <xf numFmtId="164" fontId="8" fillId="2" borderId="1" xfId="1" applyNumberFormat="1" applyFont="1" applyFill="1" applyBorder="1"/>
    <xf numFmtId="164" fontId="9" fillId="0" borderId="1" xfId="0" applyNumberFormat="1" applyFont="1" applyBorder="1"/>
    <xf numFmtId="164" fontId="7" fillId="0" borderId="1" xfId="0" applyNumberFormat="1" applyFont="1" applyBorder="1"/>
    <xf numFmtId="0" fontId="0" fillId="0" borderId="0" xfId="0" applyAlignment="1">
      <alignment horizontal="right"/>
    </xf>
    <xf numFmtId="0" fontId="6" fillId="3" borderId="3" xfId="0" applyFont="1" applyFill="1" applyBorder="1"/>
    <xf numFmtId="0" fontId="9" fillId="0" borderId="3" xfId="0" applyFont="1" applyBorder="1"/>
    <xf numFmtId="0" fontId="0" fillId="0" borderId="1" xfId="0" applyBorder="1"/>
    <xf numFmtId="164" fontId="0" fillId="0" borderId="1" xfId="0" applyNumberFormat="1" applyBorder="1"/>
    <xf numFmtId="0" fontId="0" fillId="5" borderId="1" xfId="0" applyFill="1" applyBorder="1"/>
    <xf numFmtId="0" fontId="9" fillId="5" borderId="3" xfId="0" applyFont="1" applyFill="1" applyBorder="1"/>
    <xf numFmtId="0" fontId="3" fillId="3" borderId="1" xfId="0" applyFont="1" applyFill="1" applyBorder="1"/>
    <xf numFmtId="0" fontId="2" fillId="3" borderId="1" xfId="0" applyFont="1" applyFill="1" applyBorder="1"/>
    <xf numFmtId="0" fontId="4" fillId="4" borderId="3" xfId="0" applyFont="1" applyFill="1" applyBorder="1" applyAlignment="1">
      <alignment wrapText="1"/>
    </xf>
    <xf numFmtId="0" fontId="12" fillId="6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9" fontId="14" fillId="6" borderId="1" xfId="2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164" fontId="16" fillId="5" borderId="1" xfId="1" applyNumberFormat="1" applyFont="1" applyFill="1" applyBorder="1" applyAlignment="1">
      <alignment vertical="center"/>
    </xf>
    <xf numFmtId="164" fontId="17" fillId="5" borderId="1" xfId="1" applyNumberFormat="1" applyFont="1" applyFill="1" applyBorder="1" applyAlignment="1">
      <alignment vertical="center"/>
    </xf>
    <xf numFmtId="9" fontId="18" fillId="5" borderId="1" xfId="2" applyFont="1" applyFill="1" applyBorder="1" applyAlignment="1">
      <alignment vertical="center"/>
    </xf>
    <xf numFmtId="164" fontId="19" fillId="5" borderId="1" xfId="0" applyNumberFormat="1" applyFont="1" applyFill="1" applyBorder="1" applyAlignment="1">
      <alignment vertical="center"/>
    </xf>
    <xf numFmtId="9" fontId="16" fillId="5" borderId="1" xfId="2" applyFont="1" applyFill="1" applyBorder="1" applyAlignment="1">
      <alignment vertical="center"/>
    </xf>
    <xf numFmtId="164" fontId="16" fillId="2" borderId="1" xfId="1" applyNumberFormat="1" applyFont="1" applyFill="1" applyBorder="1" applyAlignment="1">
      <alignment vertical="center"/>
    </xf>
    <xf numFmtId="164" fontId="17" fillId="2" borderId="1" xfId="1" applyNumberFormat="1" applyFont="1" applyFill="1" applyBorder="1" applyAlignment="1">
      <alignment vertical="center"/>
    </xf>
    <xf numFmtId="9" fontId="18" fillId="2" borderId="1" xfId="2" applyFont="1" applyFill="1" applyBorder="1" applyAlignment="1">
      <alignment vertical="center"/>
    </xf>
    <xf numFmtId="164" fontId="20" fillId="2" borderId="1" xfId="0" applyNumberFormat="1" applyFont="1" applyFill="1" applyBorder="1"/>
    <xf numFmtId="165" fontId="21" fillId="2" borderId="1" xfId="2" applyNumberFormat="1" applyFont="1" applyFill="1" applyBorder="1"/>
    <xf numFmtId="164" fontId="22" fillId="0" borderId="1" xfId="1" applyNumberFormat="1" applyFont="1" applyFill="1" applyBorder="1" applyAlignment="1">
      <alignment vertical="center"/>
    </xf>
    <xf numFmtId="164" fontId="23" fillId="0" borderId="1" xfId="1" applyNumberFormat="1" applyFont="1" applyFill="1" applyBorder="1" applyAlignment="1">
      <alignment vertical="center"/>
    </xf>
    <xf numFmtId="9" fontId="24" fillId="0" borderId="1" xfId="2" applyFont="1" applyFill="1" applyBorder="1" applyAlignment="1">
      <alignment vertical="center"/>
    </xf>
    <xf numFmtId="164" fontId="25" fillId="0" borderId="1" xfId="1" applyNumberFormat="1" applyFont="1" applyFill="1" applyBorder="1" applyAlignment="1">
      <alignment vertical="center"/>
    </xf>
    <xf numFmtId="9" fontId="22" fillId="0" borderId="1" xfId="2" applyFont="1" applyFill="1" applyBorder="1" applyAlignment="1">
      <alignment vertical="center"/>
    </xf>
    <xf numFmtId="0" fontId="2" fillId="0" borderId="1" xfId="0" applyFont="1" applyBorder="1"/>
    <xf numFmtId="0" fontId="26" fillId="0" borderId="1" xfId="0" applyFont="1" applyBorder="1"/>
    <xf numFmtId="0" fontId="27" fillId="4" borderId="1" xfId="0" applyFont="1" applyFill="1" applyBorder="1" applyAlignment="1">
      <alignment horizontal="right"/>
    </xf>
    <xf numFmtId="16" fontId="4" fillId="7" borderId="1" xfId="0" applyNumberFormat="1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5" fillId="2" borderId="1" xfId="0" applyFont="1" applyFill="1" applyBorder="1"/>
    <xf numFmtId="0" fontId="6" fillId="0" borderId="1" xfId="0" applyFont="1" applyBorder="1" applyAlignment="1">
      <alignment horizontal="center" wrapText="1"/>
    </xf>
    <xf numFmtId="0" fontId="5" fillId="2" borderId="1" xfId="0" applyFont="1" applyFill="1" applyBorder="1" applyAlignment="1">
      <alignment horizontal="center" vertical="center"/>
    </xf>
    <xf numFmtId="0" fontId="29" fillId="4" borderId="9" xfId="0" applyFont="1" applyFill="1" applyBorder="1"/>
    <xf numFmtId="164" fontId="4" fillId="4" borderId="2" xfId="1" applyNumberFormat="1" applyFont="1" applyFill="1" applyBorder="1"/>
    <xf numFmtId="16" fontId="4" fillId="4" borderId="2" xfId="0" applyNumberFormat="1" applyFont="1" applyFill="1" applyBorder="1" applyAlignment="1">
      <alignment horizontal="center" vertical="center"/>
    </xf>
    <xf numFmtId="0" fontId="9" fillId="0" borderId="4" xfId="0" applyFont="1" applyBorder="1"/>
    <xf numFmtId="0" fontId="9" fillId="8" borderId="6" xfId="0" applyFont="1" applyFill="1" applyBorder="1" applyAlignment="1">
      <alignment horizontal="center" vertical="center"/>
    </xf>
    <xf numFmtId="0" fontId="9" fillId="0" borderId="7" xfId="0" applyFont="1" applyBorder="1"/>
    <xf numFmtId="0" fontId="9" fillId="8" borderId="8" xfId="0" applyFont="1" applyFill="1" applyBorder="1" applyAlignment="1">
      <alignment horizontal="center" vertical="center"/>
    </xf>
    <xf numFmtId="0" fontId="9" fillId="8" borderId="10" xfId="0" applyFont="1" applyFill="1" applyBorder="1" applyAlignment="1">
      <alignment horizontal="center" vertical="center"/>
    </xf>
    <xf numFmtId="0" fontId="9" fillId="8" borderId="8" xfId="0" applyFont="1" applyFill="1" applyBorder="1"/>
    <xf numFmtId="164" fontId="5" fillId="0" borderId="0" xfId="1" applyNumberFormat="1" applyFont="1"/>
    <xf numFmtId="164" fontId="9" fillId="0" borderId="5" xfId="1" applyNumberFormat="1" applyFont="1" applyBorder="1" applyAlignment="1">
      <alignment horizontal="center" vertical="center"/>
    </xf>
    <xf numFmtId="164" fontId="5" fillId="2" borderId="1" xfId="1" applyNumberFormat="1" applyFont="1" applyFill="1" applyBorder="1"/>
    <xf numFmtId="164" fontId="5" fillId="0" borderId="5" xfId="1" applyNumberFormat="1" applyFont="1" applyBorder="1"/>
    <xf numFmtId="164" fontId="5" fillId="0" borderId="0" xfId="1" applyNumberFormat="1" applyFont="1" applyBorder="1"/>
    <xf numFmtId="164" fontId="31" fillId="0" borderId="2" xfId="1" applyNumberFormat="1" applyFont="1" applyBorder="1" applyAlignment="1">
      <alignment horizontal="center" vertical="center"/>
    </xf>
    <xf numFmtId="164" fontId="6" fillId="0" borderId="2" xfId="1" applyNumberFormat="1" applyFont="1" applyBorder="1"/>
    <xf numFmtId="164" fontId="9" fillId="0" borderId="0" xfId="1" applyNumberFormat="1" applyFont="1" applyBorder="1" applyAlignment="1">
      <alignment horizontal="center" vertical="center"/>
    </xf>
    <xf numFmtId="164" fontId="9" fillId="0" borderId="5" xfId="1" applyNumberFormat="1" applyFont="1" applyBorder="1"/>
    <xf numFmtId="164" fontId="9" fillId="0" borderId="0" xfId="1" applyNumberFormat="1" applyFont="1" applyBorder="1"/>
    <xf numFmtId="164" fontId="9" fillId="9" borderId="0" xfId="1" applyNumberFormat="1" applyFont="1" applyFill="1" applyBorder="1"/>
    <xf numFmtId="164" fontId="5" fillId="9" borderId="0" xfId="1" applyNumberFormat="1" applyFont="1" applyFill="1" applyBorder="1"/>
    <xf numFmtId="164" fontId="9" fillId="9" borderId="0" xfId="1" applyNumberFormat="1" applyFont="1" applyFill="1" applyBorder="1" applyAlignment="1">
      <alignment horizontal="center" vertical="center"/>
    </xf>
    <xf numFmtId="16" fontId="4" fillId="4" borderId="10" xfId="0" applyNumberFormat="1" applyFont="1" applyFill="1" applyBorder="1" applyAlignment="1">
      <alignment horizontal="center" vertical="center"/>
    </xf>
    <xf numFmtId="164" fontId="5" fillId="6" borderId="0" xfId="1" applyNumberFormat="1" applyFont="1" applyFill="1"/>
    <xf numFmtId="9" fontId="5" fillId="6" borderId="0" xfId="2" applyFont="1" applyFill="1"/>
    <xf numFmtId="164" fontId="9" fillId="0" borderId="0" xfId="1" applyNumberFormat="1" applyFont="1" applyFill="1" applyBorder="1" applyAlignment="1">
      <alignment horizontal="center"/>
    </xf>
    <xf numFmtId="0" fontId="9" fillId="2" borderId="7" xfId="0" applyFont="1" applyFill="1" applyBorder="1"/>
    <xf numFmtId="164" fontId="30" fillId="2" borderId="0" xfId="1" applyNumberFormat="1" applyFont="1" applyFill="1" applyBorder="1" applyAlignment="1">
      <alignment horizontal="center"/>
    </xf>
    <xf numFmtId="164" fontId="6" fillId="2" borderId="0" xfId="1" applyNumberFormat="1" applyFont="1" applyFill="1" applyBorder="1"/>
    <xf numFmtId="0" fontId="9" fillId="2" borderId="0" xfId="0" applyFont="1" applyFill="1"/>
    <xf numFmtId="0" fontId="9" fillId="2" borderId="8" xfId="0" applyFont="1" applyFill="1" applyBorder="1"/>
    <xf numFmtId="0" fontId="9" fillId="2" borderId="9" xfId="0" applyFont="1" applyFill="1" applyBorder="1"/>
    <xf numFmtId="164" fontId="30" fillId="2" borderId="2" xfId="1" applyNumberFormat="1" applyFont="1" applyFill="1" applyBorder="1" applyAlignment="1">
      <alignment horizontal="center"/>
    </xf>
    <xf numFmtId="164" fontId="6" fillId="2" borderId="2" xfId="1" applyNumberFormat="1" applyFont="1" applyFill="1" applyBorder="1"/>
    <xf numFmtId="0" fontId="9" fillId="2" borderId="2" xfId="0" applyFont="1" applyFill="1" applyBorder="1"/>
    <xf numFmtId="0" fontId="9" fillId="2" borderId="10" xfId="0" applyFont="1" applyFill="1" applyBorder="1"/>
    <xf numFmtId="0" fontId="5" fillId="5" borderId="13" xfId="0" applyFont="1" applyFill="1" applyBorder="1" applyAlignment="1">
      <alignment horizontal="center"/>
    </xf>
    <xf numFmtId="0" fontId="9" fillId="5" borderId="11" xfId="0" applyFont="1" applyFill="1" applyBorder="1"/>
    <xf numFmtId="9" fontId="5" fillId="5" borderId="11" xfId="2" applyFont="1" applyFill="1" applyBorder="1"/>
    <xf numFmtId="9" fontId="9" fillId="5" borderId="11" xfId="2" applyFont="1" applyFill="1" applyBorder="1"/>
    <xf numFmtId="16" fontId="4" fillId="5" borderId="11" xfId="0" applyNumberFormat="1" applyFont="1" applyFill="1" applyBorder="1" applyAlignment="1">
      <alignment horizontal="center" vertical="center"/>
    </xf>
    <xf numFmtId="0" fontId="9" fillId="5" borderId="12" xfId="0" applyFont="1" applyFill="1" applyBorder="1"/>
    <xf numFmtId="164" fontId="9" fillId="10" borderId="0" xfId="1" applyNumberFormat="1" applyFont="1" applyFill="1" applyBorder="1" applyAlignment="1">
      <alignment horizontal="center" vertical="center"/>
    </xf>
    <xf numFmtId="164" fontId="9" fillId="0" borderId="0" xfId="1" applyNumberFormat="1" applyFont="1" applyFill="1" applyBorder="1"/>
    <xf numFmtId="164" fontId="9" fillId="0" borderId="0" xfId="1" applyNumberFormat="1" applyFont="1" applyFill="1" applyBorder="1" applyAlignment="1">
      <alignment horizontal="center" vertical="center"/>
    </xf>
    <xf numFmtId="164" fontId="5" fillId="0" borderId="0" xfId="1" applyNumberFormat="1" applyFont="1" applyFill="1" applyBorder="1"/>
    <xf numFmtId="164" fontId="31" fillId="0" borderId="2" xfId="1" applyNumberFormat="1" applyFont="1" applyFill="1" applyBorder="1" applyAlignment="1">
      <alignment horizontal="center" vertical="center"/>
    </xf>
    <xf numFmtId="0" fontId="9" fillId="0" borderId="9" xfId="0" applyFont="1" applyBorder="1"/>
    <xf numFmtId="164" fontId="9" fillId="9" borderId="2" xfId="1" applyNumberFormat="1" applyFont="1" applyFill="1" applyBorder="1"/>
    <xf numFmtId="164" fontId="5" fillId="9" borderId="2" xfId="1" applyNumberFormat="1" applyFont="1" applyFill="1" applyBorder="1"/>
    <xf numFmtId="164" fontId="9" fillId="9" borderId="2" xfId="1" applyNumberFormat="1" applyFont="1" applyFill="1" applyBorder="1" applyAlignment="1">
      <alignment horizontal="center" vertical="center"/>
    </xf>
    <xf numFmtId="164" fontId="9" fillId="0" borderId="5" xfId="1" applyNumberFormat="1" applyFont="1" applyFill="1" applyBorder="1" applyAlignment="1">
      <alignment horizontal="center"/>
    </xf>
    <xf numFmtId="0" fontId="9" fillId="0" borderId="5" xfId="0" applyFont="1" applyBorder="1"/>
    <xf numFmtId="164" fontId="5" fillId="0" borderId="5" xfId="1" applyNumberFormat="1" applyFont="1" applyFill="1" applyBorder="1"/>
    <xf numFmtId="164" fontId="9" fillId="0" borderId="5" xfId="1" applyNumberFormat="1" applyFont="1" applyFill="1" applyBorder="1"/>
    <xf numFmtId="0" fontId="9" fillId="8" borderId="6" xfId="0" applyFont="1" applyFill="1" applyBorder="1"/>
    <xf numFmtId="0" fontId="5" fillId="4" borderId="7" xfId="0" applyFont="1" applyFill="1" applyBorder="1" applyAlignment="1">
      <alignment horizontal="center" vertical="center"/>
    </xf>
    <xf numFmtId="0" fontId="30" fillId="4" borderId="0" xfId="0" applyFont="1" applyFill="1" applyAlignment="1">
      <alignment horizontal="left" vertical="center"/>
    </xf>
    <xf numFmtId="164" fontId="6" fillId="4" borderId="0" xfId="1" applyNumberFormat="1" applyFont="1" applyFill="1" applyBorder="1"/>
    <xf numFmtId="164" fontId="31" fillId="4" borderId="0" xfId="1" applyNumberFormat="1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9" fontId="9" fillId="2" borderId="0" xfId="2" applyFont="1" applyFill="1"/>
    <xf numFmtId="0" fontId="5" fillId="2" borderId="7" xfId="0" applyFont="1" applyFill="1" applyBorder="1"/>
    <xf numFmtId="164" fontId="9" fillId="0" borderId="6" xfId="1" applyNumberFormat="1" applyFont="1" applyBorder="1" applyAlignment="1">
      <alignment horizontal="center" vertical="center"/>
    </xf>
    <xf numFmtId="164" fontId="31" fillId="0" borderId="6" xfId="1" applyNumberFormat="1" applyFont="1" applyBorder="1" applyAlignment="1">
      <alignment horizontal="center" vertical="center"/>
    </xf>
    <xf numFmtId="164" fontId="5" fillId="0" borderId="8" xfId="1" applyNumberFormat="1" applyFont="1" applyBorder="1" applyAlignment="1">
      <alignment horizontal="center" vertical="center"/>
    </xf>
    <xf numFmtId="9" fontId="5" fillId="5" borderId="10" xfId="2" applyFont="1" applyFill="1" applyBorder="1" applyAlignment="1">
      <alignment horizontal="center" vertical="center"/>
    </xf>
    <xf numFmtId="164" fontId="9" fillId="9" borderId="10" xfId="1" applyNumberFormat="1" applyFont="1" applyFill="1" applyBorder="1" applyAlignment="1">
      <alignment horizontal="center" vertical="center"/>
    </xf>
    <xf numFmtId="164" fontId="9" fillId="0" borderId="6" xfId="1" applyNumberFormat="1" applyFont="1" applyBorder="1"/>
    <xf numFmtId="164" fontId="9" fillId="9" borderId="8" xfId="1" applyNumberFormat="1" applyFont="1" applyFill="1" applyBorder="1" applyAlignment="1">
      <alignment horizontal="center" vertical="center"/>
    </xf>
    <xf numFmtId="0" fontId="30" fillId="4" borderId="9" xfId="0" applyFont="1" applyFill="1" applyBorder="1" applyAlignment="1">
      <alignment horizontal="left" vertical="center"/>
    </xf>
    <xf numFmtId="164" fontId="6" fillId="4" borderId="2" xfId="1" applyNumberFormat="1" applyFont="1" applyFill="1" applyBorder="1"/>
    <xf numFmtId="164" fontId="31" fillId="4" borderId="10" xfId="1" applyNumberFormat="1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164" fontId="9" fillId="0" borderId="13" xfId="1" applyNumberFormat="1" applyFont="1" applyBorder="1" applyAlignment="1">
      <alignment horizontal="center" vertical="center"/>
    </xf>
    <xf numFmtId="164" fontId="9" fillId="9" borderId="12" xfId="1" applyNumberFormat="1" applyFont="1" applyFill="1" applyBorder="1" applyAlignment="1">
      <alignment horizontal="center" vertical="center"/>
    </xf>
    <xf numFmtId="164" fontId="9" fillId="0" borderId="13" xfId="1" applyNumberFormat="1" applyFont="1" applyBorder="1"/>
    <xf numFmtId="164" fontId="9" fillId="9" borderId="11" xfId="1" applyNumberFormat="1" applyFont="1" applyFill="1" applyBorder="1" applyAlignment="1">
      <alignment horizontal="center" vertical="center"/>
    </xf>
    <xf numFmtId="164" fontId="31" fillId="0" borderId="13" xfId="1" applyNumberFormat="1" applyFont="1" applyBorder="1" applyAlignment="1">
      <alignment horizontal="center" vertical="center"/>
    </xf>
    <xf numFmtId="164" fontId="5" fillId="0" borderId="11" xfId="1" applyNumberFormat="1" applyFont="1" applyBorder="1" applyAlignment="1">
      <alignment horizontal="center" vertical="center"/>
    </xf>
    <xf numFmtId="9" fontId="5" fillId="5" borderId="12" xfId="2" applyFont="1" applyFill="1" applyBorder="1" applyAlignment="1">
      <alignment horizontal="center" vertical="center"/>
    </xf>
    <xf numFmtId="164" fontId="31" fillId="4" borderId="12" xfId="1" applyNumberFormat="1" applyFont="1" applyFill="1" applyBorder="1" applyAlignment="1">
      <alignment horizontal="center" vertical="center"/>
    </xf>
    <xf numFmtId="0" fontId="5" fillId="2" borderId="3" xfId="0" applyFont="1" applyFill="1" applyBorder="1"/>
    <xf numFmtId="164" fontId="5" fillId="2" borderId="15" xfId="1" applyNumberFormat="1" applyFont="1" applyFill="1" applyBorder="1" applyAlignment="1">
      <alignment horizontal="center" vertical="center"/>
    </xf>
    <xf numFmtId="164" fontId="9" fillId="9" borderId="12" xfId="1" applyNumberFormat="1" applyFont="1" applyFill="1" applyBorder="1"/>
    <xf numFmtId="164" fontId="9" fillId="9" borderId="11" xfId="1" applyNumberFormat="1" applyFont="1" applyFill="1" applyBorder="1"/>
    <xf numFmtId="164" fontId="5" fillId="0" borderId="11" xfId="1" applyNumberFormat="1" applyFont="1" applyBorder="1"/>
    <xf numFmtId="164" fontId="6" fillId="4" borderId="12" xfId="1" applyNumberFormat="1" applyFont="1" applyFill="1" applyBorder="1"/>
    <xf numFmtId="164" fontId="5" fillId="5" borderId="12" xfId="1" applyNumberFormat="1" applyFont="1" applyFill="1" applyBorder="1" applyAlignment="1">
      <alignment horizontal="center"/>
    </xf>
    <xf numFmtId="9" fontId="5" fillId="5" borderId="2" xfId="2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64" fontId="30" fillId="0" borderId="13" xfId="1" applyNumberFormat="1" applyFont="1" applyBorder="1"/>
    <xf numFmtId="164" fontId="30" fillId="0" borderId="5" xfId="1" applyNumberFormat="1" applyFont="1" applyBorder="1"/>
    <xf numFmtId="164" fontId="30" fillId="0" borderId="1" xfId="1" applyNumberFormat="1" applyFont="1" applyBorder="1" applyAlignment="1">
      <alignment horizontal="left" vertical="center"/>
    </xf>
    <xf numFmtId="164" fontId="6" fillId="0" borderId="12" xfId="1" applyNumberFormat="1" applyFont="1" applyBorder="1"/>
    <xf numFmtId="164" fontId="26" fillId="0" borderId="12" xfId="1" applyNumberFormat="1" applyFont="1" applyBorder="1" applyAlignment="1">
      <alignment horizontal="center" vertical="center"/>
    </xf>
    <xf numFmtId="164" fontId="26" fillId="0" borderId="10" xfId="1" applyNumberFormat="1" applyFont="1" applyBorder="1" applyAlignment="1">
      <alignment horizontal="center" vertical="center"/>
    </xf>
    <xf numFmtId="164" fontId="9" fillId="0" borderId="0" xfId="0" applyNumberFormat="1" applyFont="1"/>
    <xf numFmtId="0" fontId="5" fillId="0" borderId="2" xfId="0" applyFont="1" applyBorder="1" applyAlignment="1">
      <alignment horizontal="center" wrapText="1"/>
    </xf>
    <xf numFmtId="0" fontId="30" fillId="0" borderId="7" xfId="0" applyFont="1" applyBorder="1" applyAlignment="1">
      <alignment horizontal="left" vertical="center"/>
    </xf>
    <xf numFmtId="0" fontId="30" fillId="0" borderId="9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30" fillId="0" borderId="13" xfId="0" applyFont="1" applyBorder="1" applyAlignment="1">
      <alignment horizontal="left" vertical="center"/>
    </xf>
    <xf numFmtId="0" fontId="30" fillId="0" borderId="11" xfId="0" applyFont="1" applyBorder="1" applyAlignment="1">
      <alignment horizontal="left" vertical="center"/>
    </xf>
    <xf numFmtId="0" fontId="30" fillId="0" borderId="12" xfId="0" applyFont="1" applyBorder="1" applyAlignment="1">
      <alignment horizontal="left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FFFF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3E709-8E8A-41D5-92E6-9FA70F45FED7}">
  <dimension ref="B2:S17"/>
  <sheetViews>
    <sheetView zoomScale="80" zoomScaleNormal="80" workbookViewId="0">
      <selection activeCell="B19" sqref="B19"/>
    </sheetView>
  </sheetViews>
  <sheetFormatPr defaultRowHeight="15" x14ac:dyDescent="0.25"/>
  <cols>
    <col min="1" max="1" width="1.85546875" customWidth="1"/>
    <col min="2" max="2" width="6.42578125" customWidth="1"/>
    <col min="3" max="3" width="20.140625" customWidth="1"/>
    <col min="4" max="4" width="15.140625" bestFit="1" customWidth="1"/>
    <col min="5" max="5" width="9.5703125" customWidth="1"/>
    <col min="6" max="6" width="9.85546875" bestFit="1" customWidth="1"/>
    <col min="7" max="7" width="7.85546875" hidden="1" customWidth="1"/>
    <col min="8" max="8" width="7.5703125" hidden="1" customWidth="1"/>
    <col min="9" max="9" width="11.42578125" bestFit="1" customWidth="1"/>
    <col min="10" max="10" width="10.42578125" customWidth="1"/>
    <col min="11" max="12" width="12.7109375" customWidth="1"/>
    <col min="13" max="13" width="8.5703125" bestFit="1" customWidth="1"/>
    <col min="14" max="14" width="9.42578125" bestFit="1" customWidth="1"/>
    <col min="15" max="15" width="7" customWidth="1"/>
    <col min="16" max="16" width="10.140625" customWidth="1"/>
    <col min="17" max="17" width="9.85546875" customWidth="1"/>
  </cols>
  <sheetData>
    <row r="2" spans="2:19" ht="14.45" customHeight="1" x14ac:dyDescent="0.25">
      <c r="B2" s="158" t="s">
        <v>13</v>
      </c>
      <c r="C2" s="158"/>
      <c r="D2" s="158"/>
      <c r="E2" s="56"/>
      <c r="F2" s="56"/>
      <c r="G2" s="56"/>
      <c r="H2" s="56"/>
      <c r="I2" s="56" t="s">
        <v>26</v>
      </c>
      <c r="J2" s="56" t="s">
        <v>27</v>
      </c>
      <c r="K2" s="56" t="s">
        <v>28</v>
      </c>
      <c r="L2" s="56" t="s">
        <v>29</v>
      </c>
      <c r="M2" s="56" t="s">
        <v>30</v>
      </c>
      <c r="N2" s="56" t="s">
        <v>31</v>
      </c>
      <c r="O2" s="58" t="s">
        <v>36</v>
      </c>
      <c r="P2" s="56" t="s">
        <v>28</v>
      </c>
      <c r="Q2" s="56" t="s">
        <v>29</v>
      </c>
      <c r="R2" s="56" t="s">
        <v>30</v>
      </c>
      <c r="S2" s="56" t="s">
        <v>31</v>
      </c>
    </row>
    <row r="3" spans="2:19" ht="26.25" x14ac:dyDescent="0.25">
      <c r="B3" s="5" t="s">
        <v>8</v>
      </c>
      <c r="C3" s="5" t="s">
        <v>4</v>
      </c>
      <c r="D3" s="31" t="s">
        <v>12</v>
      </c>
      <c r="E3" s="6">
        <v>45526</v>
      </c>
      <c r="F3" s="6">
        <v>45527</v>
      </c>
      <c r="G3" s="6">
        <v>45528</v>
      </c>
      <c r="H3" s="6">
        <v>45529</v>
      </c>
      <c r="I3" s="6">
        <v>45530</v>
      </c>
      <c r="J3" s="6">
        <v>45531</v>
      </c>
      <c r="K3" s="6">
        <v>45532</v>
      </c>
      <c r="L3" s="6">
        <v>45533</v>
      </c>
      <c r="M3" s="7">
        <v>45534</v>
      </c>
      <c r="N3" s="6">
        <v>45535</v>
      </c>
      <c r="O3" s="54"/>
      <c r="P3" s="53" t="s">
        <v>14</v>
      </c>
      <c r="Q3" s="53" t="s">
        <v>15</v>
      </c>
      <c r="R3" s="53" t="s">
        <v>16</v>
      </c>
      <c r="S3" s="53" t="s">
        <v>17</v>
      </c>
    </row>
    <row r="4" spans="2:19" s="3" customFormat="1" x14ac:dyDescent="0.25">
      <c r="B4" s="8" t="s">
        <v>9</v>
      </c>
      <c r="C4" s="8" t="s">
        <v>11</v>
      </c>
      <c r="D4" s="9">
        <v>6684983</v>
      </c>
      <c r="E4" s="9">
        <v>6684983</v>
      </c>
      <c r="F4" s="10">
        <f>E10</f>
        <v>7075977</v>
      </c>
      <c r="G4" s="8"/>
      <c r="H4" s="8"/>
      <c r="I4" s="15">
        <f>F10</f>
        <v>7727141</v>
      </c>
      <c r="J4" s="8"/>
      <c r="K4" s="8"/>
      <c r="L4" s="8"/>
      <c r="M4" s="23"/>
      <c r="N4" s="23"/>
      <c r="O4" s="55" t="s">
        <v>32</v>
      </c>
      <c r="P4" s="29"/>
      <c r="Q4" s="29"/>
      <c r="R4" s="29"/>
      <c r="S4" s="29"/>
    </row>
    <row r="5" spans="2:19" x14ac:dyDescent="0.25">
      <c r="B5" s="11" t="s">
        <v>5</v>
      </c>
      <c r="C5" s="12" t="s">
        <v>0</v>
      </c>
      <c r="D5" s="13">
        <v>2100000</v>
      </c>
      <c r="E5" s="17">
        <v>390994</v>
      </c>
      <c r="F5" s="18">
        <v>-29282</v>
      </c>
      <c r="G5" s="12"/>
      <c r="H5" s="12"/>
      <c r="I5" s="18">
        <v>168847</v>
      </c>
      <c r="J5" s="12"/>
      <c r="K5" s="14"/>
      <c r="L5" s="14"/>
      <c r="M5" s="24"/>
      <c r="N5" s="24"/>
      <c r="O5" s="55" t="s">
        <v>32</v>
      </c>
      <c r="P5" s="25"/>
      <c r="Q5" s="25"/>
      <c r="R5" s="25"/>
      <c r="S5" s="25"/>
    </row>
    <row r="6" spans="2:19" x14ac:dyDescent="0.25">
      <c r="B6" s="11" t="s">
        <v>6</v>
      </c>
      <c r="C6" s="12" t="s">
        <v>1</v>
      </c>
      <c r="D6" s="13">
        <v>1900000</v>
      </c>
      <c r="E6" s="18"/>
      <c r="F6" s="18">
        <v>581839</v>
      </c>
      <c r="G6" s="12"/>
      <c r="H6" s="12"/>
      <c r="I6" s="21">
        <v>474384</v>
      </c>
      <c r="J6" s="21"/>
      <c r="K6" s="20"/>
      <c r="L6" s="20"/>
      <c r="M6" s="24"/>
      <c r="N6" s="24"/>
      <c r="O6" s="55" t="s">
        <v>32</v>
      </c>
      <c r="P6" s="26"/>
      <c r="Q6" s="25"/>
      <c r="R6" s="25"/>
      <c r="S6" s="25"/>
    </row>
    <row r="7" spans="2:19" x14ac:dyDescent="0.25">
      <c r="B7" s="11" t="s">
        <v>6</v>
      </c>
      <c r="C7" s="12" t="s">
        <v>34</v>
      </c>
      <c r="D7" s="19">
        <v>2000000</v>
      </c>
      <c r="E7" s="18"/>
      <c r="F7" s="18"/>
      <c r="G7" s="12"/>
      <c r="H7" s="12"/>
      <c r="I7" s="21"/>
      <c r="J7" s="12"/>
      <c r="K7" s="14"/>
      <c r="L7" s="57" t="s">
        <v>35</v>
      </c>
      <c r="M7" s="51" t="s">
        <v>19</v>
      </c>
      <c r="N7" s="27" t="s">
        <v>18</v>
      </c>
      <c r="O7" s="55" t="s">
        <v>32</v>
      </c>
      <c r="P7" s="51" t="s">
        <v>19</v>
      </c>
      <c r="Q7" s="27" t="s">
        <v>18</v>
      </c>
      <c r="R7" s="25"/>
      <c r="S7" s="25"/>
    </row>
    <row r="8" spans="2:19" x14ac:dyDescent="0.25">
      <c r="B8" s="11" t="s">
        <v>7</v>
      </c>
      <c r="C8" s="12" t="s">
        <v>2</v>
      </c>
      <c r="D8" s="13">
        <v>197607</v>
      </c>
      <c r="E8" s="18"/>
      <c r="F8" s="18">
        <v>98607</v>
      </c>
      <c r="G8" s="18"/>
      <c r="H8" s="12"/>
      <c r="I8" s="18">
        <v>99798</v>
      </c>
      <c r="J8" s="18"/>
      <c r="K8" s="14"/>
      <c r="L8" s="14"/>
      <c r="M8" s="24"/>
      <c r="N8" s="24"/>
      <c r="O8" s="55" t="s">
        <v>32</v>
      </c>
      <c r="P8" s="26"/>
      <c r="Q8" s="25"/>
      <c r="R8" s="25"/>
      <c r="S8" s="25"/>
    </row>
    <row r="9" spans="2:19" x14ac:dyDescent="0.25">
      <c r="B9" s="11" t="s">
        <v>7</v>
      </c>
      <c r="C9" s="12" t="s">
        <v>33</v>
      </c>
      <c r="D9" s="19">
        <v>400000</v>
      </c>
      <c r="E9" s="18"/>
      <c r="F9" s="18"/>
      <c r="G9" s="12"/>
      <c r="H9" s="12"/>
      <c r="I9" s="21"/>
      <c r="J9" s="12"/>
      <c r="K9" s="57" t="s">
        <v>35</v>
      </c>
      <c r="L9" s="52" t="s">
        <v>19</v>
      </c>
      <c r="M9" s="28" t="s">
        <v>20</v>
      </c>
      <c r="N9" s="28" t="s">
        <v>20</v>
      </c>
      <c r="O9" s="55" t="s">
        <v>32</v>
      </c>
      <c r="P9" s="52" t="s">
        <v>19</v>
      </c>
      <c r="Q9" s="28" t="s">
        <v>20</v>
      </c>
      <c r="R9" s="25"/>
      <c r="S9" s="25"/>
    </row>
    <row r="10" spans="2:19" s="4" customFormat="1" x14ac:dyDescent="0.25">
      <c r="B10" s="8" t="s">
        <v>9</v>
      </c>
      <c r="C10" s="8" t="s">
        <v>3</v>
      </c>
      <c r="D10" s="15">
        <f>SUM(D4:D9)</f>
        <v>13282590</v>
      </c>
      <c r="E10" s="15">
        <f>SUM(E4:E9)</f>
        <v>7075977</v>
      </c>
      <c r="F10" s="15">
        <f>SUM(F4:F9)</f>
        <v>7727141</v>
      </c>
      <c r="G10" s="15">
        <f t="shared" ref="G10:I10" si="0">SUM(G4:G9)</f>
        <v>0</v>
      </c>
      <c r="H10" s="15">
        <f t="shared" si="0"/>
        <v>0</v>
      </c>
      <c r="I10" s="15">
        <f t="shared" si="0"/>
        <v>8470170</v>
      </c>
      <c r="J10" s="8"/>
      <c r="K10" s="8"/>
      <c r="L10" s="8"/>
      <c r="M10" s="23"/>
      <c r="N10" s="23"/>
      <c r="O10" s="55" t="s">
        <v>32</v>
      </c>
      <c r="P10" s="30"/>
      <c r="Q10" s="30"/>
      <c r="R10" s="30"/>
      <c r="S10" s="30"/>
    </row>
    <row r="11" spans="2:19" x14ac:dyDescent="0.25">
      <c r="I11" s="2"/>
    </row>
    <row r="12" spans="2:19" x14ac:dyDescent="0.25"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</row>
    <row r="14" spans="2:19" x14ac:dyDescent="0.25">
      <c r="G14" s="1"/>
      <c r="J14" s="1"/>
    </row>
    <row r="15" spans="2:19" x14ac:dyDescent="0.25">
      <c r="G15" s="1"/>
      <c r="J15" s="1"/>
    </row>
    <row r="16" spans="2:19" x14ac:dyDescent="0.25">
      <c r="G16" s="2"/>
      <c r="J16" s="1"/>
    </row>
    <row r="17" spans="10:10" x14ac:dyDescent="0.25">
      <c r="J17" s="1"/>
    </row>
  </sheetData>
  <mergeCells count="1">
    <mergeCell ref="B2:D2"/>
  </mergeCells>
  <phoneticPr fontId="28" type="noConversion"/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6652C-F873-4B4D-AB90-0080FA974294}">
  <dimension ref="A2:M45"/>
  <sheetViews>
    <sheetView showGridLines="0" topLeftCell="A23" zoomScale="90" zoomScaleNormal="90" workbookViewId="0">
      <selection activeCell="D48" sqref="D48"/>
    </sheetView>
  </sheetViews>
  <sheetFormatPr defaultColWidth="8.7109375" defaultRowHeight="12.95" customHeight="1" x14ac:dyDescent="0.2"/>
  <cols>
    <col min="1" max="1" width="8.28515625" style="16" bestFit="1" customWidth="1"/>
    <col min="2" max="2" width="18.42578125" style="16" customWidth="1"/>
    <col min="3" max="3" width="10.5703125" style="69" customWidth="1"/>
    <col min="4" max="4" width="12.28515625" style="69" customWidth="1"/>
    <col min="5" max="5" width="10.140625" style="16" bestFit="1" customWidth="1"/>
    <col min="6" max="8" width="10" style="16" bestFit="1" customWidth="1"/>
    <col min="9" max="9" width="9.140625" style="16" customWidth="1"/>
    <col min="10" max="10" width="10" style="16" bestFit="1" customWidth="1"/>
    <col min="11" max="11" width="9.42578125" style="16" customWidth="1"/>
    <col min="12" max="16384" width="8.7109375" style="16"/>
  </cols>
  <sheetData>
    <row r="2" spans="1:12" ht="12.95" customHeight="1" x14ac:dyDescent="0.2">
      <c r="A2" s="59" t="s">
        <v>44</v>
      </c>
      <c r="B2" s="57" t="s">
        <v>42</v>
      </c>
      <c r="C2" s="71"/>
      <c r="D2" s="71"/>
      <c r="E2" s="59" t="s">
        <v>26</v>
      </c>
      <c r="F2" s="59" t="s">
        <v>27</v>
      </c>
      <c r="G2" s="59" t="s">
        <v>28</v>
      </c>
      <c r="H2" s="59" t="s">
        <v>29</v>
      </c>
      <c r="I2" s="59" t="s">
        <v>30</v>
      </c>
      <c r="J2" s="59" t="s">
        <v>31</v>
      </c>
      <c r="K2" s="59" t="s">
        <v>37</v>
      </c>
      <c r="L2" s="96" t="s">
        <v>52</v>
      </c>
    </row>
    <row r="3" spans="1:12" ht="12.95" customHeight="1" x14ac:dyDescent="0.2">
      <c r="A3" s="162" t="s">
        <v>40</v>
      </c>
      <c r="B3" s="60"/>
      <c r="C3" s="61"/>
      <c r="D3" s="61" t="s">
        <v>49</v>
      </c>
      <c r="E3" s="62"/>
      <c r="F3" s="62"/>
      <c r="G3" s="62">
        <v>45539</v>
      </c>
      <c r="H3" s="62">
        <v>45540</v>
      </c>
      <c r="I3" s="62">
        <v>45541</v>
      </c>
      <c r="J3" s="62">
        <v>45542</v>
      </c>
      <c r="K3" s="82">
        <v>45543</v>
      </c>
      <c r="L3" s="97"/>
    </row>
    <row r="4" spans="1:12" ht="12.95" customHeight="1" x14ac:dyDescent="0.2">
      <c r="A4" s="163"/>
      <c r="B4" s="63" t="s">
        <v>0</v>
      </c>
      <c r="C4" s="77" t="s">
        <v>43</v>
      </c>
      <c r="D4" s="72">
        <f>SUM(E4:J4)</f>
        <v>351000</v>
      </c>
      <c r="E4" s="70"/>
      <c r="F4" s="70"/>
      <c r="G4" s="70">
        <v>155000</v>
      </c>
      <c r="H4" s="70">
        <v>65000</v>
      </c>
      <c r="I4" s="70">
        <v>131000</v>
      </c>
      <c r="J4" s="70"/>
      <c r="K4" s="64"/>
      <c r="L4" s="97"/>
    </row>
    <row r="5" spans="1:12" ht="12.95" customHeight="1" x14ac:dyDescent="0.2">
      <c r="A5" s="163"/>
      <c r="B5" s="65" t="s">
        <v>0</v>
      </c>
      <c r="C5" s="79" t="s">
        <v>48</v>
      </c>
      <c r="D5" s="80">
        <f>SUM(E5:J5)</f>
        <v>376961.85300000006</v>
      </c>
      <c r="E5" s="81"/>
      <c r="F5" s="81"/>
      <c r="G5" s="81">
        <v>174113.16200000001</v>
      </c>
      <c r="H5" s="81">
        <v>65359.713000000032</v>
      </c>
      <c r="I5" s="81">
        <v>131257.37399999998</v>
      </c>
      <c r="J5" s="81">
        <v>6231.6039999999994</v>
      </c>
      <c r="K5" s="66"/>
      <c r="L5" s="97"/>
    </row>
    <row r="6" spans="1:12" ht="12.95" customHeight="1" x14ac:dyDescent="0.2">
      <c r="A6" s="163"/>
      <c r="B6" s="65" t="s">
        <v>38</v>
      </c>
      <c r="C6" s="73"/>
      <c r="D6" s="73">
        <f>SUM(E6:J6)</f>
        <v>0</v>
      </c>
      <c r="E6" s="76"/>
      <c r="F6" s="76"/>
      <c r="G6" s="76"/>
      <c r="H6" s="76"/>
      <c r="I6" s="76"/>
      <c r="J6" s="76"/>
      <c r="K6" s="66"/>
      <c r="L6" s="97"/>
    </row>
    <row r="7" spans="1:12" ht="12.95" customHeight="1" x14ac:dyDescent="0.2">
      <c r="A7" s="163"/>
      <c r="B7" s="65" t="s">
        <v>39</v>
      </c>
      <c r="C7" s="73"/>
      <c r="D7" s="73">
        <f>SUM(E7:J7)</f>
        <v>0</v>
      </c>
      <c r="E7" s="76"/>
      <c r="F7" s="76"/>
      <c r="G7" s="76"/>
      <c r="H7" s="76"/>
      <c r="I7" s="76"/>
      <c r="J7" s="76"/>
      <c r="K7" s="66"/>
      <c r="L7" s="97"/>
    </row>
    <row r="8" spans="1:12" ht="12.95" customHeight="1" x14ac:dyDescent="0.2">
      <c r="A8" s="163"/>
      <c r="B8" s="159" t="s">
        <v>47</v>
      </c>
      <c r="C8" s="73" t="s">
        <v>43</v>
      </c>
      <c r="D8" s="73">
        <f>+D4</f>
        <v>351000</v>
      </c>
      <c r="E8" s="76">
        <f t="shared" ref="E8:J8" si="0">+E4</f>
        <v>0</v>
      </c>
      <c r="F8" s="76">
        <f t="shared" si="0"/>
        <v>0</v>
      </c>
      <c r="G8" s="76">
        <f t="shared" si="0"/>
        <v>155000</v>
      </c>
      <c r="H8" s="76">
        <f t="shared" si="0"/>
        <v>65000</v>
      </c>
      <c r="I8" s="76">
        <f t="shared" si="0"/>
        <v>131000</v>
      </c>
      <c r="J8" s="76">
        <f t="shared" si="0"/>
        <v>0</v>
      </c>
      <c r="K8" s="66"/>
      <c r="L8" s="97"/>
    </row>
    <row r="9" spans="1:12" ht="12.95" customHeight="1" x14ac:dyDescent="0.2">
      <c r="A9" s="163"/>
      <c r="B9" s="159"/>
      <c r="C9" s="73" t="s">
        <v>48</v>
      </c>
      <c r="D9" s="73">
        <f>+D5</f>
        <v>376961.85300000006</v>
      </c>
      <c r="E9" s="76">
        <f t="shared" ref="E9:F9" si="1">SUM(E4:E7)</f>
        <v>0</v>
      </c>
      <c r="F9" s="76">
        <f t="shared" si="1"/>
        <v>0</v>
      </c>
      <c r="G9" s="76">
        <f>SUM(G4:G7)</f>
        <v>329113.16200000001</v>
      </c>
      <c r="H9" s="76">
        <f>SUM(H4:H7)</f>
        <v>130359.71300000003</v>
      </c>
      <c r="I9" s="76">
        <f>SUM(I4:I7)</f>
        <v>262257.37399999995</v>
      </c>
      <c r="J9" s="76">
        <f>SUM(J4:J7)</f>
        <v>6231.6039999999994</v>
      </c>
      <c r="K9" s="66"/>
      <c r="L9" s="98">
        <f>+D9/D8</f>
        <v>1.0739653931623934</v>
      </c>
    </row>
    <row r="10" spans="1:12" ht="12.95" customHeight="1" x14ac:dyDescent="0.2">
      <c r="A10" s="163"/>
      <c r="B10" s="160"/>
      <c r="C10" s="75" t="s">
        <v>50</v>
      </c>
      <c r="D10" s="75">
        <f>+D8-D9</f>
        <v>-25961.853000000061</v>
      </c>
      <c r="E10" s="74"/>
      <c r="F10" s="74"/>
      <c r="G10" s="74"/>
      <c r="H10" s="74"/>
      <c r="I10" s="74"/>
      <c r="J10" s="74"/>
      <c r="K10" s="67"/>
      <c r="L10" s="97"/>
    </row>
    <row r="11" spans="1:12" ht="12.95" customHeight="1" x14ac:dyDescent="0.2">
      <c r="A11" s="163" t="s">
        <v>41</v>
      </c>
      <c r="B11" s="60"/>
      <c r="C11" s="61"/>
      <c r="D11" s="61"/>
      <c r="E11" s="62">
        <f>K3+1</f>
        <v>45544</v>
      </c>
      <c r="F11" s="62">
        <f>E11+1</f>
        <v>45545</v>
      </c>
      <c r="G11" s="62">
        <f t="shared" ref="G11:K11" si="2">F11+1</f>
        <v>45546</v>
      </c>
      <c r="H11" s="62">
        <f t="shared" si="2"/>
        <v>45547</v>
      </c>
      <c r="I11" s="62">
        <f t="shared" si="2"/>
        <v>45548</v>
      </c>
      <c r="J11" s="62">
        <f t="shared" si="2"/>
        <v>45549</v>
      </c>
      <c r="K11" s="82">
        <f t="shared" si="2"/>
        <v>45550</v>
      </c>
      <c r="L11" s="97"/>
    </row>
    <row r="12" spans="1:12" ht="12.95" customHeight="1" x14ac:dyDescent="0.2">
      <c r="A12" s="163"/>
      <c r="B12" s="65" t="s">
        <v>0</v>
      </c>
      <c r="C12" s="78" t="s">
        <v>43</v>
      </c>
      <c r="D12" s="72">
        <f t="shared" ref="D12:D17" si="3">SUM(E12:J12)</f>
        <v>1400000</v>
      </c>
      <c r="E12" s="78">
        <v>200000</v>
      </c>
      <c r="F12" s="78">
        <v>200000</v>
      </c>
      <c r="G12" s="78">
        <v>300000</v>
      </c>
      <c r="H12" s="78">
        <v>600000</v>
      </c>
      <c r="I12" s="78">
        <v>100000</v>
      </c>
      <c r="J12" s="78"/>
      <c r="K12" s="68"/>
      <c r="L12" s="97"/>
    </row>
    <row r="13" spans="1:12" ht="12.95" customHeight="1" x14ac:dyDescent="0.2">
      <c r="A13" s="163"/>
      <c r="B13" s="65" t="s">
        <v>0</v>
      </c>
      <c r="C13" s="79" t="s">
        <v>48</v>
      </c>
      <c r="D13" s="80">
        <f t="shared" si="3"/>
        <v>699363.62699999986</v>
      </c>
      <c r="E13" s="81">
        <v>141752.81300000002</v>
      </c>
      <c r="F13" s="81">
        <v>125439.60500000001</v>
      </c>
      <c r="G13" s="81"/>
      <c r="H13" s="81">
        <v>299054.37399999984</v>
      </c>
      <c r="I13" s="81">
        <v>133116.83499999999</v>
      </c>
      <c r="J13" s="81"/>
      <c r="K13" s="68"/>
      <c r="L13" s="97"/>
    </row>
    <row r="14" spans="1:12" ht="12.95" customHeight="1" x14ac:dyDescent="0.2">
      <c r="A14" s="163"/>
      <c r="B14" s="65" t="s">
        <v>38</v>
      </c>
      <c r="C14" s="78" t="s">
        <v>43</v>
      </c>
      <c r="D14" s="73">
        <f t="shared" si="3"/>
        <v>2000000</v>
      </c>
      <c r="E14" s="78"/>
      <c r="F14" s="78"/>
      <c r="G14" s="73">
        <v>2000000</v>
      </c>
      <c r="H14" s="78"/>
      <c r="I14" s="78"/>
      <c r="J14" s="78"/>
      <c r="K14" s="68"/>
      <c r="L14" s="97"/>
    </row>
    <row r="15" spans="1:12" ht="12.95" customHeight="1" x14ac:dyDescent="0.2">
      <c r="A15" s="163"/>
      <c r="B15" s="65" t="s">
        <v>38</v>
      </c>
      <c r="C15" s="79" t="s">
        <v>48</v>
      </c>
      <c r="D15" s="80">
        <f t="shared" si="3"/>
        <v>366552.75600000005</v>
      </c>
      <c r="E15" s="81"/>
      <c r="F15" s="81"/>
      <c r="G15" s="81"/>
      <c r="H15" s="81"/>
      <c r="I15" s="81">
        <v>366552.75600000005</v>
      </c>
      <c r="J15" s="81"/>
      <c r="K15" s="68"/>
      <c r="L15" s="97"/>
    </row>
    <row r="16" spans="1:12" ht="12.95" customHeight="1" x14ac:dyDescent="0.2">
      <c r="A16" s="163"/>
      <c r="B16" s="65" t="s">
        <v>39</v>
      </c>
      <c r="C16" s="78" t="s">
        <v>43</v>
      </c>
      <c r="D16" s="73">
        <f t="shared" si="3"/>
        <v>729000</v>
      </c>
      <c r="E16" s="76">
        <v>729000</v>
      </c>
      <c r="F16" s="85"/>
      <c r="G16" s="78"/>
      <c r="H16" s="78"/>
      <c r="I16" s="78"/>
      <c r="J16" s="78"/>
      <c r="K16" s="68"/>
      <c r="L16" s="97"/>
    </row>
    <row r="17" spans="1:12" ht="12.95" customHeight="1" x14ac:dyDescent="0.2">
      <c r="A17" s="163"/>
      <c r="B17" s="65" t="s">
        <v>39</v>
      </c>
      <c r="C17" s="79" t="s">
        <v>48</v>
      </c>
      <c r="D17" s="80">
        <f t="shared" si="3"/>
        <v>727716.49600000004</v>
      </c>
      <c r="E17" s="81">
        <v>403932.01</v>
      </c>
      <c r="F17" s="81">
        <v>223963.45600000001</v>
      </c>
      <c r="G17" s="81"/>
      <c r="H17" s="81"/>
      <c r="I17" s="81">
        <v>99821.03</v>
      </c>
      <c r="J17" s="81"/>
      <c r="K17" s="68"/>
      <c r="L17" s="97"/>
    </row>
    <row r="18" spans="1:12" ht="12.95" customHeight="1" x14ac:dyDescent="0.2">
      <c r="A18" s="163"/>
      <c r="B18" s="159" t="s">
        <v>47</v>
      </c>
      <c r="C18" s="73" t="s">
        <v>43</v>
      </c>
      <c r="D18" s="73">
        <f>+SUM(D12,D14,D16)</f>
        <v>4129000</v>
      </c>
      <c r="E18" s="76">
        <f t="shared" ref="E18:J18" si="4">+SUM(E12,E14,E16)</f>
        <v>929000</v>
      </c>
      <c r="F18" s="76">
        <f t="shared" si="4"/>
        <v>200000</v>
      </c>
      <c r="G18" s="76">
        <f t="shared" si="4"/>
        <v>2300000</v>
      </c>
      <c r="H18" s="76">
        <f t="shared" si="4"/>
        <v>600000</v>
      </c>
      <c r="I18" s="76">
        <f t="shared" si="4"/>
        <v>100000</v>
      </c>
      <c r="J18" s="76">
        <f t="shared" si="4"/>
        <v>0</v>
      </c>
      <c r="K18" s="66"/>
      <c r="L18" s="99"/>
    </row>
    <row r="19" spans="1:12" ht="12.95" customHeight="1" x14ac:dyDescent="0.2">
      <c r="A19" s="163"/>
      <c r="B19" s="159"/>
      <c r="C19" s="73" t="s">
        <v>48</v>
      </c>
      <c r="D19" s="73">
        <f>+SUM(D13,D15,D17)</f>
        <v>1793632.879</v>
      </c>
      <c r="E19" s="76">
        <f t="shared" ref="E19:J19" si="5">+SUM(E13,E15,E17)</f>
        <v>545684.82300000009</v>
      </c>
      <c r="F19" s="76">
        <f t="shared" si="5"/>
        <v>349403.06099999999</v>
      </c>
      <c r="G19" s="76">
        <f t="shared" si="5"/>
        <v>0</v>
      </c>
      <c r="H19" s="76">
        <f t="shared" si="5"/>
        <v>299054.37399999984</v>
      </c>
      <c r="I19" s="76">
        <f t="shared" si="5"/>
        <v>599490.62100000004</v>
      </c>
      <c r="J19" s="76">
        <f t="shared" si="5"/>
        <v>0</v>
      </c>
      <c r="K19" s="66"/>
      <c r="L19" s="98">
        <f>+D19/$D$18</f>
        <v>0.43439885662387984</v>
      </c>
    </row>
    <row r="20" spans="1:12" ht="12.95" customHeight="1" x14ac:dyDescent="0.2">
      <c r="A20" s="163"/>
      <c r="B20" s="160"/>
      <c r="C20" s="75" t="s">
        <v>50</v>
      </c>
      <c r="D20" s="75">
        <f>+D18-D19</f>
        <v>2335367.1210000003</v>
      </c>
      <c r="E20" s="74"/>
      <c r="F20" s="74"/>
      <c r="G20" s="74"/>
      <c r="H20" s="74"/>
      <c r="I20" s="74"/>
      <c r="J20" s="74"/>
      <c r="K20" s="67"/>
      <c r="L20" s="97"/>
    </row>
    <row r="21" spans="1:12" ht="12.95" customHeight="1" x14ac:dyDescent="0.2">
      <c r="A21" s="163" t="s">
        <v>45</v>
      </c>
      <c r="B21" s="60"/>
      <c r="C21" s="61"/>
      <c r="D21" s="61"/>
      <c r="E21" s="62">
        <f>K11+1</f>
        <v>45551</v>
      </c>
      <c r="F21" s="62">
        <f>E21+1</f>
        <v>45552</v>
      </c>
      <c r="G21" s="62">
        <f t="shared" ref="G21:K21" si="6">F21+1</f>
        <v>45553</v>
      </c>
      <c r="H21" s="62">
        <f t="shared" si="6"/>
        <v>45554</v>
      </c>
      <c r="I21" s="62">
        <f t="shared" si="6"/>
        <v>45555</v>
      </c>
      <c r="J21" s="62">
        <f t="shared" si="6"/>
        <v>45556</v>
      </c>
      <c r="K21" s="82">
        <f t="shared" si="6"/>
        <v>45557</v>
      </c>
      <c r="L21" s="97"/>
    </row>
    <row r="22" spans="1:12" ht="12.95" customHeight="1" x14ac:dyDescent="0.2">
      <c r="A22" s="163"/>
      <c r="B22" s="65" t="s">
        <v>0</v>
      </c>
      <c r="C22" s="78" t="s">
        <v>43</v>
      </c>
      <c r="D22" s="72">
        <f t="shared" ref="D22:D27" si="7">SUM(E22:J22)</f>
        <v>1600000</v>
      </c>
      <c r="E22" s="78">
        <v>100000</v>
      </c>
      <c r="F22" s="78">
        <v>200000</v>
      </c>
      <c r="G22" s="78">
        <v>500000</v>
      </c>
      <c r="H22" s="78">
        <v>100000</v>
      </c>
      <c r="I22" s="78">
        <v>400000</v>
      </c>
      <c r="J22" s="78">
        <v>300000</v>
      </c>
      <c r="K22" s="68"/>
      <c r="L22" s="97"/>
    </row>
    <row r="23" spans="1:12" ht="12.95" customHeight="1" x14ac:dyDescent="0.2">
      <c r="A23" s="163"/>
      <c r="B23" s="65" t="s">
        <v>0</v>
      </c>
      <c r="C23" s="79" t="s">
        <v>48</v>
      </c>
      <c r="D23" s="80">
        <f t="shared" si="7"/>
        <v>1271077.514</v>
      </c>
      <c r="E23" s="81">
        <v>54555.627000000008</v>
      </c>
      <c r="F23" s="81">
        <v>748750.12699999998</v>
      </c>
      <c r="G23" s="81">
        <v>107671.67900000002</v>
      </c>
      <c r="H23" s="81">
        <v>223939.64199999999</v>
      </c>
      <c r="I23" s="81">
        <v>136160.43900000001</v>
      </c>
      <c r="J23" s="81"/>
      <c r="K23" s="68"/>
      <c r="L23" s="97"/>
    </row>
    <row r="24" spans="1:12" ht="12.95" customHeight="1" x14ac:dyDescent="0.2">
      <c r="A24" s="163"/>
      <c r="B24" s="65" t="s">
        <v>38</v>
      </c>
      <c r="C24" s="78" t="s">
        <v>43</v>
      </c>
      <c r="D24" s="73">
        <f t="shared" si="7"/>
        <v>2000000</v>
      </c>
      <c r="E24" s="78"/>
      <c r="G24" s="78"/>
      <c r="H24" s="73">
        <v>2000000</v>
      </c>
      <c r="I24" s="78"/>
      <c r="J24" s="78"/>
      <c r="K24" s="68"/>
      <c r="L24" s="97"/>
    </row>
    <row r="25" spans="1:12" ht="12.95" customHeight="1" x14ac:dyDescent="0.2">
      <c r="A25" s="163"/>
      <c r="B25" s="65" t="s">
        <v>38</v>
      </c>
      <c r="C25" s="79" t="s">
        <v>48</v>
      </c>
      <c r="D25" s="80">
        <f t="shared" si="7"/>
        <v>1598300.2079999999</v>
      </c>
      <c r="E25" s="81">
        <v>794905.4879999999</v>
      </c>
      <c r="F25" s="81">
        <v>803394.72</v>
      </c>
      <c r="G25" s="81"/>
      <c r="H25" s="81"/>
      <c r="I25" s="81"/>
      <c r="J25" s="81"/>
      <c r="K25" s="68"/>
      <c r="L25" s="97"/>
    </row>
    <row r="26" spans="1:12" ht="12.95" customHeight="1" x14ac:dyDescent="0.2">
      <c r="A26" s="163"/>
      <c r="B26" s="65" t="s">
        <v>39</v>
      </c>
      <c r="C26" s="78" t="s">
        <v>43</v>
      </c>
      <c r="D26" s="73">
        <f t="shared" si="7"/>
        <v>520000</v>
      </c>
      <c r="E26" s="73">
        <v>520000</v>
      </c>
      <c r="F26" s="78"/>
      <c r="G26" s="78"/>
      <c r="H26" s="78"/>
      <c r="I26" s="78"/>
      <c r="J26" s="78"/>
      <c r="K26" s="68"/>
      <c r="L26" s="97"/>
    </row>
    <row r="27" spans="1:12" ht="12.95" customHeight="1" x14ac:dyDescent="0.2">
      <c r="A27" s="163"/>
      <c r="B27" s="65" t="s">
        <v>39</v>
      </c>
      <c r="C27" s="79" t="s">
        <v>48</v>
      </c>
      <c r="D27" s="80">
        <f t="shared" si="7"/>
        <v>548591.08700000006</v>
      </c>
      <c r="E27" s="81"/>
      <c r="F27" s="81">
        <v>287182.91899999999</v>
      </c>
      <c r="G27" s="81">
        <v>261408.16800000001</v>
      </c>
      <c r="H27" s="81"/>
      <c r="I27" s="81"/>
      <c r="J27" s="81"/>
      <c r="K27" s="68"/>
      <c r="L27" s="97"/>
    </row>
    <row r="28" spans="1:12" ht="12.95" customHeight="1" x14ac:dyDescent="0.2">
      <c r="A28" s="163"/>
      <c r="B28" s="159" t="s">
        <v>47</v>
      </c>
      <c r="C28" s="73" t="s">
        <v>43</v>
      </c>
      <c r="D28" s="73">
        <f>+SUM(D22,D24,D26)</f>
        <v>4120000</v>
      </c>
      <c r="E28" s="76">
        <f t="shared" ref="E28:J28" si="8">+SUM(E22,E24,E26)</f>
        <v>620000</v>
      </c>
      <c r="F28" s="76">
        <f t="shared" si="8"/>
        <v>200000</v>
      </c>
      <c r="G28" s="76">
        <f t="shared" si="8"/>
        <v>500000</v>
      </c>
      <c r="H28" s="76">
        <f t="shared" si="8"/>
        <v>2100000</v>
      </c>
      <c r="I28" s="76">
        <f t="shared" si="8"/>
        <v>400000</v>
      </c>
      <c r="J28" s="76">
        <f t="shared" si="8"/>
        <v>300000</v>
      </c>
      <c r="K28" s="66"/>
      <c r="L28" s="97"/>
    </row>
    <row r="29" spans="1:12" ht="12.95" customHeight="1" x14ac:dyDescent="0.2">
      <c r="A29" s="163"/>
      <c r="B29" s="159"/>
      <c r="C29" s="73" t="s">
        <v>48</v>
      </c>
      <c r="D29" s="73">
        <f>+SUM(D23,D25,D27)</f>
        <v>3417968.8090000004</v>
      </c>
      <c r="E29" s="76">
        <f t="shared" ref="E29:J29" si="9">+SUM(E23,E25,E27)</f>
        <v>849461.11499999987</v>
      </c>
      <c r="F29" s="76">
        <f t="shared" si="9"/>
        <v>1839327.7660000001</v>
      </c>
      <c r="G29" s="76">
        <f t="shared" si="9"/>
        <v>369079.84700000001</v>
      </c>
      <c r="H29" s="76">
        <f t="shared" si="9"/>
        <v>223939.64199999999</v>
      </c>
      <c r="I29" s="76">
        <f t="shared" si="9"/>
        <v>136160.43900000001</v>
      </c>
      <c r="J29" s="76">
        <f t="shared" si="9"/>
        <v>0</v>
      </c>
      <c r="K29" s="66"/>
      <c r="L29" s="98">
        <f>+D29/D28</f>
        <v>0.82960407985436901</v>
      </c>
    </row>
    <row r="30" spans="1:12" ht="12.95" customHeight="1" x14ac:dyDescent="0.2">
      <c r="A30" s="163"/>
      <c r="B30" s="160"/>
      <c r="C30" s="75" t="s">
        <v>50</v>
      </c>
      <c r="D30" s="75">
        <f>+D28-D29</f>
        <v>702031.19099999964</v>
      </c>
      <c r="E30" s="74"/>
      <c r="F30" s="74"/>
      <c r="G30" s="74"/>
      <c r="H30" s="74"/>
      <c r="I30" s="74"/>
      <c r="J30" s="74"/>
      <c r="K30" s="67"/>
      <c r="L30" s="97"/>
    </row>
    <row r="31" spans="1:12" ht="12.95" customHeight="1" x14ac:dyDescent="0.2">
      <c r="A31" s="161" t="s">
        <v>46</v>
      </c>
      <c r="B31" s="60"/>
      <c r="C31" s="61"/>
      <c r="D31" s="61"/>
      <c r="E31" s="62">
        <f>K21+1</f>
        <v>45558</v>
      </c>
      <c r="F31" s="62">
        <f>E31+1</f>
        <v>45559</v>
      </c>
      <c r="G31" s="62">
        <f t="shared" ref="G31:L31" si="10">F31+1</f>
        <v>45560</v>
      </c>
      <c r="H31" s="62">
        <f t="shared" si="10"/>
        <v>45561</v>
      </c>
      <c r="I31" s="62">
        <f t="shared" si="10"/>
        <v>45562</v>
      </c>
      <c r="J31" s="62">
        <f t="shared" si="10"/>
        <v>45563</v>
      </c>
      <c r="K31" s="82">
        <f t="shared" si="10"/>
        <v>45564</v>
      </c>
      <c r="L31" s="100">
        <f t="shared" si="10"/>
        <v>45565</v>
      </c>
    </row>
    <row r="32" spans="1:12" ht="12.95" customHeight="1" x14ac:dyDescent="0.2">
      <c r="A32" s="161"/>
      <c r="B32" s="65" t="s">
        <v>0</v>
      </c>
      <c r="C32" s="78" t="s">
        <v>43</v>
      </c>
      <c r="D32" s="72">
        <f>SUM(E32:J32)</f>
        <v>1200000</v>
      </c>
      <c r="E32" s="78">
        <v>300000</v>
      </c>
      <c r="F32" s="78">
        <v>100000</v>
      </c>
      <c r="G32" s="78">
        <v>600000</v>
      </c>
      <c r="H32" s="78">
        <v>200000</v>
      </c>
      <c r="I32" s="78"/>
      <c r="J32" s="78"/>
      <c r="K32" s="68"/>
      <c r="L32" s="97"/>
    </row>
    <row r="33" spans="1:13" ht="12.95" customHeight="1" x14ac:dyDescent="0.2">
      <c r="A33" s="161"/>
      <c r="B33" s="65" t="s">
        <v>0</v>
      </c>
      <c r="C33" s="79" t="s">
        <v>48</v>
      </c>
      <c r="D33" s="80">
        <f>SUM(E33:L33)</f>
        <v>799941.94819999998</v>
      </c>
      <c r="E33" s="81">
        <v>317698.84899999999</v>
      </c>
      <c r="F33" s="81">
        <v>163564.217</v>
      </c>
      <c r="G33" s="81">
        <v>-180959.99479999999</v>
      </c>
      <c r="H33" s="81">
        <v>143104.93400000001</v>
      </c>
      <c r="I33" s="81">
        <v>84480.942999999912</v>
      </c>
      <c r="J33" s="81"/>
      <c r="K33" s="68"/>
      <c r="L33" s="81">
        <v>272053</v>
      </c>
    </row>
    <row r="34" spans="1:13" ht="12.95" customHeight="1" x14ac:dyDescent="0.2">
      <c r="A34" s="161"/>
      <c r="B34" s="65" t="s">
        <v>38</v>
      </c>
      <c r="C34" s="78" t="s">
        <v>43</v>
      </c>
      <c r="D34" s="73">
        <f>SUM(F34:J34)</f>
        <v>2000000</v>
      </c>
      <c r="F34" s="73">
        <v>2000000</v>
      </c>
      <c r="G34" s="78"/>
      <c r="H34" s="78"/>
      <c r="I34" s="78"/>
      <c r="J34" s="78"/>
      <c r="K34" s="68"/>
      <c r="L34" s="97"/>
    </row>
    <row r="35" spans="1:13" ht="12.95" customHeight="1" x14ac:dyDescent="0.2">
      <c r="A35" s="161"/>
      <c r="B35" s="65" t="s">
        <v>38</v>
      </c>
      <c r="C35" s="79" t="s">
        <v>48</v>
      </c>
      <c r="D35" s="80">
        <f>SUM(E35:L35)</f>
        <v>2805084.108</v>
      </c>
      <c r="E35" s="81">
        <v>586496.15999999992</v>
      </c>
      <c r="F35" s="81">
        <v>437562.26999999996</v>
      </c>
      <c r="G35" s="81">
        <v>400150.74599999998</v>
      </c>
      <c r="H35" s="81">
        <v>412775.02799999999</v>
      </c>
      <c r="I35" s="81"/>
      <c r="J35" s="102"/>
      <c r="K35" s="68"/>
      <c r="L35" s="81">
        <v>968099.90399999986</v>
      </c>
      <c r="M35" s="16" t="s">
        <v>53</v>
      </c>
    </row>
    <row r="36" spans="1:13" ht="12.95" customHeight="1" x14ac:dyDescent="0.2">
      <c r="A36" s="161"/>
      <c r="B36" s="65" t="s">
        <v>39</v>
      </c>
      <c r="C36" s="78" t="s">
        <v>43</v>
      </c>
      <c r="D36" s="73">
        <f>SUM(E36:J36)</f>
        <v>700000</v>
      </c>
      <c r="E36" s="73">
        <v>700000</v>
      </c>
      <c r="F36" s="78"/>
      <c r="G36" s="78"/>
      <c r="H36" s="78"/>
      <c r="I36" s="78"/>
      <c r="J36" s="78"/>
      <c r="K36" s="68"/>
      <c r="L36" s="97"/>
    </row>
    <row r="37" spans="1:13" ht="12.95" customHeight="1" x14ac:dyDescent="0.2">
      <c r="A37" s="161"/>
      <c r="B37" s="65" t="s">
        <v>39</v>
      </c>
      <c r="C37" s="79" t="s">
        <v>48</v>
      </c>
      <c r="D37" s="80">
        <f t="shared" ref="D37" si="11">SUM(E37:J37)</f>
        <v>652937.00400000007</v>
      </c>
      <c r="E37" s="81"/>
      <c r="F37" s="81"/>
      <c r="G37" s="81">
        <v>374886.09</v>
      </c>
      <c r="H37" s="81">
        <v>278050.91400000005</v>
      </c>
      <c r="I37" s="81"/>
      <c r="J37" s="81"/>
      <c r="K37" s="68"/>
      <c r="L37" s="97"/>
    </row>
    <row r="38" spans="1:13" ht="12.95" customHeight="1" x14ac:dyDescent="0.2">
      <c r="A38" s="161"/>
      <c r="B38" s="159" t="s">
        <v>47</v>
      </c>
      <c r="C38" s="73" t="s">
        <v>43</v>
      </c>
      <c r="D38" s="73">
        <f>+SUM(D32,D34,D36)</f>
        <v>3900000</v>
      </c>
      <c r="E38" s="76">
        <f t="shared" ref="E38:J38" si="12">+SUM(E32,E34,E36)</f>
        <v>1000000</v>
      </c>
      <c r="F38" s="76">
        <f t="shared" si="12"/>
        <v>2100000</v>
      </c>
      <c r="G38" s="76">
        <f t="shared" si="12"/>
        <v>600000</v>
      </c>
      <c r="H38" s="76">
        <f t="shared" si="12"/>
        <v>200000</v>
      </c>
      <c r="I38" s="76">
        <f t="shared" si="12"/>
        <v>0</v>
      </c>
      <c r="J38" s="76">
        <f t="shared" si="12"/>
        <v>0</v>
      </c>
      <c r="K38" s="66"/>
      <c r="L38" s="97"/>
    </row>
    <row r="39" spans="1:13" ht="12.95" customHeight="1" x14ac:dyDescent="0.2">
      <c r="A39" s="161"/>
      <c r="B39" s="159"/>
      <c r="C39" s="73" t="s">
        <v>48</v>
      </c>
      <c r="D39" s="73">
        <f>+SUM(D33,D35,D37)</f>
        <v>4257963.0602000002</v>
      </c>
      <c r="E39" s="76">
        <f t="shared" ref="E39:J39" si="13">+SUM(E33,E35,E37)</f>
        <v>904195.00899999985</v>
      </c>
      <c r="F39" s="76">
        <f t="shared" si="13"/>
        <v>601126.48699999996</v>
      </c>
      <c r="G39" s="76">
        <f t="shared" si="13"/>
        <v>594076.84120000002</v>
      </c>
      <c r="H39" s="76">
        <f t="shared" si="13"/>
        <v>833930.87600000016</v>
      </c>
      <c r="I39" s="76">
        <f t="shared" si="13"/>
        <v>84480.942999999912</v>
      </c>
      <c r="J39" s="76">
        <f t="shared" si="13"/>
        <v>0</v>
      </c>
      <c r="K39" s="66"/>
      <c r="L39" s="98">
        <f>+D39/D38</f>
        <v>1.0917854000512821</v>
      </c>
    </row>
    <row r="40" spans="1:13" ht="12.95" customHeight="1" x14ac:dyDescent="0.2">
      <c r="A40" s="161"/>
      <c r="B40" s="160"/>
      <c r="C40" s="75" t="s">
        <v>50</v>
      </c>
      <c r="D40" s="75">
        <f>+D38-D39</f>
        <v>-357963.06020000018</v>
      </c>
      <c r="E40" s="74"/>
      <c r="F40" s="74"/>
      <c r="G40" s="74"/>
      <c r="H40" s="74"/>
      <c r="I40" s="74"/>
      <c r="J40" s="74"/>
      <c r="K40" s="67"/>
      <c r="L40" s="97"/>
    </row>
    <row r="41" spans="1:13" ht="12.95" customHeight="1" x14ac:dyDescent="0.2">
      <c r="A41" s="86" t="s">
        <v>9</v>
      </c>
      <c r="B41" s="87">
        <v>14000000</v>
      </c>
      <c r="C41" s="88" t="s">
        <v>43</v>
      </c>
      <c r="D41" s="88">
        <f>D8+D18+D28+D38</f>
        <v>12500000</v>
      </c>
      <c r="E41" s="89"/>
      <c r="F41" s="89"/>
      <c r="G41" s="89"/>
      <c r="H41" s="89"/>
      <c r="I41" s="89"/>
      <c r="J41" s="89"/>
      <c r="K41" s="90"/>
      <c r="L41" s="97"/>
    </row>
    <row r="42" spans="1:13" ht="12.95" customHeight="1" x14ac:dyDescent="0.2">
      <c r="A42" s="91"/>
      <c r="B42" s="92"/>
      <c r="C42" s="93" t="s">
        <v>54</v>
      </c>
      <c r="D42" s="93">
        <f>+SUM(D9,D19,D29,D39)</f>
        <v>9846526.6011999995</v>
      </c>
      <c r="E42" s="94"/>
      <c r="F42" s="94"/>
      <c r="G42" s="94"/>
      <c r="H42" s="94"/>
      <c r="I42" s="94"/>
      <c r="J42" s="94"/>
      <c r="K42" s="95"/>
      <c r="L42" s="101"/>
    </row>
    <row r="43" spans="1:13" ht="12.95" customHeight="1" x14ac:dyDescent="0.2">
      <c r="C43" s="83" t="s">
        <v>51</v>
      </c>
      <c r="D43" s="84">
        <f>+D42/D41</f>
        <v>0.78772212809599995</v>
      </c>
    </row>
    <row r="45" spans="1:13" ht="12.95" customHeight="1" x14ac:dyDescent="0.2">
      <c r="D45" s="69">
        <f>3147.3449422*1000</f>
        <v>3147344.9421999999</v>
      </c>
    </row>
  </sheetData>
  <mergeCells count="8">
    <mergeCell ref="B38:B40"/>
    <mergeCell ref="A31:A40"/>
    <mergeCell ref="B8:B10"/>
    <mergeCell ref="B18:B20"/>
    <mergeCell ref="A3:A10"/>
    <mergeCell ref="A11:A20"/>
    <mergeCell ref="B28:B30"/>
    <mergeCell ref="A21:A30"/>
  </mergeCells>
  <phoneticPr fontId="28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71110-B38D-435E-B6A1-7723BA1ACF43}">
  <dimension ref="A2:L56"/>
  <sheetViews>
    <sheetView showGridLines="0" topLeftCell="A19" zoomScale="80" zoomScaleNormal="80" workbookViewId="0">
      <selection activeCell="H29" sqref="H29"/>
    </sheetView>
  </sheetViews>
  <sheetFormatPr defaultColWidth="8.7109375" defaultRowHeight="12.95" customHeight="1" x14ac:dyDescent="0.2"/>
  <cols>
    <col min="1" max="1" width="8.28515625" style="16" bestFit="1" customWidth="1"/>
    <col min="2" max="2" width="18.42578125" style="16" customWidth="1"/>
    <col min="3" max="3" width="10.5703125" style="69" customWidth="1"/>
    <col min="4" max="4" width="12.28515625" style="69" customWidth="1"/>
    <col min="5" max="5" width="14.28515625" style="16" customWidth="1"/>
    <col min="6" max="6" width="12.140625" style="16" customWidth="1"/>
    <col min="7" max="8" width="10" style="16" bestFit="1" customWidth="1"/>
    <col min="9" max="9" width="9.140625" style="16" customWidth="1"/>
    <col min="10" max="10" width="10" style="16" bestFit="1" customWidth="1"/>
    <col min="11" max="11" width="9.42578125" style="16" customWidth="1"/>
    <col min="12" max="16384" width="8.7109375" style="16"/>
  </cols>
  <sheetData>
    <row r="2" spans="1:12" ht="12.95" customHeight="1" x14ac:dyDescent="0.2">
      <c r="A2" s="59" t="s">
        <v>44</v>
      </c>
      <c r="B2" s="57" t="s">
        <v>42</v>
      </c>
      <c r="C2" s="71"/>
      <c r="D2" s="71"/>
      <c r="E2" s="59" t="s">
        <v>26</v>
      </c>
      <c r="F2" s="59" t="s">
        <v>27</v>
      </c>
      <c r="G2" s="59" t="s">
        <v>28</v>
      </c>
      <c r="H2" s="59" t="s">
        <v>29</v>
      </c>
      <c r="I2" s="59" t="s">
        <v>30</v>
      </c>
      <c r="J2" s="59" t="s">
        <v>31</v>
      </c>
      <c r="K2" s="59" t="s">
        <v>37</v>
      </c>
      <c r="L2" s="96" t="s">
        <v>52</v>
      </c>
    </row>
    <row r="3" spans="1:12" ht="12.95" customHeight="1" x14ac:dyDescent="0.2">
      <c r="A3" s="162" t="s">
        <v>40</v>
      </c>
      <c r="B3" s="60"/>
      <c r="C3" s="61"/>
      <c r="D3" s="61" t="s">
        <v>49</v>
      </c>
      <c r="E3" s="62"/>
      <c r="F3" s="62">
        <v>45566</v>
      </c>
      <c r="G3" s="62">
        <f>+F3+1</f>
        <v>45567</v>
      </c>
      <c r="H3" s="62">
        <f t="shared" ref="H3:K3" si="0">+G3+1</f>
        <v>45568</v>
      </c>
      <c r="I3" s="62">
        <f t="shared" si="0"/>
        <v>45569</v>
      </c>
      <c r="J3" s="62">
        <f t="shared" si="0"/>
        <v>45570</v>
      </c>
      <c r="K3" s="82">
        <f t="shared" si="0"/>
        <v>45571</v>
      </c>
      <c r="L3" s="97"/>
    </row>
    <row r="4" spans="1:12" ht="12.95" customHeight="1" x14ac:dyDescent="0.2">
      <c r="A4" s="163"/>
      <c r="B4" s="63" t="s">
        <v>0</v>
      </c>
      <c r="C4" s="77" t="s">
        <v>43</v>
      </c>
      <c r="D4" s="72">
        <f>SUM(E4:J4)</f>
        <v>0</v>
      </c>
      <c r="E4" s="70"/>
      <c r="F4" s="70"/>
      <c r="G4" s="70"/>
      <c r="H4" s="70"/>
      <c r="I4" s="70"/>
      <c r="J4" s="70"/>
      <c r="K4" s="64"/>
      <c r="L4" s="97"/>
    </row>
    <row r="5" spans="1:12" ht="12.95" customHeight="1" x14ac:dyDescent="0.2">
      <c r="A5" s="163"/>
      <c r="B5" s="107" t="s">
        <v>0</v>
      </c>
      <c r="C5" s="108" t="s">
        <v>48</v>
      </c>
      <c r="D5" s="109">
        <f>SUM(E5:J5)</f>
        <v>314867.07700000011</v>
      </c>
      <c r="E5" s="110"/>
      <c r="F5" s="110"/>
      <c r="G5" s="110"/>
      <c r="H5" s="110">
        <v>88810.34199999999</v>
      </c>
      <c r="I5" s="110">
        <v>226056.7350000001</v>
      </c>
      <c r="J5" s="110"/>
      <c r="K5" s="66"/>
      <c r="L5" s="97"/>
    </row>
    <row r="6" spans="1:12" ht="12.95" customHeight="1" x14ac:dyDescent="0.2">
      <c r="A6" s="163"/>
      <c r="B6" s="63" t="s">
        <v>38</v>
      </c>
      <c r="C6" s="77" t="s">
        <v>43</v>
      </c>
      <c r="D6" s="77">
        <f t="shared" ref="D6:D10" si="1">SUM(E6:J6)</f>
        <v>0</v>
      </c>
      <c r="E6" s="77"/>
      <c r="F6" s="77"/>
      <c r="G6" s="77"/>
      <c r="H6" s="77"/>
      <c r="I6" s="77"/>
      <c r="J6" s="77"/>
      <c r="K6" s="66"/>
      <c r="L6" s="97"/>
    </row>
    <row r="7" spans="1:12" ht="12.95" customHeight="1" x14ac:dyDescent="0.2">
      <c r="A7" s="163"/>
      <c r="B7" s="107"/>
      <c r="C7" s="108" t="s">
        <v>48</v>
      </c>
      <c r="D7" s="109">
        <f t="shared" si="1"/>
        <v>855717.696</v>
      </c>
      <c r="E7" s="110"/>
      <c r="F7" s="110"/>
      <c r="G7" s="110"/>
      <c r="H7" s="110">
        <v>385597.36800000002</v>
      </c>
      <c r="I7" s="110">
        <v>470120.32799999998</v>
      </c>
      <c r="J7" s="110"/>
      <c r="K7" s="66"/>
      <c r="L7" s="97"/>
    </row>
    <row r="8" spans="1:12" ht="12.95" customHeight="1" x14ac:dyDescent="0.2">
      <c r="A8" s="163"/>
      <c r="B8" s="63" t="s">
        <v>39</v>
      </c>
      <c r="C8" s="77" t="s">
        <v>43</v>
      </c>
      <c r="D8" s="77">
        <f t="shared" si="1"/>
        <v>589000</v>
      </c>
      <c r="E8" s="77">
        <v>589000</v>
      </c>
      <c r="F8" s="77"/>
      <c r="G8" s="77"/>
      <c r="H8" s="77"/>
      <c r="I8" s="77"/>
      <c r="J8" s="77"/>
      <c r="K8" s="66"/>
      <c r="L8" s="97"/>
    </row>
    <row r="9" spans="1:12" ht="12.95" customHeight="1" x14ac:dyDescent="0.2">
      <c r="A9" s="163"/>
      <c r="B9" s="107"/>
      <c r="C9" s="108" t="s">
        <v>48</v>
      </c>
      <c r="D9" s="109">
        <f t="shared" si="1"/>
        <v>573038.49600000004</v>
      </c>
      <c r="E9" s="110"/>
      <c r="F9" s="110"/>
      <c r="G9" s="110"/>
      <c r="H9" s="110">
        <v>377736.48</v>
      </c>
      <c r="I9" s="110">
        <v>195302.016</v>
      </c>
      <c r="J9" s="110"/>
      <c r="K9" s="66"/>
      <c r="L9" s="97"/>
    </row>
    <row r="10" spans="1:12" ht="12.95" customHeight="1" x14ac:dyDescent="0.2">
      <c r="A10" s="163"/>
      <c r="B10" s="159" t="s">
        <v>47</v>
      </c>
      <c r="C10" s="73" t="s">
        <v>43</v>
      </c>
      <c r="D10" s="73">
        <f t="shared" si="1"/>
        <v>0</v>
      </c>
      <c r="E10" s="76">
        <f t="shared" ref="E10" si="2">SUM(F10:K10)</f>
        <v>0</v>
      </c>
      <c r="F10" s="76">
        <f t="shared" ref="F10" si="3">SUM(G10:L10)</f>
        <v>0</v>
      </c>
      <c r="G10" s="76">
        <f t="shared" ref="G10" si="4">SUM(H10:M10)</f>
        <v>0</v>
      </c>
      <c r="H10" s="76">
        <f t="shared" ref="H10" si="5">SUM(I10:N10)</f>
        <v>0</v>
      </c>
      <c r="I10" s="76">
        <f t="shared" ref="I10" si="6">SUM(J10:O10)</f>
        <v>0</v>
      </c>
      <c r="J10" s="76">
        <f t="shared" ref="J10" si="7">SUM(K10:P10)</f>
        <v>0</v>
      </c>
      <c r="K10" s="66"/>
      <c r="L10" s="97"/>
    </row>
    <row r="11" spans="1:12" ht="12.95" customHeight="1" x14ac:dyDescent="0.2">
      <c r="A11" s="163"/>
      <c r="B11" s="159"/>
      <c r="C11" s="73" t="s">
        <v>48</v>
      </c>
      <c r="D11" s="73">
        <f>+SUM(D5,D7,D9)</f>
        <v>1743623.2690000001</v>
      </c>
      <c r="E11" s="76">
        <f t="shared" ref="E11:J11" si="8">+SUM(E5,E7,E9)</f>
        <v>0</v>
      </c>
      <c r="F11" s="76">
        <f t="shared" si="8"/>
        <v>0</v>
      </c>
      <c r="G11" s="76">
        <f t="shared" si="8"/>
        <v>0</v>
      </c>
      <c r="H11" s="76">
        <f t="shared" si="8"/>
        <v>852144.19</v>
      </c>
      <c r="I11" s="76">
        <f t="shared" si="8"/>
        <v>891479.07900000014</v>
      </c>
      <c r="J11" s="76">
        <f t="shared" si="8"/>
        <v>0</v>
      </c>
      <c r="K11" s="66"/>
      <c r="L11" s="98"/>
    </row>
    <row r="12" spans="1:12" ht="12.95" customHeight="1" x14ac:dyDescent="0.2">
      <c r="A12" s="164"/>
      <c r="B12" s="160"/>
      <c r="C12" s="75" t="s">
        <v>50</v>
      </c>
      <c r="D12" s="75">
        <f>+D10-D11</f>
        <v>-1743623.2690000001</v>
      </c>
      <c r="E12" s="74"/>
      <c r="F12" s="74"/>
      <c r="G12" s="74"/>
      <c r="H12" s="74"/>
      <c r="I12" s="74"/>
      <c r="J12" s="74"/>
      <c r="K12" s="67"/>
      <c r="L12" s="97"/>
    </row>
    <row r="13" spans="1:12" ht="12.95" customHeight="1" x14ac:dyDescent="0.2">
      <c r="A13" s="162" t="s">
        <v>41</v>
      </c>
      <c r="B13" s="60"/>
      <c r="C13" s="61"/>
      <c r="D13" s="61">
        <f>D11</f>
        <v>1743623.2690000001</v>
      </c>
      <c r="E13" s="62">
        <f>K3+1</f>
        <v>45572</v>
      </c>
      <c r="F13" s="62">
        <f>E13+1</f>
        <v>45573</v>
      </c>
      <c r="G13" s="62">
        <f t="shared" ref="G13:K13" si="9">F13+1</f>
        <v>45574</v>
      </c>
      <c r="H13" s="62">
        <f t="shared" si="9"/>
        <v>45575</v>
      </c>
      <c r="I13" s="62">
        <f t="shared" si="9"/>
        <v>45576</v>
      </c>
      <c r="J13" s="62">
        <f t="shared" si="9"/>
        <v>45577</v>
      </c>
      <c r="K13" s="82">
        <f t="shared" si="9"/>
        <v>45578</v>
      </c>
      <c r="L13" s="97"/>
    </row>
    <row r="14" spans="1:12" ht="12.95" customHeight="1" x14ac:dyDescent="0.2">
      <c r="A14" s="163"/>
      <c r="B14" s="63" t="s">
        <v>0</v>
      </c>
      <c r="C14" s="77" t="s">
        <v>43</v>
      </c>
      <c r="D14" s="72">
        <f t="shared" ref="D14:D19" si="10">SUM(E14:J14)</f>
        <v>200000</v>
      </c>
      <c r="E14" s="77">
        <v>80000</v>
      </c>
      <c r="F14" s="77">
        <v>120000</v>
      </c>
      <c r="G14" s="77"/>
      <c r="H14" s="77"/>
      <c r="I14" s="77"/>
      <c r="J14" s="77"/>
      <c r="K14" s="68"/>
      <c r="L14" s="97"/>
    </row>
    <row r="15" spans="1:12" ht="12.95" customHeight="1" x14ac:dyDescent="0.2">
      <c r="A15" s="163"/>
      <c r="B15" s="107" t="s">
        <v>0</v>
      </c>
      <c r="C15" s="108" t="s">
        <v>48</v>
      </c>
      <c r="D15" s="109">
        <f t="shared" si="10"/>
        <v>774578.97199999995</v>
      </c>
      <c r="E15" s="110">
        <v>627324.09499999997</v>
      </c>
      <c r="F15" s="110">
        <v>147254.87699999998</v>
      </c>
      <c r="G15" s="110"/>
      <c r="H15" s="110"/>
      <c r="I15" s="110"/>
      <c r="J15" s="110"/>
      <c r="K15" s="68"/>
      <c r="L15" s="97"/>
    </row>
    <row r="16" spans="1:12" ht="12.95" customHeight="1" x14ac:dyDescent="0.2">
      <c r="A16" s="163"/>
      <c r="B16" s="63" t="s">
        <v>38</v>
      </c>
      <c r="C16" s="77" t="s">
        <v>43</v>
      </c>
      <c r="D16" s="72">
        <f t="shared" si="10"/>
        <v>2041000</v>
      </c>
      <c r="E16" s="77">
        <v>41000</v>
      </c>
      <c r="F16" s="77">
        <v>2000000</v>
      </c>
      <c r="G16" s="72"/>
      <c r="H16" s="77"/>
      <c r="I16" s="77"/>
      <c r="J16" s="77"/>
      <c r="K16" s="68"/>
      <c r="L16" s="97"/>
    </row>
    <row r="17" spans="1:12" ht="12.95" customHeight="1" x14ac:dyDescent="0.2">
      <c r="A17" s="163"/>
      <c r="B17" s="107" t="s">
        <v>38</v>
      </c>
      <c r="C17" s="108" t="s">
        <v>48</v>
      </c>
      <c r="D17" s="109">
        <f t="shared" si="10"/>
        <v>0</v>
      </c>
      <c r="E17" s="110"/>
      <c r="F17" s="110"/>
      <c r="G17" s="110"/>
      <c r="H17" s="110"/>
      <c r="I17" s="110"/>
      <c r="J17" s="110"/>
      <c r="K17" s="68"/>
      <c r="L17" s="97"/>
    </row>
    <row r="18" spans="1:12" ht="12.95" customHeight="1" x14ac:dyDescent="0.2">
      <c r="A18" s="163"/>
      <c r="B18" s="63" t="s">
        <v>39</v>
      </c>
      <c r="C18" s="77" t="s">
        <v>43</v>
      </c>
      <c r="D18" s="72">
        <f t="shared" si="10"/>
        <v>700000</v>
      </c>
      <c r="E18" s="70">
        <v>700000</v>
      </c>
      <c r="F18" s="111"/>
      <c r="G18" s="77"/>
      <c r="H18" s="77"/>
      <c r="I18" s="77"/>
      <c r="J18" s="77"/>
      <c r="K18" s="68"/>
      <c r="L18" s="97"/>
    </row>
    <row r="19" spans="1:12" ht="12.95" customHeight="1" x14ac:dyDescent="0.2">
      <c r="A19" s="163"/>
      <c r="B19" s="107" t="s">
        <v>39</v>
      </c>
      <c r="C19" s="108" t="s">
        <v>48</v>
      </c>
      <c r="D19" s="109">
        <f t="shared" si="10"/>
        <v>577097.16299999994</v>
      </c>
      <c r="E19" s="110"/>
      <c r="F19" s="110">
        <v>577097.16299999994</v>
      </c>
      <c r="G19" s="110"/>
      <c r="H19" s="110"/>
      <c r="I19" s="110"/>
      <c r="J19" s="110"/>
      <c r="K19" s="68"/>
      <c r="L19" s="97"/>
    </row>
    <row r="20" spans="1:12" ht="12.95" customHeight="1" x14ac:dyDescent="0.2">
      <c r="A20" s="163"/>
      <c r="B20" s="159" t="s">
        <v>47</v>
      </c>
      <c r="C20" s="73" t="s">
        <v>43</v>
      </c>
      <c r="D20" s="73">
        <f>+SUM(D14,D16,D18)</f>
        <v>2941000</v>
      </c>
      <c r="E20" s="76"/>
      <c r="F20" s="76"/>
      <c r="G20" s="76"/>
      <c r="H20" s="76"/>
      <c r="I20" s="76"/>
      <c r="J20" s="76"/>
      <c r="K20" s="66"/>
      <c r="L20" s="99"/>
    </row>
    <row r="21" spans="1:12" ht="12.95" customHeight="1" x14ac:dyDescent="0.2">
      <c r="A21" s="163"/>
      <c r="B21" s="159"/>
      <c r="C21" s="73" t="s">
        <v>48</v>
      </c>
      <c r="D21" s="73">
        <f>+SUM(D15,D17,D19)</f>
        <v>1351676.1349999998</v>
      </c>
      <c r="E21" s="76"/>
      <c r="F21" s="76"/>
      <c r="G21" s="76"/>
      <c r="H21" s="76"/>
      <c r="I21" s="76"/>
      <c r="J21" s="76"/>
      <c r="K21" s="66"/>
      <c r="L21" s="98">
        <f>+D21/$D$20</f>
        <v>0.45959746174770477</v>
      </c>
    </row>
    <row r="22" spans="1:12" ht="12.95" customHeight="1" x14ac:dyDescent="0.2">
      <c r="A22" s="164"/>
      <c r="B22" s="160"/>
      <c r="C22" s="75" t="s">
        <v>50</v>
      </c>
      <c r="D22" s="75">
        <f>+D20-D21</f>
        <v>1589323.8650000002</v>
      </c>
      <c r="E22" s="74"/>
      <c r="F22" s="74"/>
      <c r="G22" s="74"/>
      <c r="H22" s="74"/>
      <c r="I22" s="74"/>
      <c r="J22" s="74"/>
      <c r="K22" s="67"/>
      <c r="L22" s="97"/>
    </row>
    <row r="23" spans="1:12" ht="12.95" customHeight="1" x14ac:dyDescent="0.2">
      <c r="A23" s="163" t="s">
        <v>45</v>
      </c>
      <c r="B23" s="60"/>
      <c r="C23" s="61"/>
      <c r="D23" s="61">
        <f>D21</f>
        <v>1351676.1349999998</v>
      </c>
      <c r="E23" s="62">
        <f>K13+1</f>
        <v>45579</v>
      </c>
      <c r="F23" s="62">
        <f>E23+1</f>
        <v>45580</v>
      </c>
      <c r="G23" s="62">
        <f t="shared" ref="G23:K23" si="11">F23+1</f>
        <v>45581</v>
      </c>
      <c r="H23" s="62">
        <f t="shared" si="11"/>
        <v>45582</v>
      </c>
      <c r="I23" s="62">
        <f t="shared" si="11"/>
        <v>45583</v>
      </c>
      <c r="J23" s="62">
        <f t="shared" si="11"/>
        <v>45584</v>
      </c>
      <c r="K23" s="82">
        <f t="shared" si="11"/>
        <v>45585</v>
      </c>
      <c r="L23" s="97"/>
    </row>
    <row r="24" spans="1:12" ht="12.95" customHeight="1" x14ac:dyDescent="0.2">
      <c r="A24" s="163"/>
      <c r="B24" s="63" t="s">
        <v>0</v>
      </c>
      <c r="C24" s="77" t="s">
        <v>43</v>
      </c>
      <c r="D24" s="72">
        <f t="shared" ref="D24:D29" si="12">SUM(E24:J24)</f>
        <v>1450000</v>
      </c>
      <c r="E24" s="77">
        <v>250000</v>
      </c>
      <c r="F24" s="77">
        <v>300000</v>
      </c>
      <c r="G24" s="77"/>
      <c r="H24" s="77">
        <v>600000</v>
      </c>
      <c r="I24" s="77">
        <v>300000</v>
      </c>
      <c r="J24" s="77"/>
      <c r="K24" s="68"/>
      <c r="L24" s="97"/>
    </row>
    <row r="25" spans="1:12" ht="12.95" customHeight="1" x14ac:dyDescent="0.2">
      <c r="A25" s="163"/>
      <c r="B25" s="107" t="s">
        <v>0</v>
      </c>
      <c r="C25" s="108" t="s">
        <v>48</v>
      </c>
      <c r="D25" s="109">
        <f t="shared" si="12"/>
        <v>1176005.4699999997</v>
      </c>
      <c r="E25" s="110">
        <v>347766</v>
      </c>
      <c r="F25" s="110">
        <v>185929.52300000004</v>
      </c>
      <c r="G25" s="110">
        <v>443812.55999999959</v>
      </c>
      <c r="H25" s="110">
        <v>198497.38700000002</v>
      </c>
      <c r="I25" s="110"/>
      <c r="J25" s="110"/>
      <c r="K25" s="68"/>
      <c r="L25" s="97"/>
    </row>
    <row r="26" spans="1:12" ht="12.95" customHeight="1" x14ac:dyDescent="0.2">
      <c r="A26" s="163"/>
      <c r="B26" s="63" t="s">
        <v>38</v>
      </c>
      <c r="C26" s="77" t="s">
        <v>43</v>
      </c>
      <c r="D26" s="72">
        <f t="shared" si="12"/>
        <v>2000000</v>
      </c>
      <c r="E26" s="77">
        <v>2000000</v>
      </c>
      <c r="F26" s="112"/>
      <c r="G26" s="77"/>
      <c r="H26" s="72"/>
      <c r="I26" s="77"/>
      <c r="J26" s="77"/>
      <c r="K26" s="68"/>
      <c r="L26" s="97"/>
    </row>
    <row r="27" spans="1:12" ht="12.95" customHeight="1" x14ac:dyDescent="0.2">
      <c r="A27" s="163"/>
      <c r="B27" s="107" t="s">
        <v>38</v>
      </c>
      <c r="C27" s="108" t="s">
        <v>48</v>
      </c>
      <c r="D27" s="109">
        <f t="shared" si="12"/>
        <v>801427.60800000012</v>
      </c>
      <c r="E27" s="110"/>
      <c r="F27" s="110"/>
      <c r="G27" s="110"/>
      <c r="H27" s="110">
        <v>801427.60800000012</v>
      </c>
      <c r="I27" s="110"/>
      <c r="J27" s="110"/>
      <c r="K27" s="68"/>
      <c r="L27" s="97"/>
    </row>
    <row r="28" spans="1:12" ht="12.95" customHeight="1" x14ac:dyDescent="0.2">
      <c r="A28" s="163"/>
      <c r="B28" s="63" t="s">
        <v>39</v>
      </c>
      <c r="C28" s="77" t="s">
        <v>43</v>
      </c>
      <c r="D28" s="72">
        <f t="shared" si="12"/>
        <v>500000</v>
      </c>
      <c r="E28" s="72">
        <v>500000</v>
      </c>
      <c r="F28" s="77"/>
      <c r="G28" s="77"/>
      <c r="H28" s="77"/>
      <c r="I28" s="77"/>
      <c r="J28" s="77"/>
      <c r="K28" s="68"/>
      <c r="L28" s="97"/>
    </row>
    <row r="29" spans="1:12" ht="12.95" customHeight="1" x14ac:dyDescent="0.2">
      <c r="A29" s="163"/>
      <c r="B29" s="107" t="s">
        <v>39</v>
      </c>
      <c r="C29" s="108" t="s">
        <v>48</v>
      </c>
      <c r="D29" s="109">
        <f t="shared" si="12"/>
        <v>423982.80700000003</v>
      </c>
      <c r="E29" s="110"/>
      <c r="F29" s="110"/>
      <c r="G29" s="110"/>
      <c r="H29" s="110">
        <v>423982.80700000003</v>
      </c>
      <c r="I29" s="110"/>
      <c r="J29" s="110"/>
      <c r="K29" s="68"/>
      <c r="L29" s="97"/>
    </row>
    <row r="30" spans="1:12" ht="12.95" customHeight="1" x14ac:dyDescent="0.2">
      <c r="A30" s="163"/>
      <c r="B30" s="159" t="s">
        <v>47</v>
      </c>
      <c r="C30" s="73" t="s">
        <v>43</v>
      </c>
      <c r="D30" s="73">
        <f>+SUM(D24,D26,D28)</f>
        <v>3950000</v>
      </c>
      <c r="E30" s="76"/>
      <c r="F30" s="76"/>
      <c r="G30" s="76"/>
      <c r="H30" s="76"/>
      <c r="I30" s="76"/>
      <c r="J30" s="76"/>
      <c r="K30" s="66"/>
      <c r="L30" s="97"/>
    </row>
    <row r="31" spans="1:12" ht="12.95" customHeight="1" x14ac:dyDescent="0.2">
      <c r="A31" s="163"/>
      <c r="B31" s="159"/>
      <c r="C31" s="73" t="s">
        <v>48</v>
      </c>
      <c r="D31" s="73">
        <f>+SUM(D25,D27,D29)</f>
        <v>2401415.8849999998</v>
      </c>
      <c r="E31" s="76"/>
      <c r="F31" s="76"/>
      <c r="G31" s="76"/>
      <c r="H31" s="76"/>
      <c r="I31" s="76"/>
      <c r="J31" s="76"/>
      <c r="K31" s="66"/>
      <c r="L31" s="98">
        <f>+D31/D30</f>
        <v>0.60795338860759485</v>
      </c>
    </row>
    <row r="32" spans="1:12" ht="12.95" customHeight="1" x14ac:dyDescent="0.2">
      <c r="A32" s="163"/>
      <c r="B32" s="160"/>
      <c r="C32" s="75" t="s">
        <v>50</v>
      </c>
      <c r="D32" s="75">
        <f>+D30-D31</f>
        <v>1548584.1150000002</v>
      </c>
      <c r="E32" s="74"/>
      <c r="F32" s="74"/>
      <c r="G32" s="74"/>
      <c r="H32" s="74"/>
      <c r="I32" s="74"/>
      <c r="J32" s="74"/>
      <c r="K32" s="67"/>
      <c r="L32" s="97"/>
    </row>
    <row r="33" spans="1:12" ht="12.95" customHeight="1" x14ac:dyDescent="0.2">
      <c r="A33" s="161" t="s">
        <v>46</v>
      </c>
      <c r="B33" s="60"/>
      <c r="C33" s="61"/>
      <c r="D33" s="61">
        <f>D31</f>
        <v>2401415.8849999998</v>
      </c>
      <c r="E33" s="62">
        <f>K23+1</f>
        <v>45586</v>
      </c>
      <c r="F33" s="62">
        <f>E33+1</f>
        <v>45587</v>
      </c>
      <c r="G33" s="62">
        <f t="shared" ref="G33:K33" si="13">F33+1</f>
        <v>45588</v>
      </c>
      <c r="H33" s="62">
        <f t="shared" si="13"/>
        <v>45589</v>
      </c>
      <c r="I33" s="62">
        <f t="shared" si="13"/>
        <v>45590</v>
      </c>
      <c r="J33" s="62">
        <f t="shared" si="13"/>
        <v>45591</v>
      </c>
      <c r="K33" s="82">
        <f t="shared" si="13"/>
        <v>45592</v>
      </c>
      <c r="L33" s="100"/>
    </row>
    <row r="34" spans="1:12" ht="12.95" customHeight="1" x14ac:dyDescent="0.2">
      <c r="A34" s="161"/>
      <c r="B34" s="65" t="s">
        <v>0</v>
      </c>
      <c r="C34" s="78" t="s">
        <v>43</v>
      </c>
      <c r="D34" s="72">
        <f t="shared" ref="D34:D39" si="14">SUM(E34:J34)</f>
        <v>1100000</v>
      </c>
      <c r="E34" s="103">
        <v>200000</v>
      </c>
      <c r="F34" s="103">
        <v>400000</v>
      </c>
      <c r="G34" s="103"/>
      <c r="H34" s="103">
        <v>300000</v>
      </c>
      <c r="I34" s="103">
        <v>200000</v>
      </c>
      <c r="J34" s="103"/>
      <c r="K34" s="115"/>
      <c r="L34" s="97"/>
    </row>
    <row r="35" spans="1:12" ht="12.95" customHeight="1" x14ac:dyDescent="0.2">
      <c r="A35" s="161"/>
      <c r="B35" s="65" t="s">
        <v>0</v>
      </c>
      <c r="C35" s="79" t="s">
        <v>48</v>
      </c>
      <c r="D35" s="109">
        <f t="shared" si="14"/>
        <v>0</v>
      </c>
      <c r="E35" s="110"/>
      <c r="F35" s="110"/>
      <c r="G35" s="110"/>
      <c r="H35" s="110"/>
      <c r="I35" s="110"/>
      <c r="J35" s="110"/>
      <c r="K35" s="68"/>
      <c r="L35" s="97"/>
    </row>
    <row r="36" spans="1:12" ht="12.95" customHeight="1" x14ac:dyDescent="0.2">
      <c r="A36" s="161"/>
      <c r="B36" s="63" t="s">
        <v>38</v>
      </c>
      <c r="C36" s="77" t="s">
        <v>43</v>
      </c>
      <c r="D36" s="72">
        <f t="shared" si="14"/>
        <v>2000000</v>
      </c>
      <c r="E36" s="77">
        <v>2000000</v>
      </c>
      <c r="F36" s="113"/>
      <c r="G36" s="114"/>
      <c r="H36" s="114"/>
      <c r="I36" s="114"/>
      <c r="J36" s="114"/>
      <c r="K36" s="68"/>
      <c r="L36" s="97"/>
    </row>
    <row r="37" spans="1:12" ht="12.95" customHeight="1" x14ac:dyDescent="0.2">
      <c r="A37" s="161"/>
      <c r="B37" s="107" t="s">
        <v>38</v>
      </c>
      <c r="C37" s="108" t="s">
        <v>48</v>
      </c>
      <c r="D37" s="109">
        <f t="shared" si="14"/>
        <v>0</v>
      </c>
      <c r="E37" s="110"/>
      <c r="F37" s="110"/>
      <c r="G37" s="110"/>
      <c r="H37" s="110"/>
      <c r="I37" s="110"/>
      <c r="J37" s="110"/>
      <c r="K37" s="68"/>
      <c r="L37" s="97"/>
    </row>
    <row r="38" spans="1:12" ht="12.95" customHeight="1" x14ac:dyDescent="0.2">
      <c r="A38" s="161"/>
      <c r="B38" s="63" t="s">
        <v>39</v>
      </c>
      <c r="C38" s="77" t="s">
        <v>43</v>
      </c>
      <c r="D38" s="72">
        <f t="shared" si="14"/>
        <v>400000</v>
      </c>
      <c r="E38" s="113">
        <v>400000</v>
      </c>
      <c r="F38" s="114"/>
      <c r="G38" s="114"/>
      <c r="H38" s="114"/>
      <c r="I38" s="114"/>
      <c r="J38" s="114"/>
      <c r="K38" s="68"/>
      <c r="L38" s="97"/>
    </row>
    <row r="39" spans="1:12" ht="12.95" customHeight="1" x14ac:dyDescent="0.2">
      <c r="A39" s="161"/>
      <c r="B39" s="107" t="s">
        <v>39</v>
      </c>
      <c r="C39" s="108" t="s">
        <v>48</v>
      </c>
      <c r="D39" s="109">
        <f t="shared" si="14"/>
        <v>0</v>
      </c>
      <c r="E39" s="110"/>
      <c r="F39" s="110"/>
      <c r="G39" s="110"/>
      <c r="H39" s="110"/>
      <c r="I39" s="110"/>
      <c r="J39" s="110"/>
      <c r="K39" s="68"/>
      <c r="L39" s="97"/>
    </row>
    <row r="40" spans="1:12" ht="12.95" customHeight="1" x14ac:dyDescent="0.2">
      <c r="A40" s="161"/>
      <c r="B40" s="159" t="s">
        <v>47</v>
      </c>
      <c r="C40" s="73" t="s">
        <v>43</v>
      </c>
      <c r="D40" s="73">
        <f>+SUM(D34,D36,D38)</f>
        <v>3500000</v>
      </c>
      <c r="E40" s="104"/>
      <c r="F40" s="104"/>
      <c r="G40" s="104"/>
      <c r="H40" s="104"/>
      <c r="I40" s="104"/>
      <c r="J40" s="104"/>
      <c r="K40" s="66"/>
      <c r="L40" s="97"/>
    </row>
    <row r="41" spans="1:12" ht="12.95" customHeight="1" x14ac:dyDescent="0.2">
      <c r="A41" s="161"/>
      <c r="B41" s="159"/>
      <c r="C41" s="73" t="s">
        <v>48</v>
      </c>
      <c r="D41" s="73">
        <f>+SUM(D35,D37,D39)</f>
        <v>0</v>
      </c>
      <c r="E41" s="104"/>
      <c r="F41" s="104"/>
      <c r="G41" s="104"/>
      <c r="H41" s="104"/>
      <c r="I41" s="104"/>
      <c r="J41" s="104"/>
      <c r="K41" s="66"/>
      <c r="L41" s="98">
        <f>+D41/D40</f>
        <v>0</v>
      </c>
    </row>
    <row r="42" spans="1:12" ht="12.95" customHeight="1" x14ac:dyDescent="0.2">
      <c r="A42" s="161"/>
      <c r="B42" s="160"/>
      <c r="C42" s="75" t="s">
        <v>50</v>
      </c>
      <c r="D42" s="75">
        <f>+D40-D41</f>
        <v>3500000</v>
      </c>
      <c r="E42" s="106"/>
      <c r="F42" s="106"/>
      <c r="G42" s="106"/>
      <c r="H42" s="106"/>
      <c r="I42" s="106"/>
      <c r="J42" s="106"/>
      <c r="K42" s="67"/>
      <c r="L42" s="97"/>
    </row>
    <row r="43" spans="1:12" ht="12.95" customHeight="1" x14ac:dyDescent="0.2">
      <c r="A43" s="161" t="s">
        <v>55</v>
      </c>
      <c r="B43" s="60"/>
      <c r="C43" s="61"/>
      <c r="D43" s="61">
        <f>D41</f>
        <v>0</v>
      </c>
      <c r="E43" s="62">
        <f>K33+1</f>
        <v>45593</v>
      </c>
      <c r="F43" s="62">
        <f>E43+1</f>
        <v>45594</v>
      </c>
      <c r="G43" s="62">
        <f t="shared" ref="G43" si="15">F43+1</f>
        <v>45595</v>
      </c>
      <c r="H43" s="62">
        <f t="shared" ref="H43" si="16">G43+1</f>
        <v>45596</v>
      </c>
      <c r="I43" s="62"/>
      <c r="J43" s="62"/>
      <c r="K43" s="82"/>
      <c r="L43" s="100"/>
    </row>
    <row r="44" spans="1:12" ht="12.95" customHeight="1" x14ac:dyDescent="0.2">
      <c r="A44" s="161"/>
      <c r="B44" s="65" t="s">
        <v>0</v>
      </c>
      <c r="C44" s="78" t="s">
        <v>43</v>
      </c>
      <c r="D44" s="72">
        <f t="shared" ref="D44:D49" si="17">SUM(E44:J44)</f>
        <v>700000</v>
      </c>
      <c r="E44" s="103">
        <v>200000</v>
      </c>
      <c r="F44" s="103">
        <v>300000</v>
      </c>
      <c r="G44" s="103">
        <v>200000</v>
      </c>
      <c r="H44" s="103"/>
      <c r="I44" s="103"/>
      <c r="J44" s="103"/>
      <c r="K44" s="115"/>
      <c r="L44" s="97"/>
    </row>
    <row r="45" spans="1:12" ht="12.95" customHeight="1" x14ac:dyDescent="0.2">
      <c r="A45" s="161"/>
      <c r="B45" s="107" t="s">
        <v>0</v>
      </c>
      <c r="C45" s="108" t="s">
        <v>48</v>
      </c>
      <c r="D45" s="109">
        <f t="shared" si="17"/>
        <v>0</v>
      </c>
      <c r="E45" s="110"/>
      <c r="F45" s="110"/>
      <c r="G45" s="110"/>
      <c r="H45" s="110"/>
      <c r="I45" s="110"/>
      <c r="J45" s="110"/>
      <c r="K45" s="68"/>
      <c r="L45" s="97"/>
    </row>
    <row r="46" spans="1:12" ht="12.95" customHeight="1" x14ac:dyDescent="0.2">
      <c r="A46" s="161"/>
      <c r="B46" s="65" t="s">
        <v>38</v>
      </c>
      <c r="C46" s="78" t="s">
        <v>43</v>
      </c>
      <c r="D46" s="72">
        <f t="shared" si="17"/>
        <v>2000000</v>
      </c>
      <c r="E46" s="77">
        <v>2000000</v>
      </c>
      <c r="F46" s="105"/>
      <c r="G46" s="103"/>
      <c r="H46" s="103"/>
      <c r="I46" s="103"/>
      <c r="J46" s="103"/>
      <c r="K46" s="68"/>
      <c r="L46" s="97"/>
    </row>
    <row r="47" spans="1:12" ht="12.95" customHeight="1" x14ac:dyDescent="0.2">
      <c r="A47" s="161"/>
      <c r="B47" s="107" t="s">
        <v>38</v>
      </c>
      <c r="C47" s="108" t="s">
        <v>48</v>
      </c>
      <c r="D47" s="109">
        <f t="shared" si="17"/>
        <v>0</v>
      </c>
      <c r="E47" s="110"/>
      <c r="F47" s="110"/>
      <c r="G47" s="110"/>
      <c r="H47" s="110"/>
      <c r="I47" s="110"/>
      <c r="J47" s="110"/>
      <c r="K47" s="68"/>
      <c r="L47" s="97"/>
    </row>
    <row r="48" spans="1:12" ht="12.95" customHeight="1" x14ac:dyDescent="0.2">
      <c r="A48" s="161"/>
      <c r="B48" s="65" t="s">
        <v>39</v>
      </c>
      <c r="C48" s="78" t="s">
        <v>43</v>
      </c>
      <c r="D48" s="72">
        <f t="shared" si="17"/>
        <v>200000</v>
      </c>
      <c r="E48" s="105">
        <v>200000</v>
      </c>
      <c r="F48" s="103"/>
      <c r="G48" s="103"/>
      <c r="H48" s="103"/>
      <c r="I48" s="103"/>
      <c r="J48" s="103"/>
      <c r="K48" s="68"/>
      <c r="L48" s="97"/>
    </row>
    <row r="49" spans="1:12" ht="12.95" customHeight="1" x14ac:dyDescent="0.2">
      <c r="A49" s="161"/>
      <c r="B49" s="107" t="s">
        <v>39</v>
      </c>
      <c r="C49" s="108" t="s">
        <v>48</v>
      </c>
      <c r="D49" s="109">
        <f t="shared" si="17"/>
        <v>0</v>
      </c>
      <c r="E49" s="110"/>
      <c r="F49" s="110"/>
      <c r="G49" s="110"/>
      <c r="H49" s="110"/>
      <c r="I49" s="110"/>
      <c r="J49" s="110"/>
      <c r="K49" s="68"/>
      <c r="L49" s="97"/>
    </row>
    <row r="50" spans="1:12" ht="12.95" customHeight="1" x14ac:dyDescent="0.2">
      <c r="A50" s="161"/>
      <c r="B50" s="159" t="s">
        <v>47</v>
      </c>
      <c r="C50" s="73" t="s">
        <v>43</v>
      </c>
      <c r="D50" s="73">
        <f>+SUM(D44,D46,D48)</f>
        <v>2900000</v>
      </c>
      <c r="E50" s="104"/>
      <c r="F50" s="104"/>
      <c r="G50" s="104"/>
      <c r="H50" s="104"/>
      <c r="I50" s="104"/>
      <c r="J50" s="104"/>
      <c r="K50" s="66"/>
      <c r="L50" s="97"/>
    </row>
    <row r="51" spans="1:12" ht="12.95" customHeight="1" x14ac:dyDescent="0.2">
      <c r="A51" s="161"/>
      <c r="B51" s="159"/>
      <c r="C51" s="73" t="s">
        <v>48</v>
      </c>
      <c r="D51" s="73">
        <f>+SUM(D45,D47,D49)</f>
        <v>0</v>
      </c>
      <c r="E51" s="104"/>
      <c r="F51" s="104"/>
      <c r="G51" s="104"/>
      <c r="H51" s="104"/>
      <c r="I51" s="104"/>
      <c r="J51" s="104"/>
      <c r="K51" s="66"/>
      <c r="L51" s="98">
        <f>+D51/D50</f>
        <v>0</v>
      </c>
    </row>
    <row r="52" spans="1:12" ht="12.95" customHeight="1" x14ac:dyDescent="0.2">
      <c r="A52" s="161"/>
      <c r="B52" s="160"/>
      <c r="C52" s="75" t="s">
        <v>50</v>
      </c>
      <c r="D52" s="75">
        <f>+D50-D51</f>
        <v>2900000</v>
      </c>
      <c r="E52" s="106"/>
      <c r="F52" s="106"/>
      <c r="G52" s="106"/>
      <c r="H52" s="106"/>
      <c r="I52" s="106"/>
      <c r="J52" s="106"/>
      <c r="K52" s="67"/>
      <c r="L52" s="97"/>
    </row>
    <row r="53" spans="1:12" ht="12.95" customHeight="1" x14ac:dyDescent="0.2">
      <c r="A53" s="116"/>
      <c r="B53" s="117"/>
      <c r="C53" s="118"/>
      <c r="D53" s="118"/>
      <c r="E53" s="119"/>
      <c r="F53" s="119"/>
      <c r="G53" s="119"/>
      <c r="H53" s="119"/>
      <c r="I53" s="119"/>
      <c r="J53" s="119"/>
      <c r="K53" s="120"/>
      <c r="L53" s="97"/>
    </row>
    <row r="54" spans="1:12" ht="12.95" customHeight="1" x14ac:dyDescent="0.2">
      <c r="A54" s="122" t="s">
        <v>9</v>
      </c>
      <c r="B54" s="87">
        <f>14812.4631026449*1000</f>
        <v>14812463.1026449</v>
      </c>
      <c r="C54" s="88" t="s">
        <v>43</v>
      </c>
      <c r="D54" s="88">
        <f>D10+D20+D30+D40+D50</f>
        <v>13291000</v>
      </c>
      <c r="E54" s="121">
        <f>D54/B54</f>
        <v>0.8972849355234358</v>
      </c>
      <c r="F54" s="89"/>
      <c r="G54" s="89"/>
      <c r="H54" s="89"/>
      <c r="I54" s="89"/>
      <c r="J54" s="89"/>
      <c r="K54" s="90"/>
      <c r="L54" s="97"/>
    </row>
    <row r="55" spans="1:12" ht="12.95" customHeight="1" x14ac:dyDescent="0.2">
      <c r="A55" s="91"/>
      <c r="B55" s="92"/>
      <c r="C55" s="93" t="s">
        <v>48</v>
      </c>
      <c r="D55" s="93">
        <f>+SUM(D11,D21,D31,D41,D51)</f>
        <v>5496715.2889999999</v>
      </c>
      <c r="E55" s="94"/>
      <c r="F55" s="94"/>
      <c r="G55" s="94"/>
      <c r="H55" s="94"/>
      <c r="I55" s="94"/>
      <c r="J55" s="94"/>
      <c r="K55" s="95"/>
      <c r="L55" s="101"/>
    </row>
    <row r="56" spans="1:12" ht="12.95" customHeight="1" x14ac:dyDescent="0.2">
      <c r="C56" s="69" t="s">
        <v>50</v>
      </c>
      <c r="D56" s="69">
        <f>D54-D55</f>
        <v>7794284.7110000001</v>
      </c>
    </row>
  </sheetData>
  <mergeCells count="10">
    <mergeCell ref="A33:A42"/>
    <mergeCell ref="B40:B42"/>
    <mergeCell ref="A43:A52"/>
    <mergeCell ref="B50:B52"/>
    <mergeCell ref="A3:A12"/>
    <mergeCell ref="B10:B12"/>
    <mergeCell ref="A13:A22"/>
    <mergeCell ref="B20:B22"/>
    <mergeCell ref="A23:A32"/>
    <mergeCell ref="B30:B32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05CFD-E560-4D8D-AEC5-CB22C5DA9992}">
  <dimension ref="A2:H16"/>
  <sheetViews>
    <sheetView showGridLines="0" tabSelected="1" zoomScale="80" zoomScaleNormal="8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F28" sqref="F28"/>
    </sheetView>
  </sheetViews>
  <sheetFormatPr defaultColWidth="8.7109375" defaultRowHeight="12.95" customHeight="1" x14ac:dyDescent="0.2"/>
  <cols>
    <col min="1" max="1" width="18.42578125" style="16" customWidth="1"/>
    <col min="2" max="2" width="10.5703125" style="69" customWidth="1"/>
    <col min="3" max="3" width="12.28515625" style="69" customWidth="1"/>
    <col min="4" max="4" width="14.28515625" style="16" customWidth="1"/>
    <col min="5" max="5" width="12.140625" style="16" customWidth="1"/>
    <col min="6" max="8" width="10.85546875" style="16" bestFit="1" customWidth="1"/>
    <col min="9" max="16384" width="8.7109375" style="16"/>
  </cols>
  <sheetData>
    <row r="2" spans="1:8" ht="12.95" customHeight="1" x14ac:dyDescent="0.2">
      <c r="A2" s="142" t="s">
        <v>42</v>
      </c>
      <c r="B2" s="71"/>
      <c r="C2" s="143" t="s">
        <v>61</v>
      </c>
      <c r="D2" s="59" t="s">
        <v>56</v>
      </c>
      <c r="E2" s="59" t="s">
        <v>57</v>
      </c>
      <c r="F2" s="59" t="s">
        <v>58</v>
      </c>
      <c r="G2" s="59" t="s">
        <v>59</v>
      </c>
      <c r="H2" s="133" t="s">
        <v>60</v>
      </c>
    </row>
    <row r="3" spans="1:8" ht="15.75" customHeight="1" x14ac:dyDescent="0.2">
      <c r="A3" s="63" t="s">
        <v>0</v>
      </c>
      <c r="B3" s="136" t="s">
        <v>43</v>
      </c>
      <c r="C3" s="72">
        <f t="shared" ref="C3:C9" si="0">SUM(D3:H3)</f>
        <v>3450000</v>
      </c>
      <c r="D3" s="134"/>
      <c r="E3" s="134">
        <f>+Tháng10_Daily!D14</f>
        <v>200000</v>
      </c>
      <c r="F3" s="134">
        <f>+Tháng10_Daily!D24</f>
        <v>1450000</v>
      </c>
      <c r="G3" s="134">
        <f>+Tháng10_Daily!D34</f>
        <v>1100000</v>
      </c>
      <c r="H3" s="123">
        <f>+Tháng10_Daily!D44</f>
        <v>700000</v>
      </c>
    </row>
    <row r="4" spans="1:8" ht="15.75" customHeight="1" x14ac:dyDescent="0.2">
      <c r="A4" s="107" t="s">
        <v>0</v>
      </c>
      <c r="B4" s="144" t="s">
        <v>48</v>
      </c>
      <c r="C4" s="109">
        <f t="shared" si="0"/>
        <v>2265451.5189999999</v>
      </c>
      <c r="D4" s="135">
        <f>+Tháng10_Daily!D5</f>
        <v>314867.07700000011</v>
      </c>
      <c r="E4" s="135">
        <f>+Tháng10_Daily!D15</f>
        <v>774578.97199999995</v>
      </c>
      <c r="F4" s="135">
        <f>+Tháng10_Daily!D25</f>
        <v>1176005.4699999997</v>
      </c>
      <c r="G4" s="135">
        <f>+Tháng10_Daily!D35</f>
        <v>0</v>
      </c>
      <c r="H4" s="127"/>
    </row>
    <row r="5" spans="1:8" ht="15.75" customHeight="1" x14ac:dyDescent="0.2">
      <c r="A5" s="63" t="s">
        <v>38</v>
      </c>
      <c r="B5" s="136" t="s">
        <v>43</v>
      </c>
      <c r="C5" s="72">
        <f t="shared" si="0"/>
        <v>8041000</v>
      </c>
      <c r="D5" s="136"/>
      <c r="E5" s="136">
        <f>+Tháng10_Daily!D16</f>
        <v>2041000</v>
      </c>
      <c r="F5" s="136">
        <v>1400000</v>
      </c>
      <c r="G5" s="136">
        <v>2300000</v>
      </c>
      <c r="H5" s="136">
        <v>2300000</v>
      </c>
    </row>
    <row r="6" spans="1:8" ht="15.75" customHeight="1" x14ac:dyDescent="0.2">
      <c r="A6" s="107"/>
      <c r="B6" s="144" t="s">
        <v>48</v>
      </c>
      <c r="C6" s="109">
        <f t="shared" si="0"/>
        <v>1657145.304</v>
      </c>
      <c r="D6" s="135">
        <f>+Tháng10_Daily!D7</f>
        <v>855717.696</v>
      </c>
      <c r="E6" s="135"/>
      <c r="F6" s="135">
        <f>+Tháng10_Daily!D27</f>
        <v>801427.60800000012</v>
      </c>
      <c r="G6" s="135"/>
      <c r="H6" s="127"/>
    </row>
    <row r="7" spans="1:8" ht="15.75" customHeight="1" x14ac:dyDescent="0.2">
      <c r="A7" s="63" t="s">
        <v>39</v>
      </c>
      <c r="B7" s="136" t="s">
        <v>43</v>
      </c>
      <c r="C7" s="72">
        <f t="shared" si="0"/>
        <v>1800000</v>
      </c>
      <c r="D7" s="136"/>
      <c r="E7" s="136">
        <f>+Tháng10_Daily!D18</f>
        <v>700000</v>
      </c>
      <c r="F7" s="136">
        <f>+Tháng10_Daily!D28</f>
        <v>500000</v>
      </c>
      <c r="G7" s="136">
        <f>+Tháng10_Daily!D38</f>
        <v>400000</v>
      </c>
      <c r="H7" s="128">
        <f>+Tháng10_Daily!D48</f>
        <v>200000</v>
      </c>
    </row>
    <row r="8" spans="1:8" ht="15.75" customHeight="1" x14ac:dyDescent="0.2">
      <c r="A8" s="65"/>
      <c r="B8" s="145" t="s">
        <v>48</v>
      </c>
      <c r="C8" s="80">
        <f t="shared" si="0"/>
        <v>1574118.466</v>
      </c>
      <c r="D8" s="137">
        <f>+Tháng10_Daily!D9</f>
        <v>573038.49600000004</v>
      </c>
      <c r="E8" s="137">
        <f>+Tháng10_Daily!D19</f>
        <v>577097.16299999994</v>
      </c>
      <c r="F8" s="137">
        <f>+Tháng10_Daily!D29</f>
        <v>423982.80700000003</v>
      </c>
      <c r="G8" s="137"/>
      <c r="H8" s="129"/>
    </row>
    <row r="9" spans="1:8" ht="12.95" customHeight="1" x14ac:dyDescent="0.2">
      <c r="A9" s="165" t="s">
        <v>47</v>
      </c>
      <c r="B9" s="151" t="s">
        <v>43</v>
      </c>
      <c r="C9" s="152">
        <f t="shared" si="0"/>
        <v>13291000</v>
      </c>
      <c r="D9" s="138">
        <f>+SUM(D7,D5,D3)</f>
        <v>0</v>
      </c>
      <c r="E9" s="138">
        <f t="shared" ref="E9:H9" si="1">+SUM(E7,E5,E3)</f>
        <v>2941000</v>
      </c>
      <c r="F9" s="138">
        <f t="shared" si="1"/>
        <v>3350000</v>
      </c>
      <c r="G9" s="138">
        <f t="shared" si="1"/>
        <v>3800000</v>
      </c>
      <c r="H9" s="124">
        <f t="shared" si="1"/>
        <v>3200000</v>
      </c>
    </row>
    <row r="10" spans="1:8" ht="12.95" customHeight="1" x14ac:dyDescent="0.2">
      <c r="A10" s="166"/>
      <c r="B10" s="146" t="s">
        <v>48</v>
      </c>
      <c r="C10" s="73">
        <f>+SUM(C4,C6,C8)</f>
        <v>5496715.2889999999</v>
      </c>
      <c r="D10" s="139">
        <f t="shared" ref="D10:H10" si="2">+SUM(D4,D6,D8)</f>
        <v>1743623.2690000001</v>
      </c>
      <c r="E10" s="139">
        <f t="shared" si="2"/>
        <v>1351676.1349999998</v>
      </c>
      <c r="F10" s="139">
        <f t="shared" si="2"/>
        <v>2401415.8849999998</v>
      </c>
      <c r="G10" s="139">
        <f t="shared" si="2"/>
        <v>0</v>
      </c>
      <c r="H10" s="125">
        <f t="shared" si="2"/>
        <v>0</v>
      </c>
    </row>
    <row r="11" spans="1:8" ht="12.95" customHeight="1" x14ac:dyDescent="0.2">
      <c r="A11" s="167"/>
      <c r="B11" s="154" t="s">
        <v>50</v>
      </c>
      <c r="C11" s="75">
        <f>+C9-C10</f>
        <v>7794284.7110000001</v>
      </c>
      <c r="D11" s="155">
        <f t="shared" ref="D11:H11" si="3">+D9-D10</f>
        <v>-1743623.2690000001</v>
      </c>
      <c r="E11" s="155">
        <f t="shared" si="3"/>
        <v>1589323.8650000002</v>
      </c>
      <c r="F11" s="155">
        <f t="shared" si="3"/>
        <v>948584.11500000022</v>
      </c>
      <c r="G11" s="155">
        <f t="shared" si="3"/>
        <v>3800000</v>
      </c>
      <c r="H11" s="156">
        <f t="shared" si="3"/>
        <v>3200000</v>
      </c>
    </row>
    <row r="12" spans="1:8" s="150" customFormat="1" ht="12.95" customHeight="1" x14ac:dyDescent="0.2">
      <c r="A12" s="153">
        <v>14812463.1026449</v>
      </c>
      <c r="B12" s="148" t="s">
        <v>52</v>
      </c>
      <c r="C12" s="149">
        <f>+C10/C9</f>
        <v>0.41356672101422015</v>
      </c>
      <c r="D12" s="140"/>
      <c r="E12" s="140">
        <f t="shared" ref="E12:H12" si="4">+E10/E9</f>
        <v>0.45959746174770477</v>
      </c>
      <c r="F12" s="140">
        <f t="shared" si="4"/>
        <v>0.71684056268656715</v>
      </c>
      <c r="G12" s="140">
        <f t="shared" si="4"/>
        <v>0</v>
      </c>
      <c r="H12" s="126">
        <f t="shared" si="4"/>
        <v>0</v>
      </c>
    </row>
    <row r="13" spans="1:8" ht="12.95" customHeight="1" x14ac:dyDescent="0.2">
      <c r="A13" s="130"/>
      <c r="B13" s="147"/>
      <c r="C13" s="131"/>
      <c r="D13" s="141"/>
      <c r="E13" s="141"/>
      <c r="F13" s="141"/>
      <c r="G13" s="141"/>
      <c r="H13" s="132"/>
    </row>
    <row r="16" spans="1:8" ht="12.95" customHeight="1" x14ac:dyDescent="0.2">
      <c r="E16" s="157"/>
    </row>
  </sheetData>
  <mergeCells count="1">
    <mergeCell ref="A9:A1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4F80E-CF3B-44FB-9166-86B71277AB3C}">
  <dimension ref="B2:G5"/>
  <sheetViews>
    <sheetView workbookViewId="0">
      <selection activeCell="D12" sqref="D12"/>
    </sheetView>
  </sheetViews>
  <sheetFormatPr defaultRowHeight="15" x14ac:dyDescent="0.25"/>
  <cols>
    <col min="2" max="2" width="5.85546875" customWidth="1"/>
  </cols>
  <sheetData>
    <row r="2" spans="2:7" x14ac:dyDescent="0.25">
      <c r="C2" s="32" t="s">
        <v>21</v>
      </c>
      <c r="D2" s="33" t="s">
        <v>22</v>
      </c>
      <c r="E2" s="34" t="s">
        <v>23</v>
      </c>
      <c r="F2" s="35" t="s">
        <v>24</v>
      </c>
      <c r="G2" s="32" t="s">
        <v>25</v>
      </c>
    </row>
    <row r="3" spans="2:7" x14ac:dyDescent="0.25">
      <c r="B3" s="22" t="s">
        <v>9</v>
      </c>
      <c r="C3" s="36">
        <v>13931.636730165661</v>
      </c>
      <c r="D3" s="37">
        <v>6684.9829409999984</v>
      </c>
      <c r="E3" s="38">
        <v>0.4798418929862886</v>
      </c>
      <c r="F3" s="39">
        <v>13000</v>
      </c>
      <c r="G3" s="40">
        <v>0.93312797712070528</v>
      </c>
    </row>
    <row r="4" spans="2:7" x14ac:dyDescent="0.25">
      <c r="B4" s="22" t="s">
        <v>10</v>
      </c>
      <c r="C4" s="41">
        <v>14262.441828511797</v>
      </c>
      <c r="D4" s="42">
        <v>7265.9503109999914</v>
      </c>
      <c r="E4" s="43">
        <v>0.5094464467139671</v>
      </c>
      <c r="F4" s="44">
        <f>F5-300</f>
        <v>12211.386530266331</v>
      </c>
      <c r="G4" s="45">
        <f>F4/C4</f>
        <v>0.85619185530031483</v>
      </c>
    </row>
    <row r="5" spans="2:7" x14ac:dyDescent="0.25">
      <c r="C5" s="46">
        <v>14262.441828511797</v>
      </c>
      <c r="D5" s="47">
        <v>7265.9503109999914</v>
      </c>
      <c r="E5" s="48">
        <v>0.5094464467139671</v>
      </c>
      <c r="F5" s="49">
        <v>12511.386530266331</v>
      </c>
      <c r="G5" s="50">
        <v>0.87722612163472857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Thang8</vt:lpstr>
      <vt:lpstr>Tháng9</vt:lpstr>
      <vt:lpstr>Tháng10_Daily</vt:lpstr>
      <vt:lpstr>Tháng10_Weekly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SA VP</cp:lastModifiedBy>
  <cp:lastPrinted>2024-08-26T02:35:56Z</cp:lastPrinted>
  <dcterms:created xsi:type="dcterms:W3CDTF">2024-08-22T10:19:22Z</dcterms:created>
  <dcterms:modified xsi:type="dcterms:W3CDTF">2024-10-18T06:50:44Z</dcterms:modified>
</cp:coreProperties>
</file>