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AA789414-7B2F-4312-971A-C21104110C56}" xr6:coauthVersionLast="47" xr6:coauthVersionMax="47" xr10:uidLastSave="{00000000-0000-0000-0000-000000000000}"/>
  <bookViews>
    <workbookView xWindow="-120" yWindow="-120" windowWidth="20730" windowHeight="11160" activeTab="4" xr2:uid="{2904852B-BC57-4C63-82EE-9A2AC0A241B1}"/>
  </bookViews>
  <sheets>
    <sheet name="CK" sheetId="1" r:id="rId1"/>
    <sheet name="Family mart" sheetId="2" r:id="rId2"/>
    <sheet name="GS 25" sheetId="3" r:id="rId3"/>
    <sheet name="MINISTOP" sheetId="5" r:id="rId4"/>
    <sheet name="7&amp;11" sheetId="6" r:id="rId5"/>
  </sheets>
  <calcPr calcId="191029"/>
  <pivotCaches>
    <pivotCache cacheId="9" r:id="rId6"/>
    <pivotCache cacheId="10" r:id="rId7"/>
    <pivotCache cacheId="11" r:id="rId8"/>
    <pivotCache cacheId="12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6" l="1"/>
  <c r="J12" i="6"/>
  <c r="J15" i="6"/>
  <c r="J13" i="6"/>
  <c r="M17" i="5"/>
  <c r="M16" i="5"/>
  <c r="M15" i="5"/>
  <c r="M14" i="5"/>
  <c r="M13" i="5"/>
  <c r="M12" i="5"/>
  <c r="M11" i="5"/>
  <c r="M10" i="5"/>
  <c r="L17" i="5"/>
  <c r="L16" i="5"/>
  <c r="L15" i="5"/>
  <c r="L14" i="5"/>
  <c r="L13" i="5"/>
  <c r="L12" i="5"/>
  <c r="L11" i="5"/>
  <c r="L10" i="5"/>
  <c r="K10" i="5"/>
  <c r="K14" i="5"/>
  <c r="K11" i="5"/>
  <c r="I14" i="3"/>
  <c r="I10" i="3"/>
  <c r="I11" i="3"/>
  <c r="K20" i="2"/>
  <c r="K19" i="2"/>
  <c r="K18" i="2"/>
  <c r="K17" i="2"/>
  <c r="K16" i="2"/>
  <c r="K15" i="2"/>
  <c r="K14" i="2"/>
  <c r="K13" i="2"/>
  <c r="K12" i="2"/>
  <c r="J20" i="2"/>
  <c r="J19" i="2"/>
  <c r="J18" i="2"/>
  <c r="J17" i="2"/>
  <c r="J16" i="2"/>
  <c r="J15" i="2"/>
  <c r="J14" i="2"/>
  <c r="J13" i="2"/>
  <c r="J12" i="2"/>
  <c r="I16" i="2"/>
  <c r="I12" i="2"/>
  <c r="I13" i="2"/>
  <c r="J19" i="6" l="1"/>
  <c r="K18" i="5"/>
  <c r="I18" i="3"/>
  <c r="J14" i="3" s="1"/>
  <c r="K14" i="3" s="1"/>
  <c r="J15" i="3"/>
  <c r="K15" i="3" s="1"/>
  <c r="J16" i="3"/>
  <c r="K16" i="3" s="1"/>
  <c r="J12" i="3"/>
  <c r="K12" i="3" s="1"/>
  <c r="J11" i="3"/>
  <c r="K11" i="3" s="1"/>
  <c r="I21" i="2"/>
  <c r="K17" i="6" l="1"/>
  <c r="L17" i="6" s="1"/>
  <c r="K13" i="6"/>
  <c r="L13" i="6" s="1"/>
  <c r="K16" i="6"/>
  <c r="L16" i="6" s="1"/>
  <c r="K18" i="6"/>
  <c r="L18" i="6" s="1"/>
  <c r="K14" i="6"/>
  <c r="L14" i="6" s="1"/>
  <c r="K15" i="6"/>
  <c r="L15" i="6" s="1"/>
  <c r="K12" i="6"/>
  <c r="L12" i="6" s="1"/>
  <c r="J13" i="3"/>
  <c r="K13" i="3" s="1"/>
  <c r="J17" i="3"/>
  <c r="K17" i="3" s="1"/>
  <c r="J10" i="3"/>
  <c r="K10" i="3" s="1"/>
  <c r="K18" i="3"/>
  <c r="M20" i="1" l="1"/>
  <c r="M19" i="1"/>
  <c r="M18" i="1"/>
  <c r="M17" i="1"/>
  <c r="M16" i="1"/>
  <c r="M15" i="1"/>
  <c r="M14" i="1"/>
  <c r="M13" i="1"/>
  <c r="L20" i="1"/>
  <c r="L19" i="1"/>
  <c r="L18" i="1"/>
  <c r="L17" i="1"/>
  <c r="L16" i="1"/>
  <c r="L15" i="1"/>
  <c r="L14" i="1"/>
  <c r="L13" i="1"/>
  <c r="K21" i="1"/>
  <c r="K17" i="1"/>
  <c r="K13" i="1"/>
  <c r="K14" i="1"/>
</calcChain>
</file>

<file path=xl/sharedStrings.xml><?xml version="1.0" encoding="utf-8"?>
<sst xmlns="http://schemas.openxmlformats.org/spreadsheetml/2006/main" count="328" uniqueCount="46">
  <si>
    <t>Code công ty</t>
  </si>
  <si>
    <t>Tên sản phẩm công ty</t>
  </si>
  <si>
    <t>Na 50gr</t>
  </si>
  <si>
    <t>RCO Coated WF 14g</t>
  </si>
  <si>
    <t>Wafer GGM 50g Promo</t>
  </si>
  <si>
    <t>Richoco Wfr 50g</t>
  </si>
  <si>
    <t>Coconut Coated WF 14g</t>
  </si>
  <si>
    <t>Ahh GGM 9g Promo</t>
  </si>
  <si>
    <t>Amount with VAT</t>
  </si>
  <si>
    <t>SỐ THÙNG</t>
  </si>
  <si>
    <t>Row Labels</t>
  </si>
  <si>
    <t>Grand Total</t>
  </si>
  <si>
    <t>Sum of SỐ THÙNG</t>
  </si>
  <si>
    <t>Sum of Amount with VAT</t>
  </si>
  <si>
    <t>Values</t>
  </si>
  <si>
    <t>NBTS04808</t>
  </si>
  <si>
    <t>Phùng Mỹ Dung</t>
  </si>
  <si>
    <t>NBTS05366</t>
  </si>
  <si>
    <t>Nguyễn Thị Mỹ Linh</t>
  </si>
  <si>
    <t>NBTS05331</t>
  </si>
  <si>
    <t>Mai Thị Lan Uyên</t>
  </si>
  <si>
    <t>NBTS05076</t>
  </si>
  <si>
    <t>Trịnh Như Quỳnh</t>
  </si>
  <si>
    <t>NBTS05262</t>
  </si>
  <si>
    <t>Lê Trương Phi</t>
  </si>
  <si>
    <t>NBTS05367</t>
  </si>
  <si>
    <t>Nguyễn Thị Kiều Diễm</t>
  </si>
  <si>
    <t>NBTS04746</t>
  </si>
  <si>
    <t>Phạm Hà Ngọc Diễm</t>
  </si>
  <si>
    <t>NBTS05338</t>
  </si>
  <si>
    <t>Phạm Thị Bích Hạnh</t>
  </si>
  <si>
    <t>%</t>
  </si>
  <si>
    <t>% contribute</t>
  </si>
  <si>
    <t>R</t>
  </si>
  <si>
    <t>Richeese Cookies 112g</t>
  </si>
  <si>
    <t>Richoco Timebreak 48g</t>
  </si>
  <si>
    <t>Richoco WF 15g</t>
  </si>
  <si>
    <t>Na 15g</t>
  </si>
  <si>
    <t>AHH RCE 9g</t>
  </si>
  <si>
    <t>Số tiền</t>
  </si>
  <si>
    <t>Sum of Số tiền</t>
  </si>
  <si>
    <t>Roll's Recheese 6g</t>
  </si>
  <si>
    <t>% CONTRI</t>
  </si>
  <si>
    <t>Richeese Rolls 105g</t>
  </si>
  <si>
    <t>(blank)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</si>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</sst>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64" fontId="0" fillId="0" borderId="0" xfId="0" applyNumberFormat="1"/>
    <xf numFmtId="43" fontId="0" fillId="0" borderId="0" xfId="0" applyNumberForma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80.727365856481" createdVersion="7" refreshedVersion="7" minRefreshableVersion="3" recordCount="41" xr:uid="{EF6E6AEA-A7D0-4B98-904E-CE7E6E0911E9}">
  <cacheSource type="worksheet">
    <worksheetSource ref="B1:E42" sheet="CK"/>
  </cacheSource>
  <cacheFields count="4">
    <cacheField name="Code công ty" numFmtId="0">
      <sharedItems containsSemiMixedTypes="0" containsString="0" containsNumber="1" containsInteger="1" minValue="320015" maxValue="324903" count="6">
        <n v="320015"/>
        <n v="320100"/>
        <n v="320926"/>
        <n v="320107"/>
        <n v="320400"/>
        <n v="324903"/>
      </sharedItems>
    </cacheField>
    <cacheField name="Tên sản phẩm công ty" numFmtId="0">
      <sharedItems count="6">
        <s v="Na 50gr"/>
        <s v="RCO Coated WF 14g"/>
        <s v="Wafer GGM 50g Promo"/>
        <s v="Richoco Wfr 50g"/>
        <s v="Coconut Coated WF 14g"/>
        <s v="Ahh GGM 9g Promo"/>
      </sharedItems>
    </cacheField>
    <cacheField name="SỐ THÙNG" numFmtId="0">
      <sharedItems containsSemiMixedTypes="0" containsString="0" containsNumber="1" minValue="1" maxValue="28"/>
    </cacheField>
    <cacheField name="Amount with VAT" numFmtId="164">
      <sharedItems containsSemiMixedTypes="0" containsString="0" containsNumber="1" minValue="236.559" maxValue="975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80.734048611113" createdVersion="7" refreshedVersion="7" minRefreshableVersion="3" recordCount="35" xr:uid="{D695E2E8-2FB0-48FD-A438-6F55FB0B299F}">
  <cacheSource type="worksheet">
    <worksheetSource ref="A1:D36" sheet="Family mart"/>
  </cacheSource>
  <cacheFields count="4">
    <cacheField name="Code công ty" numFmtId="0">
      <sharedItems containsSemiMixedTypes="0" containsString="0" containsNumber="1" containsInteger="1" minValue="320015" maxValue="324003"/>
    </cacheField>
    <cacheField name="Tên sản phẩm công ty" numFmtId="0">
      <sharedItems count="7">
        <s v="Richeese Cookies 112g"/>
        <s v="Richoco Wfr 50g"/>
        <s v="Na 50gr"/>
        <s v="Richoco Timebreak 48g"/>
        <s v="Richoco WF 15g"/>
        <s v="Na 15g"/>
        <s v="AHH RCE 9g"/>
      </sharedItems>
    </cacheField>
    <cacheField name="SỐ THÙNG" numFmtId="0">
      <sharedItems containsSemiMixedTypes="0" containsString="0" containsNumber="1" containsInteger="1" minValue="3" maxValue="20"/>
    </cacheField>
    <cacheField name="Số tiền" numFmtId="0">
      <sharedItems containsSemiMixedTypes="0" containsString="0" containsNumber="1" minValue="666.03399999999999" maxValue="7000.992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80.740395023146" createdVersion="7" refreshedVersion="7" minRefreshableVersion="3" recordCount="34" xr:uid="{250A702E-A6F9-4264-98BF-4D7FDC36B53F}">
  <cacheSource type="worksheet">
    <worksheetSource ref="A1:D35" sheet="GS 25"/>
  </cacheSource>
  <cacheFields count="4">
    <cacheField name="Code công ty" numFmtId="0">
      <sharedItems containsSemiMixedTypes="0" containsString="0" containsNumber="1" containsInteger="1" minValue="320015" maxValue="324003" count="5">
        <n v="320015"/>
        <n v="324003"/>
        <n v="320400"/>
        <n v="320108"/>
        <n v="322002"/>
      </sharedItems>
    </cacheField>
    <cacheField name="Tên sản phẩm công ty" numFmtId="0">
      <sharedItems count="5">
        <s v="Na 50gr"/>
        <s v="AHH RCE 9g"/>
        <s v="Coconut Coated WF 14g"/>
        <s v="Richoco Timebreak 48g"/>
        <s v="Roll's Recheese 6g"/>
      </sharedItems>
    </cacheField>
    <cacheField name="SỐ THÙNG" numFmtId="0">
      <sharedItems containsSemiMixedTypes="0" containsString="0" containsNumber="1" minValue="0.55000000000000004" maxValue="40"/>
    </cacheField>
    <cacheField name="Số tiền" numFmtId="0">
      <sharedItems containsSemiMixedTypes="0" containsString="0" containsNumber="1" minValue="217.79599999999999" maxValue="8617.362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80.745340162037" createdVersion="7" refreshedVersion="7" minRefreshableVersion="3" recordCount="24" xr:uid="{107131CD-43CB-46F0-9CB1-699FEF3A61D9}">
  <cacheSource type="worksheet">
    <worksheetSource ref="A1:D25" sheet="MINISTOP"/>
  </cacheSource>
  <cacheFields count="4">
    <cacheField name="Code công ty" numFmtId="0">
      <sharedItems containsSemiMixedTypes="0" containsString="0" containsNumber="1" containsInteger="1" minValue="320015" maxValue="324003"/>
    </cacheField>
    <cacheField name="Tên sản phẩm công ty" numFmtId="0">
      <sharedItems count="5">
        <s v="AHH RCE 9g"/>
        <s v="Roll's Recheese 6g"/>
        <s v="Na 50gr"/>
        <s v="Richoco WF 15g"/>
        <s v="Na 15g"/>
      </sharedItems>
    </cacheField>
    <cacheField name="SỐ THÙNG" numFmtId="0">
      <sharedItems containsSemiMixedTypes="0" containsString="0" containsNumber="1" containsInteger="1" minValue="1" maxValue="137"/>
    </cacheField>
    <cacheField name="Số tiền" numFmtId="0">
      <sharedItems containsSemiMixedTypes="0" containsString="0" containsNumber="1" minValue="227.70699999999999" maxValue="14849.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80.748722800927" createdVersion="7" refreshedVersion="7" minRefreshableVersion="3" recordCount="31" xr:uid="{E6C91908-9397-4918-8DC6-82543934A284}">
  <cacheSource type="worksheet">
    <worksheetSource ref="A1:D1048576" sheet="7&amp;11"/>
  </cacheSource>
  <cacheFields count="4">
    <cacheField name="Code công ty" numFmtId="0">
      <sharedItems containsString="0" containsBlank="1" containsNumber="1" containsInteger="1" minValue="320015" maxValue="323004"/>
    </cacheField>
    <cacheField name="Tên sản phẩm công ty" numFmtId="0">
      <sharedItems containsBlank="1" count="7">
        <s v="Na 50gr"/>
        <s v="Richoco Wfr 50g"/>
        <s v="Na 15g"/>
        <s v="Richeese Cookies 112g"/>
        <s v="Richeese Rolls 105g"/>
        <s v="Wafer GGM 50g Promo"/>
        <m/>
      </sharedItems>
    </cacheField>
    <cacheField name="SỐ THÙNG" numFmtId="0">
      <sharedItems containsString="0" containsBlank="1" containsNumber="1" minValue="-0.25" maxValue="18"/>
    </cacheField>
    <cacheField name="Số tiền" numFmtId="0">
      <sharedItems containsString="0" containsBlank="1" containsNumber="1" minValue="-73.599840000000015" maxValue="4591.75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3.5"/>
    <n v="914.23099999999999"/>
  </r>
  <r>
    <x v="0"/>
    <x v="0"/>
    <n v="23.5"/>
    <n v="6138.4070000000002"/>
  </r>
  <r>
    <x v="1"/>
    <x v="1"/>
    <n v="2"/>
    <n v="473.11799999999999"/>
  </r>
  <r>
    <x v="2"/>
    <x v="2"/>
    <n v="1"/>
    <n v="261.209"/>
  </r>
  <r>
    <x v="2"/>
    <x v="2"/>
    <n v="4"/>
    <n v="1044.835"/>
  </r>
  <r>
    <x v="0"/>
    <x v="0"/>
    <n v="3"/>
    <n v="783.62599999999998"/>
  </r>
  <r>
    <x v="3"/>
    <x v="3"/>
    <n v="10"/>
    <n v="2496.7440000000001"/>
  </r>
  <r>
    <x v="4"/>
    <x v="4"/>
    <n v="2"/>
    <n v="473.11799999999999"/>
  </r>
  <r>
    <x v="1"/>
    <x v="1"/>
    <n v="2"/>
    <n v="473.11799999999999"/>
  </r>
  <r>
    <x v="2"/>
    <x v="2"/>
    <n v="20"/>
    <n v="5224.1760000000004"/>
  </r>
  <r>
    <x v="0"/>
    <x v="0"/>
    <n v="11"/>
    <n v="2873.297"/>
  </r>
  <r>
    <x v="0"/>
    <x v="0"/>
    <n v="25"/>
    <n v="6530.22"/>
  </r>
  <r>
    <x v="3"/>
    <x v="3"/>
    <n v="12"/>
    <n v="2996.0929999999998"/>
  </r>
  <r>
    <x v="1"/>
    <x v="1"/>
    <n v="1"/>
    <n v="236.559"/>
  </r>
  <r>
    <x v="2"/>
    <x v="2"/>
    <n v="12"/>
    <n v="3134.5059999999999"/>
  </r>
  <r>
    <x v="0"/>
    <x v="0"/>
    <n v="20"/>
    <n v="5224.1760000000004"/>
  </r>
  <r>
    <x v="3"/>
    <x v="3"/>
    <n v="12"/>
    <n v="2996.0929999999998"/>
  </r>
  <r>
    <x v="3"/>
    <x v="3"/>
    <n v="3"/>
    <n v="749.02300000000002"/>
  </r>
  <r>
    <x v="1"/>
    <x v="1"/>
    <n v="4"/>
    <n v="946.23599999999999"/>
  </r>
  <r>
    <x v="2"/>
    <x v="2"/>
    <n v="5"/>
    <n v="1306.0440000000001"/>
  </r>
  <r>
    <x v="5"/>
    <x v="5"/>
    <n v="15"/>
    <n v="4810.1040000000003"/>
  </r>
  <r>
    <x v="0"/>
    <x v="0"/>
    <n v="2"/>
    <n v="696.6"/>
  </r>
  <r>
    <x v="0"/>
    <x v="0"/>
    <n v="28"/>
    <n v="9752.4"/>
  </r>
  <r>
    <x v="3"/>
    <x v="3"/>
    <n v="6"/>
    <n v="1997.2660000000001"/>
  </r>
  <r>
    <x v="3"/>
    <x v="3"/>
    <n v="20"/>
    <n v="6657.5519999999997"/>
  </r>
  <r>
    <x v="3"/>
    <x v="3"/>
    <n v="4"/>
    <n v="1331.51"/>
  </r>
  <r>
    <x v="2"/>
    <x v="2"/>
    <n v="20"/>
    <n v="5224.1760000000004"/>
  </r>
  <r>
    <x v="5"/>
    <x v="5"/>
    <n v="10"/>
    <n v="3206.7359999999999"/>
  </r>
  <r>
    <x v="0"/>
    <x v="0"/>
    <n v="20"/>
    <n v="6966"/>
  </r>
  <r>
    <x v="3"/>
    <x v="3"/>
    <n v="10"/>
    <n v="3328.7759999999998"/>
  </r>
  <r>
    <x v="1"/>
    <x v="1"/>
    <n v="6"/>
    <n v="1419.3530000000001"/>
  </r>
  <r>
    <x v="2"/>
    <x v="2"/>
    <n v="3"/>
    <n v="783.62599999999998"/>
  </r>
  <r>
    <x v="5"/>
    <x v="5"/>
    <n v="5"/>
    <n v="1603.3679999999999"/>
  </r>
  <r>
    <x v="0"/>
    <x v="0"/>
    <n v="15"/>
    <n v="5224.5"/>
  </r>
  <r>
    <x v="3"/>
    <x v="3"/>
    <n v="6"/>
    <n v="1997.2660000000001"/>
  </r>
  <r>
    <x v="1"/>
    <x v="1"/>
    <n v="2"/>
    <n v="473.11799999999999"/>
  </r>
  <r>
    <x v="2"/>
    <x v="2"/>
    <n v="7"/>
    <n v="1828.462"/>
  </r>
  <r>
    <x v="0"/>
    <x v="0"/>
    <n v="20"/>
    <n v="6966"/>
  </r>
  <r>
    <x v="3"/>
    <x v="3"/>
    <n v="10"/>
    <n v="3328.7759999999998"/>
  </r>
  <r>
    <x v="1"/>
    <x v="1"/>
    <n v="1"/>
    <n v="236.559"/>
  </r>
  <r>
    <x v="2"/>
    <x v="2"/>
    <n v="8"/>
    <n v="2089.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323004"/>
    <x v="0"/>
    <n v="6"/>
    <n v="1775.4159999999999"/>
  </r>
  <r>
    <n v="320107"/>
    <x v="1"/>
    <n v="4"/>
    <n v="1338.509"/>
  </r>
  <r>
    <n v="320107"/>
    <x v="1"/>
    <n v="8"/>
    <n v="2677.0169999999998"/>
  </r>
  <r>
    <n v="323004"/>
    <x v="0"/>
    <n v="10"/>
    <n v="2959.027"/>
  </r>
  <r>
    <n v="320015"/>
    <x v="2"/>
    <n v="7"/>
    <n v="2450.3470000000002"/>
  </r>
  <r>
    <n v="323004"/>
    <x v="0"/>
    <n v="10"/>
    <n v="2959.027"/>
  </r>
  <r>
    <n v="320015"/>
    <x v="2"/>
    <n v="20"/>
    <n v="7000.9920000000002"/>
  </r>
  <r>
    <n v="320107"/>
    <x v="1"/>
    <n v="5"/>
    <n v="1673.136"/>
  </r>
  <r>
    <n v="323004"/>
    <x v="0"/>
    <n v="14"/>
    <n v="4142.6379999999999"/>
  </r>
  <r>
    <n v="320107"/>
    <x v="1"/>
    <n v="10"/>
    <n v="3346.2719999999999"/>
  </r>
  <r>
    <n v="320108"/>
    <x v="3"/>
    <n v="15"/>
    <n v="5053.4279999999999"/>
  </r>
  <r>
    <n v="320107"/>
    <x v="1"/>
    <n v="3"/>
    <n v="1003.8819999999999"/>
  </r>
  <r>
    <n v="320118"/>
    <x v="4"/>
    <n v="15"/>
    <n v="3330.1689999999999"/>
  </r>
  <r>
    <n v="320023"/>
    <x v="5"/>
    <n v="20"/>
    <n v="4650.0479999999998"/>
  </r>
  <r>
    <n v="324003"/>
    <x v="6"/>
    <n v="10"/>
    <n v="3861"/>
  </r>
  <r>
    <n v="320015"/>
    <x v="2"/>
    <n v="19"/>
    <n v="6650.942"/>
  </r>
  <r>
    <n v="320107"/>
    <x v="1"/>
    <n v="8"/>
    <n v="2677.018"/>
  </r>
  <r>
    <n v="323004"/>
    <x v="0"/>
    <n v="10"/>
    <n v="2959.027"/>
  </r>
  <r>
    <n v="320118"/>
    <x v="4"/>
    <n v="10"/>
    <n v="2220.1129999999998"/>
  </r>
  <r>
    <n v="320023"/>
    <x v="5"/>
    <n v="15"/>
    <n v="3487.5360000000001"/>
  </r>
  <r>
    <n v="324003"/>
    <x v="6"/>
    <n v="3"/>
    <n v="1158.3"/>
  </r>
  <r>
    <n v="323004"/>
    <x v="0"/>
    <n v="3"/>
    <n v="887.70799999999997"/>
  </r>
  <r>
    <n v="320108"/>
    <x v="3"/>
    <n v="5"/>
    <n v="1684.4760000000001"/>
  </r>
  <r>
    <n v="320118"/>
    <x v="4"/>
    <n v="7"/>
    <n v="1554.079"/>
  </r>
  <r>
    <n v="320023"/>
    <x v="5"/>
    <n v="10"/>
    <n v="2325.0239999999999"/>
  </r>
  <r>
    <n v="323004"/>
    <x v="0"/>
    <n v="5"/>
    <n v="1479.5139999999999"/>
  </r>
  <r>
    <n v="320108"/>
    <x v="3"/>
    <n v="7"/>
    <n v="2358.2660000000001"/>
  </r>
  <r>
    <n v="320015"/>
    <x v="2"/>
    <n v="12"/>
    <n v="4200.5950000000003"/>
  </r>
  <r>
    <n v="320107"/>
    <x v="1"/>
    <n v="5"/>
    <n v="1673.136"/>
  </r>
  <r>
    <n v="320118"/>
    <x v="4"/>
    <n v="3"/>
    <n v="666.03399999999999"/>
  </r>
  <r>
    <n v="320023"/>
    <x v="5"/>
    <n v="5"/>
    <n v="1162.5119999999999"/>
  </r>
  <r>
    <n v="323004"/>
    <x v="0"/>
    <n v="15"/>
    <n v="4438.5410000000002"/>
  </r>
  <r>
    <n v="320015"/>
    <x v="2"/>
    <n v="6"/>
    <n v="2100.2979999999998"/>
  </r>
  <r>
    <n v="320023"/>
    <x v="5"/>
    <n v="7"/>
    <n v="1627.5170000000001"/>
  </r>
  <r>
    <n v="320108"/>
    <x v="3"/>
    <n v="8"/>
    <n v="2695.161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5"/>
    <n v="5385.8519999999999"/>
  </r>
  <r>
    <x v="1"/>
    <x v="1"/>
    <n v="15"/>
    <n v="5939.8919999999998"/>
  </r>
  <r>
    <x v="2"/>
    <x v="2"/>
    <n v="10"/>
    <n v="2438.8130000000001"/>
  </r>
  <r>
    <x v="3"/>
    <x v="3"/>
    <n v="6"/>
    <n v="2073.0819999999999"/>
  </r>
  <r>
    <x v="4"/>
    <x v="4"/>
    <n v="22"/>
    <n v="2384.6010000000001"/>
  </r>
  <r>
    <x v="0"/>
    <x v="0"/>
    <n v="15"/>
    <n v="5385.8519999999999"/>
  </r>
  <r>
    <x v="1"/>
    <x v="1"/>
    <n v="10"/>
    <n v="3959.9279999999999"/>
  </r>
  <r>
    <x v="2"/>
    <x v="2"/>
    <n v="10"/>
    <n v="2438.8130000000001"/>
  </r>
  <r>
    <x v="3"/>
    <x v="3"/>
    <n v="10"/>
    <n v="3455.136"/>
  </r>
  <r>
    <x v="0"/>
    <x v="0"/>
    <n v="24"/>
    <n v="8617.3629999999994"/>
  </r>
  <r>
    <x v="1"/>
    <x v="1"/>
    <n v="20"/>
    <n v="7919.8559999999998"/>
  </r>
  <r>
    <x v="2"/>
    <x v="2"/>
    <n v="10"/>
    <n v="2438.8130000000001"/>
  </r>
  <r>
    <x v="3"/>
    <x v="3"/>
    <n v="5"/>
    <n v="1727.568"/>
  </r>
  <r>
    <x v="0"/>
    <x v="0"/>
    <n v="12"/>
    <n v="4308.6819999999998"/>
  </r>
  <r>
    <x v="1"/>
    <x v="1"/>
    <n v="0.55000000000000004"/>
    <n v="217.79599999999999"/>
  </r>
  <r>
    <x v="1"/>
    <x v="1"/>
    <n v="7.45"/>
    <n v="2950.1469999999999"/>
  </r>
  <r>
    <x v="1"/>
    <x v="1"/>
    <n v="4"/>
    <n v="1583.971"/>
  </r>
  <r>
    <x v="2"/>
    <x v="2"/>
    <n v="6"/>
    <n v="1463.288"/>
  </r>
  <r>
    <x v="3"/>
    <x v="3"/>
    <n v="3"/>
    <n v="1036.5409999999999"/>
  </r>
  <r>
    <x v="3"/>
    <x v="3"/>
    <n v="2"/>
    <n v="691.02700000000004"/>
  </r>
  <r>
    <x v="4"/>
    <x v="4"/>
    <n v="40"/>
    <n v="4335.6379999999999"/>
  </r>
  <r>
    <x v="0"/>
    <x v="0"/>
    <n v="10"/>
    <n v="3590.5680000000002"/>
  </r>
  <r>
    <x v="2"/>
    <x v="2"/>
    <n v="3"/>
    <n v="731.64400000000001"/>
  </r>
  <r>
    <x v="2"/>
    <x v="2"/>
    <n v="1"/>
    <n v="243.881"/>
  </r>
  <r>
    <x v="3"/>
    <x v="3"/>
    <n v="5"/>
    <n v="1727.568"/>
  </r>
  <r>
    <x v="0"/>
    <x v="0"/>
    <n v="10"/>
    <n v="3590.5680000000002"/>
  </r>
  <r>
    <x v="1"/>
    <x v="1"/>
    <n v="18"/>
    <n v="7127.87"/>
  </r>
  <r>
    <x v="3"/>
    <x v="3"/>
    <n v="10"/>
    <n v="3455.136"/>
  </r>
  <r>
    <x v="0"/>
    <x v="0"/>
    <n v="9"/>
    <n v="3231.511"/>
  </r>
  <r>
    <x v="0"/>
    <x v="0"/>
    <n v="1"/>
    <n v="359.05700000000002"/>
  </r>
  <r>
    <x v="1"/>
    <x v="1"/>
    <n v="10"/>
    <n v="3959.9279999999999"/>
  </r>
  <r>
    <x v="2"/>
    <x v="2"/>
    <n v="6"/>
    <n v="1463.288"/>
  </r>
  <r>
    <x v="3"/>
    <x v="3"/>
    <n v="10"/>
    <n v="3455.136"/>
  </r>
  <r>
    <x v="4"/>
    <x v="4"/>
    <n v="9"/>
    <n v="975.51900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324003"/>
    <x v="0"/>
    <n v="12"/>
    <n v="4751.1360000000004"/>
  </r>
  <r>
    <n v="322002"/>
    <x v="1"/>
    <n v="137"/>
    <n v="14849.562"/>
  </r>
  <r>
    <n v="320015"/>
    <x v="2"/>
    <n v="30"/>
    <n v="10771.704"/>
  </r>
  <r>
    <n v="320118"/>
    <x v="3"/>
    <n v="4"/>
    <n v="910.82899999999995"/>
  </r>
  <r>
    <n v="320023"/>
    <x v="4"/>
    <n v="15"/>
    <n v="3576.96"/>
  </r>
  <r>
    <n v="324003"/>
    <x v="0"/>
    <n v="9"/>
    <n v="3563.3519999999999"/>
  </r>
  <r>
    <n v="324003"/>
    <x v="0"/>
    <n v="3"/>
    <n v="1187.7840000000001"/>
  </r>
  <r>
    <n v="324003"/>
    <x v="0"/>
    <n v="6"/>
    <n v="2375.5680000000002"/>
  </r>
  <r>
    <n v="320015"/>
    <x v="2"/>
    <n v="17"/>
    <n v="6103.9660000000003"/>
  </r>
  <r>
    <n v="320023"/>
    <x v="4"/>
    <n v="15"/>
    <n v="3576.96"/>
  </r>
  <r>
    <n v="324003"/>
    <x v="0"/>
    <n v="13"/>
    <n v="5147.0640000000003"/>
  </r>
  <r>
    <n v="320015"/>
    <x v="2"/>
    <n v="18"/>
    <n v="6463.0219999999999"/>
  </r>
  <r>
    <n v="320118"/>
    <x v="3"/>
    <n v="4"/>
    <n v="910.82899999999995"/>
  </r>
  <r>
    <n v="320023"/>
    <x v="4"/>
    <n v="11"/>
    <n v="2623.1039999999998"/>
  </r>
  <r>
    <n v="324003"/>
    <x v="0"/>
    <n v="19"/>
    <n v="7522.6319999999996"/>
  </r>
  <r>
    <n v="320015"/>
    <x v="2"/>
    <n v="16"/>
    <n v="5744.9089999999997"/>
  </r>
  <r>
    <n v="320118"/>
    <x v="3"/>
    <n v="1"/>
    <n v="227.70699999999999"/>
  </r>
  <r>
    <n v="320023"/>
    <x v="4"/>
    <n v="9"/>
    <n v="2146.1759999999999"/>
  </r>
  <r>
    <n v="320015"/>
    <x v="2"/>
    <n v="2"/>
    <n v="718.11400000000003"/>
  </r>
  <r>
    <n v="324003"/>
    <x v="0"/>
    <n v="1"/>
    <n v="395.928"/>
  </r>
  <r>
    <n v="320015"/>
    <x v="2"/>
    <n v="5"/>
    <n v="1795.2840000000001"/>
  </r>
  <r>
    <n v="320015"/>
    <x v="2"/>
    <n v="23"/>
    <n v="8258.3060000000005"/>
  </r>
  <r>
    <n v="320118"/>
    <x v="3"/>
    <n v="14"/>
    <n v="3187.9009999999998"/>
  </r>
  <r>
    <n v="320023"/>
    <x v="4"/>
    <n v="15"/>
    <n v="3576.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20015"/>
    <x v="0"/>
    <n v="10.016666666666667"/>
    <n v="3488.8049999999998"/>
  </r>
  <r>
    <n v="320107"/>
    <x v="1"/>
    <n v="7.416666666666667"/>
    <n v="2468.8420000000001"/>
  </r>
  <r>
    <n v="320023"/>
    <x v="2"/>
    <n v="18"/>
    <n v="4163.5810000000001"/>
  </r>
  <r>
    <n v="323004"/>
    <x v="3"/>
    <n v="12.916666666666666"/>
    <n v="3802.6579999999999"/>
  </r>
  <r>
    <n v="322000"/>
    <x v="4"/>
    <n v="11.333333333333334"/>
    <n v="3336.5259999999998"/>
  </r>
  <r>
    <n v="320926"/>
    <x v="5"/>
    <n v="0.48333333333333334"/>
    <n v="168.345"/>
  </r>
  <r>
    <n v="320926"/>
    <x v="5"/>
    <n v="2.5166666666666666"/>
    <n v="876.55499999999995"/>
  </r>
  <r>
    <n v="320015"/>
    <x v="0"/>
    <n v="0.1"/>
    <n v="34.83"/>
  </r>
  <r>
    <n v="323004"/>
    <x v="3"/>
    <n v="0.25"/>
    <n v="73.599999999999994"/>
  </r>
  <r>
    <n v="320015"/>
    <x v="0"/>
    <n v="2.4"/>
    <n v="835.92"/>
  </r>
  <r>
    <n v="320107"/>
    <x v="1"/>
    <n v="5.0999999999999996"/>
    <n v="1697.6759999999999"/>
  </r>
  <r>
    <n v="320023"/>
    <x v="2"/>
    <n v="11"/>
    <n v="2544.4110000000001"/>
  </r>
  <r>
    <n v="323004"/>
    <x v="3"/>
    <n v="8.75"/>
    <n v="2575.9940000000001"/>
  </r>
  <r>
    <n v="322000"/>
    <x v="4"/>
    <n v="7.416666666666667"/>
    <n v="2183.462"/>
  </r>
  <r>
    <n v="320926"/>
    <x v="5"/>
    <n v="1.9166666666666667"/>
    <n v="667.57500000000005"/>
  </r>
  <r>
    <n v="320015"/>
    <x v="0"/>
    <n v="13.183333333333334"/>
    <n v="4591.7550000000001"/>
  </r>
  <r>
    <n v="320107"/>
    <x v="1"/>
    <n v="7.0666666666666664"/>
    <n v="2352.335"/>
  </r>
  <r>
    <n v="320023"/>
    <x v="2"/>
    <n v="13"/>
    <n v="3007.0309999999999"/>
  </r>
  <r>
    <n v="323004"/>
    <x v="3"/>
    <n v="2.5"/>
    <n v="735.99800000000005"/>
  </r>
  <r>
    <n v="323004"/>
    <x v="3"/>
    <n v="7.916666666666667"/>
    <n v="2330.6619999999998"/>
  </r>
  <r>
    <n v="322000"/>
    <x v="4"/>
    <n v="7.083333333333333"/>
    <n v="2085.3290000000002"/>
  </r>
  <r>
    <n v="320926"/>
    <x v="5"/>
    <n v="3.3333333333333335"/>
    <n v="1161"/>
  </r>
  <r>
    <n v="320015"/>
    <x v="0"/>
    <n v="0.1"/>
    <n v="34.83"/>
  </r>
  <r>
    <n v="320107"/>
    <x v="1"/>
    <n v="0.1"/>
    <n v="33.287999999999997"/>
  </r>
  <r>
    <n v="322000"/>
    <x v="4"/>
    <n v="0.25"/>
    <n v="73.599999999999994"/>
  </r>
  <r>
    <n v="320015"/>
    <x v="0"/>
    <n v="-0.1"/>
    <n v="-34.83"/>
  </r>
  <r>
    <n v="323004"/>
    <x v="3"/>
    <n v="-0.25"/>
    <n v="-73.599840000000015"/>
  </r>
  <r>
    <n v="320015"/>
    <x v="0"/>
    <n v="-0.1"/>
    <n v="-34.83"/>
  </r>
  <r>
    <n v="320107"/>
    <x v="1"/>
    <n v="-0.1"/>
    <n v="-33.287759999999999"/>
  </r>
  <r>
    <n v="322000"/>
    <x v="4"/>
    <n v="-0.25"/>
    <n v="-73.599840000000015"/>
  </r>
  <r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CB7C3-A5DF-4F43-A427-C1C79628455B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I2:L10" firstHeaderRow="1" firstDataRow="2" firstDataCol="2"/>
  <pivotFields count="4">
    <pivotField axis="axisRow" compact="0" outline="0" showAll="0" defaultSubtotal="0">
      <items count="6">
        <item x="0"/>
        <item x="1"/>
        <item x="3"/>
        <item x="4"/>
        <item x="2"/>
        <item x="5"/>
      </items>
    </pivotField>
    <pivotField axis="axisRow" compact="0" outline="0" showAll="0" defaultSubtotal="0">
      <items count="6">
        <item x="5"/>
        <item x="4"/>
        <item x="0"/>
        <item x="1"/>
        <item x="3"/>
        <item x="2"/>
      </items>
    </pivotField>
    <pivotField dataField="1" compact="0" outline="0" showAll="0" defaultSubtotal="0"/>
    <pivotField dataField="1" compact="0" numFmtId="164" outline="0" showAll="0" defaultSubtotal="0"/>
  </pivotFields>
  <rowFields count="2">
    <field x="0"/>
    <field x="1"/>
  </rowFields>
  <rowItems count="7">
    <i>
      <x/>
      <x v="2"/>
    </i>
    <i>
      <x v="1"/>
      <x v="3"/>
    </i>
    <i>
      <x v="2"/>
      <x v="4"/>
    </i>
    <i>
      <x v="3"/>
      <x v="1"/>
    </i>
    <i>
      <x v="4"/>
      <x v="5"/>
    </i>
    <i>
      <x v="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THÙNG" fld="2" baseField="0" baseItem="0"/>
    <dataField name="Sum of Amount with VA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D1F45-6576-411D-A997-4B5E9A541C3B}" name="PivotTable7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I9" firstHeaderRow="0" firstDataRow="1" firstDataCol="1"/>
  <pivotFields count="4">
    <pivotField showAll="0"/>
    <pivotField axis="axisRow" showAll="0">
      <items count="8">
        <item x="6"/>
        <item x="5"/>
        <item x="2"/>
        <item x="0"/>
        <item x="3"/>
        <item x="4"/>
        <item x="1"/>
        <item t="default"/>
      </items>
    </pivotField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THÙNG" fld="2" baseField="0" baseItem="0"/>
    <dataField name="Sum of Số tiền" fld="3" baseField="0" baseItem="0" numFmtId="164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BD0D5-797C-483B-8E1A-0C4E5A4C5AF6}" name="PivotTable9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I7" firstHeaderRow="0" firstDataRow="1" firstDataCol="1"/>
  <pivotFields count="4">
    <pivotField showAll="0">
      <items count="6">
        <item x="0"/>
        <item x="3"/>
        <item x="2"/>
        <item x="4"/>
        <item x="1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THÙNG" fld="2" baseField="0" baseItem="0"/>
    <dataField name="Sum of Số tiền" fld="3" baseField="0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59C69-05FC-431B-B8B3-CC676F362E48}" name="PivotTable1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:J8" firstHeaderRow="0" firstDataRow="1" firstDataCol="1"/>
  <pivotFields count="4"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THÙNG" fld="2" baseField="0" baseItem="0"/>
    <dataField name="Sum of Số tiề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3CCCE-B2F0-43A3-8E8D-A948F051A665}" name="PivotTable1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I9" firstHeaderRow="0" firstDataRow="1" firstDataCol="1"/>
  <pivotFields count="4">
    <pivotField showAll="0"/>
    <pivotField axis="axisRow" showAll="0">
      <items count="8">
        <item x="2"/>
        <item x="0"/>
        <item x="3"/>
        <item x="4"/>
        <item x="1"/>
        <item x="5"/>
        <item x="6"/>
        <item t="default"/>
      </items>
    </pivotField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THÙNG" fld="2" baseField="0" baseItem="0"/>
    <dataField name="Sum of Số tiề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27B-2159-4C3F-BE1D-DF6CD34D58B5}">
  <dimension ref="B1:N4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P11" sqref="P11"/>
    </sheetView>
  </sheetViews>
  <sheetFormatPr defaultRowHeight="15" x14ac:dyDescent="0.25"/>
  <cols>
    <col min="3" max="3" width="22.140625" bestFit="1" customWidth="1"/>
    <col min="5" max="5" width="13.28515625" bestFit="1" customWidth="1"/>
    <col min="9" max="9" width="15.85546875" customWidth="1"/>
    <col min="10" max="10" width="22.42578125" bestFit="1" customWidth="1"/>
    <col min="11" max="11" width="11.85546875" customWidth="1"/>
    <col min="12" max="12" width="14.7109375" customWidth="1"/>
    <col min="13" max="13" width="11.5703125" bestFit="1" customWidth="1"/>
  </cols>
  <sheetData>
    <row r="1" spans="2:14" x14ac:dyDescent="0.25">
      <c r="B1" t="s">
        <v>0</v>
      </c>
      <c r="C1" t="s">
        <v>1</v>
      </c>
      <c r="D1" t="s">
        <v>9</v>
      </c>
      <c r="E1" s="2" t="s">
        <v>8</v>
      </c>
    </row>
    <row r="2" spans="2:14" x14ac:dyDescent="0.25">
      <c r="B2">
        <v>320015</v>
      </c>
      <c r="C2" t="s">
        <v>2</v>
      </c>
      <c r="D2">
        <v>3.5</v>
      </c>
      <c r="E2" s="2">
        <v>914.23099999999999</v>
      </c>
      <c r="K2" s="3" t="s">
        <v>14</v>
      </c>
    </row>
    <row r="3" spans="2:14" x14ac:dyDescent="0.25">
      <c r="B3">
        <v>320015</v>
      </c>
      <c r="C3" t="s">
        <v>2</v>
      </c>
      <c r="D3">
        <v>23.5</v>
      </c>
      <c r="E3" s="2">
        <v>6138.4070000000002</v>
      </c>
      <c r="I3" s="3" t="s">
        <v>0</v>
      </c>
      <c r="J3" s="3" t="s">
        <v>1</v>
      </c>
      <c r="K3" t="s">
        <v>12</v>
      </c>
      <c r="L3" t="s">
        <v>13</v>
      </c>
    </row>
    <row r="4" spans="2:14" x14ac:dyDescent="0.25">
      <c r="B4">
        <v>320100</v>
      </c>
      <c r="C4" t="s">
        <v>3</v>
      </c>
      <c r="D4">
        <v>2</v>
      </c>
      <c r="E4" s="2">
        <v>473.11799999999999</v>
      </c>
      <c r="I4">
        <v>320015</v>
      </c>
      <c r="J4" t="s">
        <v>2</v>
      </c>
      <c r="K4">
        <v>171</v>
      </c>
      <c r="L4">
        <v>52069.456999999995</v>
      </c>
    </row>
    <row r="5" spans="2:14" x14ac:dyDescent="0.25">
      <c r="B5">
        <v>320926</v>
      </c>
      <c r="C5" t="s">
        <v>4</v>
      </c>
      <c r="D5">
        <v>1</v>
      </c>
      <c r="E5" s="2">
        <v>261.209</v>
      </c>
      <c r="I5">
        <v>320100</v>
      </c>
      <c r="J5" t="s">
        <v>3</v>
      </c>
      <c r="K5">
        <v>18</v>
      </c>
      <c r="L5">
        <v>4258.0609999999997</v>
      </c>
    </row>
    <row r="6" spans="2:14" x14ac:dyDescent="0.25">
      <c r="B6">
        <v>320926</v>
      </c>
      <c r="C6" t="s">
        <v>4</v>
      </c>
      <c r="D6">
        <v>4</v>
      </c>
      <c r="E6" s="2">
        <v>1044.835</v>
      </c>
      <c r="I6">
        <v>320107</v>
      </c>
      <c r="J6" t="s">
        <v>5</v>
      </c>
      <c r="K6">
        <v>93</v>
      </c>
      <c r="L6">
        <v>27879.099000000002</v>
      </c>
    </row>
    <row r="7" spans="2:14" x14ac:dyDescent="0.25">
      <c r="B7">
        <v>320015</v>
      </c>
      <c r="C7" t="s">
        <v>2</v>
      </c>
      <c r="D7">
        <v>3</v>
      </c>
      <c r="E7" s="2">
        <v>783.62599999999998</v>
      </c>
      <c r="I7">
        <v>320400</v>
      </c>
      <c r="J7" t="s">
        <v>6</v>
      </c>
      <c r="K7">
        <v>2</v>
      </c>
      <c r="L7">
        <v>473.11799999999999</v>
      </c>
    </row>
    <row r="8" spans="2:14" x14ac:dyDescent="0.25">
      <c r="B8">
        <v>320107</v>
      </c>
      <c r="C8" t="s">
        <v>5</v>
      </c>
      <c r="D8">
        <v>10</v>
      </c>
      <c r="E8" s="2">
        <v>2496.7440000000001</v>
      </c>
      <c r="I8">
        <v>320926</v>
      </c>
      <c r="J8" t="s">
        <v>4</v>
      </c>
      <c r="K8">
        <v>80</v>
      </c>
      <c r="L8">
        <v>20896.703999999998</v>
      </c>
    </row>
    <row r="9" spans="2:14" x14ac:dyDescent="0.25">
      <c r="B9">
        <v>320400</v>
      </c>
      <c r="C9" t="s">
        <v>6</v>
      </c>
      <c r="D9">
        <v>2</v>
      </c>
      <c r="E9" s="2">
        <v>473.11799999999999</v>
      </c>
      <c r="I9">
        <v>324903</v>
      </c>
      <c r="J9" t="s">
        <v>7</v>
      </c>
      <c r="K9">
        <v>30</v>
      </c>
      <c r="L9">
        <v>9620.2080000000005</v>
      </c>
    </row>
    <row r="10" spans="2:14" x14ac:dyDescent="0.25">
      <c r="B10">
        <v>320100</v>
      </c>
      <c r="C10" t="s">
        <v>3</v>
      </c>
      <c r="D10">
        <v>2</v>
      </c>
      <c r="E10" s="2">
        <v>473.11799999999999</v>
      </c>
      <c r="I10" t="s">
        <v>11</v>
      </c>
      <c r="K10">
        <v>394</v>
      </c>
      <c r="L10">
        <v>115196.647</v>
      </c>
      <c r="M10" s="2">
        <v>115196.647</v>
      </c>
    </row>
    <row r="11" spans="2:14" x14ac:dyDescent="0.25">
      <c r="B11">
        <v>320926</v>
      </c>
      <c r="C11" t="s">
        <v>4</v>
      </c>
      <c r="D11">
        <v>20</v>
      </c>
      <c r="E11" s="2">
        <v>5224.1760000000004</v>
      </c>
    </row>
    <row r="12" spans="2:14" x14ac:dyDescent="0.25">
      <c r="B12">
        <v>320015</v>
      </c>
      <c r="C12" t="s">
        <v>2</v>
      </c>
      <c r="D12">
        <v>11</v>
      </c>
      <c r="E12" s="2">
        <v>2873.297</v>
      </c>
      <c r="L12" t="s">
        <v>32</v>
      </c>
    </row>
    <row r="13" spans="2:14" x14ac:dyDescent="0.25">
      <c r="B13">
        <v>320015</v>
      </c>
      <c r="C13" t="s">
        <v>2</v>
      </c>
      <c r="D13">
        <v>25</v>
      </c>
      <c r="E13" s="2">
        <v>6530.22</v>
      </c>
      <c r="I13" t="s">
        <v>15</v>
      </c>
      <c r="J13" t="s">
        <v>16</v>
      </c>
      <c r="K13" s="2">
        <f>29-5+8</f>
        <v>32</v>
      </c>
      <c r="L13" s="5">
        <f>+K13/$K$21</f>
        <v>0.15609756097560976</v>
      </c>
      <c r="M13" s="2">
        <f>+L13*$M$10</f>
        <v>17981.915629268293</v>
      </c>
      <c r="N13" t="s">
        <v>33</v>
      </c>
    </row>
    <row r="14" spans="2:14" x14ac:dyDescent="0.25">
      <c r="B14">
        <v>320107</v>
      </c>
      <c r="C14" t="s">
        <v>5</v>
      </c>
      <c r="D14">
        <v>12</v>
      </c>
      <c r="E14" s="2">
        <v>2996.0929999999998</v>
      </c>
      <c r="I14" t="s">
        <v>17</v>
      </c>
      <c r="J14" t="s">
        <v>18</v>
      </c>
      <c r="K14" s="2">
        <f>46+5</f>
        <v>51</v>
      </c>
      <c r="L14" s="5">
        <f t="shared" ref="L14:L20" si="0">+K14/$K$21</f>
        <v>0.24878048780487805</v>
      </c>
      <c r="M14" s="2">
        <f t="shared" ref="M14:M20" si="1">+L14*$M$10</f>
        <v>28658.678034146342</v>
      </c>
      <c r="N14" t="s">
        <v>33</v>
      </c>
    </row>
    <row r="15" spans="2:14" x14ac:dyDescent="0.25">
      <c r="B15">
        <v>320100</v>
      </c>
      <c r="C15" t="s">
        <v>3</v>
      </c>
      <c r="D15">
        <v>1</v>
      </c>
      <c r="E15" s="2">
        <v>236.559</v>
      </c>
      <c r="I15" t="s">
        <v>19</v>
      </c>
      <c r="J15" t="s">
        <v>20</v>
      </c>
      <c r="K15" s="2">
        <v>18</v>
      </c>
      <c r="L15" s="5">
        <f t="shared" si="0"/>
        <v>8.7804878048780483E-2</v>
      </c>
      <c r="M15" s="2">
        <f t="shared" si="1"/>
        <v>10114.827541463414</v>
      </c>
      <c r="N15" t="s">
        <v>33</v>
      </c>
    </row>
    <row r="16" spans="2:14" x14ac:dyDescent="0.25">
      <c r="B16">
        <v>320926</v>
      </c>
      <c r="C16" t="s">
        <v>4</v>
      </c>
      <c r="D16">
        <v>12</v>
      </c>
      <c r="E16" s="2">
        <v>3134.5059999999999</v>
      </c>
      <c r="I16" t="s">
        <v>21</v>
      </c>
      <c r="J16" t="s">
        <v>22</v>
      </c>
      <c r="K16" s="2">
        <v>25</v>
      </c>
      <c r="L16" s="5">
        <f t="shared" si="0"/>
        <v>0.12195121951219512</v>
      </c>
      <c r="M16" s="2">
        <f t="shared" si="1"/>
        <v>14048.371585365852</v>
      </c>
      <c r="N16" t="s">
        <v>33</v>
      </c>
    </row>
    <row r="17" spans="2:14" x14ac:dyDescent="0.25">
      <c r="B17">
        <v>320015</v>
      </c>
      <c r="C17" t="s">
        <v>2</v>
      </c>
      <c r="D17">
        <v>20</v>
      </c>
      <c r="E17" s="2">
        <v>5224.1760000000004</v>
      </c>
      <c r="I17" t="s">
        <v>23</v>
      </c>
      <c r="J17" t="s">
        <v>24</v>
      </c>
      <c r="K17" s="2">
        <f>41-8</f>
        <v>33</v>
      </c>
      <c r="L17" s="5">
        <f t="shared" si="0"/>
        <v>0.16097560975609757</v>
      </c>
      <c r="M17" s="2">
        <f t="shared" si="1"/>
        <v>18543.850492682926</v>
      </c>
      <c r="N17" t="s">
        <v>33</v>
      </c>
    </row>
    <row r="18" spans="2:14" x14ac:dyDescent="0.25">
      <c r="B18">
        <v>320107</v>
      </c>
      <c r="C18" t="s">
        <v>5</v>
      </c>
      <c r="D18">
        <v>12</v>
      </c>
      <c r="E18" s="2">
        <v>2996.0929999999998</v>
      </c>
      <c r="I18" t="s">
        <v>25</v>
      </c>
      <c r="J18" t="s">
        <v>26</v>
      </c>
      <c r="K18" s="2">
        <v>25</v>
      </c>
      <c r="L18" s="5">
        <f t="shared" si="0"/>
        <v>0.12195121951219512</v>
      </c>
      <c r="M18" s="2">
        <f t="shared" si="1"/>
        <v>14048.371585365852</v>
      </c>
      <c r="N18" t="s">
        <v>33</v>
      </c>
    </row>
    <row r="19" spans="2:14" x14ac:dyDescent="0.25">
      <c r="B19">
        <v>320107</v>
      </c>
      <c r="C19" t="s">
        <v>5</v>
      </c>
      <c r="D19">
        <v>3</v>
      </c>
      <c r="E19" s="2">
        <v>749.02300000000002</v>
      </c>
      <c r="I19" t="s">
        <v>27</v>
      </c>
      <c r="J19" t="s">
        <v>28</v>
      </c>
      <c r="K19" s="2">
        <v>18</v>
      </c>
      <c r="L19" s="5">
        <f t="shared" si="0"/>
        <v>8.7804878048780483E-2</v>
      </c>
      <c r="M19" s="2">
        <f t="shared" si="1"/>
        <v>10114.827541463414</v>
      </c>
      <c r="N19" t="s">
        <v>33</v>
      </c>
    </row>
    <row r="20" spans="2:14" x14ac:dyDescent="0.25">
      <c r="B20">
        <v>320100</v>
      </c>
      <c r="C20" t="s">
        <v>3</v>
      </c>
      <c r="D20">
        <v>4</v>
      </c>
      <c r="E20" s="2">
        <v>946.23599999999999</v>
      </c>
      <c r="I20" t="s">
        <v>29</v>
      </c>
      <c r="J20" t="s">
        <v>30</v>
      </c>
      <c r="K20" s="2">
        <v>3</v>
      </c>
      <c r="L20" s="5">
        <f t="shared" si="0"/>
        <v>1.4634146341463415E-2</v>
      </c>
      <c r="M20" s="2">
        <f t="shared" si="1"/>
        <v>1685.8045902439026</v>
      </c>
    </row>
    <row r="21" spans="2:14" x14ac:dyDescent="0.25">
      <c r="B21">
        <v>320926</v>
      </c>
      <c r="C21" t="s">
        <v>4</v>
      </c>
      <c r="D21">
        <v>5</v>
      </c>
      <c r="E21" s="2">
        <v>1306.0440000000001</v>
      </c>
      <c r="K21" s="6">
        <f>+SUM(K13:K20)</f>
        <v>205</v>
      </c>
    </row>
    <row r="22" spans="2:14" x14ac:dyDescent="0.25">
      <c r="B22">
        <v>324903</v>
      </c>
      <c r="C22" t="s">
        <v>7</v>
      </c>
      <c r="D22">
        <v>15</v>
      </c>
      <c r="E22" s="2">
        <v>4810.1040000000003</v>
      </c>
    </row>
    <row r="23" spans="2:14" x14ac:dyDescent="0.25">
      <c r="B23">
        <v>320015</v>
      </c>
      <c r="C23" t="s">
        <v>2</v>
      </c>
      <c r="D23">
        <v>2</v>
      </c>
      <c r="E23" s="2">
        <v>696.6</v>
      </c>
    </row>
    <row r="24" spans="2:14" x14ac:dyDescent="0.25">
      <c r="B24">
        <v>320015</v>
      </c>
      <c r="C24" t="s">
        <v>2</v>
      </c>
      <c r="D24">
        <v>28</v>
      </c>
      <c r="E24" s="2">
        <v>9752.4</v>
      </c>
    </row>
    <row r="25" spans="2:14" x14ac:dyDescent="0.25">
      <c r="B25">
        <v>320107</v>
      </c>
      <c r="C25" t="s">
        <v>5</v>
      </c>
      <c r="D25">
        <v>6</v>
      </c>
      <c r="E25" s="2">
        <v>1997.2660000000001</v>
      </c>
    </row>
    <row r="26" spans="2:14" x14ac:dyDescent="0.25">
      <c r="B26">
        <v>320107</v>
      </c>
      <c r="C26" t="s">
        <v>5</v>
      </c>
      <c r="D26">
        <v>20</v>
      </c>
      <c r="E26" s="2">
        <v>6657.5519999999997</v>
      </c>
    </row>
    <row r="27" spans="2:14" x14ac:dyDescent="0.25">
      <c r="B27">
        <v>320107</v>
      </c>
      <c r="C27" t="s">
        <v>5</v>
      </c>
      <c r="D27">
        <v>4</v>
      </c>
      <c r="E27" s="2">
        <v>1331.51</v>
      </c>
    </row>
    <row r="28" spans="2:14" x14ac:dyDescent="0.25">
      <c r="B28">
        <v>320926</v>
      </c>
      <c r="C28" t="s">
        <v>4</v>
      </c>
      <c r="D28">
        <v>20</v>
      </c>
      <c r="E28" s="2">
        <v>5224.1760000000004</v>
      </c>
    </row>
    <row r="29" spans="2:14" x14ac:dyDescent="0.25">
      <c r="B29">
        <v>324903</v>
      </c>
      <c r="C29" t="s">
        <v>7</v>
      </c>
      <c r="D29">
        <v>10</v>
      </c>
      <c r="E29" s="2">
        <v>3206.7359999999999</v>
      </c>
    </row>
    <row r="30" spans="2:14" x14ac:dyDescent="0.25">
      <c r="B30">
        <v>320015</v>
      </c>
      <c r="C30" t="s">
        <v>2</v>
      </c>
      <c r="D30">
        <v>20</v>
      </c>
      <c r="E30" s="2">
        <v>6966</v>
      </c>
    </row>
    <row r="31" spans="2:14" x14ac:dyDescent="0.25">
      <c r="B31">
        <v>320107</v>
      </c>
      <c r="C31" t="s">
        <v>5</v>
      </c>
      <c r="D31">
        <v>10</v>
      </c>
      <c r="E31" s="2">
        <v>3328.7759999999998</v>
      </c>
    </row>
    <row r="32" spans="2:14" x14ac:dyDescent="0.25">
      <c r="B32">
        <v>320100</v>
      </c>
      <c r="C32" t="s">
        <v>3</v>
      </c>
      <c r="D32">
        <v>6</v>
      </c>
      <c r="E32" s="2">
        <v>1419.3530000000001</v>
      </c>
    </row>
    <row r="33" spans="2:5" x14ac:dyDescent="0.25">
      <c r="B33">
        <v>320926</v>
      </c>
      <c r="C33" t="s">
        <v>4</v>
      </c>
      <c r="D33">
        <v>3</v>
      </c>
      <c r="E33" s="2">
        <v>783.62599999999998</v>
      </c>
    </row>
    <row r="34" spans="2:5" x14ac:dyDescent="0.25">
      <c r="B34">
        <v>324903</v>
      </c>
      <c r="C34" t="s">
        <v>7</v>
      </c>
      <c r="D34">
        <v>5</v>
      </c>
      <c r="E34" s="2">
        <v>1603.3679999999999</v>
      </c>
    </row>
    <row r="35" spans="2:5" x14ac:dyDescent="0.25">
      <c r="B35">
        <v>320015</v>
      </c>
      <c r="C35" t="s">
        <v>2</v>
      </c>
      <c r="D35">
        <v>15</v>
      </c>
      <c r="E35" s="2">
        <v>5224.5</v>
      </c>
    </row>
    <row r="36" spans="2:5" x14ac:dyDescent="0.25">
      <c r="B36">
        <v>320107</v>
      </c>
      <c r="C36" t="s">
        <v>5</v>
      </c>
      <c r="D36">
        <v>6</v>
      </c>
      <c r="E36" s="2">
        <v>1997.2660000000001</v>
      </c>
    </row>
    <row r="37" spans="2:5" x14ac:dyDescent="0.25">
      <c r="B37">
        <v>320100</v>
      </c>
      <c r="C37" t="s">
        <v>3</v>
      </c>
      <c r="D37">
        <v>2</v>
      </c>
      <c r="E37" s="2">
        <v>473.11799999999999</v>
      </c>
    </row>
    <row r="38" spans="2:5" x14ac:dyDescent="0.25">
      <c r="B38">
        <v>320926</v>
      </c>
      <c r="C38" t="s">
        <v>4</v>
      </c>
      <c r="D38">
        <v>7</v>
      </c>
      <c r="E38" s="2">
        <v>1828.462</v>
      </c>
    </row>
    <row r="39" spans="2:5" x14ac:dyDescent="0.25">
      <c r="B39">
        <v>320015</v>
      </c>
      <c r="C39" t="s">
        <v>2</v>
      </c>
      <c r="D39">
        <v>20</v>
      </c>
      <c r="E39" s="2">
        <v>6966</v>
      </c>
    </row>
    <row r="40" spans="2:5" x14ac:dyDescent="0.25">
      <c r="B40">
        <v>320107</v>
      </c>
      <c r="C40" t="s">
        <v>5</v>
      </c>
      <c r="D40">
        <v>10</v>
      </c>
      <c r="E40" s="2">
        <v>3328.7759999999998</v>
      </c>
    </row>
    <row r="41" spans="2:5" x14ac:dyDescent="0.25">
      <c r="B41">
        <v>320100</v>
      </c>
      <c r="C41" t="s">
        <v>3</v>
      </c>
      <c r="D41">
        <v>1</v>
      </c>
      <c r="E41" s="2">
        <v>236.559</v>
      </c>
    </row>
    <row r="42" spans="2:5" x14ac:dyDescent="0.25">
      <c r="B42">
        <v>320926</v>
      </c>
      <c r="C42" t="s">
        <v>4</v>
      </c>
      <c r="D42">
        <v>8</v>
      </c>
      <c r="E42" s="2">
        <v>2089.67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6E45-3DC3-4B05-8C5A-1DE8FA679490}">
  <dimension ref="A1:K36"/>
  <sheetViews>
    <sheetView workbookViewId="0">
      <selection activeCell="E21" sqref="E21"/>
    </sheetView>
  </sheetViews>
  <sheetFormatPr defaultRowHeight="15" x14ac:dyDescent="0.25"/>
  <cols>
    <col min="2" max="2" width="21.5703125" bestFit="1" customWidth="1"/>
    <col min="7" max="7" width="21.5703125" bestFit="1" customWidth="1"/>
    <col min="8" max="8" width="20.85546875" bestFit="1" customWidth="1"/>
    <col min="9" max="9" width="13.85546875" style="2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9</v>
      </c>
      <c r="D1" t="s">
        <v>39</v>
      </c>
      <c r="G1" s="3" t="s">
        <v>10</v>
      </c>
      <c r="H1" t="s">
        <v>12</v>
      </c>
      <c r="I1" s="2" t="s">
        <v>40</v>
      </c>
    </row>
    <row r="2" spans="1:11" x14ac:dyDescent="0.25">
      <c r="A2">
        <v>323004</v>
      </c>
      <c r="B2" t="s">
        <v>34</v>
      </c>
      <c r="C2">
        <v>6</v>
      </c>
      <c r="D2">
        <v>1775.4159999999999</v>
      </c>
      <c r="G2" s="4" t="s">
        <v>38</v>
      </c>
      <c r="H2">
        <v>13</v>
      </c>
      <c r="I2" s="2">
        <v>5019.3</v>
      </c>
    </row>
    <row r="3" spans="1:11" x14ac:dyDescent="0.25">
      <c r="A3">
        <v>320107</v>
      </c>
      <c r="B3" t="s">
        <v>5</v>
      </c>
      <c r="C3">
        <v>4</v>
      </c>
      <c r="D3">
        <v>1338.509</v>
      </c>
      <c r="G3" s="4" t="s">
        <v>37</v>
      </c>
      <c r="H3">
        <v>57</v>
      </c>
      <c r="I3" s="2">
        <v>13252.637000000001</v>
      </c>
    </row>
    <row r="4" spans="1:11" x14ac:dyDescent="0.25">
      <c r="A4">
        <v>320107</v>
      </c>
      <c r="B4" t="s">
        <v>5</v>
      </c>
      <c r="C4">
        <v>8</v>
      </c>
      <c r="D4">
        <v>2677.0169999999998</v>
      </c>
      <c r="G4" s="4" t="s">
        <v>2</v>
      </c>
      <c r="H4">
        <v>64</v>
      </c>
      <c r="I4" s="2">
        <v>22403.173999999999</v>
      </c>
    </row>
    <row r="5" spans="1:11" x14ac:dyDescent="0.25">
      <c r="A5">
        <v>323004</v>
      </c>
      <c r="B5" t="s">
        <v>34</v>
      </c>
      <c r="C5">
        <v>10</v>
      </c>
      <c r="D5">
        <v>2959.027</v>
      </c>
      <c r="G5" s="4" t="s">
        <v>34</v>
      </c>
      <c r="H5">
        <v>73</v>
      </c>
      <c r="I5" s="2">
        <v>21600.898000000001</v>
      </c>
    </row>
    <row r="6" spans="1:11" x14ac:dyDescent="0.25">
      <c r="A6">
        <v>320015</v>
      </c>
      <c r="B6" t="s">
        <v>2</v>
      </c>
      <c r="C6">
        <v>7</v>
      </c>
      <c r="D6">
        <v>2450.3470000000002</v>
      </c>
      <c r="G6" s="4" t="s">
        <v>35</v>
      </c>
      <c r="H6">
        <v>35</v>
      </c>
      <c r="I6" s="2">
        <v>11791.332</v>
      </c>
    </row>
    <row r="7" spans="1:11" x14ac:dyDescent="0.25">
      <c r="A7">
        <v>323004</v>
      </c>
      <c r="B7" t="s">
        <v>34</v>
      </c>
      <c r="C7">
        <v>10</v>
      </c>
      <c r="D7">
        <v>2959.027</v>
      </c>
      <c r="G7" s="4" t="s">
        <v>36</v>
      </c>
      <c r="H7">
        <v>35</v>
      </c>
      <c r="I7" s="2">
        <v>7770.3949999999986</v>
      </c>
    </row>
    <row r="8" spans="1:11" x14ac:dyDescent="0.25">
      <c r="A8">
        <v>320015</v>
      </c>
      <c r="B8" t="s">
        <v>2</v>
      </c>
      <c r="C8">
        <v>20</v>
      </c>
      <c r="D8">
        <v>7000.9920000000002</v>
      </c>
      <c r="G8" s="4" t="s">
        <v>5</v>
      </c>
      <c r="H8">
        <v>43</v>
      </c>
      <c r="I8" s="2">
        <v>14388.970000000001</v>
      </c>
    </row>
    <row r="9" spans="1:11" x14ac:dyDescent="0.25">
      <c r="A9">
        <v>320107</v>
      </c>
      <c r="B9" t="s">
        <v>5</v>
      </c>
      <c r="C9">
        <v>5</v>
      </c>
      <c r="D9">
        <v>1673.136</v>
      </c>
      <c r="G9" s="4" t="s">
        <v>11</v>
      </c>
      <c r="H9">
        <v>320</v>
      </c>
      <c r="I9" s="2">
        <v>96226.706000000006</v>
      </c>
      <c r="J9">
        <v>96226.706000000006</v>
      </c>
    </row>
    <row r="10" spans="1:11" x14ac:dyDescent="0.25">
      <c r="A10">
        <v>323004</v>
      </c>
      <c r="B10" t="s">
        <v>34</v>
      </c>
      <c r="C10">
        <v>14</v>
      </c>
      <c r="D10">
        <v>4142.6379999999999</v>
      </c>
    </row>
    <row r="11" spans="1:11" x14ac:dyDescent="0.25">
      <c r="A11">
        <v>320107</v>
      </c>
      <c r="B11" t="s">
        <v>5</v>
      </c>
      <c r="C11">
        <v>10</v>
      </c>
      <c r="D11">
        <v>3346.2719999999999</v>
      </c>
      <c r="J11" t="s">
        <v>31</v>
      </c>
    </row>
    <row r="12" spans="1:11" x14ac:dyDescent="0.25">
      <c r="A12">
        <v>320108</v>
      </c>
      <c r="B12" t="s">
        <v>35</v>
      </c>
      <c r="C12">
        <v>15</v>
      </c>
      <c r="D12">
        <v>5053.4279999999999</v>
      </c>
      <c r="G12" t="s">
        <v>15</v>
      </c>
      <c r="H12" t="s">
        <v>16</v>
      </c>
      <c r="I12" s="2">
        <f>21-4+6</f>
        <v>23</v>
      </c>
      <c r="J12" s="7">
        <f>+I12/$I$21</f>
        <v>0.15862068965517243</v>
      </c>
      <c r="K12" s="2">
        <f>+$J12*$J$9</f>
        <v>15263.54646896552</v>
      </c>
    </row>
    <row r="13" spans="1:11" x14ac:dyDescent="0.25">
      <c r="A13">
        <v>320107</v>
      </c>
      <c r="B13" t="s">
        <v>5</v>
      </c>
      <c r="C13">
        <v>3</v>
      </c>
      <c r="D13">
        <v>1003.8819999999999</v>
      </c>
      <c r="G13" t="s">
        <v>17</v>
      </c>
      <c r="H13" t="s">
        <v>18</v>
      </c>
      <c r="I13" s="2">
        <f>25+4</f>
        <v>29</v>
      </c>
      <c r="J13" s="7">
        <f t="shared" ref="J13:J20" si="0">+I13/$I$21</f>
        <v>0.2</v>
      </c>
      <c r="K13" s="2">
        <f t="shared" ref="K13:K20" si="1">+$J13*$J$9</f>
        <v>19245.341200000003</v>
      </c>
    </row>
    <row r="14" spans="1:11" x14ac:dyDescent="0.25">
      <c r="A14">
        <v>320118</v>
      </c>
      <c r="B14" t="s">
        <v>36</v>
      </c>
      <c r="C14">
        <v>15</v>
      </c>
      <c r="D14">
        <v>3330.1689999999999</v>
      </c>
      <c r="G14" t="s">
        <v>19</v>
      </c>
      <c r="H14" t="s">
        <v>20</v>
      </c>
      <c r="I14" s="2">
        <v>8</v>
      </c>
      <c r="J14" s="7">
        <f t="shared" si="0"/>
        <v>5.5172413793103448E-2</v>
      </c>
      <c r="K14" s="2">
        <f t="shared" si="1"/>
        <v>5309.059641379311</v>
      </c>
    </row>
    <row r="15" spans="1:11" x14ac:dyDescent="0.25">
      <c r="A15">
        <v>320023</v>
      </c>
      <c r="B15" t="s">
        <v>37</v>
      </c>
      <c r="C15">
        <v>20</v>
      </c>
      <c r="D15">
        <v>4650.0479999999998</v>
      </c>
      <c r="G15" t="s">
        <v>21</v>
      </c>
      <c r="H15" t="s">
        <v>22</v>
      </c>
      <c r="I15" s="2">
        <v>5</v>
      </c>
      <c r="J15" s="7">
        <f t="shared" si="0"/>
        <v>3.4482758620689655E-2</v>
      </c>
      <c r="K15" s="2">
        <f t="shared" si="1"/>
        <v>3318.1622758620692</v>
      </c>
    </row>
    <row r="16" spans="1:11" x14ac:dyDescent="0.25">
      <c r="A16">
        <v>324003</v>
      </c>
      <c r="B16" t="s">
        <v>38</v>
      </c>
      <c r="C16">
        <v>10</v>
      </c>
      <c r="D16">
        <v>3861</v>
      </c>
      <c r="G16" t="s">
        <v>23</v>
      </c>
      <c r="H16" t="s">
        <v>24</v>
      </c>
      <c r="I16" s="2">
        <f>18-6</f>
        <v>12</v>
      </c>
      <c r="J16" s="7">
        <f t="shared" si="0"/>
        <v>8.2758620689655171E-2</v>
      </c>
      <c r="K16" s="2">
        <f t="shared" si="1"/>
        <v>7963.589462068966</v>
      </c>
    </row>
    <row r="17" spans="1:11" x14ac:dyDescent="0.25">
      <c r="A17">
        <v>320015</v>
      </c>
      <c r="B17" t="s">
        <v>2</v>
      </c>
      <c r="C17">
        <v>19</v>
      </c>
      <c r="D17">
        <v>6650.942</v>
      </c>
      <c r="G17" t="s">
        <v>25</v>
      </c>
      <c r="H17" t="s">
        <v>26</v>
      </c>
      <c r="I17" s="2">
        <v>18</v>
      </c>
      <c r="J17" s="7">
        <f t="shared" si="0"/>
        <v>0.12413793103448276</v>
      </c>
      <c r="K17" s="2">
        <f t="shared" si="1"/>
        <v>11945.384193103449</v>
      </c>
    </row>
    <row r="18" spans="1:11" x14ac:dyDescent="0.25">
      <c r="A18">
        <v>320107</v>
      </c>
      <c r="B18" t="s">
        <v>5</v>
      </c>
      <c r="C18">
        <v>8</v>
      </c>
      <c r="D18">
        <v>2677.018</v>
      </c>
      <c r="G18" t="s">
        <v>27</v>
      </c>
      <c r="H18" t="s">
        <v>28</v>
      </c>
      <c r="I18" s="2">
        <v>19</v>
      </c>
      <c r="J18" s="7">
        <f t="shared" si="0"/>
        <v>0.1310344827586207</v>
      </c>
      <c r="K18" s="2">
        <f t="shared" si="1"/>
        <v>12609.016648275863</v>
      </c>
    </row>
    <row r="19" spans="1:11" x14ac:dyDescent="0.25">
      <c r="A19">
        <v>323004</v>
      </c>
      <c r="B19" t="s">
        <v>34</v>
      </c>
      <c r="C19">
        <v>10</v>
      </c>
      <c r="D19">
        <v>2959.027</v>
      </c>
      <c r="G19" t="s">
        <v>29</v>
      </c>
      <c r="H19" t="s">
        <v>30</v>
      </c>
      <c r="I19" s="2">
        <v>26</v>
      </c>
      <c r="J19" s="7">
        <f t="shared" si="0"/>
        <v>0.1793103448275862</v>
      </c>
      <c r="K19" s="2">
        <f t="shared" si="1"/>
        <v>17254.443834482758</v>
      </c>
    </row>
    <row r="20" spans="1:11" x14ac:dyDescent="0.25">
      <c r="A20">
        <v>320118</v>
      </c>
      <c r="B20" t="s">
        <v>36</v>
      </c>
      <c r="C20">
        <v>10</v>
      </c>
      <c r="D20">
        <v>2220.1129999999998</v>
      </c>
      <c r="G20" t="s">
        <v>29</v>
      </c>
      <c r="H20" t="s">
        <v>30</v>
      </c>
      <c r="I20" s="2">
        <v>5</v>
      </c>
      <c r="J20" s="7">
        <f t="shared" si="0"/>
        <v>3.4482758620689655E-2</v>
      </c>
      <c r="K20" s="2">
        <f t="shared" si="1"/>
        <v>3318.1622758620692</v>
      </c>
    </row>
    <row r="21" spans="1:11" x14ac:dyDescent="0.25">
      <c r="A21">
        <v>320023</v>
      </c>
      <c r="B21" t="s">
        <v>37</v>
      </c>
      <c r="C21">
        <v>15</v>
      </c>
      <c r="D21">
        <v>3487.5360000000001</v>
      </c>
      <c r="I21" s="2">
        <f>+SUM(I12:I20)</f>
        <v>145</v>
      </c>
    </row>
    <row r="22" spans="1:11" x14ac:dyDescent="0.25">
      <c r="A22">
        <v>324003</v>
      </c>
      <c r="B22" t="s">
        <v>38</v>
      </c>
      <c r="C22">
        <v>3</v>
      </c>
      <c r="D22">
        <v>1158.3</v>
      </c>
    </row>
    <row r="23" spans="1:11" x14ac:dyDescent="0.25">
      <c r="A23">
        <v>323004</v>
      </c>
      <c r="B23" t="s">
        <v>34</v>
      </c>
      <c r="C23">
        <v>3</v>
      </c>
      <c r="D23">
        <v>887.70799999999997</v>
      </c>
    </row>
    <row r="24" spans="1:11" x14ac:dyDescent="0.25">
      <c r="A24">
        <v>320108</v>
      </c>
      <c r="B24" t="s">
        <v>35</v>
      </c>
      <c r="C24">
        <v>5</v>
      </c>
      <c r="D24">
        <v>1684.4760000000001</v>
      </c>
    </row>
    <row r="25" spans="1:11" x14ac:dyDescent="0.25">
      <c r="A25">
        <v>320118</v>
      </c>
      <c r="B25" t="s">
        <v>36</v>
      </c>
      <c r="C25">
        <v>7</v>
      </c>
      <c r="D25">
        <v>1554.079</v>
      </c>
    </row>
    <row r="26" spans="1:11" x14ac:dyDescent="0.25">
      <c r="A26">
        <v>320023</v>
      </c>
      <c r="B26" t="s">
        <v>37</v>
      </c>
      <c r="C26">
        <v>10</v>
      </c>
      <c r="D26">
        <v>2325.0239999999999</v>
      </c>
    </row>
    <row r="27" spans="1:11" x14ac:dyDescent="0.25">
      <c r="A27">
        <v>323004</v>
      </c>
      <c r="B27" t="s">
        <v>34</v>
      </c>
      <c r="C27">
        <v>5</v>
      </c>
      <c r="D27">
        <v>1479.5139999999999</v>
      </c>
    </row>
    <row r="28" spans="1:11" x14ac:dyDescent="0.25">
      <c r="A28">
        <v>320108</v>
      </c>
      <c r="B28" t="s">
        <v>35</v>
      </c>
      <c r="C28">
        <v>7</v>
      </c>
      <c r="D28">
        <v>2358.2660000000001</v>
      </c>
    </row>
    <row r="29" spans="1:11" x14ac:dyDescent="0.25">
      <c r="A29">
        <v>320015</v>
      </c>
      <c r="B29" t="s">
        <v>2</v>
      </c>
      <c r="C29">
        <v>12</v>
      </c>
      <c r="D29">
        <v>4200.5950000000003</v>
      </c>
    </row>
    <row r="30" spans="1:11" x14ac:dyDescent="0.25">
      <c r="A30">
        <v>320107</v>
      </c>
      <c r="B30" t="s">
        <v>5</v>
      </c>
      <c r="C30">
        <v>5</v>
      </c>
      <c r="D30">
        <v>1673.136</v>
      </c>
    </row>
    <row r="31" spans="1:11" x14ac:dyDescent="0.25">
      <c r="A31">
        <v>320118</v>
      </c>
      <c r="B31" t="s">
        <v>36</v>
      </c>
      <c r="C31">
        <v>3</v>
      </c>
      <c r="D31">
        <v>666.03399999999999</v>
      </c>
    </row>
    <row r="32" spans="1:11" x14ac:dyDescent="0.25">
      <c r="A32">
        <v>320023</v>
      </c>
      <c r="B32" t="s">
        <v>37</v>
      </c>
      <c r="C32">
        <v>5</v>
      </c>
      <c r="D32">
        <v>1162.5119999999999</v>
      </c>
    </row>
    <row r="33" spans="1:4" x14ac:dyDescent="0.25">
      <c r="A33">
        <v>323004</v>
      </c>
      <c r="B33" t="s">
        <v>34</v>
      </c>
      <c r="C33">
        <v>15</v>
      </c>
      <c r="D33">
        <v>4438.5410000000002</v>
      </c>
    </row>
    <row r="34" spans="1:4" x14ac:dyDescent="0.25">
      <c r="A34">
        <v>320015</v>
      </c>
      <c r="B34" t="s">
        <v>2</v>
      </c>
      <c r="C34">
        <v>6</v>
      </c>
      <c r="D34">
        <v>2100.2979999999998</v>
      </c>
    </row>
    <row r="35" spans="1:4" x14ac:dyDescent="0.25">
      <c r="A35">
        <v>320023</v>
      </c>
      <c r="B35" t="s">
        <v>37</v>
      </c>
      <c r="C35">
        <v>7</v>
      </c>
      <c r="D35">
        <v>1627.5170000000001</v>
      </c>
    </row>
    <row r="36" spans="1:4" x14ac:dyDescent="0.25">
      <c r="A36">
        <v>320108</v>
      </c>
      <c r="B36" t="s">
        <v>35</v>
      </c>
      <c r="C36">
        <v>8</v>
      </c>
      <c r="D36">
        <v>2695.1619999999998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9E33-D1B4-480E-8761-8ACF8F3A922C}">
  <dimension ref="A1:K35"/>
  <sheetViews>
    <sheetView workbookViewId="0">
      <selection activeCell="H16" sqref="H16"/>
    </sheetView>
  </sheetViews>
  <sheetFormatPr defaultRowHeight="15" x14ac:dyDescent="0.25"/>
  <cols>
    <col min="7" max="7" width="22.140625" bestFit="1" customWidth="1"/>
    <col min="8" max="8" width="23.42578125" customWidth="1"/>
    <col min="9" max="9" width="13.85546875" style="2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9</v>
      </c>
      <c r="D1" t="s">
        <v>39</v>
      </c>
      <c r="G1" s="3" t="s">
        <v>10</v>
      </c>
      <c r="H1" t="s">
        <v>12</v>
      </c>
      <c r="I1" s="2" t="s">
        <v>40</v>
      </c>
    </row>
    <row r="2" spans="1:11" x14ac:dyDescent="0.25">
      <c r="A2">
        <v>320015</v>
      </c>
      <c r="B2" t="s">
        <v>2</v>
      </c>
      <c r="C2">
        <v>15</v>
      </c>
      <c r="D2">
        <v>5385.8519999999999</v>
      </c>
      <c r="G2" s="4" t="s">
        <v>38</v>
      </c>
      <c r="H2">
        <v>85</v>
      </c>
      <c r="I2" s="2">
        <v>33659.387999999999</v>
      </c>
    </row>
    <row r="3" spans="1:11" x14ac:dyDescent="0.25">
      <c r="A3">
        <v>324003</v>
      </c>
      <c r="B3" t="s">
        <v>38</v>
      </c>
      <c r="C3">
        <v>15</v>
      </c>
      <c r="D3">
        <v>5939.8919999999998</v>
      </c>
      <c r="G3" s="4" t="s">
        <v>6</v>
      </c>
      <c r="H3">
        <v>46</v>
      </c>
      <c r="I3" s="2">
        <v>11218.54</v>
      </c>
    </row>
    <row r="4" spans="1:11" x14ac:dyDescent="0.25">
      <c r="A4">
        <v>320400</v>
      </c>
      <c r="B4" t="s">
        <v>6</v>
      </c>
      <c r="C4">
        <v>10</v>
      </c>
      <c r="D4">
        <v>2438.8130000000001</v>
      </c>
      <c r="G4" s="4" t="s">
        <v>2</v>
      </c>
      <c r="H4">
        <v>96</v>
      </c>
      <c r="I4" s="2">
        <v>34469.453000000001</v>
      </c>
    </row>
    <row r="5" spans="1:11" x14ac:dyDescent="0.25">
      <c r="A5">
        <v>320108</v>
      </c>
      <c r="B5" t="s">
        <v>35</v>
      </c>
      <c r="C5">
        <v>6</v>
      </c>
      <c r="D5">
        <v>2073.0819999999999</v>
      </c>
      <c r="G5" s="4" t="s">
        <v>35</v>
      </c>
      <c r="H5">
        <v>51</v>
      </c>
      <c r="I5" s="2">
        <v>17621.194</v>
      </c>
    </row>
    <row r="6" spans="1:11" x14ac:dyDescent="0.25">
      <c r="A6">
        <v>322002</v>
      </c>
      <c r="B6" t="s">
        <v>41</v>
      </c>
      <c r="C6">
        <v>22</v>
      </c>
      <c r="D6">
        <v>2384.6010000000001</v>
      </c>
      <c r="G6" s="4" t="s">
        <v>41</v>
      </c>
      <c r="H6">
        <v>71</v>
      </c>
      <c r="I6" s="2">
        <v>7695.7579999999998</v>
      </c>
    </row>
    <row r="7" spans="1:11" x14ac:dyDescent="0.25">
      <c r="A7">
        <v>320015</v>
      </c>
      <c r="B7" t="s">
        <v>2</v>
      </c>
      <c r="C7">
        <v>15</v>
      </c>
      <c r="D7">
        <v>5385.8519999999999</v>
      </c>
      <c r="G7" s="4" t="s">
        <v>11</v>
      </c>
      <c r="H7">
        <v>349</v>
      </c>
      <c r="I7" s="2">
        <v>104664.333</v>
      </c>
      <c r="K7">
        <v>104664.333</v>
      </c>
    </row>
    <row r="8" spans="1:11" x14ac:dyDescent="0.25">
      <c r="A8">
        <v>324003</v>
      </c>
      <c r="B8" t="s">
        <v>38</v>
      </c>
      <c r="C8">
        <v>10</v>
      </c>
      <c r="D8">
        <v>3959.9279999999999</v>
      </c>
    </row>
    <row r="9" spans="1:11" x14ac:dyDescent="0.25">
      <c r="A9">
        <v>320400</v>
      </c>
      <c r="B9" t="s">
        <v>6</v>
      </c>
      <c r="C9">
        <v>10</v>
      </c>
      <c r="D9">
        <v>2438.8130000000001</v>
      </c>
      <c r="J9" t="s">
        <v>31</v>
      </c>
    </row>
    <row r="10" spans="1:11" x14ac:dyDescent="0.25">
      <c r="A10">
        <v>320108</v>
      </c>
      <c r="B10" t="s">
        <v>35</v>
      </c>
      <c r="C10">
        <v>10</v>
      </c>
      <c r="D10">
        <v>3455.136</v>
      </c>
      <c r="G10" t="s">
        <v>15</v>
      </c>
      <c r="H10" t="s">
        <v>16</v>
      </c>
      <c r="I10" s="2">
        <f>22-9+6</f>
        <v>19</v>
      </c>
      <c r="J10" s="7">
        <f>+I10/$I$18</f>
        <v>6.5068493150684928E-2</v>
      </c>
      <c r="K10" s="2">
        <f>+J10*$K$7</f>
        <v>6810.3504349315062</v>
      </c>
    </row>
    <row r="11" spans="1:11" x14ac:dyDescent="0.25">
      <c r="A11">
        <v>320015</v>
      </c>
      <c r="B11" t="s">
        <v>2</v>
      </c>
      <c r="C11">
        <v>24</v>
      </c>
      <c r="D11">
        <v>8617.3629999999994</v>
      </c>
      <c r="G11" t="s">
        <v>17</v>
      </c>
      <c r="H11" t="s">
        <v>18</v>
      </c>
      <c r="I11" s="2">
        <f>44+9</f>
        <v>53</v>
      </c>
      <c r="J11" s="7">
        <f t="shared" ref="J11:J17" si="0">+I11/$I$18</f>
        <v>0.1815068493150685</v>
      </c>
      <c r="K11" s="2">
        <f t="shared" ref="K11:K17" si="1">+J11*$K$7</f>
        <v>18997.29331849315</v>
      </c>
    </row>
    <row r="12" spans="1:11" x14ac:dyDescent="0.25">
      <c r="A12">
        <v>324003</v>
      </c>
      <c r="B12" t="s">
        <v>38</v>
      </c>
      <c r="C12">
        <v>20</v>
      </c>
      <c r="D12">
        <v>7919.8559999999998</v>
      </c>
      <c r="G12" t="s">
        <v>19</v>
      </c>
      <c r="H12" t="s">
        <v>20</v>
      </c>
      <c r="I12" s="2">
        <v>19</v>
      </c>
      <c r="J12" s="7">
        <f t="shared" si="0"/>
        <v>6.5068493150684928E-2</v>
      </c>
      <c r="K12" s="2">
        <f t="shared" si="1"/>
        <v>6810.3504349315062</v>
      </c>
    </row>
    <row r="13" spans="1:11" x14ac:dyDescent="0.25">
      <c r="A13">
        <v>320400</v>
      </c>
      <c r="B13" t="s">
        <v>6</v>
      </c>
      <c r="C13">
        <v>10</v>
      </c>
      <c r="D13">
        <v>2438.8130000000001</v>
      </c>
      <c r="G13" t="s">
        <v>21</v>
      </c>
      <c r="H13" t="s">
        <v>22</v>
      </c>
      <c r="I13" s="2">
        <v>21</v>
      </c>
      <c r="J13" s="7">
        <f t="shared" si="0"/>
        <v>7.1917808219178078E-2</v>
      </c>
      <c r="K13" s="2">
        <f t="shared" si="1"/>
        <v>7527.2294280821916</v>
      </c>
    </row>
    <row r="14" spans="1:11" x14ac:dyDescent="0.25">
      <c r="A14">
        <v>320108</v>
      </c>
      <c r="B14" t="s">
        <v>35</v>
      </c>
      <c r="C14">
        <v>5</v>
      </c>
      <c r="D14">
        <v>1727.568</v>
      </c>
      <c r="G14" t="s">
        <v>23</v>
      </c>
      <c r="H14" t="s">
        <v>24</v>
      </c>
      <c r="I14" s="2">
        <f>41-6</f>
        <v>35</v>
      </c>
      <c r="J14" s="7">
        <f t="shared" si="0"/>
        <v>0.11986301369863013</v>
      </c>
      <c r="K14" s="2">
        <f t="shared" si="1"/>
        <v>12545.382380136985</v>
      </c>
    </row>
    <row r="15" spans="1:11" x14ac:dyDescent="0.25">
      <c r="A15">
        <v>320015</v>
      </c>
      <c r="B15" t="s">
        <v>2</v>
      </c>
      <c r="C15">
        <v>12</v>
      </c>
      <c r="D15">
        <v>4308.6819999999998</v>
      </c>
      <c r="G15" t="s">
        <v>25</v>
      </c>
      <c r="H15" t="s">
        <v>26</v>
      </c>
      <c r="I15" s="2">
        <v>21</v>
      </c>
      <c r="J15" s="7">
        <f t="shared" si="0"/>
        <v>7.1917808219178078E-2</v>
      </c>
      <c r="K15" s="2">
        <f t="shared" si="1"/>
        <v>7527.2294280821916</v>
      </c>
    </row>
    <row r="16" spans="1:11" x14ac:dyDescent="0.25">
      <c r="A16">
        <v>324003</v>
      </c>
      <c r="B16" t="s">
        <v>38</v>
      </c>
      <c r="C16">
        <v>0.55000000000000004</v>
      </c>
      <c r="D16">
        <v>217.79599999999999</v>
      </c>
      <c r="G16" t="s">
        <v>27</v>
      </c>
      <c r="H16" t="s">
        <v>28</v>
      </c>
      <c r="I16" s="2">
        <v>52</v>
      </c>
      <c r="J16" s="7">
        <f t="shared" si="0"/>
        <v>0.17808219178082191</v>
      </c>
      <c r="K16" s="2">
        <f t="shared" si="1"/>
        <v>18638.853821917808</v>
      </c>
    </row>
    <row r="17" spans="1:11" x14ac:dyDescent="0.25">
      <c r="A17">
        <v>324003</v>
      </c>
      <c r="B17" t="s">
        <v>38</v>
      </c>
      <c r="C17">
        <v>7.45</v>
      </c>
      <c r="D17">
        <v>2950.1469999999999</v>
      </c>
      <c r="G17" t="s">
        <v>29</v>
      </c>
      <c r="H17" t="s">
        <v>30</v>
      </c>
      <c r="I17" s="2">
        <v>72</v>
      </c>
      <c r="J17" s="7">
        <f t="shared" si="0"/>
        <v>0.24657534246575341</v>
      </c>
      <c r="K17" s="2">
        <f t="shared" si="1"/>
        <v>25807.643753424654</v>
      </c>
    </row>
    <row r="18" spans="1:11" x14ac:dyDescent="0.25">
      <c r="A18">
        <v>324003</v>
      </c>
      <c r="B18" t="s">
        <v>38</v>
      </c>
      <c r="C18">
        <v>4</v>
      </c>
      <c r="D18">
        <v>1583.971</v>
      </c>
      <c r="I18" s="2">
        <f>+SUM(I10:I17)</f>
        <v>292</v>
      </c>
      <c r="K18" s="2">
        <f>+SUM(K10:K17)</f>
        <v>104664.333</v>
      </c>
    </row>
    <row r="19" spans="1:11" x14ac:dyDescent="0.25">
      <c r="A19">
        <v>320400</v>
      </c>
      <c r="B19" t="s">
        <v>6</v>
      </c>
      <c r="C19">
        <v>6</v>
      </c>
      <c r="D19">
        <v>1463.288</v>
      </c>
    </row>
    <row r="20" spans="1:11" x14ac:dyDescent="0.25">
      <c r="A20">
        <v>320108</v>
      </c>
      <c r="B20" t="s">
        <v>35</v>
      </c>
      <c r="C20">
        <v>3</v>
      </c>
      <c r="D20">
        <v>1036.5409999999999</v>
      </c>
    </row>
    <row r="21" spans="1:11" x14ac:dyDescent="0.25">
      <c r="A21">
        <v>320108</v>
      </c>
      <c r="B21" t="s">
        <v>35</v>
      </c>
      <c r="C21">
        <v>2</v>
      </c>
      <c r="D21">
        <v>691.02700000000004</v>
      </c>
    </row>
    <row r="22" spans="1:11" x14ac:dyDescent="0.25">
      <c r="A22">
        <v>322002</v>
      </c>
      <c r="B22" t="s">
        <v>41</v>
      </c>
      <c r="C22">
        <v>40</v>
      </c>
      <c r="D22">
        <v>4335.6379999999999</v>
      </c>
    </row>
    <row r="23" spans="1:11" x14ac:dyDescent="0.25">
      <c r="A23">
        <v>320015</v>
      </c>
      <c r="B23" t="s">
        <v>2</v>
      </c>
      <c r="C23">
        <v>10</v>
      </c>
      <c r="D23">
        <v>3590.5680000000002</v>
      </c>
    </row>
    <row r="24" spans="1:11" x14ac:dyDescent="0.25">
      <c r="A24">
        <v>320400</v>
      </c>
      <c r="B24" t="s">
        <v>6</v>
      </c>
      <c r="C24">
        <v>3</v>
      </c>
      <c r="D24">
        <v>731.64400000000001</v>
      </c>
    </row>
    <row r="25" spans="1:11" x14ac:dyDescent="0.25">
      <c r="A25">
        <v>320400</v>
      </c>
      <c r="B25" t="s">
        <v>6</v>
      </c>
      <c r="C25">
        <v>1</v>
      </c>
      <c r="D25">
        <v>243.881</v>
      </c>
    </row>
    <row r="26" spans="1:11" x14ac:dyDescent="0.25">
      <c r="A26">
        <v>320108</v>
      </c>
      <c r="B26" t="s">
        <v>35</v>
      </c>
      <c r="C26">
        <v>5</v>
      </c>
      <c r="D26">
        <v>1727.568</v>
      </c>
    </row>
    <row r="27" spans="1:11" x14ac:dyDescent="0.25">
      <c r="A27">
        <v>320015</v>
      </c>
      <c r="B27" t="s">
        <v>2</v>
      </c>
      <c r="C27">
        <v>10</v>
      </c>
      <c r="D27">
        <v>3590.5680000000002</v>
      </c>
    </row>
    <row r="28" spans="1:11" x14ac:dyDescent="0.25">
      <c r="A28">
        <v>324003</v>
      </c>
      <c r="B28" t="s">
        <v>38</v>
      </c>
      <c r="C28">
        <v>18</v>
      </c>
      <c r="D28">
        <v>7127.87</v>
      </c>
    </row>
    <row r="29" spans="1:11" x14ac:dyDescent="0.25">
      <c r="A29">
        <v>320108</v>
      </c>
      <c r="B29" t="s">
        <v>35</v>
      </c>
      <c r="C29">
        <v>10</v>
      </c>
      <c r="D29">
        <v>3455.136</v>
      </c>
    </row>
    <row r="30" spans="1:11" x14ac:dyDescent="0.25">
      <c r="A30">
        <v>320015</v>
      </c>
      <c r="B30" t="s">
        <v>2</v>
      </c>
      <c r="C30">
        <v>9</v>
      </c>
      <c r="D30">
        <v>3231.511</v>
      </c>
    </row>
    <row r="31" spans="1:11" x14ac:dyDescent="0.25">
      <c r="A31">
        <v>320015</v>
      </c>
      <c r="B31" t="s">
        <v>2</v>
      </c>
      <c r="C31">
        <v>1</v>
      </c>
      <c r="D31">
        <v>359.05700000000002</v>
      </c>
    </row>
    <row r="32" spans="1:11" x14ac:dyDescent="0.25">
      <c r="A32">
        <v>324003</v>
      </c>
      <c r="B32" t="s">
        <v>38</v>
      </c>
      <c r="C32">
        <v>10</v>
      </c>
      <c r="D32">
        <v>3959.9279999999999</v>
      </c>
    </row>
    <row r="33" spans="1:4" x14ac:dyDescent="0.25">
      <c r="A33">
        <v>320400</v>
      </c>
      <c r="B33" t="s">
        <v>6</v>
      </c>
      <c r="C33">
        <v>6</v>
      </c>
      <c r="D33">
        <v>1463.288</v>
      </c>
    </row>
    <row r="34" spans="1:4" x14ac:dyDescent="0.25">
      <c r="A34">
        <v>320108</v>
      </c>
      <c r="B34" t="s">
        <v>35</v>
      </c>
      <c r="C34">
        <v>10</v>
      </c>
      <c r="D34">
        <v>3455.136</v>
      </c>
    </row>
    <row r="35" spans="1:4" x14ac:dyDescent="0.25">
      <c r="A35">
        <v>322002</v>
      </c>
      <c r="B35" t="s">
        <v>41</v>
      </c>
      <c r="C35">
        <v>9</v>
      </c>
      <c r="D35">
        <v>975.51900000000001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FAAF-C652-4E36-8996-B23220C99839}">
  <dimension ref="A1:M25"/>
  <sheetViews>
    <sheetView workbookViewId="0">
      <selection activeCell="J18" sqref="J18"/>
    </sheetView>
  </sheetViews>
  <sheetFormatPr defaultRowHeight="15" x14ac:dyDescent="0.25"/>
  <cols>
    <col min="8" max="8" width="17.42578125" bestFit="1" customWidth="1"/>
    <col min="9" max="9" width="17.28515625" bestFit="1" customWidth="1"/>
    <col min="10" max="10" width="13.85546875" bestFit="1" customWidth="1"/>
    <col min="12" max="12" width="11.42578125" customWidth="1"/>
    <col min="13" max="13" width="10.5703125" bestFit="1" customWidth="1"/>
  </cols>
  <sheetData>
    <row r="1" spans="1:13" x14ac:dyDescent="0.25">
      <c r="A1" t="s">
        <v>0</v>
      </c>
      <c r="B1" t="s">
        <v>1</v>
      </c>
      <c r="C1" t="s">
        <v>9</v>
      </c>
      <c r="D1" t="s">
        <v>39</v>
      </c>
    </row>
    <row r="2" spans="1:13" x14ac:dyDescent="0.25">
      <c r="A2">
        <v>324003</v>
      </c>
      <c r="B2" t="s">
        <v>38</v>
      </c>
      <c r="C2">
        <v>12</v>
      </c>
      <c r="D2">
        <v>4751.1360000000004</v>
      </c>
      <c r="H2" s="3" t="s">
        <v>10</v>
      </c>
      <c r="I2" t="s">
        <v>12</v>
      </c>
      <c r="J2" t="s">
        <v>40</v>
      </c>
    </row>
    <row r="3" spans="1:13" x14ac:dyDescent="0.25">
      <c r="A3">
        <v>322002</v>
      </c>
      <c r="B3" t="s">
        <v>41</v>
      </c>
      <c r="C3">
        <v>137</v>
      </c>
      <c r="D3">
        <v>14849.562</v>
      </c>
      <c r="H3" s="4" t="s">
        <v>38</v>
      </c>
      <c r="I3">
        <v>63</v>
      </c>
      <c r="J3">
        <v>24943.464</v>
      </c>
    </row>
    <row r="4" spans="1:13" x14ac:dyDescent="0.25">
      <c r="A4">
        <v>320015</v>
      </c>
      <c r="B4" t="s">
        <v>2</v>
      </c>
      <c r="C4">
        <v>30</v>
      </c>
      <c r="D4">
        <v>10771.704</v>
      </c>
      <c r="H4" s="4" t="s">
        <v>37</v>
      </c>
      <c r="I4">
        <v>65</v>
      </c>
      <c r="J4">
        <v>15500.16</v>
      </c>
    </row>
    <row r="5" spans="1:13" x14ac:dyDescent="0.25">
      <c r="A5">
        <v>320118</v>
      </c>
      <c r="B5" t="s">
        <v>36</v>
      </c>
      <c r="C5">
        <v>4</v>
      </c>
      <c r="D5">
        <v>910.82899999999995</v>
      </c>
      <c r="H5" s="4" t="s">
        <v>2</v>
      </c>
      <c r="I5">
        <v>111</v>
      </c>
      <c r="J5">
        <v>39855.305</v>
      </c>
    </row>
    <row r="6" spans="1:13" x14ac:dyDescent="0.25">
      <c r="A6">
        <v>320023</v>
      </c>
      <c r="B6" t="s">
        <v>37</v>
      </c>
      <c r="C6">
        <v>15</v>
      </c>
      <c r="D6">
        <v>3576.96</v>
      </c>
      <c r="H6" s="4" t="s">
        <v>36</v>
      </c>
      <c r="I6">
        <v>23</v>
      </c>
      <c r="J6">
        <v>5237.2659999999996</v>
      </c>
    </row>
    <row r="7" spans="1:13" x14ac:dyDescent="0.25">
      <c r="A7">
        <v>324003</v>
      </c>
      <c r="B7" t="s">
        <v>38</v>
      </c>
      <c r="C7">
        <v>9</v>
      </c>
      <c r="D7">
        <v>3563.3519999999999</v>
      </c>
      <c r="H7" s="4" t="s">
        <v>41</v>
      </c>
      <c r="I7">
        <v>137</v>
      </c>
      <c r="J7">
        <v>14849.562</v>
      </c>
    </row>
    <row r="8" spans="1:13" x14ac:dyDescent="0.25">
      <c r="A8">
        <v>324003</v>
      </c>
      <c r="B8" t="s">
        <v>38</v>
      </c>
      <c r="C8">
        <v>3</v>
      </c>
      <c r="D8">
        <v>1187.7840000000001</v>
      </c>
      <c r="H8" s="4" t="s">
        <v>11</v>
      </c>
      <c r="I8">
        <v>399</v>
      </c>
      <c r="J8">
        <v>100385.75700000001</v>
      </c>
      <c r="M8">
        <v>100385.75700000001</v>
      </c>
    </row>
    <row r="9" spans="1:13" x14ac:dyDescent="0.25">
      <c r="A9">
        <v>324003</v>
      </c>
      <c r="B9" t="s">
        <v>38</v>
      </c>
      <c r="C9">
        <v>6</v>
      </c>
      <c r="D9">
        <v>2375.5680000000002</v>
      </c>
      <c r="L9" t="s">
        <v>42</v>
      </c>
    </row>
    <row r="10" spans="1:13" x14ac:dyDescent="0.25">
      <c r="A10">
        <v>320015</v>
      </c>
      <c r="B10" t="s">
        <v>2</v>
      </c>
      <c r="C10">
        <v>17</v>
      </c>
      <c r="D10">
        <v>6103.9660000000003</v>
      </c>
      <c r="H10" t="s">
        <v>15</v>
      </c>
      <c r="I10" t="s">
        <v>16</v>
      </c>
      <c r="K10">
        <f>30-3+3</f>
        <v>30</v>
      </c>
      <c r="L10">
        <f>+K10/$K$18</f>
        <v>0.16949152542372881</v>
      </c>
      <c r="M10" s="2">
        <f>+L10*$M$8</f>
        <v>17014.535084745763</v>
      </c>
    </row>
    <row r="11" spans="1:13" x14ac:dyDescent="0.25">
      <c r="A11">
        <v>320023</v>
      </c>
      <c r="B11" t="s">
        <v>37</v>
      </c>
      <c r="C11">
        <v>15</v>
      </c>
      <c r="D11">
        <v>3576.96</v>
      </c>
      <c r="H11" t="s">
        <v>17</v>
      </c>
      <c r="I11" t="s">
        <v>18</v>
      </c>
      <c r="K11">
        <f>28+3</f>
        <v>31</v>
      </c>
      <c r="L11">
        <f t="shared" ref="L11:L17" si="0">+K11/$K$18</f>
        <v>0.1751412429378531</v>
      </c>
      <c r="M11" s="2">
        <f t="shared" ref="M11:M17" si="1">+L11*$M$8</f>
        <v>17581.686254237291</v>
      </c>
    </row>
    <row r="12" spans="1:13" x14ac:dyDescent="0.25">
      <c r="A12">
        <v>324003</v>
      </c>
      <c r="B12" t="s">
        <v>38</v>
      </c>
      <c r="C12">
        <v>13</v>
      </c>
      <c r="D12">
        <v>5147.0640000000003</v>
      </c>
      <c r="H12" t="s">
        <v>19</v>
      </c>
      <c r="I12" t="s">
        <v>20</v>
      </c>
      <c r="K12">
        <v>16</v>
      </c>
      <c r="L12">
        <f t="shared" si="0"/>
        <v>9.03954802259887E-2</v>
      </c>
      <c r="M12" s="2">
        <f t="shared" si="1"/>
        <v>9074.4187118644077</v>
      </c>
    </row>
    <row r="13" spans="1:13" x14ac:dyDescent="0.25">
      <c r="A13">
        <v>320015</v>
      </c>
      <c r="B13" t="s">
        <v>2</v>
      </c>
      <c r="C13">
        <v>18</v>
      </c>
      <c r="D13">
        <v>6463.0219999999999</v>
      </c>
      <c r="H13" t="s">
        <v>21</v>
      </c>
      <c r="I13" t="s">
        <v>22</v>
      </c>
      <c r="K13">
        <v>44</v>
      </c>
      <c r="L13">
        <f t="shared" si="0"/>
        <v>0.24858757062146894</v>
      </c>
      <c r="M13" s="2">
        <f t="shared" si="1"/>
        <v>24954.651457627122</v>
      </c>
    </row>
    <row r="14" spans="1:13" x14ac:dyDescent="0.25">
      <c r="A14">
        <v>320118</v>
      </c>
      <c r="B14" t="s">
        <v>36</v>
      </c>
      <c r="C14">
        <v>4</v>
      </c>
      <c r="D14">
        <v>910.82899999999995</v>
      </c>
      <c r="H14" t="s">
        <v>23</v>
      </c>
      <c r="I14" t="s">
        <v>24</v>
      </c>
      <c r="K14">
        <f>10-3</f>
        <v>7</v>
      </c>
      <c r="L14">
        <f t="shared" si="0"/>
        <v>3.954802259887006E-2</v>
      </c>
      <c r="M14" s="2">
        <f t="shared" si="1"/>
        <v>3970.0581864406786</v>
      </c>
    </row>
    <row r="15" spans="1:13" x14ac:dyDescent="0.25">
      <c r="A15">
        <v>320023</v>
      </c>
      <c r="B15" t="s">
        <v>37</v>
      </c>
      <c r="C15">
        <v>11</v>
      </c>
      <c r="D15">
        <v>2623.1039999999998</v>
      </c>
      <c r="H15" t="s">
        <v>25</v>
      </c>
      <c r="I15" t="s">
        <v>26</v>
      </c>
      <c r="K15">
        <v>27</v>
      </c>
      <c r="L15">
        <f t="shared" si="0"/>
        <v>0.15254237288135594</v>
      </c>
      <c r="M15" s="2">
        <f t="shared" si="1"/>
        <v>15313.08157627119</v>
      </c>
    </row>
    <row r="16" spans="1:13" x14ac:dyDescent="0.25">
      <c r="A16">
        <v>324003</v>
      </c>
      <c r="B16" t="s">
        <v>38</v>
      </c>
      <c r="C16">
        <v>19</v>
      </c>
      <c r="D16">
        <v>7522.6319999999996</v>
      </c>
      <c r="H16" t="s">
        <v>27</v>
      </c>
      <c r="I16" t="s">
        <v>28</v>
      </c>
      <c r="K16">
        <v>21</v>
      </c>
      <c r="L16">
        <f t="shared" si="0"/>
        <v>0.11864406779661017</v>
      </c>
      <c r="M16" s="2">
        <f t="shared" si="1"/>
        <v>11910.174559322035</v>
      </c>
    </row>
    <row r="17" spans="1:13" x14ac:dyDescent="0.25">
      <c r="A17">
        <v>320015</v>
      </c>
      <c r="B17" t="s">
        <v>2</v>
      </c>
      <c r="C17">
        <v>16</v>
      </c>
      <c r="D17">
        <v>5744.9089999999997</v>
      </c>
      <c r="H17" t="s">
        <v>29</v>
      </c>
      <c r="I17" t="s">
        <v>30</v>
      </c>
      <c r="K17">
        <v>1</v>
      </c>
      <c r="L17">
        <f t="shared" si="0"/>
        <v>5.6497175141242938E-3</v>
      </c>
      <c r="M17" s="2">
        <f t="shared" si="1"/>
        <v>567.15116949152548</v>
      </c>
    </row>
    <row r="18" spans="1:13" x14ac:dyDescent="0.25">
      <c r="A18">
        <v>320118</v>
      </c>
      <c r="B18" t="s">
        <v>36</v>
      </c>
      <c r="C18">
        <v>1</v>
      </c>
      <c r="D18">
        <v>227.70699999999999</v>
      </c>
      <c r="K18">
        <f>+SUM(K10:K17)</f>
        <v>177</v>
      </c>
    </row>
    <row r="19" spans="1:13" x14ac:dyDescent="0.25">
      <c r="A19">
        <v>320023</v>
      </c>
      <c r="B19" t="s">
        <v>37</v>
      </c>
      <c r="C19">
        <v>9</v>
      </c>
      <c r="D19">
        <v>2146.1759999999999</v>
      </c>
    </row>
    <row r="20" spans="1:13" x14ac:dyDescent="0.25">
      <c r="A20">
        <v>320015</v>
      </c>
      <c r="B20" t="s">
        <v>2</v>
      </c>
      <c r="C20">
        <v>2</v>
      </c>
      <c r="D20">
        <v>718.11400000000003</v>
      </c>
    </row>
    <row r="21" spans="1:13" x14ac:dyDescent="0.25">
      <c r="A21">
        <v>324003</v>
      </c>
      <c r="B21" t="s">
        <v>38</v>
      </c>
      <c r="C21">
        <v>1</v>
      </c>
      <c r="D21">
        <v>395.928</v>
      </c>
    </row>
    <row r="22" spans="1:13" x14ac:dyDescent="0.25">
      <c r="A22">
        <v>320015</v>
      </c>
      <c r="B22" t="s">
        <v>2</v>
      </c>
      <c r="C22">
        <v>5</v>
      </c>
      <c r="D22">
        <v>1795.2840000000001</v>
      </c>
    </row>
    <row r="23" spans="1:13" x14ac:dyDescent="0.25">
      <c r="A23">
        <v>320015</v>
      </c>
      <c r="B23" t="s">
        <v>2</v>
      </c>
      <c r="C23">
        <v>23</v>
      </c>
      <c r="D23">
        <v>8258.3060000000005</v>
      </c>
    </row>
    <row r="24" spans="1:13" x14ac:dyDescent="0.25">
      <c r="A24">
        <v>320118</v>
      </c>
      <c r="B24" t="s">
        <v>36</v>
      </c>
      <c r="C24">
        <v>14</v>
      </c>
      <c r="D24">
        <v>3187.9009999999998</v>
      </c>
    </row>
    <row r="25" spans="1:13" x14ac:dyDescent="0.25">
      <c r="A25">
        <v>320023</v>
      </c>
      <c r="B25" t="s">
        <v>37</v>
      </c>
      <c r="C25">
        <v>15</v>
      </c>
      <c r="D25">
        <v>3576.96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88E5-8C27-4EB0-8304-1F74ABDFDA49}">
  <dimension ref="A1:L31"/>
  <sheetViews>
    <sheetView tabSelected="1" workbookViewId="0">
      <selection activeCell="L18" sqref="L18"/>
    </sheetView>
  </sheetViews>
  <sheetFormatPr defaultRowHeight="15" x14ac:dyDescent="0.25"/>
  <cols>
    <col min="7" max="7" width="21.140625" bestFit="1" customWidth="1"/>
    <col min="8" max="8" width="17.28515625" style="1" bestFit="1" customWidth="1"/>
    <col min="9" max="9" width="13.85546875" style="1" bestFit="1" customWidth="1"/>
    <col min="12" max="12" width="10.5703125" bestFit="1" customWidth="1"/>
  </cols>
  <sheetData>
    <row r="1" spans="1:12" x14ac:dyDescent="0.25">
      <c r="A1" t="s">
        <v>0</v>
      </c>
      <c r="B1" t="s">
        <v>1</v>
      </c>
      <c r="C1" t="s">
        <v>9</v>
      </c>
      <c r="D1" t="s">
        <v>39</v>
      </c>
      <c r="G1" s="3" t="s">
        <v>10</v>
      </c>
      <c r="H1" s="1" t="s">
        <v>12</v>
      </c>
      <c r="I1" s="1" t="s">
        <v>40</v>
      </c>
    </row>
    <row r="2" spans="1:12" x14ac:dyDescent="0.25">
      <c r="A2">
        <v>320015</v>
      </c>
      <c r="B2" t="s">
        <v>2</v>
      </c>
      <c r="C2">
        <v>10.016666666666667</v>
      </c>
      <c r="D2">
        <v>3488.8049999999998</v>
      </c>
      <c r="G2" s="4" t="s">
        <v>37</v>
      </c>
      <c r="H2" s="1">
        <v>42</v>
      </c>
      <c r="I2" s="1">
        <v>9715.023000000001</v>
      </c>
    </row>
    <row r="3" spans="1:12" x14ac:dyDescent="0.25">
      <c r="A3">
        <v>320107</v>
      </c>
      <c r="B3" t="s">
        <v>5</v>
      </c>
      <c r="C3">
        <v>7.416666666666667</v>
      </c>
      <c r="D3">
        <v>2468.8420000000001</v>
      </c>
      <c r="G3" s="4" t="s">
        <v>2</v>
      </c>
      <c r="H3" s="1">
        <v>25.6</v>
      </c>
      <c r="I3" s="1">
        <v>8916.48</v>
      </c>
    </row>
    <row r="4" spans="1:12" x14ac:dyDescent="0.25">
      <c r="A4">
        <v>320023</v>
      </c>
      <c r="B4" t="s">
        <v>37</v>
      </c>
      <c r="C4">
        <v>18</v>
      </c>
      <c r="D4">
        <v>4163.5810000000001</v>
      </c>
      <c r="G4" s="4" t="s">
        <v>34</v>
      </c>
      <c r="H4" s="1">
        <v>32.083333333333329</v>
      </c>
      <c r="I4" s="1">
        <v>9445.3121599999995</v>
      </c>
    </row>
    <row r="5" spans="1:12" x14ac:dyDescent="0.25">
      <c r="A5">
        <v>323004</v>
      </c>
      <c r="B5" t="s">
        <v>34</v>
      </c>
      <c r="C5">
        <v>12.916666666666666</v>
      </c>
      <c r="D5">
        <v>3802.6579999999999</v>
      </c>
      <c r="G5" s="4" t="s">
        <v>43</v>
      </c>
      <c r="H5" s="1">
        <v>25.833333333333332</v>
      </c>
      <c r="I5" s="1">
        <v>7605.3171599999996</v>
      </c>
    </row>
    <row r="6" spans="1:12" x14ac:dyDescent="0.25">
      <c r="A6">
        <v>322000</v>
      </c>
      <c r="B6" t="s">
        <v>43</v>
      </c>
      <c r="C6">
        <v>11.333333333333334</v>
      </c>
      <c r="D6">
        <v>3336.5259999999998</v>
      </c>
      <c r="G6" s="4" t="s">
        <v>5</v>
      </c>
      <c r="H6" s="1">
        <v>19.583333333333332</v>
      </c>
      <c r="I6" s="1">
        <v>6518.8532399999995</v>
      </c>
    </row>
    <row r="7" spans="1:12" x14ac:dyDescent="0.25">
      <c r="A7">
        <v>320926</v>
      </c>
      <c r="B7" t="s">
        <v>4</v>
      </c>
      <c r="C7">
        <v>0.48333333333333334</v>
      </c>
      <c r="D7">
        <v>168.345</v>
      </c>
      <c r="G7" s="4" t="s">
        <v>4</v>
      </c>
      <c r="H7" s="1">
        <v>8.25</v>
      </c>
      <c r="I7" s="1">
        <v>2873.4749999999999</v>
      </c>
    </row>
    <row r="8" spans="1:12" x14ac:dyDescent="0.25">
      <c r="A8">
        <v>320926</v>
      </c>
      <c r="B8" t="s">
        <v>4</v>
      </c>
      <c r="C8">
        <v>2.5166666666666666</v>
      </c>
      <c r="D8">
        <v>876.55499999999995</v>
      </c>
      <c r="G8" s="4" t="s">
        <v>44</v>
      </c>
    </row>
    <row r="9" spans="1:12" x14ac:dyDescent="0.25">
      <c r="A9">
        <v>320015</v>
      </c>
      <c r="B9" t="s">
        <v>2</v>
      </c>
      <c r="C9">
        <v>0.1</v>
      </c>
      <c r="D9">
        <v>34.83</v>
      </c>
      <c r="G9" s="4" t="s">
        <v>11</v>
      </c>
      <c r="H9" s="1">
        <v>153.35</v>
      </c>
      <c r="I9" s="1">
        <v>45074.460559999992</v>
      </c>
    </row>
    <row r="10" spans="1:12" x14ac:dyDescent="0.25">
      <c r="A10">
        <v>323004</v>
      </c>
      <c r="B10" t="s">
        <v>34</v>
      </c>
      <c r="C10">
        <v>0.25</v>
      </c>
      <c r="D10">
        <v>73.599999999999994</v>
      </c>
    </row>
    <row r="11" spans="1:12" x14ac:dyDescent="0.25">
      <c r="A11">
        <v>320015</v>
      </c>
      <c r="B11" t="s">
        <v>2</v>
      </c>
      <c r="C11">
        <v>2.4</v>
      </c>
      <c r="D11">
        <v>835.92</v>
      </c>
      <c r="K11" t="s">
        <v>45</v>
      </c>
      <c r="L11">
        <v>45074.460559999992</v>
      </c>
    </row>
    <row r="12" spans="1:12" x14ac:dyDescent="0.25">
      <c r="A12">
        <v>320107</v>
      </c>
      <c r="B12" t="s">
        <v>5</v>
      </c>
      <c r="C12">
        <v>5.0999999999999996</v>
      </c>
      <c r="D12">
        <v>1697.6759999999999</v>
      </c>
      <c r="G12" t="s">
        <v>15</v>
      </c>
      <c r="H12" s="1" t="s">
        <v>16</v>
      </c>
      <c r="J12" s="8">
        <f>9-1+2+1</f>
        <v>11</v>
      </c>
      <c r="K12">
        <f>+J12/$J$19</f>
        <v>0.10280373831775701</v>
      </c>
      <c r="L12" s="2">
        <f>+K12*$L$11</f>
        <v>4633.823048224298</v>
      </c>
    </row>
    <row r="13" spans="1:12" x14ac:dyDescent="0.25">
      <c r="A13">
        <v>320023</v>
      </c>
      <c r="B13" t="s">
        <v>37</v>
      </c>
      <c r="C13">
        <v>11</v>
      </c>
      <c r="D13">
        <v>2544.4110000000001</v>
      </c>
      <c r="G13" t="s">
        <v>17</v>
      </c>
      <c r="H13" s="1" t="s">
        <v>18</v>
      </c>
      <c r="J13">
        <f>23+1</f>
        <v>24</v>
      </c>
      <c r="K13">
        <f t="shared" ref="K13:K18" si="0">+J13/$J$19</f>
        <v>0.22429906542056074</v>
      </c>
      <c r="L13" s="2">
        <f t="shared" ref="L13:L18" si="1">+K13*$L$11</f>
        <v>10110.159377943923</v>
      </c>
    </row>
    <row r="14" spans="1:12" x14ac:dyDescent="0.25">
      <c r="A14">
        <v>323004</v>
      </c>
      <c r="B14" t="s">
        <v>34</v>
      </c>
      <c r="C14">
        <v>8.75</v>
      </c>
      <c r="D14">
        <v>2575.9940000000001</v>
      </c>
      <c r="G14" t="s">
        <v>21</v>
      </c>
      <c r="H14" s="1" t="s">
        <v>22</v>
      </c>
      <c r="J14">
        <v>10</v>
      </c>
      <c r="K14">
        <f t="shared" si="0"/>
        <v>9.3457943925233641E-2</v>
      </c>
      <c r="L14" s="2">
        <f t="shared" si="1"/>
        <v>4212.5664074766346</v>
      </c>
    </row>
    <row r="15" spans="1:12" x14ac:dyDescent="0.25">
      <c r="A15">
        <v>322000</v>
      </c>
      <c r="B15" t="s">
        <v>43</v>
      </c>
      <c r="C15">
        <v>7.416666666666667</v>
      </c>
      <c r="D15">
        <v>2183.462</v>
      </c>
      <c r="G15" t="s">
        <v>23</v>
      </c>
      <c r="H15" s="1" t="s">
        <v>24</v>
      </c>
      <c r="J15">
        <f>25-2</f>
        <v>23</v>
      </c>
      <c r="K15">
        <f t="shared" si="0"/>
        <v>0.21495327102803738</v>
      </c>
      <c r="L15" s="2">
        <f t="shared" si="1"/>
        <v>9688.9027371962602</v>
      </c>
    </row>
    <row r="16" spans="1:12" x14ac:dyDescent="0.25">
      <c r="A16">
        <v>320926</v>
      </c>
      <c r="B16" t="s">
        <v>4</v>
      </c>
      <c r="C16">
        <v>1.9166666666666667</v>
      </c>
      <c r="D16">
        <v>667.57500000000005</v>
      </c>
      <c r="G16" t="s">
        <v>25</v>
      </c>
      <c r="H16" s="1" t="s">
        <v>26</v>
      </c>
      <c r="J16">
        <v>10</v>
      </c>
      <c r="K16">
        <f t="shared" si="0"/>
        <v>9.3457943925233641E-2</v>
      </c>
      <c r="L16" s="2">
        <f t="shared" si="1"/>
        <v>4212.5664074766346</v>
      </c>
    </row>
    <row r="17" spans="1:12" x14ac:dyDescent="0.25">
      <c r="A17">
        <v>320015</v>
      </c>
      <c r="B17" t="s">
        <v>2</v>
      </c>
      <c r="C17">
        <v>13.183333333333334</v>
      </c>
      <c r="D17">
        <v>4591.7550000000001</v>
      </c>
      <c r="G17" t="s">
        <v>27</v>
      </c>
      <c r="H17" s="1" t="s">
        <v>28</v>
      </c>
      <c r="J17">
        <v>26</v>
      </c>
      <c r="K17">
        <f t="shared" si="0"/>
        <v>0.24299065420560748</v>
      </c>
      <c r="L17" s="2">
        <f t="shared" si="1"/>
        <v>10952.672659439251</v>
      </c>
    </row>
    <row r="18" spans="1:12" x14ac:dyDescent="0.25">
      <c r="A18">
        <v>320107</v>
      </c>
      <c r="B18" t="s">
        <v>5</v>
      </c>
      <c r="C18">
        <v>7.0666666666666664</v>
      </c>
      <c r="D18">
        <v>2352.335</v>
      </c>
      <c r="G18" t="s">
        <v>29</v>
      </c>
      <c r="H18" s="1" t="s">
        <v>30</v>
      </c>
      <c r="J18" s="8">
        <f>4-1</f>
        <v>3</v>
      </c>
      <c r="K18">
        <f t="shared" si="0"/>
        <v>2.8037383177570093E-2</v>
      </c>
      <c r="L18" s="2">
        <f t="shared" si="1"/>
        <v>1263.7699222429903</v>
      </c>
    </row>
    <row r="19" spans="1:12" x14ac:dyDescent="0.25">
      <c r="A19">
        <v>320023</v>
      </c>
      <c r="B19" t="s">
        <v>37</v>
      </c>
      <c r="C19">
        <v>13</v>
      </c>
      <c r="D19">
        <v>3007.0309999999999</v>
      </c>
      <c r="J19">
        <f>+SUM(J12:J18)</f>
        <v>107</v>
      </c>
    </row>
    <row r="20" spans="1:12" x14ac:dyDescent="0.25">
      <c r="A20">
        <v>323004</v>
      </c>
      <c r="B20" t="s">
        <v>34</v>
      </c>
      <c r="C20">
        <v>2.5</v>
      </c>
      <c r="D20">
        <v>735.99800000000005</v>
      </c>
    </row>
    <row r="21" spans="1:12" x14ac:dyDescent="0.25">
      <c r="A21">
        <v>323004</v>
      </c>
      <c r="B21" t="s">
        <v>34</v>
      </c>
      <c r="C21">
        <v>7.916666666666667</v>
      </c>
      <c r="D21">
        <v>2330.6619999999998</v>
      </c>
    </row>
    <row r="22" spans="1:12" x14ac:dyDescent="0.25">
      <c r="A22">
        <v>322000</v>
      </c>
      <c r="B22" t="s">
        <v>43</v>
      </c>
      <c r="C22">
        <v>7.083333333333333</v>
      </c>
      <c r="D22">
        <v>2085.3290000000002</v>
      </c>
    </row>
    <row r="23" spans="1:12" x14ac:dyDescent="0.25">
      <c r="A23">
        <v>320926</v>
      </c>
      <c r="B23" t="s">
        <v>4</v>
      </c>
      <c r="C23">
        <v>3.3333333333333335</v>
      </c>
      <c r="D23">
        <v>1161</v>
      </c>
    </row>
    <row r="24" spans="1:12" x14ac:dyDescent="0.25">
      <c r="A24">
        <v>320015</v>
      </c>
      <c r="B24" t="s">
        <v>2</v>
      </c>
      <c r="C24">
        <v>0.1</v>
      </c>
      <c r="D24">
        <v>34.83</v>
      </c>
    </row>
    <row r="25" spans="1:12" x14ac:dyDescent="0.25">
      <c r="A25">
        <v>320107</v>
      </c>
      <c r="B25" t="s">
        <v>5</v>
      </c>
      <c r="C25">
        <v>0.1</v>
      </c>
      <c r="D25">
        <v>33.287999999999997</v>
      </c>
    </row>
    <row r="26" spans="1:12" x14ac:dyDescent="0.25">
      <c r="A26">
        <v>322000</v>
      </c>
      <c r="B26" t="s">
        <v>43</v>
      </c>
      <c r="C26">
        <v>0.25</v>
      </c>
      <c r="D26">
        <v>73.599999999999994</v>
      </c>
    </row>
    <row r="27" spans="1:12" x14ac:dyDescent="0.25">
      <c r="A27">
        <v>320015</v>
      </c>
      <c r="B27" t="s">
        <v>2</v>
      </c>
      <c r="C27">
        <v>-0.1</v>
      </c>
      <c r="D27">
        <v>-34.83</v>
      </c>
    </row>
    <row r="28" spans="1:12" x14ac:dyDescent="0.25">
      <c r="A28">
        <v>323004</v>
      </c>
      <c r="B28" t="s">
        <v>34</v>
      </c>
      <c r="C28">
        <v>-0.25</v>
      </c>
      <c r="D28">
        <v>-73.599840000000015</v>
      </c>
    </row>
    <row r="29" spans="1:12" x14ac:dyDescent="0.25">
      <c r="A29">
        <v>320015</v>
      </c>
      <c r="B29" t="s">
        <v>2</v>
      </c>
      <c r="C29">
        <v>-0.1</v>
      </c>
      <c r="D29">
        <v>-34.83</v>
      </c>
    </row>
    <row r="30" spans="1:12" x14ac:dyDescent="0.25">
      <c r="A30">
        <v>320107</v>
      </c>
      <c r="B30" t="s">
        <v>5</v>
      </c>
      <c r="C30">
        <v>-0.1</v>
      </c>
      <c r="D30">
        <v>-33.287759999999999</v>
      </c>
    </row>
    <row r="31" spans="1:12" x14ac:dyDescent="0.25">
      <c r="A31">
        <v>322000</v>
      </c>
      <c r="B31" t="s">
        <v>43</v>
      </c>
      <c r="C31">
        <v>-0.25</v>
      </c>
      <c r="D31">
        <v>-73.599840000000015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CK</vt:lpstr>
      <vt:lpstr>Family mart</vt:lpstr>
      <vt:lpstr>GS 25</vt:lpstr>
      <vt:lpstr>MINISTOP</vt:lpstr>
      <vt:lpstr>7&amp;11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2024-10-15T10:22:30Z</dcterms:created>
  <dcterms:modified xsi:type="dcterms:W3CDTF">2024-10-16T03:52:59Z</dcterms:modified>
</cp:coreProperties>
</file>