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인건비\"/>
    </mc:Choice>
  </mc:AlternateContent>
  <bookViews>
    <workbookView xWindow="-120" yWindow="-120" windowWidth="25440" windowHeight="15390" tabRatio="892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" i="2" l="1"/>
  <c r="H89" i="2"/>
  <c r="H96" i="2"/>
  <c r="H95" i="2"/>
  <c r="I56" i="2"/>
  <c r="H76" i="2"/>
  <c r="H54" i="2"/>
  <c r="H38" i="2"/>
  <c r="E76" i="2"/>
  <c r="E75" i="2"/>
  <c r="E88" i="2"/>
  <c r="E94" i="2"/>
  <c r="F76" i="2"/>
  <c r="H75" i="2"/>
  <c r="H72" i="2"/>
  <c r="H66" i="2"/>
  <c r="I75" i="2"/>
  <c r="I88" i="2" l="1"/>
  <c r="I86" i="2"/>
  <c r="I84" i="2"/>
  <c r="I68" i="2"/>
  <c r="I66" i="2"/>
  <c r="I64" i="2"/>
  <c r="I48" i="2"/>
  <c r="I46" i="2"/>
  <c r="I32" i="2"/>
  <c r="I34" i="2"/>
  <c r="N96" i="2"/>
  <c r="I96" i="2" l="1"/>
  <c r="J87" i="2"/>
  <c r="F96" i="2"/>
  <c r="N94" i="2"/>
  <c r="G94" i="2"/>
  <c r="G93" i="2"/>
  <c r="G92" i="2"/>
  <c r="F94" i="2"/>
  <c r="F93" i="2"/>
  <c r="F92" i="2"/>
  <c r="G88" i="2"/>
  <c r="G84" i="2"/>
  <c r="G86" i="2"/>
  <c r="F88" i="2"/>
  <c r="F86" i="2"/>
  <c r="F84" i="2"/>
  <c r="O92" i="2" l="1"/>
  <c r="N92" i="2"/>
  <c r="I95" i="2"/>
  <c r="F95" i="2"/>
  <c r="E96" i="2"/>
  <c r="I54" i="2"/>
  <c r="I55" i="2" s="1"/>
  <c r="H55" i="2"/>
  <c r="H56" i="2" s="1"/>
  <c r="H49" i="2"/>
  <c r="E38" i="2"/>
  <c r="E55" i="2"/>
  <c r="E56" i="2"/>
  <c r="J94" i="2"/>
  <c r="E93" i="2"/>
  <c r="J93" i="2"/>
  <c r="H94" i="2"/>
  <c r="P96" i="2"/>
  <c r="H93" i="2"/>
  <c r="H53" i="2"/>
  <c r="O96" i="2"/>
  <c r="N56" i="2"/>
  <c r="O56" i="2"/>
  <c r="N54" i="2"/>
  <c r="O72" i="2"/>
  <c r="P72" i="2" s="1"/>
  <c r="N72" i="2"/>
  <c r="O52" i="2"/>
  <c r="P92" i="2"/>
  <c r="N52" i="2"/>
  <c r="P97" i="2"/>
  <c r="H92" i="2"/>
  <c r="E92" i="2"/>
  <c r="B88" i="2"/>
  <c r="I87" i="2" s="1"/>
  <c r="C86" i="2"/>
  <c r="B86" i="2"/>
  <c r="I85" i="2"/>
  <c r="E84" i="2"/>
  <c r="C84" i="2"/>
  <c r="D84" i="2" s="1"/>
  <c r="B84" i="2"/>
  <c r="I83" i="2"/>
  <c r="B68" i="2"/>
  <c r="C67" i="2" s="1"/>
  <c r="I67" i="2" s="1"/>
  <c r="C68" i="2" s="1"/>
  <c r="B6" i="2"/>
  <c r="G95" i="2" l="1"/>
  <c r="J96" i="2" s="1"/>
  <c r="C88" i="2"/>
  <c r="H88" i="2"/>
  <c r="J92" i="2"/>
  <c r="J95" i="2" s="1"/>
  <c r="D86" i="2"/>
  <c r="H86" i="2"/>
  <c r="E86" i="2"/>
  <c r="J85" i="2" s="1"/>
  <c r="H84" i="2"/>
  <c r="J83" i="2" s="1"/>
  <c r="H68" i="2"/>
  <c r="F68" i="2"/>
  <c r="G68" i="2" s="1"/>
  <c r="L47" i="2"/>
  <c r="C66" i="2"/>
  <c r="B66" i="2"/>
  <c r="I65" i="2"/>
  <c r="B64" i="2"/>
  <c r="I63" i="2"/>
  <c r="F72" i="2" s="1"/>
  <c r="P57" i="2"/>
  <c r="D88" i="2" l="1"/>
  <c r="D68" i="2"/>
  <c r="J67" i="2" s="1"/>
  <c r="E73" i="2"/>
  <c r="E72" i="2"/>
  <c r="F64" i="2"/>
  <c r="G64" i="2" s="1"/>
  <c r="H64" i="2"/>
  <c r="E64" i="2"/>
  <c r="G72" i="2"/>
  <c r="D66" i="2"/>
  <c r="F73" i="2"/>
  <c r="G73" i="2" s="1"/>
  <c r="H73" i="2"/>
  <c r="E66" i="2"/>
  <c r="F66" i="2"/>
  <c r="G66" i="2" s="1"/>
  <c r="C64" i="2"/>
  <c r="P52" i="2"/>
  <c r="B48" i="2"/>
  <c r="B46" i="2"/>
  <c r="I45" i="2"/>
  <c r="E52" i="2" l="1"/>
  <c r="E46" i="2"/>
  <c r="H52" i="2"/>
  <c r="F52" i="2"/>
  <c r="J65" i="2"/>
  <c r="J72" i="2"/>
  <c r="J75" i="2" s="1"/>
  <c r="D64" i="2"/>
  <c r="J63" i="2" s="1"/>
  <c r="F75" i="2"/>
  <c r="J73" i="2"/>
  <c r="G75" i="2"/>
  <c r="I47" i="2"/>
  <c r="F46" i="2"/>
  <c r="G46" i="2" s="1"/>
  <c r="H46" i="2"/>
  <c r="C46" i="2"/>
  <c r="D46" i="2" s="1"/>
  <c r="B34" i="2"/>
  <c r="C33" i="2" s="1"/>
  <c r="N35" i="2"/>
  <c r="E48" i="2" l="1"/>
  <c r="E53" i="2"/>
  <c r="E54" i="2" s="1"/>
  <c r="F53" i="2"/>
  <c r="G53" i="2" s="1"/>
  <c r="G52" i="2"/>
  <c r="F48" i="2"/>
  <c r="G48" i="2" s="1"/>
  <c r="H48" i="2"/>
  <c r="C48" i="2"/>
  <c r="J45" i="2"/>
  <c r="J52" i="2"/>
  <c r="B32" i="2"/>
  <c r="I31" i="2"/>
  <c r="F54" i="2" l="1"/>
  <c r="D48" i="2"/>
  <c r="J47" i="2" s="1"/>
  <c r="P56" i="2"/>
  <c r="G54" i="2"/>
  <c r="J53" i="2"/>
  <c r="J54" i="2" s="1"/>
  <c r="F38" i="2"/>
  <c r="G38" i="2" s="1"/>
  <c r="H32" i="2"/>
  <c r="C32" i="2"/>
  <c r="E32" i="2"/>
  <c r="F32" i="2"/>
  <c r="G32" i="2" s="1"/>
  <c r="J56" i="2" l="1"/>
  <c r="F55" i="2"/>
  <c r="J38" i="2"/>
  <c r="D32" i="2"/>
  <c r="J31" i="2" s="1"/>
  <c r="B19" i="2"/>
  <c r="C5" i="2"/>
  <c r="I18" i="2"/>
  <c r="F24" i="2" l="1"/>
  <c r="G24" i="2" s="1"/>
  <c r="H24" i="2"/>
  <c r="H19" i="2"/>
  <c r="N20" i="2" s="1"/>
  <c r="E19" i="2"/>
  <c r="F19" i="2"/>
  <c r="G19" i="2" s="1"/>
  <c r="E24" i="2"/>
  <c r="J24" i="2" s="1"/>
  <c r="C19" i="2"/>
  <c r="D19" i="2" l="1"/>
  <c r="I19" i="2" s="1"/>
  <c r="J18" i="2" s="1"/>
  <c r="I5" i="2"/>
  <c r="C6" i="2" l="1"/>
  <c r="D6" i="2" s="1"/>
  <c r="I6" i="2" l="1"/>
  <c r="J5" i="2" s="1"/>
  <c r="J11" i="2"/>
  <c r="I33" i="2"/>
  <c r="E34" i="2" l="1"/>
  <c r="F34" i="2"/>
  <c r="G34" i="2" s="1"/>
  <c r="C34" i="2"/>
  <c r="H34" i="2"/>
  <c r="D34" i="2" l="1"/>
  <c r="J33" i="2" s="1"/>
</calcChain>
</file>

<file path=xl/sharedStrings.xml><?xml version="1.0" encoding="utf-8"?>
<sst xmlns="http://schemas.openxmlformats.org/spreadsheetml/2006/main" count="192" uniqueCount="44">
  <si>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</si>
  <si>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</si>
  <si>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</si>
  <si>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</si>
  <si>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</si>
  <si>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</si>
  <si>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</si>
  <si>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</si>
  <si>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</si>
  <si>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</si>
  <si>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</si>
  <si>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</si>
  <si>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</si>
  <si>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</si>
  <si>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</si>
  <si>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</si>
  <si>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</si>
  <si>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</si>
  <si>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</si>
  <si>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</si>
  <si>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</si>
  <si>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</si>
  <si>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</si>
  <si>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</si>
  <si>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</si>
  <si>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</si>
  <si>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</si>
  <si>
    <t>▥ 11월 지급대장</t>
    <phoneticPr fontId="1" type="noConversion"/>
  </si>
  <si>
    <t>산재(1자리수 버림) =</t>
    <phoneticPr fontId="1" type="noConversion"/>
  </si>
  <si>
    <t>합계</t>
    <phoneticPr fontId="1" type="noConversion"/>
  </si>
  <si>
    <t>통합합계</t>
    <phoneticPr fontId="1" type="noConversion"/>
  </si>
  <si>
    <t>저번달에 못받은 산재보험금=</t>
    <phoneticPr fontId="1" type="noConversion"/>
  </si>
  <si>
    <t>저번달에 못받은 고용보험금=</t>
    <phoneticPr fontId="1" type="noConversion"/>
  </si>
  <si>
    <t>버림</t>
    <phoneticPr fontId="1" type="noConversion"/>
  </si>
  <si>
    <t>총합</t>
    <phoneticPr fontId="1" type="noConversion"/>
  </si>
  <si>
    <t>▥ 12월 지급대장</t>
    <phoneticPr fontId="1" type="noConversion"/>
  </si>
  <si>
    <t>버림</t>
    <phoneticPr fontId="1" type="noConversion"/>
  </si>
  <si>
    <t>*고용보험 산재보험료만 추가로받은거인듯</t>
    <phoneticPr fontId="1" type="noConversion"/>
  </si>
  <si>
    <t>사업비 요청 지급액</t>
    <phoneticPr fontId="1" type="noConversion"/>
  </si>
  <si>
    <t>11월(국민건강보험 표시된 금액)</t>
    <phoneticPr fontId="1" type="noConversion"/>
  </si>
  <si>
    <t>이수헌</t>
    <phoneticPr fontId="1" type="noConversion"/>
  </si>
  <si>
    <t>▥ 1월 지급대장</t>
    <phoneticPr fontId="1" type="noConversion"/>
  </si>
  <si>
    <t>요율=7.90</t>
    <phoneticPr fontId="1" type="noConversion"/>
  </si>
  <si>
    <t>산재 요율=7.9 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</si>
</sst>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.0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5">
    <xf numFmtId="0" fontId="0" fillId="0" borderId="0" xfId="0">
      <alignment vertical="center"/>
    </xf>
    <xf numFmtId="176" fontId="7" fillId="0" borderId="0" xfId="0" applyNumberFormat="1" applyFont="1" applyAlignment="1">
      <alignment horizontal="centerContinuous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Continuous" vertical="center"/>
    </xf>
    <xf numFmtId="176" fontId="8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Continuous" vertical="center"/>
    </xf>
    <xf numFmtId="176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6" fontId="11" fillId="0" borderId="0" xfId="0" applyNumberFormat="1" applyFont="1" applyAlignment="1">
      <alignment horizontal="centerContinuous" vertical="center"/>
    </xf>
    <xf numFmtId="176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76" fontId="11" fillId="0" borderId="0" xfId="0" applyNumberFormat="1" applyFont="1" applyBorder="1" applyAlignment="1">
      <alignment horizontal="centerContinuous" vertical="center"/>
    </xf>
    <xf numFmtId="176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Continuous" vertical="center"/>
    </xf>
    <xf numFmtId="176" fontId="6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distributed"/>
    </xf>
    <xf numFmtId="176" fontId="16" fillId="0" borderId="1" xfId="0" applyNumberFormat="1" applyFont="1" applyFill="1" applyBorder="1" applyAlignment="1">
      <alignment horizontal="center" vertical="distributed"/>
    </xf>
    <xf numFmtId="176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Continuous" vertical="center"/>
    </xf>
    <xf numFmtId="176" fontId="17" fillId="0" borderId="2" xfId="0" applyNumberFormat="1" applyFont="1" applyFill="1" applyBorder="1" applyAlignment="1">
      <alignment vertical="distributed"/>
    </xf>
    <xf numFmtId="176" fontId="1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horizontal="centerContinuous" vertical="center"/>
    </xf>
    <xf numFmtId="41" fontId="13" fillId="0" borderId="2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vertical="center" wrapText="1"/>
    </xf>
    <xf numFmtId="176" fontId="8" fillId="0" borderId="10" xfId="0" applyNumberFormat="1" applyFont="1" applyBorder="1" applyAlignment="1">
      <alignment vertical="center"/>
    </xf>
    <xf numFmtId="176" fontId="8" fillId="0" borderId="13" xfId="0" applyNumberFormat="1" applyFont="1" applyBorder="1" applyAlignment="1">
      <alignment vertical="center"/>
    </xf>
    <xf numFmtId="176" fontId="8" fillId="0" borderId="14" xfId="0" applyNumberFormat="1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11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7" fontId="15" fillId="2" borderId="7" xfId="0" applyNumberFormat="1" applyFont="1" applyFill="1" applyBorder="1" applyAlignment="1">
      <alignment horizontal="center" vertical="center" wrapText="1"/>
    </xf>
    <xf numFmtId="177" fontId="15" fillId="2" borderId="6" xfId="0" applyNumberFormat="1" applyFont="1" applyFill="1" applyBorder="1" applyAlignment="1">
      <alignment horizontal="center" vertical="center" wrapText="1"/>
    </xf>
    <xf numFmtId="176" fontId="18" fillId="0" borderId="8" xfId="0" applyNumberFormat="1" applyFont="1" applyFill="1" applyBorder="1" applyAlignment="1">
      <alignment horizontal="center" vertical="distributed"/>
    </xf>
    <xf numFmtId="176" fontId="18" fillId="0" borderId="9" xfId="0" applyNumberFormat="1" applyFont="1" applyFill="1" applyBorder="1" applyAlignment="1">
      <alignment horizontal="center" vertical="distributed"/>
    </xf>
    <xf numFmtId="176" fontId="10" fillId="0" borderId="0" xfId="0" applyNumberFormat="1" applyFont="1" applyBorder="1" applyAlignment="1">
      <alignment horizontal="left" vertical="center"/>
    </xf>
    <xf numFmtId="176" fontId="15" fillId="2" borderId="8" xfId="0" applyNumberFormat="1" applyFont="1" applyFill="1" applyBorder="1" applyAlignment="1">
      <alignment horizontal="center" vertical="center"/>
    </xf>
    <xf numFmtId="176" fontId="15" fillId="2" borderId="9" xfId="0" applyNumberFormat="1" applyFont="1" applyFill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4">
    <cellStyle name="쉼표 [0]" xfId="1" builtinId="6"/>
    <cellStyle name="표준" xfId="0" builtinId="0"/>
    <cellStyle name="표준 3" xfId="2"/>
    <cellStyle name="표준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>
          <a:extLst>
            <a:ext uri="{FF2B5EF4-FFF2-40B4-BE49-F238E27FC236}">
              <a16:creationId xmlns:a16="http://schemas.microsoft.com/office/drawing/2014/main" id="{00000000-0008-0000-0000-00005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>
          <a:extLst>
            <a:ext uri="{FF2B5EF4-FFF2-40B4-BE49-F238E27FC236}">
              <a16:creationId xmlns:a16="http://schemas.microsoft.com/office/drawing/2014/main" id="{00000000-0008-0000-0000-00005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>
          <a:extLst>
            <a:ext uri="{FF2B5EF4-FFF2-40B4-BE49-F238E27FC236}">
              <a16:creationId xmlns:a16="http://schemas.microsoft.com/office/drawing/2014/main" id="{00000000-0008-0000-0000-00005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>
          <a:extLst>
            <a:ext uri="{FF2B5EF4-FFF2-40B4-BE49-F238E27FC236}">
              <a16:creationId xmlns:a16="http://schemas.microsoft.com/office/drawing/2014/main" id="{00000000-0008-0000-0000-00006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>
          <a:extLst>
            <a:ext uri="{FF2B5EF4-FFF2-40B4-BE49-F238E27FC236}">
              <a16:creationId xmlns:a16="http://schemas.microsoft.com/office/drawing/2014/main" id="{00000000-0008-0000-0000-00006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>
          <a:extLst>
            <a:ext uri="{FF2B5EF4-FFF2-40B4-BE49-F238E27FC236}">
              <a16:creationId xmlns:a16="http://schemas.microsoft.com/office/drawing/2014/main" id="{00000000-0008-0000-0000-00006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>
          <a:extLst>
            <a:ext uri="{FF2B5EF4-FFF2-40B4-BE49-F238E27FC236}">
              <a16:creationId xmlns:a16="http://schemas.microsoft.com/office/drawing/2014/main" id="{00000000-0008-0000-0000-00006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>
          <a:extLst>
            <a:ext uri="{FF2B5EF4-FFF2-40B4-BE49-F238E27FC236}">
              <a16:creationId xmlns:a16="http://schemas.microsoft.com/office/drawing/2014/main" id="{00000000-0008-0000-0000-00006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>
          <a:extLst>
            <a:ext uri="{FF2B5EF4-FFF2-40B4-BE49-F238E27FC236}">
              <a16:creationId xmlns:a16="http://schemas.microsoft.com/office/drawing/2014/main" id="{00000000-0008-0000-0000-000065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>
          <a:extLst>
            <a:ext uri="{FF2B5EF4-FFF2-40B4-BE49-F238E27FC236}">
              <a16:creationId xmlns:a16="http://schemas.microsoft.com/office/drawing/2014/main" id="{00000000-0008-0000-0000-000066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>
          <a:extLst>
            <a:ext uri="{FF2B5EF4-FFF2-40B4-BE49-F238E27FC236}">
              <a16:creationId xmlns:a16="http://schemas.microsoft.com/office/drawing/2014/main" id="{00000000-0008-0000-0000-000067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>
          <a:extLst>
            <a:ext uri="{FF2B5EF4-FFF2-40B4-BE49-F238E27FC236}">
              <a16:creationId xmlns:a16="http://schemas.microsoft.com/office/drawing/2014/main" id="{00000000-0008-0000-0000-000068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>
          <a:extLst>
            <a:ext uri="{FF2B5EF4-FFF2-40B4-BE49-F238E27FC236}">
              <a16:creationId xmlns:a16="http://schemas.microsoft.com/office/drawing/2014/main" id="{00000000-0008-0000-0000-000069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>
          <a:extLst>
            <a:ext uri="{FF2B5EF4-FFF2-40B4-BE49-F238E27FC236}">
              <a16:creationId xmlns:a16="http://schemas.microsoft.com/office/drawing/2014/main" id="{00000000-0008-0000-0000-00006A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>
          <a:extLst>
            <a:ext uri="{FF2B5EF4-FFF2-40B4-BE49-F238E27FC236}">
              <a16:creationId xmlns:a16="http://schemas.microsoft.com/office/drawing/2014/main" id="{00000000-0008-0000-0000-00006B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>
          <a:extLst>
            <a:ext uri="{FF2B5EF4-FFF2-40B4-BE49-F238E27FC236}">
              <a16:creationId xmlns:a16="http://schemas.microsoft.com/office/drawing/2014/main" id="{00000000-0008-0000-0000-00006C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>
          <a:extLst>
            <a:ext uri="{FF2B5EF4-FFF2-40B4-BE49-F238E27FC236}">
              <a16:creationId xmlns:a16="http://schemas.microsoft.com/office/drawing/2014/main" id="{00000000-0008-0000-0000-00006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>
          <a:extLst>
            <a:ext uri="{FF2B5EF4-FFF2-40B4-BE49-F238E27FC236}">
              <a16:creationId xmlns:a16="http://schemas.microsoft.com/office/drawing/2014/main" id="{00000000-0008-0000-0000-00006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>
          <a:extLst>
            <a:ext uri="{FF2B5EF4-FFF2-40B4-BE49-F238E27FC236}">
              <a16:creationId xmlns:a16="http://schemas.microsoft.com/office/drawing/2014/main" id="{00000000-0008-0000-0000-00006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>
          <a:extLst>
            <a:ext uri="{FF2B5EF4-FFF2-40B4-BE49-F238E27FC236}">
              <a16:creationId xmlns:a16="http://schemas.microsoft.com/office/drawing/2014/main" id="{00000000-0008-0000-0000-00007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>
          <a:extLst>
            <a:ext uri="{FF2B5EF4-FFF2-40B4-BE49-F238E27FC236}">
              <a16:creationId xmlns:a16="http://schemas.microsoft.com/office/drawing/2014/main" id="{00000000-0008-0000-0000-00007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>
          <a:extLst>
            <a:ext uri="{FF2B5EF4-FFF2-40B4-BE49-F238E27FC236}">
              <a16:creationId xmlns:a16="http://schemas.microsoft.com/office/drawing/2014/main" id="{00000000-0008-0000-0000-00007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>
          <a:extLst>
            <a:ext uri="{FF2B5EF4-FFF2-40B4-BE49-F238E27FC236}">
              <a16:creationId xmlns:a16="http://schemas.microsoft.com/office/drawing/2014/main" id="{00000000-0008-0000-0000-00007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>
          <a:extLst>
            <a:ext uri="{FF2B5EF4-FFF2-40B4-BE49-F238E27FC236}">
              <a16:creationId xmlns:a16="http://schemas.microsoft.com/office/drawing/2014/main" id="{00000000-0008-0000-0000-00007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>
          <a:extLst>
            <a:ext uri="{FF2B5EF4-FFF2-40B4-BE49-F238E27FC236}">
              <a16:creationId xmlns:a16="http://schemas.microsoft.com/office/drawing/2014/main" id="{00000000-0008-0000-0000-00007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>
          <a:extLst>
            <a:ext uri="{FF2B5EF4-FFF2-40B4-BE49-F238E27FC236}">
              <a16:creationId xmlns:a16="http://schemas.microsoft.com/office/drawing/2014/main" id="{00000000-0008-0000-0000-00007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>
          <a:extLst>
            <a:ext uri="{FF2B5EF4-FFF2-40B4-BE49-F238E27FC236}">
              <a16:creationId xmlns:a16="http://schemas.microsoft.com/office/drawing/2014/main" id="{00000000-0008-0000-0000-000077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>
          <a:extLst>
            <a:ext uri="{FF2B5EF4-FFF2-40B4-BE49-F238E27FC236}">
              <a16:creationId xmlns:a16="http://schemas.microsoft.com/office/drawing/2014/main" id="{00000000-0008-0000-0000-000078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>
          <a:extLst>
            <a:ext uri="{FF2B5EF4-FFF2-40B4-BE49-F238E27FC236}">
              <a16:creationId xmlns:a16="http://schemas.microsoft.com/office/drawing/2014/main" id="{00000000-0008-0000-0000-000079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>
          <a:extLst>
            <a:ext uri="{FF2B5EF4-FFF2-40B4-BE49-F238E27FC236}">
              <a16:creationId xmlns:a16="http://schemas.microsoft.com/office/drawing/2014/main" id="{00000000-0008-0000-0000-00007A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>
          <a:extLst>
            <a:ext uri="{FF2B5EF4-FFF2-40B4-BE49-F238E27FC236}">
              <a16:creationId xmlns:a16="http://schemas.microsoft.com/office/drawing/2014/main" id="{00000000-0008-0000-0000-00007B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>
          <a:extLst>
            <a:ext uri="{FF2B5EF4-FFF2-40B4-BE49-F238E27FC236}">
              <a16:creationId xmlns:a16="http://schemas.microsoft.com/office/drawing/2014/main" id="{00000000-0008-0000-0000-00007C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>
          <a:extLst>
            <a:ext uri="{FF2B5EF4-FFF2-40B4-BE49-F238E27FC236}">
              <a16:creationId xmlns:a16="http://schemas.microsoft.com/office/drawing/2014/main" id="{00000000-0008-0000-0000-00007D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>
          <a:extLst>
            <a:ext uri="{FF2B5EF4-FFF2-40B4-BE49-F238E27FC236}">
              <a16:creationId xmlns:a16="http://schemas.microsoft.com/office/drawing/2014/main" id="{00000000-0008-0000-0000-00007E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>
          <a:extLst>
            <a:ext uri="{FF2B5EF4-FFF2-40B4-BE49-F238E27FC236}">
              <a16:creationId xmlns:a16="http://schemas.microsoft.com/office/drawing/2014/main" id="{00000000-0008-0000-0000-00007F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>
          <a:extLst>
            <a:ext uri="{FF2B5EF4-FFF2-40B4-BE49-F238E27FC236}">
              <a16:creationId xmlns:a16="http://schemas.microsoft.com/office/drawing/2014/main" id="{00000000-0008-0000-0000-000080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>
          <a:extLst>
            <a:ext uri="{FF2B5EF4-FFF2-40B4-BE49-F238E27FC236}">
              <a16:creationId xmlns:a16="http://schemas.microsoft.com/office/drawing/2014/main" id="{00000000-0008-0000-0000-000081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>
          <a:extLst>
            <a:ext uri="{FF2B5EF4-FFF2-40B4-BE49-F238E27FC236}">
              <a16:creationId xmlns:a16="http://schemas.microsoft.com/office/drawing/2014/main" id="{00000000-0008-0000-0000-000082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>
          <a:extLst>
            <a:ext uri="{FF2B5EF4-FFF2-40B4-BE49-F238E27FC236}">
              <a16:creationId xmlns:a16="http://schemas.microsoft.com/office/drawing/2014/main" id="{00000000-0008-0000-0000-000083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>
          <a:extLst>
            <a:ext uri="{FF2B5EF4-FFF2-40B4-BE49-F238E27FC236}">
              <a16:creationId xmlns:a16="http://schemas.microsoft.com/office/drawing/2014/main" id="{00000000-0008-0000-0000-000084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>
          <a:extLst>
            <a:ext uri="{FF2B5EF4-FFF2-40B4-BE49-F238E27FC236}">
              <a16:creationId xmlns:a16="http://schemas.microsoft.com/office/drawing/2014/main" id="{00000000-0008-0000-0000-00008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>
          <a:extLst>
            <a:ext uri="{FF2B5EF4-FFF2-40B4-BE49-F238E27FC236}">
              <a16:creationId xmlns:a16="http://schemas.microsoft.com/office/drawing/2014/main" id="{00000000-0008-0000-0000-00008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>
          <a:extLst>
            <a:ext uri="{FF2B5EF4-FFF2-40B4-BE49-F238E27FC236}">
              <a16:creationId xmlns:a16="http://schemas.microsoft.com/office/drawing/2014/main" id="{00000000-0008-0000-0000-000087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>
          <a:extLst>
            <a:ext uri="{FF2B5EF4-FFF2-40B4-BE49-F238E27FC236}">
              <a16:creationId xmlns:a16="http://schemas.microsoft.com/office/drawing/2014/main" id="{00000000-0008-0000-0000-000088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>
          <a:extLst>
            <a:ext uri="{FF2B5EF4-FFF2-40B4-BE49-F238E27FC236}">
              <a16:creationId xmlns:a16="http://schemas.microsoft.com/office/drawing/2014/main" id="{00000000-0008-0000-0000-000089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>
          <a:extLst>
            <a:ext uri="{FF2B5EF4-FFF2-40B4-BE49-F238E27FC236}">
              <a16:creationId xmlns:a16="http://schemas.microsoft.com/office/drawing/2014/main" id="{00000000-0008-0000-0000-00008A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>
          <a:extLst>
            <a:ext uri="{FF2B5EF4-FFF2-40B4-BE49-F238E27FC236}">
              <a16:creationId xmlns:a16="http://schemas.microsoft.com/office/drawing/2014/main" id="{00000000-0008-0000-0000-00008B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>
          <a:extLst>
            <a:ext uri="{FF2B5EF4-FFF2-40B4-BE49-F238E27FC236}">
              <a16:creationId xmlns:a16="http://schemas.microsoft.com/office/drawing/2014/main" id="{00000000-0008-0000-0000-00008C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>
          <a:extLst>
            <a:ext uri="{FF2B5EF4-FFF2-40B4-BE49-F238E27FC236}">
              <a16:creationId xmlns:a16="http://schemas.microsoft.com/office/drawing/2014/main" id="{00000000-0008-0000-0000-00008D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>
          <a:extLst>
            <a:ext uri="{FF2B5EF4-FFF2-40B4-BE49-F238E27FC236}">
              <a16:creationId xmlns:a16="http://schemas.microsoft.com/office/drawing/2014/main" id="{00000000-0008-0000-0000-00008E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>
          <a:extLst>
            <a:ext uri="{FF2B5EF4-FFF2-40B4-BE49-F238E27FC236}">
              <a16:creationId xmlns:a16="http://schemas.microsoft.com/office/drawing/2014/main" id="{00000000-0008-0000-0000-00008F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>
          <a:extLst>
            <a:ext uri="{FF2B5EF4-FFF2-40B4-BE49-F238E27FC236}">
              <a16:creationId xmlns:a16="http://schemas.microsoft.com/office/drawing/2014/main" id="{00000000-0008-0000-0000-000090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>
          <a:extLst>
            <a:ext uri="{FF2B5EF4-FFF2-40B4-BE49-F238E27FC236}">
              <a16:creationId xmlns:a16="http://schemas.microsoft.com/office/drawing/2014/main" id="{00000000-0008-0000-0000-000091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>
          <a:extLst>
            <a:ext uri="{FF2B5EF4-FFF2-40B4-BE49-F238E27FC236}">
              <a16:creationId xmlns:a16="http://schemas.microsoft.com/office/drawing/2014/main" id="{00000000-0008-0000-0000-000092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>
          <a:extLst>
            <a:ext uri="{FF2B5EF4-FFF2-40B4-BE49-F238E27FC236}">
              <a16:creationId xmlns:a16="http://schemas.microsoft.com/office/drawing/2014/main" id="{00000000-0008-0000-0000-000093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>
          <a:extLst>
            <a:ext uri="{FF2B5EF4-FFF2-40B4-BE49-F238E27FC236}">
              <a16:creationId xmlns:a16="http://schemas.microsoft.com/office/drawing/2014/main" id="{00000000-0008-0000-0000-000094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>
          <a:extLst>
            <a:ext uri="{FF2B5EF4-FFF2-40B4-BE49-F238E27FC236}">
              <a16:creationId xmlns:a16="http://schemas.microsoft.com/office/drawing/2014/main" id="{00000000-0008-0000-0000-000095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>
          <a:extLst>
            <a:ext uri="{FF2B5EF4-FFF2-40B4-BE49-F238E27FC236}">
              <a16:creationId xmlns:a16="http://schemas.microsoft.com/office/drawing/2014/main" id="{00000000-0008-0000-0000-000096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>
          <a:extLst>
            <a:ext uri="{FF2B5EF4-FFF2-40B4-BE49-F238E27FC236}">
              <a16:creationId xmlns:a16="http://schemas.microsoft.com/office/drawing/2014/main" id="{00000000-0008-0000-0000-000097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>
          <a:extLst>
            <a:ext uri="{FF2B5EF4-FFF2-40B4-BE49-F238E27FC236}">
              <a16:creationId xmlns:a16="http://schemas.microsoft.com/office/drawing/2014/main" id="{00000000-0008-0000-0000-000098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>
          <a:extLst>
            <a:ext uri="{FF2B5EF4-FFF2-40B4-BE49-F238E27FC236}">
              <a16:creationId xmlns:a16="http://schemas.microsoft.com/office/drawing/2014/main" id="{00000000-0008-0000-0000-00009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>
          <a:extLst>
            <a:ext uri="{FF2B5EF4-FFF2-40B4-BE49-F238E27FC236}">
              <a16:creationId xmlns:a16="http://schemas.microsoft.com/office/drawing/2014/main" id="{00000000-0008-0000-0000-00009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>
          <a:extLst>
            <a:ext uri="{FF2B5EF4-FFF2-40B4-BE49-F238E27FC236}">
              <a16:creationId xmlns:a16="http://schemas.microsoft.com/office/drawing/2014/main" id="{00000000-0008-0000-0000-00009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>
          <a:extLst>
            <a:ext uri="{FF2B5EF4-FFF2-40B4-BE49-F238E27FC236}">
              <a16:creationId xmlns:a16="http://schemas.microsoft.com/office/drawing/2014/main" id="{00000000-0008-0000-0000-00009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>
          <a:extLst>
            <a:ext uri="{FF2B5EF4-FFF2-40B4-BE49-F238E27FC236}">
              <a16:creationId xmlns:a16="http://schemas.microsoft.com/office/drawing/2014/main" id="{00000000-0008-0000-0000-00009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>
          <a:extLst>
            <a:ext uri="{FF2B5EF4-FFF2-40B4-BE49-F238E27FC236}">
              <a16:creationId xmlns:a16="http://schemas.microsoft.com/office/drawing/2014/main" id="{00000000-0008-0000-0000-00009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>
          <a:extLst>
            <a:ext uri="{FF2B5EF4-FFF2-40B4-BE49-F238E27FC236}">
              <a16:creationId xmlns:a16="http://schemas.microsoft.com/office/drawing/2014/main" id="{00000000-0008-0000-0000-00009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>
          <a:extLst>
            <a:ext uri="{FF2B5EF4-FFF2-40B4-BE49-F238E27FC236}">
              <a16:creationId xmlns:a16="http://schemas.microsoft.com/office/drawing/2014/main" id="{00000000-0008-0000-0000-0000A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>
          <a:extLst>
            <a:ext uri="{FF2B5EF4-FFF2-40B4-BE49-F238E27FC236}">
              <a16:creationId xmlns:a16="http://schemas.microsoft.com/office/drawing/2014/main" id="{00000000-0008-0000-0000-0000A1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>
          <a:extLst>
            <a:ext uri="{FF2B5EF4-FFF2-40B4-BE49-F238E27FC236}">
              <a16:creationId xmlns:a16="http://schemas.microsoft.com/office/drawing/2014/main" id="{00000000-0008-0000-0000-0000A2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>
          <a:extLst>
            <a:ext uri="{FF2B5EF4-FFF2-40B4-BE49-F238E27FC236}">
              <a16:creationId xmlns:a16="http://schemas.microsoft.com/office/drawing/2014/main" id="{00000000-0008-0000-0000-0000A3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>
          <a:extLst>
            <a:ext uri="{FF2B5EF4-FFF2-40B4-BE49-F238E27FC236}">
              <a16:creationId xmlns:a16="http://schemas.microsoft.com/office/drawing/2014/main" id="{00000000-0008-0000-0000-0000A4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>
          <a:extLst>
            <a:ext uri="{FF2B5EF4-FFF2-40B4-BE49-F238E27FC236}">
              <a16:creationId xmlns:a16="http://schemas.microsoft.com/office/drawing/2014/main" id="{00000000-0008-0000-0000-0000A5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>
          <a:extLst>
            <a:ext uri="{FF2B5EF4-FFF2-40B4-BE49-F238E27FC236}">
              <a16:creationId xmlns:a16="http://schemas.microsoft.com/office/drawing/2014/main" id="{00000000-0008-0000-0000-0000A6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>
          <a:extLst>
            <a:ext uri="{FF2B5EF4-FFF2-40B4-BE49-F238E27FC236}">
              <a16:creationId xmlns:a16="http://schemas.microsoft.com/office/drawing/2014/main" id="{00000000-0008-0000-0000-0000A7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>
          <a:extLst>
            <a:ext uri="{FF2B5EF4-FFF2-40B4-BE49-F238E27FC236}">
              <a16:creationId xmlns:a16="http://schemas.microsoft.com/office/drawing/2014/main" id="{00000000-0008-0000-0000-0000A8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>
          <a:extLst>
            <a:ext uri="{FF2B5EF4-FFF2-40B4-BE49-F238E27FC236}">
              <a16:creationId xmlns:a16="http://schemas.microsoft.com/office/drawing/2014/main" id="{00000000-0008-0000-0000-0000A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>
          <a:extLst>
            <a:ext uri="{FF2B5EF4-FFF2-40B4-BE49-F238E27FC236}">
              <a16:creationId xmlns:a16="http://schemas.microsoft.com/office/drawing/2014/main" id="{00000000-0008-0000-0000-0000A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>
          <a:extLst>
            <a:ext uri="{FF2B5EF4-FFF2-40B4-BE49-F238E27FC236}">
              <a16:creationId xmlns:a16="http://schemas.microsoft.com/office/drawing/2014/main" id="{00000000-0008-0000-0000-0000A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>
          <a:extLst>
            <a:ext uri="{FF2B5EF4-FFF2-40B4-BE49-F238E27FC236}">
              <a16:creationId xmlns:a16="http://schemas.microsoft.com/office/drawing/2014/main" id="{00000000-0008-0000-0000-0000A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>
          <a:extLst>
            <a:ext uri="{FF2B5EF4-FFF2-40B4-BE49-F238E27FC236}">
              <a16:creationId xmlns:a16="http://schemas.microsoft.com/office/drawing/2014/main" id="{00000000-0008-0000-0000-0000A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>
          <a:extLst>
            <a:ext uri="{FF2B5EF4-FFF2-40B4-BE49-F238E27FC236}">
              <a16:creationId xmlns:a16="http://schemas.microsoft.com/office/drawing/2014/main" id="{00000000-0008-0000-0000-0000A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>
          <a:extLst>
            <a:ext uri="{FF2B5EF4-FFF2-40B4-BE49-F238E27FC236}">
              <a16:creationId xmlns:a16="http://schemas.microsoft.com/office/drawing/2014/main" id="{00000000-0008-0000-0000-0000A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>
          <a:extLst>
            <a:ext uri="{FF2B5EF4-FFF2-40B4-BE49-F238E27FC236}">
              <a16:creationId xmlns:a16="http://schemas.microsoft.com/office/drawing/2014/main" id="{00000000-0008-0000-0000-0000B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>
          <a:extLst>
            <a:ext uri="{FF2B5EF4-FFF2-40B4-BE49-F238E27FC236}">
              <a16:creationId xmlns:a16="http://schemas.microsoft.com/office/drawing/2014/main" id="{00000000-0008-0000-0000-0000B1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>
          <a:extLst>
            <a:ext uri="{FF2B5EF4-FFF2-40B4-BE49-F238E27FC236}">
              <a16:creationId xmlns:a16="http://schemas.microsoft.com/office/drawing/2014/main" id="{00000000-0008-0000-0000-0000B2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>
          <a:extLst>
            <a:ext uri="{FF2B5EF4-FFF2-40B4-BE49-F238E27FC236}">
              <a16:creationId xmlns:a16="http://schemas.microsoft.com/office/drawing/2014/main" id="{00000000-0008-0000-0000-0000B3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>
          <a:extLst>
            <a:ext uri="{FF2B5EF4-FFF2-40B4-BE49-F238E27FC236}">
              <a16:creationId xmlns:a16="http://schemas.microsoft.com/office/drawing/2014/main" id="{00000000-0008-0000-0000-0000B4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9" name="Text Box 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1" name="Text Box 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2" name="Text Box 7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3" name="Text Box 8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9" name="Text Box 6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0" name="Text Box 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1" name="Text Box 8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0" name="Text Box 3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1" name="Text Box 3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2" name="Text Box 3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3" name="Text Box 3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7" name="Text Box 4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9" name="Text Box 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0" name="Text Box 7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1" name="Text Box 8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5" name="Text Box 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7" name="Text Box 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8" name="Text Box 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9" name="Text Box 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0" name="Text Box 3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1" name="Text Box 3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2" name="Text Box 3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3" name="Text Box 3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5" name="Text Box 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6" name="Text Box 3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7" name="Text Box 3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8" name="Text Box 3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9" name="Text Box 3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0" name="Text Box 3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1" name="Text Box 3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2" name="Text Box 3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3" name="Text Box 3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4" name="Text Box 3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5" name="Text Box 3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6" name="Text Box 3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7" name="Text Box 3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8" name="Text Box 3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9" name="Text Box 3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0" name="Text Box 3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1" name="Text Box 3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2" name="Text Box 3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3" name="Text Box 3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4" name="Text Box 3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5" name="Text Box 3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6" name="Text Box 3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7" name="Text Box 3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8" name="Text Box 3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9" name="Text Box 3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0" name="Text Box 3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1" name="Text Box 3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2" name="Text Box 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3" name="Text Box 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5" name="Text Box 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6" name="Text Box 3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7" name="Text Box 3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8" name="Text Box 3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9" name="Text Box 3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2" name="Text Box 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3" name="Text Box 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4" name="Text Box 3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5" name="Text Box 3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6" name="Text Box 3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7" name="Text Box 3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8" name="Text Box 3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9" name="Text Box 3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0" name="Text Box 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1" name="Text Box 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2" name="Text Box 3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3" name="Text Box 3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4" name="Text Box 3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5" name="Text Box 3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6" name="Text Box 3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7" name="Text Box 3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8" name="Text Box 3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9" name="Text Box 3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0" name="Text Box 3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1" name="Text Box 3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2" name="Text Box 3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3" name="Text Box 3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4" name="Text Box 3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5" name="Text Box 3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6" name="Text Box 3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7" name="Text Box 3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8" name="Text Box 3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9" name="Text Box 3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3" name="Text Box 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5" name="Text Box 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6" name="Text Box 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7" name="Text Box 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1" name="Text Box 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3" name="Text Box 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4" name="Text Box 7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5" name="Text Box 8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9" name="Text Box 4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4" name="Text Box 3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5" name="Text Box 3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6" name="Text Box 3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7" name="Text Box 3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1" name="Text Box 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3" name="Text Box 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4" name="Text Box 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5" name="Text Box 8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1" name="Text Box 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2" name="Text Box 7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3" name="Text Box 8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7" name="Text Box 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1" name="Text Box 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3" name="Text Box 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4" name="Text Box 3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5" name="Text Box 3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6" name="Text Box 3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7" name="Text Box 32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0" name="Text Box 3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1" name="Text Box 3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2" name="Text Box 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3" name="Text Box 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4" name="Text Box 3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5" name="Text Box 3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6" name="Text Box 3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7" name="Text Box 3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8" name="Text Box 3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9" name="Text Box 3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0" name="Text Box 3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1" name="Text Box 3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2" name="Text Box 3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3" name="Text Box 3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4" name="Text Box 3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5" name="Text Box 3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6" name="Text Box 3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7" name="Text Box 3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8" name="Text Box 3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9" name="Text Box 3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0" name="Text Box 3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1" name="Text Box 32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2" name="Text Box 3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3" name="Text Box 3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4" name="Text Box 3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5" name="Text Box 32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6" name="Text Box 3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7" name="Text Box 32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0" name="Text Box 3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1" name="Text Box 3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2" name="Text Box 3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3" name="Text Box 3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5" name="Text Box 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6" name="Text Box 3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7" name="Text Box 32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8" name="Text Box 3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9" name="Text Box 3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0" name="Text Box 3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1" name="Text Box 32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2" name="Text Box 3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3" name="Text Box 3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4" name="Text Box 3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5" name="Text Box 3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6" name="Text Box 3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7" name="Text Box 3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8" name="Text Box 3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9" name="Text Box 3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0" name="Text Box 3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1" name="Text Box 3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2" name="Text Box 3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3" name="Text Box 3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4" name="Text Box 3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5" name="Text Box 3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6" name="Text Box 3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7" name="Text Box 32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8" name="Text Box 3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9" name="Text Box 32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0" name="Text Box 3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1" name="Text Box 3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2" name="Text Box 3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3" name="Text Box 3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D6AB9576-D68D-46B0-A97D-2984FD125E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5" name="Text Box 4">
          <a:extLst>
            <a:ext uri="{FF2B5EF4-FFF2-40B4-BE49-F238E27FC236}">
              <a16:creationId xmlns:a16="http://schemas.microsoft.com/office/drawing/2014/main" id="{578D63C8-9399-4E46-BE65-A95A82EBCFC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6" name="Text Box 31">
          <a:extLst>
            <a:ext uri="{FF2B5EF4-FFF2-40B4-BE49-F238E27FC236}">
              <a16:creationId xmlns:a16="http://schemas.microsoft.com/office/drawing/2014/main" id="{1D6137E2-5CA2-4D89-B68D-D7D233F8D6C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7" name="Text Box 32">
          <a:extLst>
            <a:ext uri="{FF2B5EF4-FFF2-40B4-BE49-F238E27FC236}">
              <a16:creationId xmlns:a16="http://schemas.microsoft.com/office/drawing/2014/main" id="{8B28B2CE-6A46-4960-8EED-3BB436A787D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8" name="Text Box 31">
          <a:extLst>
            <a:ext uri="{FF2B5EF4-FFF2-40B4-BE49-F238E27FC236}">
              <a16:creationId xmlns:a16="http://schemas.microsoft.com/office/drawing/2014/main" id="{325BEE87-56F5-4E17-9F37-374D1F3836F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9" name="Text Box 32">
          <a:extLst>
            <a:ext uri="{FF2B5EF4-FFF2-40B4-BE49-F238E27FC236}">
              <a16:creationId xmlns:a16="http://schemas.microsoft.com/office/drawing/2014/main" id="{E6BB92B3-C2DA-4A6D-9C16-FE16B0DA8E2C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392B13A4-4ACB-49AE-9EE8-0847C567A27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1A4652EB-6039-4B3E-80E4-D1FAE0D4B3A9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2" name="Text Box 31">
          <a:extLst>
            <a:ext uri="{FF2B5EF4-FFF2-40B4-BE49-F238E27FC236}">
              <a16:creationId xmlns:a16="http://schemas.microsoft.com/office/drawing/2014/main" id="{4E064BD5-33EF-40CE-85BA-265CE0EEAA8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3" name="Text Box 32">
          <a:extLst>
            <a:ext uri="{FF2B5EF4-FFF2-40B4-BE49-F238E27FC236}">
              <a16:creationId xmlns:a16="http://schemas.microsoft.com/office/drawing/2014/main" id="{7823ED38-6A67-4B45-861F-CB67CBC3BED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4" name="Text Box 31">
          <a:extLst>
            <a:ext uri="{FF2B5EF4-FFF2-40B4-BE49-F238E27FC236}">
              <a16:creationId xmlns:a16="http://schemas.microsoft.com/office/drawing/2014/main" id="{73F417A3-0382-4000-9A60-F402B5DE39B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5" name="Text Box 32">
          <a:extLst>
            <a:ext uri="{FF2B5EF4-FFF2-40B4-BE49-F238E27FC236}">
              <a16:creationId xmlns:a16="http://schemas.microsoft.com/office/drawing/2014/main" id="{3DB28EE5-9242-4C49-BC0F-D1345224AF5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6" name="Text Box 31">
          <a:extLst>
            <a:ext uri="{FF2B5EF4-FFF2-40B4-BE49-F238E27FC236}">
              <a16:creationId xmlns:a16="http://schemas.microsoft.com/office/drawing/2014/main" id="{5F6CD892-84E9-45E5-83B5-9BB00893AE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7" name="Text Box 32">
          <a:extLst>
            <a:ext uri="{FF2B5EF4-FFF2-40B4-BE49-F238E27FC236}">
              <a16:creationId xmlns:a16="http://schemas.microsoft.com/office/drawing/2014/main" id="{03372F7D-C5C9-40F7-A2F4-E6D65884317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8" name="Text Box 31">
          <a:extLst>
            <a:ext uri="{FF2B5EF4-FFF2-40B4-BE49-F238E27FC236}">
              <a16:creationId xmlns:a16="http://schemas.microsoft.com/office/drawing/2014/main" id="{4965ACA4-0C10-4ADD-8DE6-E700E42028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9" name="Text Box 32">
          <a:extLst>
            <a:ext uri="{FF2B5EF4-FFF2-40B4-BE49-F238E27FC236}">
              <a16:creationId xmlns:a16="http://schemas.microsoft.com/office/drawing/2014/main" id="{6CB94D14-8913-4434-A95A-A727B01EF1E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0" name="Text Box 31">
          <a:extLst>
            <a:ext uri="{FF2B5EF4-FFF2-40B4-BE49-F238E27FC236}">
              <a16:creationId xmlns:a16="http://schemas.microsoft.com/office/drawing/2014/main" id="{FAF1E4F1-6494-4CB3-97E1-69008C96BC4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1" name="Text Box 32">
          <a:extLst>
            <a:ext uri="{FF2B5EF4-FFF2-40B4-BE49-F238E27FC236}">
              <a16:creationId xmlns:a16="http://schemas.microsoft.com/office/drawing/2014/main" id="{598FC988-F875-4C69-AB67-D282568AFB7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2" name="Text Box 31">
          <a:extLst>
            <a:ext uri="{FF2B5EF4-FFF2-40B4-BE49-F238E27FC236}">
              <a16:creationId xmlns:a16="http://schemas.microsoft.com/office/drawing/2014/main" id="{9609BF79-F534-49AF-850A-2D76E42F29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3" name="Text Box 32">
          <a:extLst>
            <a:ext uri="{FF2B5EF4-FFF2-40B4-BE49-F238E27FC236}">
              <a16:creationId xmlns:a16="http://schemas.microsoft.com/office/drawing/2014/main" id="{512E7288-A9B1-49E3-9C25-9417A0280306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4" name="Text Box 31">
          <a:extLst>
            <a:ext uri="{FF2B5EF4-FFF2-40B4-BE49-F238E27FC236}">
              <a16:creationId xmlns:a16="http://schemas.microsoft.com/office/drawing/2014/main" id="{B406B249-6346-419D-8CA0-66DA46723B9A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5" name="Text Box 32">
          <a:extLst>
            <a:ext uri="{FF2B5EF4-FFF2-40B4-BE49-F238E27FC236}">
              <a16:creationId xmlns:a16="http://schemas.microsoft.com/office/drawing/2014/main" id="{C26ADC0F-2CA3-4C80-83FF-FD76E2AA1B68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6" name="Text Box 31">
          <a:extLst>
            <a:ext uri="{FF2B5EF4-FFF2-40B4-BE49-F238E27FC236}">
              <a16:creationId xmlns:a16="http://schemas.microsoft.com/office/drawing/2014/main" id="{57572B66-7A20-403A-A81D-D4C62FDF345B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7" name="Text Box 32">
          <a:extLst>
            <a:ext uri="{FF2B5EF4-FFF2-40B4-BE49-F238E27FC236}">
              <a16:creationId xmlns:a16="http://schemas.microsoft.com/office/drawing/2014/main" id="{5F2E7275-DC7B-4FE8-9E8D-39C644EC3407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8" name="Text Box 31">
          <a:extLst>
            <a:ext uri="{FF2B5EF4-FFF2-40B4-BE49-F238E27FC236}">
              <a16:creationId xmlns:a16="http://schemas.microsoft.com/office/drawing/2014/main" id="{21865841-EC5D-4386-9804-554AB50752B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9" name="Text Box 32">
          <a:extLst>
            <a:ext uri="{FF2B5EF4-FFF2-40B4-BE49-F238E27FC236}">
              <a16:creationId xmlns:a16="http://schemas.microsoft.com/office/drawing/2014/main" id="{2FF901B3-59CD-4A72-9D3D-3732CB63EAA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0" name="Text Box 31">
          <a:extLst>
            <a:ext uri="{FF2B5EF4-FFF2-40B4-BE49-F238E27FC236}">
              <a16:creationId xmlns:a16="http://schemas.microsoft.com/office/drawing/2014/main" id="{283C1D3E-1DA4-40AF-AD15-BE6BB3DD095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1" name="Text Box 32">
          <a:extLst>
            <a:ext uri="{FF2B5EF4-FFF2-40B4-BE49-F238E27FC236}">
              <a16:creationId xmlns:a16="http://schemas.microsoft.com/office/drawing/2014/main" id="{6C5BDE58-FB33-4D97-AE1F-DA0966579D95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2" name="Text Box 31">
          <a:extLst>
            <a:ext uri="{FF2B5EF4-FFF2-40B4-BE49-F238E27FC236}">
              <a16:creationId xmlns:a16="http://schemas.microsoft.com/office/drawing/2014/main" id="{71488CC7-95F7-4BA0-BD00-0E0302ABA52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3" name="Text Box 32">
          <a:extLst>
            <a:ext uri="{FF2B5EF4-FFF2-40B4-BE49-F238E27FC236}">
              <a16:creationId xmlns:a16="http://schemas.microsoft.com/office/drawing/2014/main" id="{52587668-9B83-4A28-A73F-00976DAB497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4" name="Text Box 31">
          <a:extLst>
            <a:ext uri="{FF2B5EF4-FFF2-40B4-BE49-F238E27FC236}">
              <a16:creationId xmlns:a16="http://schemas.microsoft.com/office/drawing/2014/main" id="{B20079AD-A73B-4D7D-85DF-0658BB269087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5" name="Text Box 32">
          <a:extLst>
            <a:ext uri="{FF2B5EF4-FFF2-40B4-BE49-F238E27FC236}">
              <a16:creationId xmlns:a16="http://schemas.microsoft.com/office/drawing/2014/main" id="{BC25CC95-2750-446E-973E-22AC8270E90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6" name="Text Box 31">
          <a:extLst>
            <a:ext uri="{FF2B5EF4-FFF2-40B4-BE49-F238E27FC236}">
              <a16:creationId xmlns:a16="http://schemas.microsoft.com/office/drawing/2014/main" id="{BF985DF6-9F9E-4593-AC9F-34ED97AD606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7" name="Text Box 32">
          <a:extLst>
            <a:ext uri="{FF2B5EF4-FFF2-40B4-BE49-F238E27FC236}">
              <a16:creationId xmlns:a16="http://schemas.microsoft.com/office/drawing/2014/main" id="{0598CAAE-C270-4520-940D-9C737CD393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8" name="Text Box 31">
          <a:extLst>
            <a:ext uri="{FF2B5EF4-FFF2-40B4-BE49-F238E27FC236}">
              <a16:creationId xmlns:a16="http://schemas.microsoft.com/office/drawing/2014/main" id="{01B209F3-B2E7-4586-ABA6-FC13074C6A3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9" name="Text Box 32">
          <a:extLst>
            <a:ext uri="{FF2B5EF4-FFF2-40B4-BE49-F238E27FC236}">
              <a16:creationId xmlns:a16="http://schemas.microsoft.com/office/drawing/2014/main" id="{706B139B-7C62-4016-8BC4-8CBA5A35797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EEB5848-5DDF-46F5-8F42-913D51C1B33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66B7D8FB-940F-4DBA-9EF6-D634D51E8E2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2" name="Text Box 3">
          <a:extLst>
            <a:ext uri="{FF2B5EF4-FFF2-40B4-BE49-F238E27FC236}">
              <a16:creationId xmlns:a16="http://schemas.microsoft.com/office/drawing/2014/main" id="{4D8668B1-417B-444C-BBCB-C82805319FB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3" name="Text Box 4">
          <a:extLst>
            <a:ext uri="{FF2B5EF4-FFF2-40B4-BE49-F238E27FC236}">
              <a16:creationId xmlns:a16="http://schemas.microsoft.com/office/drawing/2014/main" id="{D6B963F1-483B-488D-8911-F3D99C06006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C49F0B17-C741-48E9-A9AC-E71FCEF0045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5" name="Text Box 6">
          <a:extLst>
            <a:ext uri="{FF2B5EF4-FFF2-40B4-BE49-F238E27FC236}">
              <a16:creationId xmlns:a16="http://schemas.microsoft.com/office/drawing/2014/main" id="{50EC8706-7407-4150-B707-E210ECE923D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6" name="Text Box 7">
          <a:extLst>
            <a:ext uri="{FF2B5EF4-FFF2-40B4-BE49-F238E27FC236}">
              <a16:creationId xmlns:a16="http://schemas.microsoft.com/office/drawing/2014/main" id="{60AD9B91-889B-4778-ABB4-31E62D57AF5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7" name="Text Box 8">
          <a:extLst>
            <a:ext uri="{FF2B5EF4-FFF2-40B4-BE49-F238E27FC236}">
              <a16:creationId xmlns:a16="http://schemas.microsoft.com/office/drawing/2014/main" id="{34409AC5-C963-4FA8-B8F3-FE782D19E85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8E2A5029-9065-44AB-BC24-F0EC84DE0913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6D38D2A0-BF8A-40BD-AD1A-68C49D2D6DC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0" name="Text Box 3">
          <a:extLst>
            <a:ext uri="{FF2B5EF4-FFF2-40B4-BE49-F238E27FC236}">
              <a16:creationId xmlns:a16="http://schemas.microsoft.com/office/drawing/2014/main" id="{BA6921A0-613B-4DF6-84EF-1F06D9C51A7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1" name="Text Box 4">
          <a:extLst>
            <a:ext uri="{FF2B5EF4-FFF2-40B4-BE49-F238E27FC236}">
              <a16:creationId xmlns:a16="http://schemas.microsoft.com/office/drawing/2014/main" id="{B837B0F6-1BBD-44FA-AF97-2D4F7776942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7547AEA3-047F-429B-8549-79D8358091A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3" name="Text Box 6">
          <a:extLst>
            <a:ext uri="{FF2B5EF4-FFF2-40B4-BE49-F238E27FC236}">
              <a16:creationId xmlns:a16="http://schemas.microsoft.com/office/drawing/2014/main" id="{45BED593-885D-4692-B83D-5B7CA579CA1C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4" name="Text Box 7">
          <a:extLst>
            <a:ext uri="{FF2B5EF4-FFF2-40B4-BE49-F238E27FC236}">
              <a16:creationId xmlns:a16="http://schemas.microsoft.com/office/drawing/2014/main" id="{1A321FE5-9CCC-43EA-8D51-4D8EC5EF3B9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5" name="Text Box 8">
          <a:extLst>
            <a:ext uri="{FF2B5EF4-FFF2-40B4-BE49-F238E27FC236}">
              <a16:creationId xmlns:a16="http://schemas.microsoft.com/office/drawing/2014/main" id="{78600042-0CA3-4268-BAA4-E71FF72FB26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5B481B2E-9F46-4E1F-9ACA-A189607ED51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EFFD2C44-FDAC-4864-9824-E34964B5D9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8" name="Text Box 3">
          <a:extLst>
            <a:ext uri="{FF2B5EF4-FFF2-40B4-BE49-F238E27FC236}">
              <a16:creationId xmlns:a16="http://schemas.microsoft.com/office/drawing/2014/main" id="{47EF981D-777A-4A97-A422-FB57F593A94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9" name="Text Box 4">
          <a:extLst>
            <a:ext uri="{FF2B5EF4-FFF2-40B4-BE49-F238E27FC236}">
              <a16:creationId xmlns:a16="http://schemas.microsoft.com/office/drawing/2014/main" id="{333EBCF3-78FA-4696-9847-7EFCBA6C674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90DCF4DC-89B4-4FCD-9E8D-DA497B07AF4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2F689EED-BB41-419D-B775-49404AFDFFA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2" name="Text Box 3">
          <a:extLst>
            <a:ext uri="{FF2B5EF4-FFF2-40B4-BE49-F238E27FC236}">
              <a16:creationId xmlns:a16="http://schemas.microsoft.com/office/drawing/2014/main" id="{0D24C940-C6AD-485B-91DF-93CBC9F8D7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3" name="Text Box 4">
          <a:extLst>
            <a:ext uri="{FF2B5EF4-FFF2-40B4-BE49-F238E27FC236}">
              <a16:creationId xmlns:a16="http://schemas.microsoft.com/office/drawing/2014/main" id="{6A5BF9C9-A91C-405C-AA52-3D419054E2A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4" name="Text Box 31">
          <a:extLst>
            <a:ext uri="{FF2B5EF4-FFF2-40B4-BE49-F238E27FC236}">
              <a16:creationId xmlns:a16="http://schemas.microsoft.com/office/drawing/2014/main" id="{97133340-3CB9-40BE-87E8-B0183632EBB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5" name="Text Box 32">
          <a:extLst>
            <a:ext uri="{FF2B5EF4-FFF2-40B4-BE49-F238E27FC236}">
              <a16:creationId xmlns:a16="http://schemas.microsoft.com/office/drawing/2014/main" id="{7ED1AEBE-D5DA-4BE2-AF5B-E610CD37FCF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6" name="Text Box 31">
          <a:extLst>
            <a:ext uri="{FF2B5EF4-FFF2-40B4-BE49-F238E27FC236}">
              <a16:creationId xmlns:a16="http://schemas.microsoft.com/office/drawing/2014/main" id="{25E54CF4-9752-4D54-9B92-799FF2FFFB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7" name="Text Box 32">
          <a:extLst>
            <a:ext uri="{FF2B5EF4-FFF2-40B4-BE49-F238E27FC236}">
              <a16:creationId xmlns:a16="http://schemas.microsoft.com/office/drawing/2014/main" id="{69EF444C-75CC-4546-B6D1-7CC6B04F928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EF2D7B6E-FD69-454E-BB40-FD2CD857228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1ADAC7FE-8CD7-4B60-92E5-6FD3040D507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A8CD815E-BA51-4B6D-ABC3-2C68ABF7A76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F0BF0BAD-FB3D-47CC-92FF-C3F3E8F0521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3DF6A6E-B0DD-4DB0-BB60-F0E8092F9A2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3" name="Text Box 6">
          <a:extLst>
            <a:ext uri="{FF2B5EF4-FFF2-40B4-BE49-F238E27FC236}">
              <a16:creationId xmlns:a16="http://schemas.microsoft.com/office/drawing/2014/main" id="{0880B46A-A053-439D-9133-D6A98DCCF1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4" name="Text Box 7">
          <a:extLst>
            <a:ext uri="{FF2B5EF4-FFF2-40B4-BE49-F238E27FC236}">
              <a16:creationId xmlns:a16="http://schemas.microsoft.com/office/drawing/2014/main" id="{1E9380A0-7532-4DEA-B892-6CA8245D47E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5" name="Text Box 8">
          <a:extLst>
            <a:ext uri="{FF2B5EF4-FFF2-40B4-BE49-F238E27FC236}">
              <a16:creationId xmlns:a16="http://schemas.microsoft.com/office/drawing/2014/main" id="{A94D85B8-6943-468D-83AD-7A7BAEC3706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AF636D1B-8E0B-441F-92CA-45B3C9A61AC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CC1B7C92-9D14-45D9-B017-2EB4B467E4D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7C29F3E3-ACBD-4308-8496-F881DF306BA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1E27317D-AFF5-448D-BC8C-AA96E49CC92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22F70E45-8856-47CA-9E9F-C609E655A0D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1" name="Text Box 6">
          <a:extLst>
            <a:ext uri="{FF2B5EF4-FFF2-40B4-BE49-F238E27FC236}">
              <a16:creationId xmlns:a16="http://schemas.microsoft.com/office/drawing/2014/main" id="{78C297D1-4761-4399-B571-2811B87A37E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2" name="Text Box 7">
          <a:extLst>
            <a:ext uri="{FF2B5EF4-FFF2-40B4-BE49-F238E27FC236}">
              <a16:creationId xmlns:a16="http://schemas.microsoft.com/office/drawing/2014/main" id="{196B2559-BF85-4FEA-96C0-99BF2822B0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3" name="Text Box 8">
          <a:extLst>
            <a:ext uri="{FF2B5EF4-FFF2-40B4-BE49-F238E27FC236}">
              <a16:creationId xmlns:a16="http://schemas.microsoft.com/office/drawing/2014/main" id="{E692FA8A-3360-4A5E-A056-E4CD84E46C6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DF8AFD04-A655-40FC-8225-910EAD8C70C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A7B5D619-A68C-4CA7-A9D0-60EBC950271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6" name="Text Box 3">
          <a:extLst>
            <a:ext uri="{FF2B5EF4-FFF2-40B4-BE49-F238E27FC236}">
              <a16:creationId xmlns:a16="http://schemas.microsoft.com/office/drawing/2014/main" id="{0EFF43FD-62F1-4B60-9467-746C00C626E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7" name="Text Box 4">
          <a:extLst>
            <a:ext uri="{FF2B5EF4-FFF2-40B4-BE49-F238E27FC236}">
              <a16:creationId xmlns:a16="http://schemas.microsoft.com/office/drawing/2014/main" id="{4E5E5404-BC64-4211-B587-41B1D7694BD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48D6063-D16B-4536-807A-16C0AE4A42C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5F2565B2-4C06-4DF6-A134-528EAFA1792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876275F8-CB8D-4925-92A8-61F3048824C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613D8178-2CBC-4AE2-8159-BB07B7F64B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AAEBB641-B718-4F6B-AE55-68F211FF88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3" name="Text Box 4">
          <a:extLst>
            <a:ext uri="{FF2B5EF4-FFF2-40B4-BE49-F238E27FC236}">
              <a16:creationId xmlns:a16="http://schemas.microsoft.com/office/drawing/2014/main" id="{10DEF752-45D3-4A24-905B-6EFE988CB9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4" name="Text Box 31">
          <a:extLst>
            <a:ext uri="{FF2B5EF4-FFF2-40B4-BE49-F238E27FC236}">
              <a16:creationId xmlns:a16="http://schemas.microsoft.com/office/drawing/2014/main" id="{4F3FB43E-89D7-44FF-B816-4B2FC96663F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5" name="Text Box 32">
          <a:extLst>
            <a:ext uri="{FF2B5EF4-FFF2-40B4-BE49-F238E27FC236}">
              <a16:creationId xmlns:a16="http://schemas.microsoft.com/office/drawing/2014/main" id="{EA3EB38B-A5D4-4DB0-8D8D-A41E334E2D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6" name="Text Box 31">
          <a:extLst>
            <a:ext uri="{FF2B5EF4-FFF2-40B4-BE49-F238E27FC236}">
              <a16:creationId xmlns:a16="http://schemas.microsoft.com/office/drawing/2014/main" id="{6C77A5FA-A9CD-47FD-A9EA-7C7A7CFAAF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7" name="Text Box 32">
          <a:extLst>
            <a:ext uri="{FF2B5EF4-FFF2-40B4-BE49-F238E27FC236}">
              <a16:creationId xmlns:a16="http://schemas.microsoft.com/office/drawing/2014/main" id="{0CF76765-E184-413C-B4FB-0CE46BDBA8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3C21675C-C074-4F81-A0B8-12D7F91FEB2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9" name="Text Box 4">
          <a:extLst>
            <a:ext uri="{FF2B5EF4-FFF2-40B4-BE49-F238E27FC236}">
              <a16:creationId xmlns:a16="http://schemas.microsoft.com/office/drawing/2014/main" id="{EB64BC04-E20E-4432-9BE7-A4F86B4CD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0" name="Text Box 31">
          <a:extLst>
            <a:ext uri="{FF2B5EF4-FFF2-40B4-BE49-F238E27FC236}">
              <a16:creationId xmlns:a16="http://schemas.microsoft.com/office/drawing/2014/main" id="{3A5EFC5A-D860-462C-98C6-6C6C5F3400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1" name="Text Box 32">
          <a:extLst>
            <a:ext uri="{FF2B5EF4-FFF2-40B4-BE49-F238E27FC236}">
              <a16:creationId xmlns:a16="http://schemas.microsoft.com/office/drawing/2014/main" id="{9B5EFE0A-52A9-4B3C-8FCF-DF555583DBD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2" name="Text Box 31">
          <a:extLst>
            <a:ext uri="{FF2B5EF4-FFF2-40B4-BE49-F238E27FC236}">
              <a16:creationId xmlns:a16="http://schemas.microsoft.com/office/drawing/2014/main" id="{490D43E6-837A-4B2B-B027-008FE26C648B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3" name="Text Box 32">
          <a:extLst>
            <a:ext uri="{FF2B5EF4-FFF2-40B4-BE49-F238E27FC236}">
              <a16:creationId xmlns:a16="http://schemas.microsoft.com/office/drawing/2014/main" id="{57AFAC1A-192F-4A7B-87BA-C4C0251B4EB8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4" name="Text Box 31">
          <a:extLst>
            <a:ext uri="{FF2B5EF4-FFF2-40B4-BE49-F238E27FC236}">
              <a16:creationId xmlns:a16="http://schemas.microsoft.com/office/drawing/2014/main" id="{06DFDA28-94B8-4D2D-8D01-9A53A9E955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5" name="Text Box 32">
          <a:extLst>
            <a:ext uri="{FF2B5EF4-FFF2-40B4-BE49-F238E27FC236}">
              <a16:creationId xmlns:a16="http://schemas.microsoft.com/office/drawing/2014/main" id="{3ABE2363-9ED7-45E9-9922-63BF8D82387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6" name="Text Box 31">
          <a:extLst>
            <a:ext uri="{FF2B5EF4-FFF2-40B4-BE49-F238E27FC236}">
              <a16:creationId xmlns:a16="http://schemas.microsoft.com/office/drawing/2014/main" id="{4754151A-C8FA-4F6B-BF0E-C0FBBFBC90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7" name="Text Box 32">
          <a:extLst>
            <a:ext uri="{FF2B5EF4-FFF2-40B4-BE49-F238E27FC236}">
              <a16:creationId xmlns:a16="http://schemas.microsoft.com/office/drawing/2014/main" id="{1296F2D7-A79C-4CA9-91BD-767D6766C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8" name="Text Box 31">
          <a:extLst>
            <a:ext uri="{FF2B5EF4-FFF2-40B4-BE49-F238E27FC236}">
              <a16:creationId xmlns:a16="http://schemas.microsoft.com/office/drawing/2014/main" id="{9B1284FE-FE81-4476-9E3A-6C1F217905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9" name="Text Box 32">
          <a:extLst>
            <a:ext uri="{FF2B5EF4-FFF2-40B4-BE49-F238E27FC236}">
              <a16:creationId xmlns:a16="http://schemas.microsoft.com/office/drawing/2014/main" id="{785C4DE9-F107-4866-A083-2ED0DA79886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0" name="Text Box 31">
          <a:extLst>
            <a:ext uri="{FF2B5EF4-FFF2-40B4-BE49-F238E27FC236}">
              <a16:creationId xmlns:a16="http://schemas.microsoft.com/office/drawing/2014/main" id="{535A0368-7DBD-4352-BB04-C1BA56D58CD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1" name="Text Box 32">
          <a:extLst>
            <a:ext uri="{FF2B5EF4-FFF2-40B4-BE49-F238E27FC236}">
              <a16:creationId xmlns:a16="http://schemas.microsoft.com/office/drawing/2014/main" id="{C78A1005-3693-4334-AC07-FF8365539FD0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2" name="Text Box 31">
          <a:extLst>
            <a:ext uri="{FF2B5EF4-FFF2-40B4-BE49-F238E27FC236}">
              <a16:creationId xmlns:a16="http://schemas.microsoft.com/office/drawing/2014/main" id="{89A271D1-635A-4134-BAE7-0252C358067B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3" name="Text Box 32">
          <a:extLst>
            <a:ext uri="{FF2B5EF4-FFF2-40B4-BE49-F238E27FC236}">
              <a16:creationId xmlns:a16="http://schemas.microsoft.com/office/drawing/2014/main" id="{3754AB9F-68F0-44B6-B6DF-89641A227FCC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4" name="Text Box 31">
          <a:extLst>
            <a:ext uri="{FF2B5EF4-FFF2-40B4-BE49-F238E27FC236}">
              <a16:creationId xmlns:a16="http://schemas.microsoft.com/office/drawing/2014/main" id="{33984634-87DA-4BF5-A12A-863823E15A3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5" name="Text Box 32">
          <a:extLst>
            <a:ext uri="{FF2B5EF4-FFF2-40B4-BE49-F238E27FC236}">
              <a16:creationId xmlns:a16="http://schemas.microsoft.com/office/drawing/2014/main" id="{A441B053-666D-439E-8DF5-E9A1C331522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6" name="Text Box 31">
          <a:extLst>
            <a:ext uri="{FF2B5EF4-FFF2-40B4-BE49-F238E27FC236}">
              <a16:creationId xmlns:a16="http://schemas.microsoft.com/office/drawing/2014/main" id="{218E6586-131F-4529-9D5D-E43773DD32F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7" name="Text Box 32">
          <a:extLst>
            <a:ext uri="{FF2B5EF4-FFF2-40B4-BE49-F238E27FC236}">
              <a16:creationId xmlns:a16="http://schemas.microsoft.com/office/drawing/2014/main" id="{C411A043-C996-4E6D-9F87-573179B3267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8" name="Text Box 31">
          <a:extLst>
            <a:ext uri="{FF2B5EF4-FFF2-40B4-BE49-F238E27FC236}">
              <a16:creationId xmlns:a16="http://schemas.microsoft.com/office/drawing/2014/main" id="{DFC33FD4-039D-451C-BCE6-921F5102A26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9" name="Text Box 32">
          <a:extLst>
            <a:ext uri="{FF2B5EF4-FFF2-40B4-BE49-F238E27FC236}">
              <a16:creationId xmlns:a16="http://schemas.microsoft.com/office/drawing/2014/main" id="{C458C555-7B58-401A-AAB3-BEA414095C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0" name="Text Box 31">
          <a:extLst>
            <a:ext uri="{FF2B5EF4-FFF2-40B4-BE49-F238E27FC236}">
              <a16:creationId xmlns:a16="http://schemas.microsoft.com/office/drawing/2014/main" id="{E43E84CA-03C1-4543-A812-E259ACD0632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1" name="Text Box 32">
          <a:extLst>
            <a:ext uri="{FF2B5EF4-FFF2-40B4-BE49-F238E27FC236}">
              <a16:creationId xmlns:a16="http://schemas.microsoft.com/office/drawing/2014/main" id="{671FCCCE-4209-4C35-85DF-694F445B773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2" name="Text Box 31">
          <a:extLst>
            <a:ext uri="{FF2B5EF4-FFF2-40B4-BE49-F238E27FC236}">
              <a16:creationId xmlns:a16="http://schemas.microsoft.com/office/drawing/2014/main" id="{FB86CBF5-72F7-41C8-8A7C-047167E3169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3" name="Text Box 32">
          <a:extLst>
            <a:ext uri="{FF2B5EF4-FFF2-40B4-BE49-F238E27FC236}">
              <a16:creationId xmlns:a16="http://schemas.microsoft.com/office/drawing/2014/main" id="{3C3832F8-0C64-46B8-A3D2-FE10559CDF0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4" name="Text Box 31">
          <a:extLst>
            <a:ext uri="{FF2B5EF4-FFF2-40B4-BE49-F238E27FC236}">
              <a16:creationId xmlns:a16="http://schemas.microsoft.com/office/drawing/2014/main" id="{B5605DE2-FABA-4DE5-879A-F274394089B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5" name="Text Box 32">
          <a:extLst>
            <a:ext uri="{FF2B5EF4-FFF2-40B4-BE49-F238E27FC236}">
              <a16:creationId xmlns:a16="http://schemas.microsoft.com/office/drawing/2014/main" id="{4ECF6061-A18E-4866-8AF3-38E509B49B9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6" name="Text Box 31">
          <a:extLst>
            <a:ext uri="{FF2B5EF4-FFF2-40B4-BE49-F238E27FC236}">
              <a16:creationId xmlns:a16="http://schemas.microsoft.com/office/drawing/2014/main" id="{6E149C11-79BC-48A7-A2CD-264E0AA5AF6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7" name="Text Box 32">
          <a:extLst>
            <a:ext uri="{FF2B5EF4-FFF2-40B4-BE49-F238E27FC236}">
              <a16:creationId xmlns:a16="http://schemas.microsoft.com/office/drawing/2014/main" id="{B79D90BE-FC21-4EF1-B9B5-B4040917F5F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D84140F8-111A-4A30-A08B-4103D9A13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id="{C7958AD3-17B4-45D2-B42C-FF8A6E6084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0" name="Text Box 31">
          <a:extLst>
            <a:ext uri="{FF2B5EF4-FFF2-40B4-BE49-F238E27FC236}">
              <a16:creationId xmlns:a16="http://schemas.microsoft.com/office/drawing/2014/main" id="{86EAE2A3-7BF2-46DB-A9F6-FCEC146FC65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1" name="Text Box 32">
          <a:extLst>
            <a:ext uri="{FF2B5EF4-FFF2-40B4-BE49-F238E27FC236}">
              <a16:creationId xmlns:a16="http://schemas.microsoft.com/office/drawing/2014/main" id="{6718E891-FF6A-460C-8F41-2CD37762A28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2" name="Text Box 31">
          <a:extLst>
            <a:ext uri="{FF2B5EF4-FFF2-40B4-BE49-F238E27FC236}">
              <a16:creationId xmlns:a16="http://schemas.microsoft.com/office/drawing/2014/main" id="{42C1609C-261D-4B95-A70C-063C00C0DEA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3" name="Text Box 32">
          <a:extLst>
            <a:ext uri="{FF2B5EF4-FFF2-40B4-BE49-F238E27FC236}">
              <a16:creationId xmlns:a16="http://schemas.microsoft.com/office/drawing/2014/main" id="{B37A4F2F-D61A-4049-8E42-BC1D30300C9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444A4EA6-7664-457B-8EAA-985AB993945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5" name="Text Box 4">
          <a:extLst>
            <a:ext uri="{FF2B5EF4-FFF2-40B4-BE49-F238E27FC236}">
              <a16:creationId xmlns:a16="http://schemas.microsoft.com/office/drawing/2014/main" id="{5A71D3D9-BF47-4DEF-AD47-0085D23FC51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6" name="Text Box 31">
          <a:extLst>
            <a:ext uri="{FF2B5EF4-FFF2-40B4-BE49-F238E27FC236}">
              <a16:creationId xmlns:a16="http://schemas.microsoft.com/office/drawing/2014/main" id="{BBA26D50-ABB3-46FA-8628-8B75F55D7E1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7" name="Text Box 32">
          <a:extLst>
            <a:ext uri="{FF2B5EF4-FFF2-40B4-BE49-F238E27FC236}">
              <a16:creationId xmlns:a16="http://schemas.microsoft.com/office/drawing/2014/main" id="{840C0A51-AE79-47CE-B95F-9CAE0D32E5D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8" name="Text Box 31">
          <a:extLst>
            <a:ext uri="{FF2B5EF4-FFF2-40B4-BE49-F238E27FC236}">
              <a16:creationId xmlns:a16="http://schemas.microsoft.com/office/drawing/2014/main" id="{2CE39D55-92C6-4FA0-A75A-CBEEA44BCF4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9" name="Text Box 32">
          <a:extLst>
            <a:ext uri="{FF2B5EF4-FFF2-40B4-BE49-F238E27FC236}">
              <a16:creationId xmlns:a16="http://schemas.microsoft.com/office/drawing/2014/main" id="{20DA305D-0463-411E-A68C-6D1ED26DD9E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0" name="Text Box 31">
          <a:extLst>
            <a:ext uri="{FF2B5EF4-FFF2-40B4-BE49-F238E27FC236}">
              <a16:creationId xmlns:a16="http://schemas.microsoft.com/office/drawing/2014/main" id="{902E27D2-38B1-4329-B986-E084B4C5DDA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1" name="Text Box 32">
          <a:extLst>
            <a:ext uri="{FF2B5EF4-FFF2-40B4-BE49-F238E27FC236}">
              <a16:creationId xmlns:a16="http://schemas.microsoft.com/office/drawing/2014/main" id="{0562200D-F4F0-4A57-944C-96793F3B135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2" name="Text Box 31">
          <a:extLst>
            <a:ext uri="{FF2B5EF4-FFF2-40B4-BE49-F238E27FC236}">
              <a16:creationId xmlns:a16="http://schemas.microsoft.com/office/drawing/2014/main" id="{64B148F9-47E3-498C-B835-01FCF065BE1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3" name="Text Box 32">
          <a:extLst>
            <a:ext uri="{FF2B5EF4-FFF2-40B4-BE49-F238E27FC236}">
              <a16:creationId xmlns:a16="http://schemas.microsoft.com/office/drawing/2014/main" id="{1B360506-A0E7-4EFF-9173-70C1F4674CB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4" name="Text Box 31">
          <a:extLst>
            <a:ext uri="{FF2B5EF4-FFF2-40B4-BE49-F238E27FC236}">
              <a16:creationId xmlns:a16="http://schemas.microsoft.com/office/drawing/2014/main" id="{578B3C63-1AA1-4732-BEAF-8340DAA57DD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5" name="Text Box 32">
          <a:extLst>
            <a:ext uri="{FF2B5EF4-FFF2-40B4-BE49-F238E27FC236}">
              <a16:creationId xmlns:a16="http://schemas.microsoft.com/office/drawing/2014/main" id="{C26F54E0-E4EA-4E38-80B0-7DDD38A53D39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6" name="Text Box 31">
          <a:extLst>
            <a:ext uri="{FF2B5EF4-FFF2-40B4-BE49-F238E27FC236}">
              <a16:creationId xmlns:a16="http://schemas.microsoft.com/office/drawing/2014/main" id="{33A178F3-1105-4517-A78D-B1855B11C5E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7" name="Text Box 32">
          <a:extLst>
            <a:ext uri="{FF2B5EF4-FFF2-40B4-BE49-F238E27FC236}">
              <a16:creationId xmlns:a16="http://schemas.microsoft.com/office/drawing/2014/main" id="{70C9686C-210C-43B8-B630-795A27E9017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8" name="Text Box 31">
          <a:extLst>
            <a:ext uri="{FF2B5EF4-FFF2-40B4-BE49-F238E27FC236}">
              <a16:creationId xmlns:a16="http://schemas.microsoft.com/office/drawing/2014/main" id="{768633F0-31AC-43FC-8594-7E523B2ECE1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9" name="Text Box 32">
          <a:extLst>
            <a:ext uri="{FF2B5EF4-FFF2-40B4-BE49-F238E27FC236}">
              <a16:creationId xmlns:a16="http://schemas.microsoft.com/office/drawing/2014/main" id="{0052C84F-B955-4B0D-9AF9-F5381977C58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0" name="Text Box 31">
          <a:extLst>
            <a:ext uri="{FF2B5EF4-FFF2-40B4-BE49-F238E27FC236}">
              <a16:creationId xmlns:a16="http://schemas.microsoft.com/office/drawing/2014/main" id="{769FCF81-C95A-4DD8-A52E-C1A7F60E24C5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1" name="Text Box 32">
          <a:extLst>
            <a:ext uri="{FF2B5EF4-FFF2-40B4-BE49-F238E27FC236}">
              <a16:creationId xmlns:a16="http://schemas.microsoft.com/office/drawing/2014/main" id="{F0185DAD-9034-4FDD-B2F2-BE68A5D765AB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2" name="Text Box 31">
          <a:extLst>
            <a:ext uri="{FF2B5EF4-FFF2-40B4-BE49-F238E27FC236}">
              <a16:creationId xmlns:a16="http://schemas.microsoft.com/office/drawing/2014/main" id="{A2211C71-1525-4458-A296-635EC6F4A592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3" name="Text Box 32">
          <a:extLst>
            <a:ext uri="{FF2B5EF4-FFF2-40B4-BE49-F238E27FC236}">
              <a16:creationId xmlns:a16="http://schemas.microsoft.com/office/drawing/2014/main" id="{03F6C3BE-0E81-49F4-9326-F521F2F8A2C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4" name="Text Box 31">
          <a:extLst>
            <a:ext uri="{FF2B5EF4-FFF2-40B4-BE49-F238E27FC236}">
              <a16:creationId xmlns:a16="http://schemas.microsoft.com/office/drawing/2014/main" id="{39A804A4-536B-4427-A323-7A1B7C47388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5" name="Text Box 32">
          <a:extLst>
            <a:ext uri="{FF2B5EF4-FFF2-40B4-BE49-F238E27FC236}">
              <a16:creationId xmlns:a16="http://schemas.microsoft.com/office/drawing/2014/main" id="{601F9992-3B09-45BC-8985-8AD7F8D1C8F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6" name="Text Box 31">
          <a:extLst>
            <a:ext uri="{FF2B5EF4-FFF2-40B4-BE49-F238E27FC236}">
              <a16:creationId xmlns:a16="http://schemas.microsoft.com/office/drawing/2014/main" id="{DC87D124-81D7-4896-A7B1-11953B61603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7" name="Text Box 32">
          <a:extLst>
            <a:ext uri="{FF2B5EF4-FFF2-40B4-BE49-F238E27FC236}">
              <a16:creationId xmlns:a16="http://schemas.microsoft.com/office/drawing/2014/main" id="{3C9CA204-8097-46F7-8721-EA8AF2E331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8" name="Text Box 31">
          <a:extLst>
            <a:ext uri="{FF2B5EF4-FFF2-40B4-BE49-F238E27FC236}">
              <a16:creationId xmlns:a16="http://schemas.microsoft.com/office/drawing/2014/main" id="{02623FD4-0BA4-4881-A756-992BF893D9F3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9" name="Text Box 32">
          <a:extLst>
            <a:ext uri="{FF2B5EF4-FFF2-40B4-BE49-F238E27FC236}">
              <a16:creationId xmlns:a16="http://schemas.microsoft.com/office/drawing/2014/main" id="{291A1529-015F-4816-8611-E9B11CC82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0" name="Text Box 31">
          <a:extLst>
            <a:ext uri="{FF2B5EF4-FFF2-40B4-BE49-F238E27FC236}">
              <a16:creationId xmlns:a16="http://schemas.microsoft.com/office/drawing/2014/main" id="{D73B5119-788A-4F98-87BC-F7E45088785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1" name="Text Box 32">
          <a:extLst>
            <a:ext uri="{FF2B5EF4-FFF2-40B4-BE49-F238E27FC236}">
              <a16:creationId xmlns:a16="http://schemas.microsoft.com/office/drawing/2014/main" id="{F3A1305A-F124-4EBE-BB8B-E52949A280C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2" name="Text Box 31">
          <a:extLst>
            <a:ext uri="{FF2B5EF4-FFF2-40B4-BE49-F238E27FC236}">
              <a16:creationId xmlns:a16="http://schemas.microsoft.com/office/drawing/2014/main" id="{6E45B5B7-41E5-47A1-BC18-071F0AAD1AF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3" name="Text Box 32">
          <a:extLst>
            <a:ext uri="{FF2B5EF4-FFF2-40B4-BE49-F238E27FC236}">
              <a16:creationId xmlns:a16="http://schemas.microsoft.com/office/drawing/2014/main" id="{A5914A81-FBA2-4DFE-9C73-2AAFDB6DE51A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BB7C62EC-1AA4-46B6-B7E1-97161DA6867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id="{7EFB410B-9B61-4161-950F-B8858C5492A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6" name="Text Box 31">
          <a:extLst>
            <a:ext uri="{FF2B5EF4-FFF2-40B4-BE49-F238E27FC236}">
              <a16:creationId xmlns:a16="http://schemas.microsoft.com/office/drawing/2014/main" id="{171E8610-3B21-4F40-A90B-6DCB98FB6DD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7" name="Text Box 32">
          <a:extLst>
            <a:ext uri="{FF2B5EF4-FFF2-40B4-BE49-F238E27FC236}">
              <a16:creationId xmlns:a16="http://schemas.microsoft.com/office/drawing/2014/main" id="{AE1EBE7C-FD1A-48FC-ADA8-7B83ADB746C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8" name="Text Box 31">
          <a:extLst>
            <a:ext uri="{FF2B5EF4-FFF2-40B4-BE49-F238E27FC236}">
              <a16:creationId xmlns:a16="http://schemas.microsoft.com/office/drawing/2014/main" id="{E7424A27-5885-4073-B940-A5347783B8C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9" name="Text Box 32">
          <a:extLst>
            <a:ext uri="{FF2B5EF4-FFF2-40B4-BE49-F238E27FC236}">
              <a16:creationId xmlns:a16="http://schemas.microsoft.com/office/drawing/2014/main" id="{FCDF4A8E-414A-4D17-B2BC-F5BD7139D56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5A1E82A3-8911-4407-86A3-CEF255681FF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1" name="Text Box 4">
          <a:extLst>
            <a:ext uri="{FF2B5EF4-FFF2-40B4-BE49-F238E27FC236}">
              <a16:creationId xmlns:a16="http://schemas.microsoft.com/office/drawing/2014/main" id="{DAA4EAA4-662F-488C-A085-08B80465CD5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2" name="Text Box 31">
          <a:extLst>
            <a:ext uri="{FF2B5EF4-FFF2-40B4-BE49-F238E27FC236}">
              <a16:creationId xmlns:a16="http://schemas.microsoft.com/office/drawing/2014/main" id="{74A762A3-8C25-471E-B502-E496EA7A15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3" name="Text Box 32">
          <a:extLst>
            <a:ext uri="{FF2B5EF4-FFF2-40B4-BE49-F238E27FC236}">
              <a16:creationId xmlns:a16="http://schemas.microsoft.com/office/drawing/2014/main" id="{40EC6637-6344-47F0-990B-AF0A56EE035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4" name="Text Box 31">
          <a:extLst>
            <a:ext uri="{FF2B5EF4-FFF2-40B4-BE49-F238E27FC236}">
              <a16:creationId xmlns:a16="http://schemas.microsoft.com/office/drawing/2014/main" id="{21A9A45B-CE70-4CA7-8024-838B28DFE8C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5" name="Text Box 32">
          <a:extLst>
            <a:ext uri="{FF2B5EF4-FFF2-40B4-BE49-F238E27FC236}">
              <a16:creationId xmlns:a16="http://schemas.microsoft.com/office/drawing/2014/main" id="{359AD080-8936-46E0-9056-BF7FBE0AEC8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6" name="Text Box 31">
          <a:extLst>
            <a:ext uri="{FF2B5EF4-FFF2-40B4-BE49-F238E27FC236}">
              <a16:creationId xmlns:a16="http://schemas.microsoft.com/office/drawing/2014/main" id="{50DC5D68-B13C-488D-84F7-1B2625E39F1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7" name="Text Box 32">
          <a:extLst>
            <a:ext uri="{FF2B5EF4-FFF2-40B4-BE49-F238E27FC236}">
              <a16:creationId xmlns:a16="http://schemas.microsoft.com/office/drawing/2014/main" id="{CF3B7BFB-A8CC-4A16-A0C7-7C07702C22E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8" name="Text Box 31">
          <a:extLst>
            <a:ext uri="{FF2B5EF4-FFF2-40B4-BE49-F238E27FC236}">
              <a16:creationId xmlns:a16="http://schemas.microsoft.com/office/drawing/2014/main" id="{FD88F923-C7BE-4238-8BB3-FB37FB38032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9" name="Text Box 32">
          <a:extLst>
            <a:ext uri="{FF2B5EF4-FFF2-40B4-BE49-F238E27FC236}">
              <a16:creationId xmlns:a16="http://schemas.microsoft.com/office/drawing/2014/main" id="{B053B906-A41D-48A8-958C-CF02EA2F556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0" name="Text Box 31">
          <a:extLst>
            <a:ext uri="{FF2B5EF4-FFF2-40B4-BE49-F238E27FC236}">
              <a16:creationId xmlns:a16="http://schemas.microsoft.com/office/drawing/2014/main" id="{6D19FEDE-34EC-4770-B263-B9AC30FC562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1" name="Text Box 32">
          <a:extLst>
            <a:ext uri="{FF2B5EF4-FFF2-40B4-BE49-F238E27FC236}">
              <a16:creationId xmlns:a16="http://schemas.microsoft.com/office/drawing/2014/main" id="{5BA59EED-2779-4E47-A685-06E6D0FEAAC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2" name="Text Box 31">
          <a:extLst>
            <a:ext uri="{FF2B5EF4-FFF2-40B4-BE49-F238E27FC236}">
              <a16:creationId xmlns:a16="http://schemas.microsoft.com/office/drawing/2014/main" id="{5851D827-806A-44AC-80F7-01515A8EBEB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3" name="Text Box 32">
          <a:extLst>
            <a:ext uri="{FF2B5EF4-FFF2-40B4-BE49-F238E27FC236}">
              <a16:creationId xmlns:a16="http://schemas.microsoft.com/office/drawing/2014/main" id="{799F6BBE-3A6A-4601-A2E9-592294C7153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4" name="Text Box 31">
          <a:extLst>
            <a:ext uri="{FF2B5EF4-FFF2-40B4-BE49-F238E27FC236}">
              <a16:creationId xmlns:a16="http://schemas.microsoft.com/office/drawing/2014/main" id="{90FFEEA6-7127-459A-BF3B-A7E51C88944D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5" name="Text Box 32">
          <a:extLst>
            <a:ext uri="{FF2B5EF4-FFF2-40B4-BE49-F238E27FC236}">
              <a16:creationId xmlns:a16="http://schemas.microsoft.com/office/drawing/2014/main" id="{9F696F2A-6B5C-4B8B-90EA-E176159FA59C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6" name="Text Box 31">
          <a:extLst>
            <a:ext uri="{FF2B5EF4-FFF2-40B4-BE49-F238E27FC236}">
              <a16:creationId xmlns:a16="http://schemas.microsoft.com/office/drawing/2014/main" id="{CFD1B178-8604-42DC-87F8-DC915CBC67A6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7" name="Text Box 32">
          <a:extLst>
            <a:ext uri="{FF2B5EF4-FFF2-40B4-BE49-F238E27FC236}">
              <a16:creationId xmlns:a16="http://schemas.microsoft.com/office/drawing/2014/main" id="{B1F63B99-8E02-4218-9EF4-178840D7A051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8" name="Text Box 31">
          <a:extLst>
            <a:ext uri="{FF2B5EF4-FFF2-40B4-BE49-F238E27FC236}">
              <a16:creationId xmlns:a16="http://schemas.microsoft.com/office/drawing/2014/main" id="{DFAA4045-70E7-4A92-9831-8DC66834EC9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9" name="Text Box 32">
          <a:extLst>
            <a:ext uri="{FF2B5EF4-FFF2-40B4-BE49-F238E27FC236}">
              <a16:creationId xmlns:a16="http://schemas.microsoft.com/office/drawing/2014/main" id="{7190E913-53FE-428B-9DA4-C05E91D2605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0" name="Text Box 31">
          <a:extLst>
            <a:ext uri="{FF2B5EF4-FFF2-40B4-BE49-F238E27FC236}">
              <a16:creationId xmlns:a16="http://schemas.microsoft.com/office/drawing/2014/main" id="{8A5B32C3-496C-469D-8204-CFA28B5E6CA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1" name="Text Box 32">
          <a:extLst>
            <a:ext uri="{FF2B5EF4-FFF2-40B4-BE49-F238E27FC236}">
              <a16:creationId xmlns:a16="http://schemas.microsoft.com/office/drawing/2014/main" id="{1251A754-11C4-4648-BFDF-D6CAE41BBC4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2" name="Text Box 31">
          <a:extLst>
            <a:ext uri="{FF2B5EF4-FFF2-40B4-BE49-F238E27FC236}">
              <a16:creationId xmlns:a16="http://schemas.microsoft.com/office/drawing/2014/main" id="{5E7A7CB4-E34F-4E2B-9976-D0970BF1E32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3" name="Text Box 32">
          <a:extLst>
            <a:ext uri="{FF2B5EF4-FFF2-40B4-BE49-F238E27FC236}">
              <a16:creationId xmlns:a16="http://schemas.microsoft.com/office/drawing/2014/main" id="{C477DE03-F024-47AD-BF1B-434BF14DF5F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4" name="Text Box 31">
          <a:extLst>
            <a:ext uri="{FF2B5EF4-FFF2-40B4-BE49-F238E27FC236}">
              <a16:creationId xmlns:a16="http://schemas.microsoft.com/office/drawing/2014/main" id="{9AC50033-3C74-45D6-AAA4-7310E10990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5" name="Text Box 32">
          <a:extLst>
            <a:ext uri="{FF2B5EF4-FFF2-40B4-BE49-F238E27FC236}">
              <a16:creationId xmlns:a16="http://schemas.microsoft.com/office/drawing/2014/main" id="{FA9ADAFA-C438-4181-B5E9-BE63D24028A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6" name="Text Box 31">
          <a:extLst>
            <a:ext uri="{FF2B5EF4-FFF2-40B4-BE49-F238E27FC236}">
              <a16:creationId xmlns:a16="http://schemas.microsoft.com/office/drawing/2014/main" id="{303D7A0D-DB15-469A-90DA-E0A3367FB2E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7" name="Text Box 32">
          <a:extLst>
            <a:ext uri="{FF2B5EF4-FFF2-40B4-BE49-F238E27FC236}">
              <a16:creationId xmlns:a16="http://schemas.microsoft.com/office/drawing/2014/main" id="{832E64E0-918D-4260-866B-AEA0B93B81DD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8" name="Text Box 31">
          <a:extLst>
            <a:ext uri="{FF2B5EF4-FFF2-40B4-BE49-F238E27FC236}">
              <a16:creationId xmlns:a16="http://schemas.microsoft.com/office/drawing/2014/main" id="{7838CB6F-98D0-4BE2-8DEB-F9F77D546B8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9" name="Text Box 32">
          <a:extLst>
            <a:ext uri="{FF2B5EF4-FFF2-40B4-BE49-F238E27FC236}">
              <a16:creationId xmlns:a16="http://schemas.microsoft.com/office/drawing/2014/main" id="{546EF4BB-F55F-4B6C-AD4E-094B9CF0DAE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8"/>
  <sheetViews>
    <sheetView tabSelected="1" topLeftCell="A65" zoomScaleNormal="100" workbookViewId="0">
      <selection activeCell="T87" sqref="T87"/>
    </sheetView>
  </sheetViews>
  <sheetFormatPr defaultColWidth="9" defaultRowHeight="12" x14ac:dyDescent="0.3"/>
  <cols>
    <col min="1" max="1" width="8" style="18" bestFit="1" customWidth="1"/>
    <col min="2" max="2" width="13.125" style="16" bestFit="1" customWidth="1"/>
    <col min="3" max="3" width="16.25" style="3" bestFit="1" customWidth="1"/>
    <col min="4" max="4" width="8" style="3" bestFit="1" customWidth="1"/>
    <col min="5" max="8" width="10" style="3" bestFit="1" customWidth="1"/>
    <col min="9" max="9" width="11.875" style="2" bestFit="1" customWidth="1"/>
    <col min="10" max="10" width="11.875" style="4" bestFit="1" customWidth="1"/>
    <col min="11" max="12" width="9" style="3"/>
    <col min="13" max="13" width="22.5" style="3" customWidth="1"/>
    <col min="14" max="14" width="9.75" style="3" bestFit="1" customWidth="1"/>
    <col min="15" max="16" width="9" style="3"/>
    <col min="17" max="30" width="9" style="4"/>
    <col min="31" max="16384" width="9" style="3"/>
  </cols>
  <sheetData>
    <row r="1" spans="1:32" s="7" customFormat="1" ht="33.75" x14ac:dyDescent="0.3">
      <c r="A1" s="27" t="s">
        <v>22</v>
      </c>
      <c r="B1" s="27"/>
      <c r="C1" s="27"/>
      <c r="D1" s="27"/>
      <c r="E1" s="27"/>
      <c r="F1" s="27"/>
      <c r="G1" s="69"/>
      <c r="H1" s="69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 x14ac:dyDescent="0.3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 x14ac:dyDescent="0.3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70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 x14ac:dyDescent="0.35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71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 x14ac:dyDescent="0.3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67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 x14ac:dyDescent="0.35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68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 x14ac:dyDescent="0.3">
      <c r="A7" s="43"/>
      <c r="B7" s="44"/>
      <c r="C7" s="45"/>
      <c r="D7" s="45"/>
      <c r="E7" s="45"/>
      <c r="F7" s="72" t="s">
        <v>16</v>
      </c>
      <c r="G7" s="73"/>
      <c r="H7" s="45"/>
      <c r="I7" s="46"/>
      <c r="J7" s="47"/>
    </row>
    <row r="8" spans="1:32" s="23" customFormat="1" ht="13.5" x14ac:dyDescent="0.3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 x14ac:dyDescent="0.3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 x14ac:dyDescent="0.3">
      <c r="A10" s="21"/>
      <c r="B10" s="22"/>
      <c r="C10" s="64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 x14ac:dyDescent="0.35">
      <c r="A11" s="21"/>
      <c r="B11" s="22"/>
      <c r="C11" s="64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3.5" x14ac:dyDescent="0.3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3.5" x14ac:dyDescent="0.3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33.75" x14ac:dyDescent="0.3">
      <c r="A14" s="27" t="s">
        <v>23</v>
      </c>
      <c r="B14" s="27"/>
      <c r="C14" s="27"/>
      <c r="D14" s="27"/>
      <c r="E14" s="27"/>
      <c r="F14" s="27"/>
      <c r="G14" s="69"/>
      <c r="H14" s="69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 x14ac:dyDescent="0.3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 x14ac:dyDescent="0.3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70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 x14ac:dyDescent="0.35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71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 x14ac:dyDescent="0.3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67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 x14ac:dyDescent="0.35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68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 x14ac:dyDescent="0.3">
      <c r="A20" s="43"/>
      <c r="B20" s="44"/>
      <c r="C20" s="45"/>
      <c r="D20" s="45"/>
      <c r="E20" s="45"/>
      <c r="F20" s="72" t="s">
        <v>16</v>
      </c>
      <c r="G20" s="73"/>
      <c r="H20" s="45"/>
      <c r="I20" s="46"/>
      <c r="J20" s="47"/>
      <c r="N20" s="3">
        <f>SUM(H19,H24)</f>
        <v>46110</v>
      </c>
    </row>
    <row r="21" spans="1:32" s="23" customFormat="1" ht="13.5" x14ac:dyDescent="0.3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 x14ac:dyDescent="0.3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 x14ac:dyDescent="0.3">
      <c r="A23" s="21"/>
      <c r="B23" s="22"/>
      <c r="C23" s="64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 x14ac:dyDescent="0.3">
      <c r="A24" s="21"/>
      <c r="B24" s="22"/>
      <c r="C24" s="64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33.75" x14ac:dyDescent="0.3">
      <c r="A27" s="52" t="s">
        <v>24</v>
      </c>
      <c r="B27" s="52"/>
      <c r="C27" s="52"/>
      <c r="D27" s="52"/>
      <c r="E27" s="52"/>
      <c r="F27" s="52"/>
      <c r="G27" s="69"/>
      <c r="H27" s="69"/>
      <c r="I27" s="8"/>
      <c r="J27" s="1"/>
    </row>
    <row r="28" spans="1:32" x14ac:dyDescent="0.3">
      <c r="A28" s="10"/>
      <c r="B28" s="19"/>
      <c r="C28" s="13"/>
      <c r="D28" s="13"/>
      <c r="E28" s="13"/>
      <c r="F28" s="20"/>
      <c r="G28" s="11"/>
      <c r="H28" s="12"/>
    </row>
    <row r="29" spans="1:32" ht="17.25" x14ac:dyDescent="0.3">
      <c r="A29" s="28" t="s">
        <v>8</v>
      </c>
      <c r="B29" s="29" t="s">
        <v>9</v>
      </c>
      <c r="C29" s="30" t="s">
        <v>21</v>
      </c>
      <c r="D29" s="30"/>
      <c r="E29" s="30"/>
      <c r="F29" s="65" t="s">
        <v>25</v>
      </c>
      <c r="G29" s="66"/>
      <c r="H29" s="29"/>
      <c r="I29" s="29" t="s">
        <v>10</v>
      </c>
      <c r="J29" s="70" t="s">
        <v>11</v>
      </c>
    </row>
    <row r="30" spans="1:32" ht="18" thickBot="1" x14ac:dyDescent="0.35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71"/>
    </row>
    <row r="31" spans="1:32" ht="17.25" x14ac:dyDescent="0.3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67">
        <f>I31-I32</f>
        <v>2269220</v>
      </c>
    </row>
    <row r="32" spans="1:32" ht="18" thickBot="1" x14ac:dyDescent="0.35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SUM(E32:H32)</f>
        <v>223780</v>
      </c>
      <c r="J32" s="68"/>
    </row>
    <row r="33" spans="1:14" ht="17.25" x14ac:dyDescent="0.3">
      <c r="A33" s="35" t="s">
        <v>14</v>
      </c>
      <c r="B33" s="36">
        <v>44109</v>
      </c>
      <c r="C33" s="37">
        <f>B34*24</f>
        <v>2021040</v>
      </c>
      <c r="D33" s="38"/>
      <c r="E33" s="38"/>
      <c r="F33" s="38"/>
      <c r="G33" s="38"/>
      <c r="H33" s="38"/>
      <c r="I33" s="39">
        <f>SUM(C33:H33)</f>
        <v>2021040</v>
      </c>
      <c r="J33" s="67">
        <f>I33-I34</f>
        <v>1976580</v>
      </c>
    </row>
    <row r="34" spans="1:14" ht="18" thickBot="1" x14ac:dyDescent="0.35">
      <c r="A34" s="40" t="s">
        <v>26</v>
      </c>
      <c r="B34" s="51">
        <f>ROUNDDOWN(2200000/209*8,-1)</f>
        <v>84210</v>
      </c>
      <c r="C34" s="41">
        <f>ROUNDDOWN(I33*2%,-1)</f>
        <v>40420</v>
      </c>
      <c r="D34" s="41">
        <f>ROUNDDOWN(C34*0.1,-1)</f>
        <v>4040</v>
      </c>
      <c r="E34" s="41">
        <f>ROUNDDOWN(I33*4.5%,-1)</f>
        <v>90940</v>
      </c>
      <c r="F34" s="42">
        <f>ROUNDDOWN(I33*3.335%,-1)</f>
        <v>67400</v>
      </c>
      <c r="G34" s="42">
        <f>ROUNDDOWN(F34*10.25%,-1)</f>
        <v>6900</v>
      </c>
      <c r="H34" s="41">
        <f>ROUNDDOWN(I33*0.8%,-1)</f>
        <v>16160</v>
      </c>
      <c r="I34" s="48">
        <f>SUM(C34:D34)</f>
        <v>44460</v>
      </c>
      <c r="J34" s="68"/>
    </row>
    <row r="35" spans="1:14" ht="13.5" x14ac:dyDescent="0.3">
      <c r="A35" s="21"/>
      <c r="B35" s="22"/>
      <c r="C35" s="23"/>
      <c r="D35" s="23"/>
      <c r="E35" s="23"/>
      <c r="F35" s="23"/>
      <c r="G35" s="23"/>
      <c r="H35" s="23"/>
      <c r="I35" s="24"/>
      <c r="J35" s="25"/>
      <c r="N35" s="3">
        <f>48*4</f>
        <v>192</v>
      </c>
    </row>
    <row r="36" spans="1:14" ht="18" customHeight="1" x14ac:dyDescent="0.3">
      <c r="A36" s="21"/>
      <c r="B36" s="22"/>
    </row>
    <row r="37" spans="1:14" ht="27" customHeight="1" x14ac:dyDescent="0.3">
      <c r="A37" s="21"/>
      <c r="B37" s="22"/>
      <c r="C37" s="64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4" ht="28.5" customHeight="1" x14ac:dyDescent="0.3">
      <c r="C38" s="64"/>
      <c r="D38" s="23"/>
      <c r="E38" s="49">
        <f>ROUNDDOWN(I31*4.5%,-1)-100</f>
        <v>112080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49">
        <v>19690</v>
      </c>
      <c r="J38" s="50">
        <f>SUM(E38:I38)</f>
        <v>249600</v>
      </c>
    </row>
    <row r="41" spans="1:14" ht="33.75" x14ac:dyDescent="0.3">
      <c r="A41" s="53" t="s">
        <v>27</v>
      </c>
      <c r="B41" s="53"/>
      <c r="C41" s="53"/>
      <c r="D41" s="53"/>
      <c r="E41" s="53"/>
      <c r="F41" s="53"/>
      <c r="G41" s="69"/>
      <c r="H41" s="69"/>
      <c r="I41" s="8"/>
      <c r="J41" s="1"/>
    </row>
    <row r="42" spans="1:14" x14ac:dyDescent="0.3">
      <c r="A42" s="10"/>
      <c r="B42" s="19"/>
      <c r="C42" s="13"/>
      <c r="D42" s="13"/>
      <c r="E42" s="13"/>
      <c r="F42" s="20"/>
      <c r="G42" s="11"/>
      <c r="H42" s="12"/>
    </row>
    <row r="43" spans="1:14" ht="17.25" x14ac:dyDescent="0.3">
      <c r="A43" s="28" t="s">
        <v>8</v>
      </c>
      <c r="B43" s="29" t="s">
        <v>9</v>
      </c>
      <c r="C43" s="30" t="s">
        <v>21</v>
      </c>
      <c r="D43" s="30"/>
      <c r="E43" s="30"/>
      <c r="F43" s="65" t="s">
        <v>25</v>
      </c>
      <c r="G43" s="66"/>
      <c r="H43" s="29"/>
      <c r="I43" s="29" t="s">
        <v>10</v>
      </c>
      <c r="J43" s="70" t="s">
        <v>11</v>
      </c>
    </row>
    <row r="44" spans="1:14" ht="18" thickBot="1" x14ac:dyDescent="0.35">
      <c r="A44" s="32" t="s">
        <v>12</v>
      </c>
      <c r="B44" s="33" t="s">
        <v>20</v>
      </c>
      <c r="C44" s="34" t="s">
        <v>5</v>
      </c>
      <c r="D44" s="34" t="s">
        <v>6</v>
      </c>
      <c r="E44" s="34" t="s">
        <v>1</v>
      </c>
      <c r="F44" s="34" t="s">
        <v>3</v>
      </c>
      <c r="G44" s="34" t="s">
        <v>4</v>
      </c>
      <c r="H44" s="33" t="s">
        <v>2</v>
      </c>
      <c r="I44" s="33" t="s">
        <v>13</v>
      </c>
      <c r="J44" s="71"/>
      <c r="L44" s="3" t="s">
        <v>38</v>
      </c>
    </row>
    <row r="45" spans="1:14" ht="17.25" x14ac:dyDescent="0.3">
      <c r="A45" s="35" t="s">
        <v>14</v>
      </c>
      <c r="B45" s="36">
        <v>44069</v>
      </c>
      <c r="C45" s="37">
        <v>2493000</v>
      </c>
      <c r="D45" s="38"/>
      <c r="E45" s="38"/>
      <c r="F45" s="38"/>
      <c r="G45" s="38"/>
      <c r="H45" s="38"/>
      <c r="I45" s="39">
        <f>SUM(C45:H45)</f>
        <v>2493000</v>
      </c>
      <c r="J45" s="67">
        <f>I45-I46</f>
        <v>2269320</v>
      </c>
      <c r="L45" s="3">
        <v>2493000</v>
      </c>
    </row>
    <row r="46" spans="1:14" ht="18" thickBot="1" x14ac:dyDescent="0.35">
      <c r="A46" s="40" t="s">
        <v>15</v>
      </c>
      <c r="B46" s="51">
        <f>ROUNDDOWN(2493000/209*8,-1)</f>
        <v>95420</v>
      </c>
      <c r="C46" s="41">
        <f>ROUNDDOWN(I45*2%,-1)</f>
        <v>49860</v>
      </c>
      <c r="D46" s="41">
        <f>ROUNDDOWN(C46*0.1,-1)</f>
        <v>4980</v>
      </c>
      <c r="E46" s="41">
        <f>ROUNDDOWN(I45*4.5%,-1)-100</f>
        <v>112080</v>
      </c>
      <c r="F46" s="42">
        <f>ROUNDDOWN(I45*3.335%,-1)</f>
        <v>83140</v>
      </c>
      <c r="G46" s="42">
        <f>ROUNDDOWN(F46*10.25%,-1)</f>
        <v>8520</v>
      </c>
      <c r="H46" s="41">
        <f>ROUNDDOWN(I45*0.8%,-1)</f>
        <v>19940</v>
      </c>
      <c r="I46" s="48">
        <f>SUM(E46:H46)</f>
        <v>223680</v>
      </c>
      <c r="J46" s="68"/>
    </row>
    <row r="47" spans="1:14" ht="17.25" x14ac:dyDescent="0.3">
      <c r="A47" s="35" t="s">
        <v>14</v>
      </c>
      <c r="B47" s="36">
        <v>44109</v>
      </c>
      <c r="C47" s="37">
        <v>2200000</v>
      </c>
      <c r="D47" s="38"/>
      <c r="E47" s="38"/>
      <c r="F47" s="38"/>
      <c r="G47" s="38"/>
      <c r="H47" s="38"/>
      <c r="I47" s="39">
        <f>SUM(C47:H47)</f>
        <v>2200000</v>
      </c>
      <c r="J47" s="67">
        <f>I47-I48</f>
        <v>2002510</v>
      </c>
      <c r="L47" s="3">
        <f>2200000+255610</f>
        <v>2455610</v>
      </c>
    </row>
    <row r="48" spans="1:14" ht="18" thickBot="1" x14ac:dyDescent="0.35">
      <c r="A48" s="40" t="s">
        <v>26</v>
      </c>
      <c r="B48" s="51">
        <f>ROUNDDOWN(2200000/209*8,-1)</f>
        <v>84210</v>
      </c>
      <c r="C48" s="41">
        <f>ROUNDDOWN(I47*2%,-1)</f>
        <v>44000</v>
      </c>
      <c r="D48" s="41">
        <f>ROUNDDOWN(C48*0.1,-1)</f>
        <v>4400</v>
      </c>
      <c r="E48" s="41">
        <f>ROUNDDOWN(I47*4.5%,-1)</f>
        <v>99000</v>
      </c>
      <c r="F48" s="42">
        <f>ROUNDDOWN(I47*3.335%,-1)</f>
        <v>73370</v>
      </c>
      <c r="G48" s="42">
        <f>ROUNDDOWN(F48*10.25%,-1)</f>
        <v>7520</v>
      </c>
      <c r="H48" s="41">
        <f>ROUNDDOWN(I47*0.8%,-1)</f>
        <v>17600</v>
      </c>
      <c r="I48" s="48">
        <f>SUM(E48:H48)</f>
        <v>197490</v>
      </c>
      <c r="J48" s="68"/>
    </row>
    <row r="49" spans="1:19" ht="13.5" x14ac:dyDescent="0.3">
      <c r="A49" s="21"/>
      <c r="B49" s="22"/>
      <c r="C49" s="23"/>
      <c r="D49" s="23"/>
      <c r="E49" s="23"/>
      <c r="F49" s="23"/>
      <c r="G49" s="23"/>
      <c r="H49" s="23">
        <f>SUM(H48,O57)</f>
        <v>32920</v>
      </c>
      <c r="I49" s="24"/>
      <c r="J49" s="25"/>
    </row>
    <row r="50" spans="1:19" ht="18" customHeight="1" x14ac:dyDescent="0.3">
      <c r="A50" s="21"/>
      <c r="B50" s="22"/>
    </row>
    <row r="51" spans="1:19" ht="27" customHeight="1" x14ac:dyDescent="0.3">
      <c r="A51" s="21"/>
      <c r="B51" s="22"/>
      <c r="C51" s="61" t="s">
        <v>17</v>
      </c>
      <c r="D51" s="23"/>
      <c r="E51" s="30" t="s">
        <v>1</v>
      </c>
      <c r="F51" s="30" t="s">
        <v>3</v>
      </c>
      <c r="G51" s="30" t="s">
        <v>4</v>
      </c>
      <c r="H51" s="29" t="s">
        <v>2</v>
      </c>
      <c r="I51" s="29" t="s">
        <v>19</v>
      </c>
      <c r="J51" s="29" t="s">
        <v>18</v>
      </c>
      <c r="P51" s="3" t="s">
        <v>34</v>
      </c>
      <c r="S51" s="2"/>
    </row>
    <row r="52" spans="1:19" ht="28.5" customHeight="1" x14ac:dyDescent="0.3">
      <c r="C52" s="62"/>
      <c r="D52" s="23"/>
      <c r="E52" s="49">
        <f>ROUNDDOWN(I45*4.5%,-1)-100</f>
        <v>112080</v>
      </c>
      <c r="F52" s="49">
        <f>ROUNDDOWN(I45*3.335%,-1)</f>
        <v>83140</v>
      </c>
      <c r="G52" s="49">
        <f>ROUNDDOWN(F52*10.25%,-1)</f>
        <v>8520</v>
      </c>
      <c r="H52" s="49">
        <f>ROUNDDOWN(I45*1.05%,-1)</f>
        <v>26170</v>
      </c>
      <c r="I52" s="49">
        <v>19690</v>
      </c>
      <c r="J52" s="50">
        <f>SUM(E52:I52)</f>
        <v>249600</v>
      </c>
      <c r="M52" s="55" t="s">
        <v>28</v>
      </c>
      <c r="N52" s="58">
        <f>C45*7.9/1000</f>
        <v>19694.7</v>
      </c>
      <c r="O52" s="56">
        <f>C47*7.9/1000</f>
        <v>17380</v>
      </c>
      <c r="P52" s="56">
        <f>SUM(N52:O52)</f>
        <v>37074.699999999997</v>
      </c>
    </row>
    <row r="53" spans="1:19" ht="24" customHeight="1" x14ac:dyDescent="0.3">
      <c r="C53" s="63"/>
      <c r="E53" s="49">
        <f>ROUNDDOWN(I47*4.5%,-1)</f>
        <v>99000</v>
      </c>
      <c r="F53" s="49">
        <f>ROUNDDOWN(I47*3.335%,-1)</f>
        <v>73370</v>
      </c>
      <c r="G53" s="49">
        <f>ROUNDDOWN(F53*10.25%,-1)</f>
        <v>7520</v>
      </c>
      <c r="H53" s="49">
        <f>ROUNDDOWN(I47*1.05%,-1)</f>
        <v>23100</v>
      </c>
      <c r="I53" s="49">
        <v>17380</v>
      </c>
      <c r="J53" s="50">
        <f>SUM(E53:I53)</f>
        <v>220370</v>
      </c>
      <c r="M53" s="3" t="s">
        <v>42</v>
      </c>
      <c r="N53" s="57"/>
      <c r="O53" s="13"/>
      <c r="P53" s="13"/>
      <c r="S53" s="2"/>
    </row>
    <row r="54" spans="1:19" x14ac:dyDescent="0.3">
      <c r="D54" s="3" t="s">
        <v>29</v>
      </c>
      <c r="E54" s="3">
        <f t="shared" ref="E54:J54" si="0">SUM(E52:E53)</f>
        <v>211080</v>
      </c>
      <c r="F54" s="3">
        <f t="shared" si="0"/>
        <v>156510</v>
      </c>
      <c r="G54" s="3">
        <f t="shared" si="0"/>
        <v>16040</v>
      </c>
      <c r="H54" s="3">
        <f>SUM(H52:H53)</f>
        <v>49270</v>
      </c>
      <c r="I54" s="3">
        <f>SUM(I52:I53)</f>
        <v>37070</v>
      </c>
      <c r="J54" s="3">
        <f t="shared" si="0"/>
        <v>469970</v>
      </c>
      <c r="M54" s="3" t="s">
        <v>31</v>
      </c>
      <c r="N54" s="57">
        <f>I53/31*27</f>
        <v>15137.419354838708</v>
      </c>
      <c r="O54" s="13"/>
      <c r="P54" s="13"/>
    </row>
    <row r="55" spans="1:19" x14ac:dyDescent="0.3">
      <c r="D55" s="3" t="s">
        <v>30</v>
      </c>
      <c r="E55" s="3">
        <f>SUM(E54,E46,E48)</f>
        <v>422160</v>
      </c>
      <c r="F55" s="74">
        <f>SUM(F54:G54,F46:G46,F48:G48)</f>
        <v>345100</v>
      </c>
      <c r="G55" s="74"/>
      <c r="H55" s="3">
        <f>SUM(H54,H46,H48,N57,O57)</f>
        <v>122240</v>
      </c>
      <c r="I55" s="3">
        <f>SUM(I54,N55)</f>
        <v>52200</v>
      </c>
      <c r="J55" s="3"/>
      <c r="M55" s="3" t="s">
        <v>36</v>
      </c>
      <c r="N55" s="3">
        <v>15130</v>
      </c>
    </row>
    <row r="56" spans="1:19" x14ac:dyDescent="0.3">
      <c r="D56" s="3" t="s">
        <v>39</v>
      </c>
      <c r="E56" s="3">
        <f>E55-200</f>
        <v>421960</v>
      </c>
      <c r="F56" s="74">
        <v>345100</v>
      </c>
      <c r="G56" s="74"/>
      <c r="H56" s="3">
        <f>SUM(H55)</f>
        <v>122240</v>
      </c>
      <c r="I56" s="2">
        <f>SUM(N55,I54)</f>
        <v>52200</v>
      </c>
      <c r="J56" s="4">
        <f>SUM(E56:I56)</f>
        <v>941500</v>
      </c>
      <c r="M56" s="3" t="s">
        <v>32</v>
      </c>
      <c r="N56" s="57">
        <f>H53/31*27</f>
        <v>20119.354838709678</v>
      </c>
      <c r="O56" s="13">
        <f>H48/31*27</f>
        <v>15329.032258064517</v>
      </c>
      <c r="P56" s="13">
        <f>SUM(N56:O56)</f>
        <v>35448.387096774197</v>
      </c>
    </row>
    <row r="57" spans="1:19" x14ac:dyDescent="0.3">
      <c r="M57" s="3" t="s">
        <v>33</v>
      </c>
      <c r="N57" s="57">
        <v>20110</v>
      </c>
      <c r="O57" s="13">
        <v>15320</v>
      </c>
      <c r="P57" s="13">
        <f>SUM(N57:O57)</f>
        <v>35430</v>
      </c>
    </row>
    <row r="58" spans="1:19" x14ac:dyDescent="0.3">
      <c r="M58" s="3" t="s">
        <v>37</v>
      </c>
    </row>
    <row r="59" spans="1:19" ht="33.75" x14ac:dyDescent="0.3">
      <c r="A59" s="54" t="s">
        <v>35</v>
      </c>
      <c r="B59" s="54"/>
      <c r="C59" s="54"/>
      <c r="D59" s="54"/>
      <c r="E59" s="54"/>
      <c r="F59" s="54"/>
      <c r="G59" s="69"/>
      <c r="H59" s="69"/>
      <c r="I59" s="8"/>
      <c r="J59" s="1"/>
    </row>
    <row r="60" spans="1:19" x14ac:dyDescent="0.3">
      <c r="A60" s="10"/>
      <c r="B60" s="19"/>
      <c r="C60" s="13"/>
      <c r="D60" s="13"/>
      <c r="E60" s="13"/>
      <c r="F60" s="20"/>
      <c r="G60" s="11"/>
      <c r="H60" s="12"/>
    </row>
    <row r="61" spans="1:19" ht="17.25" x14ac:dyDescent="0.3">
      <c r="A61" s="28" t="s">
        <v>8</v>
      </c>
      <c r="B61" s="29" t="s">
        <v>9</v>
      </c>
      <c r="C61" s="30" t="s">
        <v>21</v>
      </c>
      <c r="D61" s="30"/>
      <c r="E61" s="30"/>
      <c r="F61" s="65" t="s">
        <v>25</v>
      </c>
      <c r="G61" s="66"/>
      <c r="H61" s="29"/>
      <c r="I61" s="29" t="s">
        <v>10</v>
      </c>
      <c r="J61" s="70" t="s">
        <v>11</v>
      </c>
    </row>
    <row r="62" spans="1:19" ht="18" thickBot="1" x14ac:dyDescent="0.35">
      <c r="A62" s="32" t="s">
        <v>12</v>
      </c>
      <c r="B62" s="33" t="s">
        <v>20</v>
      </c>
      <c r="C62" s="34" t="s">
        <v>5</v>
      </c>
      <c r="D62" s="34" t="s">
        <v>6</v>
      </c>
      <c r="E62" s="34" t="s">
        <v>1</v>
      </c>
      <c r="F62" s="34" t="s">
        <v>3</v>
      </c>
      <c r="G62" s="34" t="s">
        <v>4</v>
      </c>
      <c r="H62" s="33" t="s">
        <v>2</v>
      </c>
      <c r="I62" s="33" t="s">
        <v>13</v>
      </c>
      <c r="J62" s="71"/>
    </row>
    <row r="63" spans="1:19" ht="17.25" x14ac:dyDescent="0.3">
      <c r="A63" s="35" t="s">
        <v>14</v>
      </c>
      <c r="B63" s="36">
        <v>44069</v>
      </c>
      <c r="C63" s="37">
        <v>2493000</v>
      </c>
      <c r="D63" s="38"/>
      <c r="E63" s="38"/>
      <c r="F63" s="38"/>
      <c r="G63" s="38"/>
      <c r="H63" s="38"/>
      <c r="I63" s="39">
        <f t="shared" ref="I63:I67" si="1">SUM(C63:H63)</f>
        <v>2493000</v>
      </c>
      <c r="J63" s="67">
        <f>I63-I64</f>
        <v>2269320</v>
      </c>
    </row>
    <row r="64" spans="1:19" ht="18" thickBot="1" x14ac:dyDescent="0.35">
      <c r="A64" s="40" t="s">
        <v>15</v>
      </c>
      <c r="B64" s="51">
        <f>ROUNDDOWN(2493000/209*8,-1)</f>
        <v>95420</v>
      </c>
      <c r="C64" s="41">
        <f>ROUNDDOWN(I63*2%,-1)</f>
        <v>49860</v>
      </c>
      <c r="D64" s="41">
        <f>ROUNDDOWN(C64*0.1,-1)</f>
        <v>4980</v>
      </c>
      <c r="E64" s="41">
        <f>ROUNDDOWN(I63*4.5%,-1)-100</f>
        <v>112080</v>
      </c>
      <c r="F64" s="42">
        <f>ROUNDDOWN(I63*3.335%,-1)</f>
        <v>83140</v>
      </c>
      <c r="G64" s="42">
        <f>ROUNDDOWN(F64*10.25%,-1)</f>
        <v>8520</v>
      </c>
      <c r="H64" s="41">
        <f>ROUNDDOWN(I63*0.8%,-1)</f>
        <v>19940</v>
      </c>
      <c r="I64" s="48">
        <f>SUM(E64:H64)</f>
        <v>223680</v>
      </c>
      <c r="J64" s="68"/>
    </row>
    <row r="65" spans="1:16" ht="17.25" x14ac:dyDescent="0.3">
      <c r="A65" s="35" t="s">
        <v>14</v>
      </c>
      <c r="B65" s="36">
        <v>44109</v>
      </c>
      <c r="C65" s="37">
        <v>2200000</v>
      </c>
      <c r="D65" s="38"/>
      <c r="E65" s="38"/>
      <c r="F65" s="38"/>
      <c r="G65" s="38"/>
      <c r="H65" s="38"/>
      <c r="I65" s="39">
        <f t="shared" si="1"/>
        <v>2200000</v>
      </c>
      <c r="J65" s="67">
        <f>I65-I66</f>
        <v>2002510</v>
      </c>
    </row>
    <row r="66" spans="1:16" ht="18" thickBot="1" x14ac:dyDescent="0.35">
      <c r="A66" s="40" t="s">
        <v>26</v>
      </c>
      <c r="B66" s="51">
        <f>ROUNDDOWN(2200000/209*8,-1)</f>
        <v>84210</v>
      </c>
      <c r="C66" s="41">
        <f>ROUNDDOWN(I65*2%,-1)</f>
        <v>44000</v>
      </c>
      <c r="D66" s="41">
        <f>ROUNDDOWN(C66*0.1,-1)</f>
        <v>4400</v>
      </c>
      <c r="E66" s="41">
        <f>ROUNDDOWN(I65*4.5%,-1)</f>
        <v>99000</v>
      </c>
      <c r="F66" s="42">
        <f>ROUNDDOWN(I65*3.335%,-1)</f>
        <v>73370</v>
      </c>
      <c r="G66" s="42">
        <f>ROUNDDOWN(F66*10.25%,-1)</f>
        <v>7520</v>
      </c>
      <c r="H66" s="41">
        <f>ROUNDDOWN(I65*0.8%,-1)</f>
        <v>17600</v>
      </c>
      <c r="I66" s="48">
        <f>SUM(E66:H66)</f>
        <v>197490</v>
      </c>
      <c r="J66" s="68"/>
    </row>
    <row r="67" spans="1:16" ht="17.25" x14ac:dyDescent="0.3">
      <c r="A67" s="35" t="s">
        <v>14</v>
      </c>
      <c r="B67" s="36">
        <v>44172</v>
      </c>
      <c r="C67" s="37">
        <f>B68*22</f>
        <v>2099240</v>
      </c>
      <c r="D67" s="38"/>
      <c r="E67" s="38"/>
      <c r="F67" s="38"/>
      <c r="G67" s="38"/>
      <c r="H67" s="38"/>
      <c r="I67" s="39">
        <f t="shared" si="1"/>
        <v>2099240</v>
      </c>
      <c r="J67" s="67">
        <f>I67-I68</f>
        <v>2053070</v>
      </c>
    </row>
    <row r="68" spans="1:16" ht="18" thickBot="1" x14ac:dyDescent="0.35">
      <c r="A68" s="40" t="s">
        <v>40</v>
      </c>
      <c r="B68" s="51">
        <f>ROUNDDOWN(2493000/209*8,-1)</f>
        <v>95420</v>
      </c>
      <c r="C68" s="41">
        <f>ROUNDDOWN(I67*2%,-1)</f>
        <v>41980</v>
      </c>
      <c r="D68" s="41">
        <f>ROUNDDOWN(C68*0.1,-1)</f>
        <v>4190</v>
      </c>
      <c r="E68" s="41">
        <v>112180</v>
      </c>
      <c r="F68" s="42">
        <f>ROUNDDOWN(I67*3.335%,-1)</f>
        <v>70000</v>
      </c>
      <c r="G68" s="42">
        <f>ROUNDDOWN(F68*10.25%,-1)</f>
        <v>7170</v>
      </c>
      <c r="H68" s="41">
        <f>ROUNDDOWN(I67*0.8%,-1)</f>
        <v>16790</v>
      </c>
      <c r="I68" s="48">
        <f>SUM(C68:D68)</f>
        <v>46170</v>
      </c>
      <c r="J68" s="68"/>
    </row>
    <row r="69" spans="1:16" ht="13.5" x14ac:dyDescent="0.3">
      <c r="A69" s="21"/>
      <c r="B69" s="22"/>
      <c r="C69" s="23"/>
      <c r="D69" s="23"/>
      <c r="E69" s="23"/>
      <c r="F69" s="23"/>
      <c r="G69" s="23"/>
      <c r="H69" s="23"/>
      <c r="I69" s="24"/>
      <c r="J69" s="25"/>
    </row>
    <row r="70" spans="1:16" ht="13.5" x14ac:dyDescent="0.3">
      <c r="A70" s="21"/>
      <c r="B70" s="22"/>
    </row>
    <row r="71" spans="1:16" ht="17.25" x14ac:dyDescent="0.3">
      <c r="A71" s="21"/>
      <c r="B71" s="22"/>
      <c r="C71" s="61" t="s">
        <v>17</v>
      </c>
      <c r="D71" s="23"/>
      <c r="E71" s="30" t="s">
        <v>1</v>
      </c>
      <c r="F71" s="30" t="s">
        <v>3</v>
      </c>
      <c r="G71" s="30" t="s">
        <v>4</v>
      </c>
      <c r="H71" s="29" t="s">
        <v>2</v>
      </c>
      <c r="I71" s="29" t="s">
        <v>19</v>
      </c>
      <c r="J71" s="29" t="s">
        <v>18</v>
      </c>
      <c r="P71" s="3" t="s">
        <v>34</v>
      </c>
    </row>
    <row r="72" spans="1:16" ht="17.25" x14ac:dyDescent="0.3">
      <c r="C72" s="62"/>
      <c r="D72" s="23"/>
      <c r="E72" s="49">
        <f>ROUNDDOWN(I63*4.5%,-1)-100</f>
        <v>112080</v>
      </c>
      <c r="F72" s="49">
        <f>ROUNDDOWN(I63*3.335%,-1)</f>
        <v>83140</v>
      </c>
      <c r="G72" s="49">
        <f>ROUNDDOWN(F72*10.25%,-1)</f>
        <v>8520</v>
      </c>
      <c r="H72" s="49">
        <f>ROUNDDOWN(I63*1.05%,-1)</f>
        <v>26170</v>
      </c>
      <c r="I72" s="49">
        <v>19690</v>
      </c>
      <c r="J72" s="50">
        <f>SUM(E72:I72)</f>
        <v>249600</v>
      </c>
      <c r="M72" s="55" t="s">
        <v>28</v>
      </c>
      <c r="N72" s="58">
        <f>C63*7.9/1000</f>
        <v>19694.7</v>
      </c>
      <c r="O72" s="56">
        <f>C65*7.9/1000</f>
        <v>17380</v>
      </c>
      <c r="P72" s="56">
        <f>SUM(N72:O72)</f>
        <v>37074.699999999997</v>
      </c>
    </row>
    <row r="73" spans="1:16" ht="17.25" x14ac:dyDescent="0.3">
      <c r="C73" s="62"/>
      <c r="E73" s="49">
        <f>ROUNDDOWN(I65*4.5%,-1)</f>
        <v>99000</v>
      </c>
      <c r="F73" s="49">
        <f>ROUNDDOWN(I65*3.335%,-1)</f>
        <v>73370</v>
      </c>
      <c r="G73" s="49">
        <f>ROUNDDOWN(F73*10.25%,-1)</f>
        <v>7520</v>
      </c>
      <c r="H73" s="49">
        <f>ROUNDDOWN(I65*1.05%,-1)</f>
        <v>23100</v>
      </c>
      <c r="I73" s="49">
        <v>17380</v>
      </c>
      <c r="J73" s="50">
        <f>SUM(E73:I73)</f>
        <v>220370</v>
      </c>
    </row>
    <row r="74" spans="1:16" ht="17.25" x14ac:dyDescent="0.3">
      <c r="C74" s="63"/>
      <c r="E74" s="49">
        <v>112180</v>
      </c>
      <c r="F74" s="49">
        <v>0</v>
      </c>
      <c r="G74" s="49">
        <v>0</v>
      </c>
      <c r="H74" s="49">
        <v>0</v>
      </c>
      <c r="I74" s="49">
        <v>0</v>
      </c>
      <c r="J74" s="50"/>
    </row>
    <row r="75" spans="1:16" x14ac:dyDescent="0.3">
      <c r="D75" s="3" t="s">
        <v>29</v>
      </c>
      <c r="E75" s="3">
        <f>SUM(E72:E74)</f>
        <v>323260</v>
      </c>
      <c r="F75" s="3">
        <f t="shared" ref="E75:J75" si="2">SUM(F72:F73)</f>
        <v>156510</v>
      </c>
      <c r="G75" s="3">
        <f t="shared" si="2"/>
        <v>16040</v>
      </c>
      <c r="H75" s="3">
        <f t="shared" si="2"/>
        <v>49270</v>
      </c>
      <c r="I75" s="3">
        <f t="shared" si="2"/>
        <v>37070</v>
      </c>
      <c r="J75" s="3">
        <f t="shared" si="2"/>
        <v>469970</v>
      </c>
    </row>
    <row r="76" spans="1:16" x14ac:dyDescent="0.3">
      <c r="D76" s="3" t="s">
        <v>30</v>
      </c>
      <c r="E76" s="3">
        <f>SUM(E75,E64,E66,E68)</f>
        <v>646520</v>
      </c>
      <c r="F76" s="74">
        <f>SUM(F75:G75,F64:G64,F66:G66)</f>
        <v>345100</v>
      </c>
      <c r="G76" s="74"/>
      <c r="H76" s="3">
        <f>SUM(H75,H64,H66)</f>
        <v>86810</v>
      </c>
      <c r="I76" s="3"/>
      <c r="J76" s="3"/>
    </row>
    <row r="79" spans="1:16" ht="33.75" x14ac:dyDescent="0.3">
      <c r="A79" s="60" t="s">
        <v>41</v>
      </c>
      <c r="B79" s="60"/>
      <c r="C79" s="60"/>
      <c r="D79" s="60"/>
      <c r="E79" s="60"/>
      <c r="F79" s="60"/>
      <c r="G79" s="69"/>
      <c r="H79" s="69"/>
      <c r="I79" s="8"/>
      <c r="J79" s="1"/>
    </row>
    <row r="80" spans="1:16" x14ac:dyDescent="0.3">
      <c r="A80" s="10"/>
      <c r="B80" s="19"/>
      <c r="C80" s="13"/>
      <c r="D80" s="13"/>
      <c r="E80" s="13"/>
      <c r="F80" s="20"/>
      <c r="G80" s="11"/>
      <c r="H80" s="12"/>
      <c r="I80" s="59"/>
    </row>
    <row r="81" spans="1:16" ht="17.25" x14ac:dyDescent="0.3">
      <c r="A81" s="28" t="s">
        <v>8</v>
      </c>
      <c r="B81" s="29" t="s">
        <v>9</v>
      </c>
      <c r="C81" s="30" t="s">
        <v>21</v>
      </c>
      <c r="D81" s="30"/>
      <c r="E81" s="30"/>
      <c r="F81" s="65" t="s">
        <v>25</v>
      </c>
      <c r="G81" s="66"/>
      <c r="H81" s="29"/>
      <c r="I81" s="29" t="s">
        <v>10</v>
      </c>
      <c r="J81" s="70" t="s">
        <v>11</v>
      </c>
    </row>
    <row r="82" spans="1:16" ht="18" thickBot="1" x14ac:dyDescent="0.35">
      <c r="A82" s="32" t="s">
        <v>12</v>
      </c>
      <c r="B82" s="33" t="s">
        <v>20</v>
      </c>
      <c r="C82" s="34" t="s">
        <v>5</v>
      </c>
      <c r="D82" s="34" t="s">
        <v>6</v>
      </c>
      <c r="E82" s="34" t="s">
        <v>1</v>
      </c>
      <c r="F82" s="34" t="s">
        <v>3</v>
      </c>
      <c r="G82" s="34" t="s">
        <v>4</v>
      </c>
      <c r="H82" s="33" t="s">
        <v>2</v>
      </c>
      <c r="I82" s="33" t="s">
        <v>13</v>
      </c>
      <c r="J82" s="71"/>
    </row>
    <row r="83" spans="1:16" ht="17.25" x14ac:dyDescent="0.3">
      <c r="A83" s="35" t="s">
        <v>14</v>
      </c>
      <c r="B83" s="36">
        <v>44069</v>
      </c>
      <c r="C83" s="37">
        <v>2493000</v>
      </c>
      <c r="D83" s="38"/>
      <c r="E83" s="38"/>
      <c r="F83" s="38"/>
      <c r="G83" s="38"/>
      <c r="H83" s="38"/>
      <c r="I83" s="39">
        <f t="shared" ref="I83:I87" si="3">SUM(C83:H83)</f>
        <v>2493000</v>
      </c>
      <c r="J83" s="67">
        <f>I83-I84</f>
        <v>2265640</v>
      </c>
    </row>
    <row r="84" spans="1:16" ht="18" thickBot="1" x14ac:dyDescent="0.35">
      <c r="A84" s="40" t="s">
        <v>15</v>
      </c>
      <c r="B84" s="51">
        <f>ROUNDDOWN(2493000/209*8,-1)</f>
        <v>95420</v>
      </c>
      <c r="C84" s="41">
        <f>ROUNDDOWN(I83*2%,-1)</f>
        <v>49860</v>
      </c>
      <c r="D84" s="41">
        <f>ROUNDDOWN(C84*0.1,-1)</f>
        <v>4980</v>
      </c>
      <c r="E84" s="41">
        <f>ROUNDDOWN(I83*4.5%,-1)-100</f>
        <v>112080</v>
      </c>
      <c r="F84" s="42">
        <f>ROUNDDOWN(I83*3.43%,-1)</f>
        <v>85500</v>
      </c>
      <c r="G84" s="42">
        <f>ROUNDDOWN(F84*11.52%,-1)</f>
        <v>9840</v>
      </c>
      <c r="H84" s="41">
        <f>ROUNDDOWN(I83*0.8%,-1)</f>
        <v>19940</v>
      </c>
      <c r="I84" s="48">
        <f>SUM(E84:H84)</f>
        <v>227360</v>
      </c>
      <c r="J84" s="68"/>
    </row>
    <row r="85" spans="1:16" ht="17.25" x14ac:dyDescent="0.3">
      <c r="A85" s="35" t="s">
        <v>14</v>
      </c>
      <c r="B85" s="36">
        <v>44109</v>
      </c>
      <c r="C85" s="37">
        <v>2200000</v>
      </c>
      <c r="D85" s="38"/>
      <c r="E85" s="38"/>
      <c r="F85" s="38"/>
      <c r="G85" s="38"/>
      <c r="H85" s="38"/>
      <c r="I85" s="39">
        <f t="shared" si="3"/>
        <v>2200000</v>
      </c>
      <c r="J85" s="67">
        <f>I85-I86</f>
        <v>1999250</v>
      </c>
    </row>
    <row r="86" spans="1:16" ht="18" thickBot="1" x14ac:dyDescent="0.35">
      <c r="A86" s="40" t="s">
        <v>26</v>
      </c>
      <c r="B86" s="51">
        <f>ROUNDDOWN(2200000/209*8,-1)</f>
        <v>84210</v>
      </c>
      <c r="C86" s="41">
        <f>ROUNDDOWN(I85*2%,-1)</f>
        <v>44000</v>
      </c>
      <c r="D86" s="41">
        <f>ROUNDDOWN(C86*0.1,-1)</f>
        <v>4400</v>
      </c>
      <c r="E86" s="41">
        <f>ROUNDDOWN(I85*4.5%,-1)</f>
        <v>99000</v>
      </c>
      <c r="F86" s="42">
        <f>ROUNDDOWN(I85*3.43%,-1)</f>
        <v>75460</v>
      </c>
      <c r="G86" s="42">
        <f>ROUNDDOWN(F86*11.52%,-1)</f>
        <v>8690</v>
      </c>
      <c r="H86" s="41">
        <f>ROUNDDOWN(I85*0.8%,-1)</f>
        <v>17600</v>
      </c>
      <c r="I86" s="48">
        <f>SUM(E86:H86)</f>
        <v>200750</v>
      </c>
      <c r="J86" s="68"/>
    </row>
    <row r="87" spans="1:16" ht="17.25" x14ac:dyDescent="0.3">
      <c r="A87" s="35" t="s">
        <v>14</v>
      </c>
      <c r="B87" s="36">
        <v>44172</v>
      </c>
      <c r="C87" s="37">
        <v>2493000</v>
      </c>
      <c r="D87" s="38"/>
      <c r="E87" s="38"/>
      <c r="F87" s="38"/>
      <c r="G87" s="38"/>
      <c r="H87" s="38"/>
      <c r="I87" s="39">
        <f t="shared" si="3"/>
        <v>2493000</v>
      </c>
      <c r="J87" s="67">
        <f>I87-I88</f>
        <v>2248180</v>
      </c>
    </row>
    <row r="88" spans="1:16" ht="18" thickBot="1" x14ac:dyDescent="0.35">
      <c r="A88" s="40" t="s">
        <v>40</v>
      </c>
      <c r="B88" s="51">
        <f>ROUNDDOWN(2493000/209*8,-1)</f>
        <v>95420</v>
      </c>
      <c r="C88" s="41">
        <f>ROUNDDOWN(I87*2%,-1)</f>
        <v>49860</v>
      </c>
      <c r="D88" s="41">
        <f>ROUNDDOWN(C88*0.1,-1)</f>
        <v>4980</v>
      </c>
      <c r="E88" s="41">
        <f>ROUNDDOWN(I87*4.5%,-1)</f>
        <v>112180</v>
      </c>
      <c r="F88" s="42">
        <f>ROUNDDOWN(I87*3.43%,-1)</f>
        <v>85500</v>
      </c>
      <c r="G88" s="42">
        <f>ROUNDDOWN(F88*11.52%,-1)</f>
        <v>9840</v>
      </c>
      <c r="H88" s="41">
        <f>ROUNDDOWN(I87*0.8%,-1)</f>
        <v>19940</v>
      </c>
      <c r="I88" s="48">
        <f>SUM(E88:G88,H89)</f>
        <v>244820</v>
      </c>
      <c r="J88" s="68"/>
    </row>
    <row r="89" spans="1:16" ht="13.5" x14ac:dyDescent="0.3">
      <c r="A89" s="21"/>
      <c r="B89" s="22"/>
      <c r="C89" s="23"/>
      <c r="D89" s="23"/>
      <c r="E89" s="23"/>
      <c r="F89" s="23"/>
      <c r="G89" s="23"/>
      <c r="H89" s="23">
        <f>SUM(H88,O97)</f>
        <v>37300</v>
      </c>
      <c r="I89" s="24"/>
      <c r="J89" s="25"/>
    </row>
    <row r="90" spans="1:16" ht="13.5" x14ac:dyDescent="0.3">
      <c r="A90" s="21"/>
      <c r="B90" s="22"/>
      <c r="I90" s="59"/>
    </row>
    <row r="91" spans="1:16" ht="17.25" x14ac:dyDescent="0.3">
      <c r="A91" s="21"/>
      <c r="B91" s="22"/>
      <c r="C91" s="61" t="s">
        <v>17</v>
      </c>
      <c r="D91" s="23"/>
      <c r="E91" s="30" t="s">
        <v>1</v>
      </c>
      <c r="F91" s="30" t="s">
        <v>3</v>
      </c>
      <c r="G91" s="30" t="s">
        <v>4</v>
      </c>
      <c r="H91" s="29" t="s">
        <v>2</v>
      </c>
      <c r="I91" s="29" t="s">
        <v>19</v>
      </c>
      <c r="J91" s="29" t="s">
        <v>18</v>
      </c>
      <c r="P91" s="3" t="s">
        <v>34</v>
      </c>
    </row>
    <row r="92" spans="1:16" ht="17.25" x14ac:dyDescent="0.3">
      <c r="C92" s="62"/>
      <c r="D92" s="23"/>
      <c r="E92" s="49">
        <f>ROUNDDOWN(I83*4.5%,-1)-100</f>
        <v>112080</v>
      </c>
      <c r="F92" s="49">
        <f>ROUNDDOWN(I83*3.43%,-1)</f>
        <v>85500</v>
      </c>
      <c r="G92" s="49">
        <f>ROUNDDOWN(F92*11.52%,-1)</f>
        <v>9840</v>
      </c>
      <c r="H92" s="49">
        <f>ROUNDDOWN(I83*1.05%,-1)</f>
        <v>26170</v>
      </c>
      <c r="I92" s="49">
        <v>19690</v>
      </c>
      <c r="J92" s="50">
        <f>SUM(E92:I92)</f>
        <v>253280</v>
      </c>
      <c r="M92" s="55" t="s">
        <v>28</v>
      </c>
      <c r="N92" s="58">
        <f>C83*7.9/1000+C85*7.9/1000</f>
        <v>37074.699999999997</v>
      </c>
      <c r="O92" s="56">
        <f>C87*7.9/1000</f>
        <v>19694.7</v>
      </c>
      <c r="P92" s="56">
        <f>SUM(N92:O92)</f>
        <v>56769.399999999994</v>
      </c>
    </row>
    <row r="93" spans="1:16" ht="17.25" x14ac:dyDescent="0.3">
      <c r="C93" s="62"/>
      <c r="E93" s="49">
        <f>ROUNDDOWN(I85*4.5%,-1)</f>
        <v>99000</v>
      </c>
      <c r="F93" s="49">
        <f>ROUNDDOWN(I85*3.43%,-1)</f>
        <v>75460</v>
      </c>
      <c r="G93" s="49">
        <f>ROUNDDOWN(F93*11.52%,-1)</f>
        <v>8690</v>
      </c>
      <c r="H93" s="49">
        <f>ROUNDDOWN(I85*1.05%,-1)</f>
        <v>23100</v>
      </c>
      <c r="I93" s="49">
        <v>17380</v>
      </c>
      <c r="J93" s="50">
        <f>SUM(E93:I93)</f>
        <v>223630</v>
      </c>
      <c r="M93" s="3" t="s">
        <v>43</v>
      </c>
      <c r="N93" s="57"/>
      <c r="O93" s="13"/>
      <c r="P93" s="13"/>
    </row>
    <row r="94" spans="1:16" ht="17.25" x14ac:dyDescent="0.3">
      <c r="C94" s="63"/>
      <c r="E94" s="49">
        <f>ROUNDDOWN(I87*4.5%,-1)</f>
        <v>112180</v>
      </c>
      <c r="F94" s="49">
        <f>ROUNDDOWN(I87*3.43%,-1)</f>
        <v>85500</v>
      </c>
      <c r="G94" s="49">
        <f>ROUNDDOWN(F94*11.52%,-1)</f>
        <v>9840</v>
      </c>
      <c r="H94" s="49">
        <f>ROUNDDOWN(I87*1.05%,-1)</f>
        <v>26170</v>
      </c>
      <c r="I94" s="49">
        <v>19690</v>
      </c>
      <c r="J94" s="50">
        <f>SUM(E94:I94)</f>
        <v>253380</v>
      </c>
      <c r="M94" s="3" t="s">
        <v>31</v>
      </c>
      <c r="N94" s="57">
        <f>I94/31*25</f>
        <v>15879.032258064515</v>
      </c>
      <c r="O94" s="13"/>
      <c r="P94" s="13"/>
    </row>
    <row r="95" spans="1:16" x14ac:dyDescent="0.3">
      <c r="D95" s="3" t="s">
        <v>29</v>
      </c>
      <c r="E95" s="3">
        <f>SUM(E92:E94)</f>
        <v>323260</v>
      </c>
      <c r="F95" s="3">
        <f t="shared" ref="E95:J95" si="4">SUM(F92:F94)</f>
        <v>246460</v>
      </c>
      <c r="G95" s="3">
        <f t="shared" si="4"/>
        <v>28370</v>
      </c>
      <c r="H95" s="3">
        <f>SUM(H92:H94)</f>
        <v>75440</v>
      </c>
      <c r="I95" s="3">
        <f t="shared" si="4"/>
        <v>56760</v>
      </c>
      <c r="J95" s="3">
        <f t="shared" si="4"/>
        <v>730290</v>
      </c>
      <c r="M95" s="3" t="s">
        <v>33</v>
      </c>
      <c r="N95" s="3">
        <v>15870</v>
      </c>
    </row>
    <row r="96" spans="1:16" x14ac:dyDescent="0.3">
      <c r="D96" s="3" t="s">
        <v>30</v>
      </c>
      <c r="E96" s="3">
        <f>SUM(E95,E84,E86,E88)</f>
        <v>646520</v>
      </c>
      <c r="F96" s="74">
        <f>SUM(F95:G95,F84:G84,F86:G86,F88:G88)</f>
        <v>549660</v>
      </c>
      <c r="G96" s="74"/>
      <c r="H96" s="3">
        <f>SUM(H95,H84,H86,N97,O97,H88)</f>
        <v>171380</v>
      </c>
      <c r="I96" s="3">
        <f>SUM(I95,N95)</f>
        <v>72630</v>
      </c>
      <c r="J96" s="3">
        <f>SUM(E96:I96)</f>
        <v>1440190</v>
      </c>
      <c r="M96" s="3" t="s">
        <v>32</v>
      </c>
      <c r="N96" s="57">
        <f>H94/31*25</f>
        <v>21104.83870967742</v>
      </c>
      <c r="O96" s="13">
        <f>H88/31*27</f>
        <v>17367.096774193549</v>
      </c>
      <c r="P96" s="13">
        <f>SUM(N96:O96)</f>
        <v>38471.93548387097</v>
      </c>
    </row>
    <row r="97" spans="13:16" x14ac:dyDescent="0.3">
      <c r="M97" s="3" t="s">
        <v>33</v>
      </c>
      <c r="N97" s="57">
        <v>21100</v>
      </c>
      <c r="O97" s="13">
        <v>17360</v>
      </c>
      <c r="P97" s="13">
        <f>SUM(N97:O97)</f>
        <v>38460</v>
      </c>
    </row>
    <row r="98" spans="13:16" x14ac:dyDescent="0.3">
      <c r="M98" s="3" t="s">
        <v>37</v>
      </c>
    </row>
  </sheetData>
  <mergeCells count="40">
    <mergeCell ref="J87:J88"/>
    <mergeCell ref="F96:G96"/>
    <mergeCell ref="C71:C74"/>
    <mergeCell ref="C91:C94"/>
    <mergeCell ref="G79:H79"/>
    <mergeCell ref="F81:G81"/>
    <mergeCell ref="J81:J82"/>
    <mergeCell ref="J83:J84"/>
    <mergeCell ref="J85:J86"/>
    <mergeCell ref="J63:J64"/>
    <mergeCell ref="J65:J66"/>
    <mergeCell ref="F76:G76"/>
    <mergeCell ref="F56:G56"/>
    <mergeCell ref="J67:J68"/>
    <mergeCell ref="F55:G55"/>
    <mergeCell ref="G59:H59"/>
    <mergeCell ref="F61:G61"/>
    <mergeCell ref="J61:J62"/>
    <mergeCell ref="G14:H14"/>
    <mergeCell ref="J16:J17"/>
    <mergeCell ref="J18:J19"/>
    <mergeCell ref="F20:G20"/>
    <mergeCell ref="G27:H27"/>
    <mergeCell ref="J29:J30"/>
    <mergeCell ref="J31:J32"/>
    <mergeCell ref="J45:J46"/>
    <mergeCell ref="J47:J48"/>
    <mergeCell ref="C23:C24"/>
    <mergeCell ref="J5:J6"/>
    <mergeCell ref="F7:G7"/>
    <mergeCell ref="C10:C11"/>
    <mergeCell ref="G1:H1"/>
    <mergeCell ref="J3:J4"/>
    <mergeCell ref="C51:C53"/>
    <mergeCell ref="C37:C38"/>
    <mergeCell ref="F29:G29"/>
    <mergeCell ref="J33:J34"/>
    <mergeCell ref="G41:H41"/>
    <mergeCell ref="F43:G43"/>
    <mergeCell ref="J43:J44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KangSan</cp:lastModifiedBy>
  <cp:lastPrinted>2017-07-28T01:07:49Z</cp:lastPrinted>
  <dcterms:created xsi:type="dcterms:W3CDTF">2009-07-08T02:16:30Z</dcterms:created>
  <dcterms:modified xsi:type="dcterms:W3CDTF">2021-01-04T03:05:48Z</dcterms:modified>
</cp:coreProperties>
</file>