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Zack\Documents\Rocket League Data Analysis\"/>
    </mc:Choice>
  </mc:AlternateContent>
  <xr:revisionPtr revIDLastSave="0" documentId="13_ncr:1_{CB2C62A9-0CC4-4251-A8A2-4AAF9FDCCBEB}" xr6:coauthVersionLast="47" xr6:coauthVersionMax="47" xr10:uidLastSave="{00000000-0000-0000-0000-000000000000}"/>
  <bookViews>
    <workbookView xWindow="-120" yWindow="-120" windowWidth="38640" windowHeight="21240" xr2:uid="{25712471-E244-48C1-BCB4-D4C6BB76D071}"/>
  </bookViews>
  <sheets>
    <sheet name="RL Data" sheetId="1" r:id="rId1"/>
    <sheet name="Player Comparison" sheetId="2" r:id="rId2"/>
    <sheet name="Data Dictionary" sheetId="5" state="hidden" r:id="rId3"/>
    <sheet name="Player Compare Data" sheetId="3" state="hidden" r:id="rId4"/>
    <sheet name="Algo Framework" sheetId="6"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1" l="1"/>
  <c r="T8" i="1"/>
  <c r="T9" i="1"/>
  <c r="T10" i="1"/>
  <c r="T11" i="1"/>
  <c r="T12" i="1"/>
  <c r="T13" i="1"/>
  <c r="T14" i="1"/>
  <c r="T15" i="1"/>
  <c r="T16" i="1"/>
  <c r="T17" i="1"/>
  <c r="T18" i="1"/>
  <c r="T6" i="1"/>
  <c r="D2" i="1"/>
  <c r="AE3" i="2"/>
  <c r="AE5" i="2"/>
  <c r="Y13" i="3"/>
  <c r="W2" i="3"/>
  <c r="U26" i="3" s="1"/>
  <c r="W26" i="3" s="1"/>
  <c r="V2" i="3"/>
  <c r="U13" i="3" s="1"/>
  <c r="W13" i="3" s="1"/>
  <c r="I5" i="2"/>
  <c r="D2" i="3"/>
  <c r="B26" i="3" s="1"/>
  <c r="C2" i="3"/>
  <c r="B13" i="3" s="1"/>
  <c r="B45" i="3" l="1"/>
  <c r="C45" i="3" s="1"/>
  <c r="D45" i="3" s="1"/>
  <c r="B47" i="3"/>
  <c r="B46" i="3"/>
  <c r="B44" i="3"/>
  <c r="C44" i="3" s="1"/>
  <c r="D44" i="3" s="1"/>
  <c r="V26" i="3"/>
  <c r="V13" i="3"/>
  <c r="U32" i="3"/>
  <c r="V32" i="3" s="1"/>
  <c r="U38" i="3"/>
  <c r="V38" i="3" s="1"/>
  <c r="U14" i="3"/>
  <c r="U20" i="3"/>
  <c r="U8" i="3"/>
  <c r="U19" i="3"/>
  <c r="U25" i="3"/>
  <c r="U7" i="3"/>
  <c r="U31" i="3"/>
  <c r="V31" i="3" s="1"/>
  <c r="U37" i="3"/>
  <c r="V37" i="3" s="1"/>
  <c r="B19" i="3"/>
  <c r="C19" i="3" s="1"/>
  <c r="B25" i="3"/>
  <c r="D13" i="3"/>
  <c r="C13" i="3"/>
  <c r="B31" i="3"/>
  <c r="B37" i="3"/>
  <c r="C37" i="3" s="1"/>
  <c r="B7" i="3"/>
  <c r="C26" i="3"/>
  <c r="D26" i="3"/>
  <c r="B32" i="3"/>
  <c r="B38" i="3"/>
  <c r="B20" i="3"/>
  <c r="B8" i="3"/>
  <c r="B14" i="3"/>
  <c r="C47" i="3" l="1"/>
  <c r="D47" i="3" s="1"/>
  <c r="C46" i="3"/>
  <c r="D46" i="3" s="1"/>
  <c r="C25" i="3"/>
  <c r="C27" i="3" s="1"/>
  <c r="C28" i="3" s="1"/>
  <c r="D25" i="3"/>
  <c r="D27" i="3" s="1"/>
  <c r="D28" i="3" s="1"/>
  <c r="V39" i="3"/>
  <c r="V40" i="3" s="1"/>
  <c r="V33" i="3"/>
  <c r="V34" i="3" s="1"/>
  <c r="V14" i="3"/>
  <c r="V15" i="3" s="1"/>
  <c r="V16" i="3" s="1"/>
  <c r="W14" i="3"/>
  <c r="W15" i="3" s="1"/>
  <c r="W16" i="3" s="1"/>
  <c r="W8" i="3"/>
  <c r="V8" i="3"/>
  <c r="W20" i="3"/>
  <c r="V20" i="3"/>
  <c r="V25" i="3"/>
  <c r="V27" i="3" s="1"/>
  <c r="V28" i="3" s="1"/>
  <c r="W25" i="3"/>
  <c r="W27" i="3" s="1"/>
  <c r="W28" i="3" s="1"/>
  <c r="W7" i="3"/>
  <c r="V7" i="3"/>
  <c r="V19" i="3"/>
  <c r="W19" i="3"/>
  <c r="C31" i="3"/>
  <c r="D19" i="3"/>
  <c r="C38" i="3"/>
  <c r="C32" i="3"/>
  <c r="D7" i="3"/>
  <c r="C7" i="3"/>
  <c r="C14" i="3"/>
  <c r="C15" i="3" s="1"/>
  <c r="C16" i="3" s="1"/>
  <c r="D14" i="3"/>
  <c r="D15" i="3" s="1"/>
  <c r="D16" i="3" s="1"/>
  <c r="C8" i="3"/>
  <c r="D8" i="3"/>
  <c r="C20" i="3"/>
  <c r="C21" i="3" s="1"/>
  <c r="C22" i="3" s="1"/>
  <c r="D20" i="3"/>
  <c r="C39" i="3" l="1"/>
  <c r="C40" i="3" s="1"/>
  <c r="C33" i="3"/>
  <c r="C9" i="3"/>
  <c r="C10" i="3" s="1"/>
  <c r="D21" i="3"/>
  <c r="D22" i="3" s="1"/>
  <c r="D9" i="3"/>
  <c r="D10" i="3" s="1"/>
  <c r="W9" i="3"/>
  <c r="W10" i="3" s="1"/>
  <c r="W21" i="3"/>
  <c r="W22" i="3" s="1"/>
  <c r="V21" i="3"/>
  <c r="V22" i="3" s="1"/>
  <c r="V9" i="3"/>
  <c r="V10" i="3" s="1"/>
  <c r="C34" i="3" l="1"/>
</calcChain>
</file>

<file path=xl/sharedStrings.xml><?xml version="1.0" encoding="utf-8"?>
<sst xmlns="http://schemas.openxmlformats.org/spreadsheetml/2006/main" count="269" uniqueCount="177">
  <si>
    <t>Player</t>
  </si>
  <si>
    <t>Team</t>
  </si>
  <si>
    <t>Games Played</t>
  </si>
  <si>
    <t>BCPM Value</t>
  </si>
  <si>
    <t>BCPM Percentile</t>
  </si>
  <si>
    <t>BPM</t>
  </si>
  <si>
    <t>BPM Percentile</t>
  </si>
  <si>
    <t>Small Pad Count Per Game</t>
  </si>
  <si>
    <t>Big Pad Count Per Game</t>
  </si>
  <si>
    <t>Time At 0% Boost Per Game</t>
  </si>
  <si>
    <t>% Behind Ball</t>
  </si>
  <si>
    <t>Avg. Distance Between Teammates</t>
  </si>
  <si>
    <t>Shots Per Game</t>
  </si>
  <si>
    <t>Saves Per Game</t>
  </si>
  <si>
    <t>Goals Conceded Per Game</t>
  </si>
  <si>
    <t>Goals Per Game</t>
  </si>
  <si>
    <t>Shot Success</t>
  </si>
  <si>
    <t>Defense Success</t>
  </si>
  <si>
    <t>Bear</t>
  </si>
  <si>
    <t>AEY</t>
  </si>
  <si>
    <t>CaveManRL</t>
  </si>
  <si>
    <t>CLRTY</t>
  </si>
  <si>
    <t>Hexxuy</t>
  </si>
  <si>
    <t>Iknokz2782</t>
  </si>
  <si>
    <t>Peas and Beans</t>
  </si>
  <si>
    <t>sly</t>
  </si>
  <si>
    <t>t.</t>
  </si>
  <si>
    <t>Atomic</t>
  </si>
  <si>
    <t>Team Envy</t>
  </si>
  <si>
    <t>GarrettG</t>
  </si>
  <si>
    <t>NRG</t>
  </si>
  <si>
    <t>NRG jstn. widepeeposad</t>
  </si>
  <si>
    <t>Squishy</t>
  </si>
  <si>
    <t>Turbopolsa</t>
  </si>
  <si>
    <t>mist</t>
  </si>
  <si>
    <t>AEY Difference</t>
  </si>
  <si>
    <t>Team Insights</t>
  </si>
  <si>
    <t>Boost economy gap is massive, the difference in AEY vs CLRTY BCPM, BPM, Small Pads/Game and Big Pads/Game outlines inefficiency</t>
  </si>
  <si>
    <t>Time at 0 Boost gap was too big, CLRTY having a lower 0 boost time with a higher BPM and BCPM shows that their time at 0 boost was intentional risks, AEYs 0 boost moments were forced.</t>
  </si>
  <si>
    <t>CLRTY % behind ball and distance from teammates compared to AEY proves that CLRTY spread wider, rotates faster, and and leaves structure to pressure. This also points to possible lack of midfield pressure by AEY, especially when taking low pad count and low BCPM into consideration</t>
  </si>
  <si>
    <t>Shot success and defensive succes show that CLRTY converts pressure and defends proactively, AEY converts okay but defends reactively</t>
  </si>
  <si>
    <t>Player insights</t>
  </si>
  <si>
    <t>BCPM: 16.6th percentile ? poor boost collection
BPM: 33.3rd percentile ? not compensating with speed
Shots/game: 2.83 ? modest pressure
Goals conceded/game: 2.33
Shot success: 35.3% (fine, but volume is low)</t>
  </si>
  <si>
    <t>Bear plays safe and efficient individually, but:
Doesn’t collect enough boost to sustain pressure
Doesn’t shoot enough to flip momentum
Ends up defending more than attacking</t>
  </si>
  <si>
    <t>Why this matters vs CLRTY:
Against a high-BCPM team, “safe but slow” becomes permanent defense.</t>
  </si>
  <si>
    <t>Peas And Beans</t>
  </si>
  <si>
    <t>BCPM: 50th percentile (average)
Shots/game: 2.5
Goals/game: 0.5
Defense success: ?0.08 (negative impact)</t>
  </si>
  <si>
    <t>This is a classic passive support role:
Doesn’t lose games mechanically
Doesn’t win games either
Fails to punish CLRTY’s aggressive rotations</t>
  </si>
  <si>
    <t>Why this matters:
When no one steps up as a pressure driver, the opponent controls midfield uncontested.</t>
  </si>
  <si>
    <t>Sly</t>
  </si>
  <si>
    <t>BPM: 0th percentile
BCPM: 33rd percentile
Time @ 0 boost: 44.4s/game
Shots/game: 3.17 (highest on AEY)
Shot success: 15.8% (very low)</t>
  </si>
  <si>
    <t>sly is:
Trying to force offense
Doing it without boost
Shooting under pressure or from bad positions
That combination is brutal:
Missed shots ? long clears ? immediate counterattack</t>
  </si>
  <si>
    <t>Why this loses games:
This creates free possessions for CLRTY, not pressure.</t>
  </si>
  <si>
    <t>Loss driven by lack of pressure roles: all AEY players below median BCPM and none above 3.2 shots/game with positive efficiency. Opponent maintained tempo through superior boost control and role diversity.</t>
  </si>
  <si>
    <t>AEY Verse NRG</t>
  </si>
  <si>
    <t>Boost collection, AEY at 360 avg where NRG is 405 avg is an ENORMOUS gap. Explains late challenges, fewer counter attacks, more rfeactive saves</t>
  </si>
  <si>
    <t>Shot efficiency verse shot quality; AEY shoots under pressure, lower success rate, fewer rebound opportunities. NRG shoots after boost denial, even when goals are low, shots create chaos.</t>
  </si>
  <si>
    <t>No defined pressure engine or balanced roles: NRG always has one player forcing plays, one ready for second touch, one stablizing behind. AEY has 3 players rotating safely which kills tempo</t>
  </si>
  <si>
    <t>GOALS</t>
  </si>
  <si>
    <t>Bear to increase BCPM from 360 to 390+</t>
  </si>
  <si>
    <t>Sly to increase BCPM from 362 to 390+</t>
  </si>
  <si>
    <t>Challenge at 40 - 60 boost, not at 20. This lowers time at 0 boost, saves needed, goals conceded. NRG IS NOT FASTER, THEY ARE EARLIER</t>
  </si>
  <si>
    <t>Force awkward saves, push to increase shots per game per player to 3+. Shoot to create pressure, not score.</t>
  </si>
  <si>
    <t>Summary</t>
  </si>
  <si>
    <t>Increase boost collection via small pads
Assign one true pressure role
Challenge earlier, not harder
Use shots as pressure tools, not just scoring attempts</t>
  </si>
  <si>
    <t>AEY defended much more than attacking when analyzing Shots/Game, Saves/Game, and Goals Conceded/Game. CLRTY Shot and Saved more.
Notes: CLRTY played faster, took more risks, and traded goals at a positive rate, AEY didn't trade, they absorbed</t>
  </si>
  <si>
    <t>Player 1</t>
  </si>
  <si>
    <t>Player 2</t>
  </si>
  <si>
    <t xml:space="preserve">Change Player Names Using Drop Down </t>
  </si>
  <si>
    <t xml:space="preserve">Change Team Names Using Drop Down </t>
  </si>
  <si>
    <t>Right now, all of AEY plays a stabalizer role. Based on data, Sly should drive tempo like GarrettG, Bear should be Pressure/Finisher like squishy, Peas and Beans should be stabalizer like  NRG jstn. widepeeposad.</t>
  </si>
  <si>
    <t>Column</t>
  </si>
  <si>
    <t>Description</t>
  </si>
  <si>
    <t>Player username</t>
  </si>
  <si>
    <t>Team or color designation</t>
  </si>
  <si>
    <t>Games</t>
  </si>
  <si>
    <t>Number of games included</t>
  </si>
  <si>
    <t>Avg Speed</t>
  </si>
  <si>
    <t>Average movement speed</t>
  </si>
  <si>
    <t>% SlowSpeed</t>
  </si>
  <si>
    <t>Time spent below supersonic speed</t>
  </si>
  <si>
    <t>% BoostSpeed</t>
  </si>
  <si>
    <t>Time spent at boosted speed</t>
  </si>
  <si>
    <t>% SupersonicSpeed</t>
  </si>
  <si>
    <t>Time spent supersonic</t>
  </si>
  <si>
    <t>% Ground</t>
  </si>
  <si>
    <t>Time spent on the ground</t>
  </si>
  <si>
    <t>% Low Air</t>
  </si>
  <si>
    <t>Time spent airborne below crossbar</t>
  </si>
  <si>
    <t>% High Air</t>
  </si>
  <si>
    <t>Time spent airborne above crossbar</t>
  </si>
  <si>
    <t>Powerslidecount</t>
  </si>
  <si>
    <t>Total number of powerslides</t>
  </si>
  <si>
    <t>Powerslideduration</t>
  </si>
  <si>
    <t>Total time spent powersliding</t>
  </si>
  <si>
    <t>Team designation</t>
  </si>
  <si>
    <t>Games analyzed</t>
  </si>
  <si>
    <t>% Defensive 1/3</t>
  </si>
  <si>
    <t>Time in defensive third</t>
  </si>
  <si>
    <t>% Neutral 1/3</t>
  </si>
  <si>
    <t>Time in midfield</t>
  </si>
  <si>
    <t>% Offensive 1/3</t>
  </si>
  <si>
    <t>Time in offensive third</t>
  </si>
  <si>
    <t>% Defensive 1/2</t>
  </si>
  <si>
    <t>Time in defensive half</t>
  </si>
  <si>
    <t>% Offensive 1/2</t>
  </si>
  <si>
    <t>Time in offensive half</t>
  </si>
  <si>
    <t>Time positioned behind ball</t>
  </si>
  <si>
    <t>% In front of Ball</t>
  </si>
  <si>
    <t>Time positioned ahead of ball</t>
  </si>
  <si>
    <t>TimeLastdefender</t>
  </si>
  <si>
    <t>Time spent as last defender</t>
  </si>
  <si>
    <t>TimeFirstattacker</t>
  </si>
  <si>
    <t>Time spent as first attacker</t>
  </si>
  <si>
    <t>Avg. Dist. Ball</t>
  </si>
  <si>
    <t>Average distance from ball</t>
  </si>
  <si>
    <t>Avg. Dist. To Team Mates</t>
  </si>
  <si>
    <t>Average distance from teammates</t>
  </si>
  <si>
    <t>Boost used per minute</t>
  </si>
  <si>
    <t>Boost collected per minute</t>
  </si>
  <si>
    <t>Time 0 Boost</t>
  </si>
  <si>
    <t>Time at zero boost</t>
  </si>
  <si>
    <t>Time 100 Boost</t>
  </si>
  <si>
    <t>Time at full boost</t>
  </si>
  <si>
    <t>Time Boost 0-25%</t>
  </si>
  <si>
    <t>Time between 0–25 boost</t>
  </si>
  <si>
    <t>Time Boost 25-50%</t>
  </si>
  <si>
    <t>Time between 25–50 boost</t>
  </si>
  <si>
    <t>Time Boost 50-75%</t>
  </si>
  <si>
    <t>Time between 50–75 boost</t>
  </si>
  <si>
    <t>Time Boost 75-100%</t>
  </si>
  <si>
    <t>Time between 75–100 boost</t>
  </si>
  <si>
    <t>CountBig Pads</t>
  </si>
  <si>
    <t>Large pads collected</t>
  </si>
  <si>
    <t>CountSmall Pads</t>
  </si>
  <si>
    <t>Small pads collected</t>
  </si>
  <si>
    <t>Count StolenBig Pads</t>
  </si>
  <si>
    <t>Large pads stolen</t>
  </si>
  <si>
    <t>Count StolenSmall Pads</t>
  </si>
  <si>
    <t>Small pads stolen</t>
  </si>
  <si>
    <t>Amount UsedWhile Supersonic</t>
  </si>
  <si>
    <t>Boost used while supersonic</t>
  </si>
  <si>
    <t>Amount Overfill</t>
  </si>
  <si>
    <t>Boost wasted beyond capacity</t>
  </si>
  <si>
    <t>Amount OverfillStolen</t>
  </si>
  <si>
    <t>Overfill from stolen pads</t>
  </si>
  <si>
    <t>Games played</t>
  </si>
  <si>
    <t>Wins</t>
  </si>
  <si>
    <t>Games won</t>
  </si>
  <si>
    <t>Score</t>
  </si>
  <si>
    <t>Total score</t>
  </si>
  <si>
    <t>Shots</t>
  </si>
  <si>
    <t>Total shots</t>
  </si>
  <si>
    <t>Goals</t>
  </si>
  <si>
    <t>Total goals</t>
  </si>
  <si>
    <t>ShootingPercentage</t>
  </si>
  <si>
    <t>Goals divided by shots</t>
  </si>
  <si>
    <t>ShotsConceded</t>
  </si>
  <si>
    <t>Shots allowed</t>
  </si>
  <si>
    <t>GoalsConceded</t>
  </si>
  <si>
    <t>Goals allowed</t>
  </si>
  <si>
    <t>Assists</t>
  </si>
  <si>
    <t>Total assists</t>
  </si>
  <si>
    <t>Saves</t>
  </si>
  <si>
    <t>Total saves</t>
  </si>
  <si>
    <t>DemolsInflicted</t>
  </si>
  <si>
    <t>Demolitions inflicted</t>
  </si>
  <si>
    <t>DemosTaken</t>
  </si>
  <si>
    <t>Times demolished</t>
  </si>
  <si>
    <t>Metric Explanation</t>
  </si>
  <si>
    <t>Boost collected per minute Index with other player deviation</t>
  </si>
  <si>
    <t>Boost used per minute Index with other player deviation</t>
  </si>
  <si>
    <t>..</t>
  </si>
  <si>
    <t>.</t>
  </si>
  <si>
    <t>Rules</t>
  </si>
  <si>
    <t>More Small Pad, Less Big Pad - midfield control</t>
  </si>
  <si>
    <t>Time at 0 Boost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</si>
</sst>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4"/>
      <color theme="0"/>
      <name val="Aptos Narrow"/>
      <family val="2"/>
      <scheme val="minor"/>
    </font>
    <font>
      <b/>
      <sz val="14"/>
      <color theme="1"/>
      <name val="Aptos Narrow"/>
      <family val="2"/>
      <scheme val="minor"/>
    </font>
    <font>
      <b/>
      <sz val="11"/>
      <name val="Aptos Narrow"/>
      <family val="2"/>
      <scheme val="minor"/>
    </font>
    <font>
      <b/>
      <sz val="16"/>
      <color theme="0"/>
      <name val="Aptos Narrow"/>
      <family val="2"/>
      <scheme val="minor"/>
    </font>
    <font>
      <b/>
      <sz val="11"/>
      <color rgb="FFFF0000"/>
      <name val="Aptos Narrow"/>
      <family val="2"/>
      <scheme val="minor"/>
    </font>
    <font>
      <sz val="14"/>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9.9978637043366805E-2"/>
        <bgColor indexed="64"/>
      </patternFill>
    </fill>
    <fill>
      <patternFill patternType="solid">
        <fgColor theme="5"/>
        <bgColor indexed="64"/>
      </patternFill>
    </fill>
    <fill>
      <patternFill patternType="solid">
        <fgColor theme="1" tint="0.14999847407452621"/>
        <bgColor indexed="64"/>
      </patternFill>
    </fill>
  </fills>
  <borders count="5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thick">
        <color theme="3" tint="9.9948118533890809E-2"/>
      </left>
      <right/>
      <top style="thick">
        <color theme="3" tint="9.9948118533890809E-2"/>
      </top>
      <bottom style="thick">
        <color theme="3" tint="9.9948118533890809E-2"/>
      </bottom>
      <diagonal/>
    </border>
    <border>
      <left/>
      <right style="thick">
        <color theme="3" tint="9.9948118533890809E-2"/>
      </right>
      <top style="thick">
        <color theme="3" tint="9.9948118533890809E-2"/>
      </top>
      <bottom style="thick">
        <color theme="3" tint="9.9948118533890809E-2"/>
      </bottom>
      <diagonal/>
    </border>
    <border>
      <left style="thick">
        <color theme="5"/>
      </left>
      <right/>
      <top style="thick">
        <color theme="5"/>
      </top>
      <bottom style="thick">
        <color theme="5"/>
      </bottom>
      <diagonal/>
    </border>
    <border>
      <left/>
      <right style="thick">
        <color theme="5"/>
      </right>
      <top style="thick">
        <color theme="5"/>
      </top>
      <bottom style="thick">
        <color theme="5"/>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right/>
      <top style="thick">
        <color theme="5"/>
      </top>
      <bottom style="thick">
        <color theme="5"/>
      </bottom>
      <diagonal/>
    </border>
    <border>
      <left style="thick">
        <color theme="3" tint="9.9948118533890809E-2"/>
      </left>
      <right/>
      <top style="thick">
        <color theme="3" tint="9.9917600024414813E-2"/>
      </top>
      <bottom style="thick">
        <color theme="3" tint="9.9917600024414813E-2"/>
      </bottom>
      <diagonal/>
    </border>
    <border>
      <left/>
      <right/>
      <top style="thick">
        <color theme="3" tint="9.9917600024414813E-2"/>
      </top>
      <bottom style="thick">
        <color theme="3" tint="9.9917600024414813E-2"/>
      </bottom>
      <diagonal/>
    </border>
    <border>
      <left/>
      <right style="thick">
        <color theme="3" tint="9.9917600024414813E-2"/>
      </right>
      <top style="thick">
        <color theme="3" tint="9.9917600024414813E-2"/>
      </top>
      <bottom style="thick">
        <color theme="3" tint="9.9917600024414813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5">
    <xf numFmtId="0" fontId="0" fillId="0" borderId="0" xfId="0"/>
    <xf numFmtId="0" fontId="0" fillId="33" borderId="0" xfId="0" applyFill="1"/>
    <xf numFmtId="0" fontId="13" fillId="34" borderId="11" xfId="0" applyFont="1" applyFill="1" applyBorder="1"/>
    <xf numFmtId="0" fontId="13" fillId="34" borderId="12" xfId="0" applyFont="1" applyFill="1" applyBorder="1"/>
    <xf numFmtId="0" fontId="13" fillId="34" borderId="13" xfId="0" applyFont="1" applyFill="1" applyBorder="1"/>
    <xf numFmtId="0" fontId="0" fillId="33" borderId="20" xfId="0" applyFill="1" applyBorder="1"/>
    <xf numFmtId="0" fontId="0" fillId="33" borderId="21" xfId="0" applyFill="1" applyBorder="1"/>
    <xf numFmtId="10" fontId="0" fillId="33" borderId="21" xfId="0" applyNumberFormat="1" applyFill="1" applyBorder="1"/>
    <xf numFmtId="0" fontId="0" fillId="33" borderId="22" xfId="0" applyFill="1" applyBorder="1"/>
    <xf numFmtId="0" fontId="0" fillId="33" borderId="23" xfId="0" applyFill="1" applyBorder="1"/>
    <xf numFmtId="0" fontId="0" fillId="33" borderId="24" xfId="0" applyFill="1" applyBorder="1"/>
    <xf numFmtId="10" fontId="0" fillId="33" borderId="24" xfId="0" applyNumberFormat="1" applyFill="1" applyBorder="1"/>
    <xf numFmtId="0" fontId="0" fillId="33" borderId="25" xfId="0" applyFill="1" applyBorder="1"/>
    <xf numFmtId="0" fontId="0" fillId="33" borderId="26" xfId="0" applyFill="1" applyBorder="1"/>
    <xf numFmtId="0" fontId="0" fillId="33" borderId="27" xfId="0" applyFill="1" applyBorder="1"/>
    <xf numFmtId="10" fontId="0" fillId="33" borderId="27" xfId="0" applyNumberFormat="1" applyFill="1" applyBorder="1"/>
    <xf numFmtId="0" fontId="0" fillId="33" borderId="28" xfId="0" applyFill="1" applyBorder="1"/>
    <xf numFmtId="0" fontId="18" fillId="33" borderId="29" xfId="0" applyFont="1" applyFill="1" applyBorder="1" applyAlignment="1">
      <alignment horizontal="center" vertical="center"/>
    </xf>
    <xf numFmtId="0" fontId="18" fillId="33" borderId="30" xfId="0" applyFont="1" applyFill="1" applyBorder="1" applyAlignment="1">
      <alignment horizontal="center" vertical="center"/>
    </xf>
    <xf numFmtId="0" fontId="18" fillId="33" borderId="31" xfId="0" applyFont="1" applyFill="1" applyBorder="1" applyAlignment="1">
      <alignment horizontal="center" vertical="center"/>
    </xf>
    <xf numFmtId="0" fontId="0" fillId="33" borderId="0" xfId="0" applyFill="1" applyAlignment="1">
      <alignment vertical="center" wrapText="1"/>
    </xf>
    <xf numFmtId="0" fontId="13" fillId="34" borderId="10" xfId="0" applyFont="1" applyFill="1" applyBorder="1"/>
    <xf numFmtId="1" fontId="0" fillId="33" borderId="21" xfId="0" applyNumberFormat="1" applyFill="1" applyBorder="1"/>
    <xf numFmtId="1" fontId="0" fillId="33" borderId="24" xfId="0" applyNumberFormat="1" applyFill="1" applyBorder="1"/>
    <xf numFmtId="1" fontId="0" fillId="33" borderId="27" xfId="0" applyNumberFormat="1" applyFill="1" applyBorder="1"/>
    <xf numFmtId="1" fontId="0" fillId="0" borderId="0" xfId="0" applyNumberFormat="1"/>
    <xf numFmtId="0" fontId="0" fillId="36" borderId="0" xfId="0" applyFill="1"/>
    <xf numFmtId="0" fontId="14" fillId="36" borderId="0" xfId="0" applyFont="1" applyFill="1"/>
    <xf numFmtId="0" fontId="13" fillId="34" borderId="41" xfId="0" applyFont="1" applyFill="1" applyBorder="1"/>
    <xf numFmtId="0" fontId="13" fillId="36" borderId="42" xfId="0" applyFont="1" applyFill="1" applyBorder="1"/>
    <xf numFmtId="0" fontId="13" fillId="35" borderId="43" xfId="0" applyFont="1" applyFill="1" applyBorder="1"/>
    <xf numFmtId="0" fontId="13" fillId="36" borderId="44" xfId="0" applyFont="1" applyFill="1" applyBorder="1"/>
    <xf numFmtId="0" fontId="23" fillId="36" borderId="0" xfId="0" applyFont="1" applyFill="1"/>
    <xf numFmtId="0" fontId="13" fillId="34" borderId="49" xfId="0" applyFont="1" applyFill="1" applyBorder="1"/>
    <xf numFmtId="0" fontId="0" fillId="33" borderId="10" xfId="0" applyFill="1" applyBorder="1"/>
    <xf numFmtId="10" fontId="0" fillId="0" borderId="0" xfId="0" applyNumberFormat="1"/>
    <xf numFmtId="2" fontId="0" fillId="0" borderId="0" xfId="0" applyNumberFormat="1"/>
    <xf numFmtId="0" fontId="0" fillId="33" borderId="12" xfId="0" applyFill="1" applyBorder="1" applyAlignment="1">
      <alignment horizontal="left"/>
    </xf>
    <xf numFmtId="0" fontId="0" fillId="33" borderId="13" xfId="0" applyFill="1" applyBorder="1" applyAlignment="1">
      <alignment horizontal="left"/>
    </xf>
    <xf numFmtId="0" fontId="20" fillId="35" borderId="11" xfId="0" applyFont="1" applyFill="1" applyBorder="1" applyAlignment="1">
      <alignment horizontal="center" vertical="center"/>
    </xf>
    <xf numFmtId="0" fontId="20" fillId="35" borderId="12" xfId="0" applyFont="1" applyFill="1" applyBorder="1" applyAlignment="1">
      <alignment horizontal="center" vertical="center"/>
    </xf>
    <xf numFmtId="0" fontId="20" fillId="35" borderId="13" xfId="0" applyFont="1" applyFill="1" applyBorder="1" applyAlignment="1">
      <alignment horizontal="center" vertical="center"/>
    </xf>
    <xf numFmtId="0" fontId="0" fillId="33" borderId="11" xfId="0" applyFill="1" applyBorder="1" applyAlignment="1">
      <alignment horizontal="left" vertical="center" wrapText="1"/>
    </xf>
    <xf numFmtId="0" fontId="0" fillId="33" borderId="12" xfId="0" applyFill="1" applyBorder="1" applyAlignment="1">
      <alignment horizontal="left" vertical="center" wrapText="1"/>
    </xf>
    <xf numFmtId="0" fontId="0" fillId="33" borderId="13" xfId="0" applyFill="1" applyBorder="1" applyAlignment="1">
      <alignment horizontal="left" vertical="center" wrapText="1"/>
    </xf>
    <xf numFmtId="0" fontId="0" fillId="33" borderId="20" xfId="0" applyFill="1" applyBorder="1" applyAlignment="1">
      <alignment horizontal="left" vertical="center" wrapText="1"/>
    </xf>
    <xf numFmtId="0" fontId="0" fillId="33" borderId="21" xfId="0" applyFill="1" applyBorder="1" applyAlignment="1">
      <alignment horizontal="left" vertical="center" wrapText="1"/>
    </xf>
    <xf numFmtId="0" fontId="0" fillId="33" borderId="22" xfId="0" applyFill="1" applyBorder="1" applyAlignment="1">
      <alignment horizontal="left" vertical="center" wrapText="1"/>
    </xf>
    <xf numFmtId="0" fontId="0" fillId="33" borderId="23" xfId="0" applyFill="1" applyBorder="1" applyAlignment="1">
      <alignment horizontal="left" vertical="center" wrapText="1"/>
    </xf>
    <xf numFmtId="0" fontId="0" fillId="33" borderId="24" xfId="0" applyFill="1" applyBorder="1" applyAlignment="1">
      <alignment horizontal="left" vertical="center" wrapText="1"/>
    </xf>
    <xf numFmtId="0" fontId="0" fillId="33" borderId="25" xfId="0" applyFill="1" applyBorder="1" applyAlignment="1">
      <alignment horizontal="left" vertical="center" wrapText="1"/>
    </xf>
    <xf numFmtId="0" fontId="0" fillId="33" borderId="26" xfId="0" applyFill="1" applyBorder="1" applyAlignment="1">
      <alignment horizontal="left" vertical="center" wrapText="1"/>
    </xf>
    <xf numFmtId="0" fontId="0" fillId="33" borderId="27" xfId="0" applyFill="1" applyBorder="1" applyAlignment="1">
      <alignment horizontal="left" vertical="center" wrapText="1"/>
    </xf>
    <xf numFmtId="0" fontId="0" fillId="33" borderId="28" xfId="0" applyFill="1" applyBorder="1" applyAlignment="1">
      <alignment horizontal="left" vertical="center" wrapText="1"/>
    </xf>
    <xf numFmtId="0" fontId="19" fillId="34" borderId="20" xfId="0" applyFont="1" applyFill="1" applyBorder="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9" fillId="34" borderId="11"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22" fillId="34" borderId="14" xfId="0" applyFont="1" applyFill="1" applyBorder="1" applyAlignment="1">
      <alignment horizontal="center" vertical="center"/>
    </xf>
    <xf numFmtId="0" fontId="22" fillId="34" borderId="15" xfId="0" applyFont="1" applyFill="1" applyBorder="1" applyAlignment="1">
      <alignment horizontal="center" vertical="center"/>
    </xf>
    <xf numFmtId="0" fontId="22" fillId="34" borderId="16" xfId="0" applyFont="1" applyFill="1" applyBorder="1" applyAlignment="1">
      <alignment horizontal="center" vertical="center"/>
    </xf>
    <xf numFmtId="0" fontId="22" fillId="34" borderId="17" xfId="0" applyFont="1" applyFill="1" applyBorder="1" applyAlignment="1">
      <alignment horizontal="center" vertical="center"/>
    </xf>
    <xf numFmtId="0" fontId="22" fillId="34" borderId="18" xfId="0" applyFont="1" applyFill="1" applyBorder="1" applyAlignment="1">
      <alignment horizontal="center" vertical="center"/>
    </xf>
    <xf numFmtId="0" fontId="22" fillId="34" borderId="19" xfId="0" applyFont="1" applyFill="1" applyBorder="1" applyAlignment="1">
      <alignment horizontal="center" vertical="center"/>
    </xf>
    <xf numFmtId="0" fontId="21" fillId="35" borderId="11" xfId="0" applyFont="1" applyFill="1" applyBorder="1" applyAlignment="1">
      <alignment horizontal="center" vertical="center" wrapText="1"/>
    </xf>
    <xf numFmtId="0" fontId="21" fillId="35" borderId="12" xfId="0" applyFont="1" applyFill="1" applyBorder="1" applyAlignment="1">
      <alignment horizontal="center" vertical="center" wrapText="1"/>
    </xf>
    <xf numFmtId="0" fontId="21" fillId="35" borderId="13" xfId="0" applyFont="1" applyFill="1" applyBorder="1" applyAlignment="1">
      <alignment horizontal="center" vertical="center" wrapText="1"/>
    </xf>
    <xf numFmtId="0" fontId="0" fillId="33" borderId="35" xfId="0" applyFill="1" applyBorder="1" applyAlignment="1">
      <alignment horizontal="left" vertical="center" wrapText="1"/>
    </xf>
    <xf numFmtId="0" fontId="0" fillId="33" borderId="36" xfId="0" applyFill="1" applyBorder="1" applyAlignment="1">
      <alignment horizontal="left" vertical="center" wrapText="1"/>
    </xf>
    <xf numFmtId="0" fontId="0" fillId="33" borderId="38" xfId="0" applyFill="1" applyBorder="1" applyAlignment="1">
      <alignment horizontal="left" vertical="center" wrapText="1"/>
    </xf>
    <xf numFmtId="0" fontId="0" fillId="33" borderId="39" xfId="0" applyFill="1" applyBorder="1" applyAlignment="1">
      <alignment horizontal="left" vertical="center" wrapText="1"/>
    </xf>
    <xf numFmtId="0" fontId="0" fillId="33" borderId="37" xfId="0" applyFill="1" applyBorder="1" applyAlignment="1">
      <alignment horizontal="left" vertical="center" wrapText="1"/>
    </xf>
    <xf numFmtId="0" fontId="0" fillId="33" borderId="40" xfId="0" applyFill="1" applyBorder="1" applyAlignment="1">
      <alignment horizontal="left" vertical="center" wrapText="1"/>
    </xf>
    <xf numFmtId="0" fontId="0" fillId="33" borderId="32" xfId="0" applyFill="1" applyBorder="1" applyAlignment="1">
      <alignment horizontal="left" vertical="center" wrapText="1"/>
    </xf>
    <xf numFmtId="0" fontId="0" fillId="33" borderId="33" xfId="0" applyFill="1" applyBorder="1" applyAlignment="1">
      <alignment horizontal="left" vertical="center" wrapText="1"/>
    </xf>
    <xf numFmtId="0" fontId="0" fillId="33" borderId="34" xfId="0" applyFill="1" applyBorder="1" applyAlignment="1">
      <alignment horizontal="left" vertical="center" wrapText="1"/>
    </xf>
    <xf numFmtId="0" fontId="24" fillId="36" borderId="45" xfId="0" applyFont="1" applyFill="1" applyBorder="1" applyAlignment="1">
      <alignment horizontal="center" vertical="center"/>
    </xf>
    <xf numFmtId="0" fontId="24" fillId="36" borderId="46" xfId="0" applyFont="1" applyFill="1" applyBorder="1" applyAlignment="1">
      <alignment horizontal="center" vertical="center"/>
    </xf>
    <xf numFmtId="0" fontId="24" fillId="36" borderId="47" xfId="0" applyFont="1" applyFill="1" applyBorder="1" applyAlignment="1">
      <alignment horizontal="center" vertical="center"/>
    </xf>
    <xf numFmtId="0" fontId="13" fillId="36" borderId="48" xfId="0" applyFont="1" applyFill="1" applyBorder="1" applyAlignment="1">
      <alignment horizontal="center" vertical="center"/>
    </xf>
    <xf numFmtId="0" fontId="13" fillId="36" borderId="44" xfId="0" applyFont="1" applyFill="1" applyBorder="1" applyAlignment="1">
      <alignment horizontal="center" vertical="center"/>
    </xf>
    <xf numFmtId="0" fontId="13" fillId="36" borderId="50" xfId="0" applyFont="1" applyFill="1" applyBorder="1" applyAlignment="1">
      <alignment horizontal="center" vertical="center"/>
    </xf>
    <xf numFmtId="0" fontId="13" fillId="36" borderId="5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21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Data'!$C$36</c:f>
              <c:strCache>
                <c:ptCount val="1"/>
                <c:pt idx="0">
                  <c:v>Avg. Distance Between Teammates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CE4F-4381-8AC4-003A2FA061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Data'!$B$37:$B$38</c:f>
              <c:strCache>
                <c:ptCount val="2"/>
                <c:pt idx="0">
                  <c:v>GarrettG</c:v>
                </c:pt>
                <c:pt idx="1">
                  <c:v>Squishy</c:v>
                </c:pt>
              </c:strCache>
            </c:strRef>
          </c:cat>
          <c:val>
            <c:numRef>
              <c:f>'Player Compare Data'!$C$37:$C$38</c:f>
              <c:numCache>
                <c:formatCode>0</c:formatCode>
                <c:ptCount val="2"/>
                <c:pt idx="0">
                  <c:v>3673.71</c:v>
                </c:pt>
                <c:pt idx="1">
                  <c:v>3699.43</c:v>
                </c:pt>
              </c:numCache>
            </c:numRef>
          </c:val>
          <c:extLst>
            <c:ext xmlns:c16="http://schemas.microsoft.com/office/drawing/2014/chart" uri="{C3380CC4-5D6E-409C-BE32-E72D297353CC}">
              <c16:uniqueId val="{00000002-CE4F-4381-8AC4-003A2FA061F6}"/>
            </c:ext>
          </c:extLst>
        </c:ser>
        <c:dLbls>
          <c:dLblPos val="outEnd"/>
          <c:showLegendKey val="0"/>
          <c:showVal val="1"/>
          <c:showCatName val="0"/>
          <c:showSerName val="0"/>
          <c:showPercent val="0"/>
          <c:showBubbleSize val="0"/>
        </c:dLbls>
        <c:gapWidth val="315"/>
        <c:overlap val="-40"/>
        <c:axId val="1889452607"/>
        <c:axId val="1889464127"/>
      </c:barChart>
      <c:catAx>
        <c:axId val="1889452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9464127"/>
        <c:crosses val="autoZero"/>
        <c:auto val="1"/>
        <c:lblAlgn val="ctr"/>
        <c:lblOffset val="100"/>
        <c:noMultiLvlLbl val="0"/>
      </c:catAx>
      <c:valAx>
        <c:axId val="1889464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945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Data'!$C$30</c:f>
              <c:strCache>
                <c:ptCount val="1"/>
                <c:pt idx="0">
                  <c:v>Time At 0% Boost Per Game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5E58-4975-87D3-C9D496C0DB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Data'!$B$31:$B$32</c:f>
              <c:strCache>
                <c:ptCount val="2"/>
                <c:pt idx="0">
                  <c:v>GarrettG</c:v>
                </c:pt>
                <c:pt idx="1">
                  <c:v>Squishy</c:v>
                </c:pt>
              </c:strCache>
            </c:strRef>
          </c:cat>
          <c:val>
            <c:numRef>
              <c:f>'Player Compare Data'!$C$31:$C$32</c:f>
              <c:numCache>
                <c:formatCode>General</c:formatCode>
                <c:ptCount val="2"/>
                <c:pt idx="0">
                  <c:v>33.35</c:v>
                </c:pt>
                <c:pt idx="1">
                  <c:v>48.26</c:v>
                </c:pt>
              </c:numCache>
            </c:numRef>
          </c:val>
          <c:extLst>
            <c:ext xmlns:c16="http://schemas.microsoft.com/office/drawing/2014/chart" uri="{C3380CC4-5D6E-409C-BE32-E72D297353CC}">
              <c16:uniqueId val="{00000002-5E58-4975-87D3-C9D496C0DBE1}"/>
            </c:ext>
          </c:extLst>
        </c:ser>
        <c:dLbls>
          <c:showLegendKey val="0"/>
          <c:showVal val="0"/>
          <c:showCatName val="0"/>
          <c:showSerName val="0"/>
          <c:showPercent val="0"/>
          <c:showBubbleSize val="0"/>
        </c:dLbls>
        <c:gapWidth val="315"/>
        <c:overlap val="-40"/>
        <c:axId val="1474436399"/>
        <c:axId val="1888435487"/>
      </c:barChart>
      <c:catAx>
        <c:axId val="1474436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8435487"/>
        <c:crosses val="autoZero"/>
        <c:auto val="1"/>
        <c:lblAlgn val="ctr"/>
        <c:lblOffset val="100"/>
        <c:noMultiLvlLbl val="0"/>
      </c:catAx>
      <c:valAx>
        <c:axId val="188843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43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BPM</a:t>
            </a:r>
            <a:r>
              <a:rPr lang="en-US" baseline="0"/>
              <a:t> And BCPM</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Data'!$B$13</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Data'!$C$12:$D$12</c:f>
              <c:strCache>
                <c:ptCount val="2"/>
                <c:pt idx="0">
                  <c:v>BCPM Value</c:v>
                </c:pt>
                <c:pt idx="1">
                  <c:v>BPM</c:v>
                </c:pt>
              </c:strCache>
            </c:strRef>
          </c:cat>
          <c:val>
            <c:numRef>
              <c:f>'Player Compare Data'!$C$13:$D$13</c:f>
              <c:numCache>
                <c:formatCode>General</c:formatCode>
                <c:ptCount val="2"/>
                <c:pt idx="0">
                  <c:v>395.74</c:v>
                </c:pt>
                <c:pt idx="1">
                  <c:v>409.01</c:v>
                </c:pt>
              </c:numCache>
            </c:numRef>
          </c:val>
          <c:extLst>
            <c:ext xmlns:c16="http://schemas.microsoft.com/office/drawing/2014/chart" uri="{C3380CC4-5D6E-409C-BE32-E72D297353CC}">
              <c16:uniqueId val="{00000000-B367-41D6-8A80-8B0D5C7F2E04}"/>
            </c:ext>
          </c:extLst>
        </c:ser>
        <c:ser>
          <c:idx val="1"/>
          <c:order val="1"/>
          <c:tx>
            <c:strRef>
              <c:f>'Player Compare Data'!$B$14</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Data'!$C$12:$D$12</c:f>
              <c:strCache>
                <c:ptCount val="2"/>
                <c:pt idx="0">
                  <c:v>BCPM Value</c:v>
                </c:pt>
                <c:pt idx="1">
                  <c:v>BPM</c:v>
                </c:pt>
              </c:strCache>
            </c:strRef>
          </c:cat>
          <c:val>
            <c:numRef>
              <c:f>'Player Compare Data'!$C$14:$D$14</c:f>
              <c:numCache>
                <c:formatCode>General</c:formatCode>
                <c:ptCount val="2"/>
                <c:pt idx="0">
                  <c:v>405.58</c:v>
                </c:pt>
                <c:pt idx="1">
                  <c:v>417.78</c:v>
                </c:pt>
              </c:numCache>
            </c:numRef>
          </c:val>
          <c:extLst>
            <c:ext xmlns:c16="http://schemas.microsoft.com/office/drawing/2014/chart" uri="{C3380CC4-5D6E-409C-BE32-E72D297353CC}">
              <c16:uniqueId val="{00000001-B367-41D6-8A80-8B0D5C7F2E04}"/>
            </c:ext>
          </c:extLst>
        </c:ser>
        <c:dLbls>
          <c:dLblPos val="outEnd"/>
          <c:showLegendKey val="0"/>
          <c:showVal val="1"/>
          <c:showCatName val="0"/>
          <c:showSerName val="0"/>
          <c:showPercent val="0"/>
          <c:showBubbleSize val="0"/>
        </c:dLbls>
        <c:gapWidth val="182"/>
        <c:overlap val="-50"/>
        <c:axId val="620780800"/>
        <c:axId val="620779840"/>
      </c:barChart>
      <c:catAx>
        <c:axId val="6207808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779840"/>
        <c:crosses val="autoZero"/>
        <c:auto val="1"/>
        <c:lblAlgn val="ctr"/>
        <c:lblOffset val="100"/>
        <c:noMultiLvlLbl val="0"/>
      </c:catAx>
      <c:valAx>
        <c:axId val="6207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780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Boost</a:t>
            </a:r>
            <a:r>
              <a:rPr lang="en-US" baseline="0"/>
              <a:t> Pick Ups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Data'!$B$7</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Data'!$C$6:$D$6</c:f>
              <c:strCache>
                <c:ptCount val="2"/>
                <c:pt idx="0">
                  <c:v>Small Pad Count Per Game</c:v>
                </c:pt>
                <c:pt idx="1">
                  <c:v>Big Pad Count Per Game</c:v>
                </c:pt>
              </c:strCache>
            </c:strRef>
          </c:cat>
          <c:val>
            <c:numRef>
              <c:f>'Player Compare Data'!$C$7:$D$7</c:f>
              <c:numCache>
                <c:formatCode>General</c:formatCode>
                <c:ptCount val="2"/>
                <c:pt idx="0">
                  <c:v>66.14</c:v>
                </c:pt>
                <c:pt idx="1">
                  <c:v>19.71</c:v>
                </c:pt>
              </c:numCache>
            </c:numRef>
          </c:val>
          <c:extLst>
            <c:ext xmlns:c16="http://schemas.microsoft.com/office/drawing/2014/chart" uri="{C3380CC4-5D6E-409C-BE32-E72D297353CC}">
              <c16:uniqueId val="{00000000-4BD2-42B8-828E-690CB3A243F9}"/>
            </c:ext>
          </c:extLst>
        </c:ser>
        <c:ser>
          <c:idx val="1"/>
          <c:order val="1"/>
          <c:tx>
            <c:strRef>
              <c:f>'Player Compare Data'!$B$8</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Data'!$C$6:$D$6</c:f>
              <c:strCache>
                <c:ptCount val="2"/>
                <c:pt idx="0">
                  <c:v>Small Pad Count Per Game</c:v>
                </c:pt>
                <c:pt idx="1">
                  <c:v>Big Pad Count Per Game</c:v>
                </c:pt>
              </c:strCache>
            </c:strRef>
          </c:cat>
          <c:val>
            <c:numRef>
              <c:f>'Player Compare Data'!$C$8:$D$8</c:f>
              <c:numCache>
                <c:formatCode>General</c:formatCode>
                <c:ptCount val="2"/>
                <c:pt idx="0">
                  <c:v>58.43</c:v>
                </c:pt>
                <c:pt idx="1">
                  <c:v>20.86</c:v>
                </c:pt>
              </c:numCache>
            </c:numRef>
          </c:val>
          <c:extLst>
            <c:ext xmlns:c16="http://schemas.microsoft.com/office/drawing/2014/chart" uri="{C3380CC4-5D6E-409C-BE32-E72D297353CC}">
              <c16:uniqueId val="{00000001-4BD2-42B8-828E-690CB3A243F9}"/>
            </c:ext>
          </c:extLst>
        </c:ser>
        <c:dLbls>
          <c:showLegendKey val="0"/>
          <c:showVal val="0"/>
          <c:showCatName val="0"/>
          <c:showSerName val="0"/>
          <c:showPercent val="0"/>
          <c:showBubbleSize val="0"/>
        </c:dLbls>
        <c:gapWidth val="182"/>
        <c:overlap val="-50"/>
        <c:axId val="776546096"/>
        <c:axId val="1235742816"/>
      </c:barChart>
      <c:catAx>
        <c:axId val="7765460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5742816"/>
        <c:crosses val="autoZero"/>
        <c:auto val="1"/>
        <c:lblAlgn val="ctr"/>
        <c:lblOffset val="100"/>
        <c:noMultiLvlLbl val="0"/>
      </c:catAx>
      <c:valAx>
        <c:axId val="123574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546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And Shots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Data'!$B$19</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Data'!$C$18:$D$18</c:f>
              <c:strCache>
                <c:ptCount val="2"/>
                <c:pt idx="0">
                  <c:v>Shots Per Game</c:v>
                </c:pt>
                <c:pt idx="1">
                  <c:v>Goals Per Game</c:v>
                </c:pt>
              </c:strCache>
            </c:strRef>
          </c:cat>
          <c:val>
            <c:numRef>
              <c:f>'Player Compare Data'!$C$19:$D$19</c:f>
              <c:numCache>
                <c:formatCode>General</c:formatCode>
                <c:ptCount val="2"/>
                <c:pt idx="0">
                  <c:v>2.14</c:v>
                </c:pt>
                <c:pt idx="1">
                  <c:v>0</c:v>
                </c:pt>
              </c:numCache>
            </c:numRef>
          </c:val>
          <c:extLst>
            <c:ext xmlns:c16="http://schemas.microsoft.com/office/drawing/2014/chart" uri="{C3380CC4-5D6E-409C-BE32-E72D297353CC}">
              <c16:uniqueId val="{00000000-2D6D-4B56-8621-375ACCCB25F9}"/>
            </c:ext>
          </c:extLst>
        </c:ser>
        <c:ser>
          <c:idx val="1"/>
          <c:order val="1"/>
          <c:tx>
            <c:strRef>
              <c:f>'Player Compare Data'!$B$20</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Data'!$C$18:$D$18</c:f>
              <c:strCache>
                <c:ptCount val="2"/>
                <c:pt idx="0">
                  <c:v>Shots Per Game</c:v>
                </c:pt>
                <c:pt idx="1">
                  <c:v>Goals Per Game</c:v>
                </c:pt>
              </c:strCache>
            </c:strRef>
          </c:cat>
          <c:val>
            <c:numRef>
              <c:f>'Player Compare Data'!$C$20:$D$20</c:f>
              <c:numCache>
                <c:formatCode>General</c:formatCode>
                <c:ptCount val="2"/>
                <c:pt idx="0">
                  <c:v>2.14</c:v>
                </c:pt>
                <c:pt idx="1">
                  <c:v>0.71</c:v>
                </c:pt>
              </c:numCache>
            </c:numRef>
          </c:val>
          <c:extLst>
            <c:ext xmlns:c16="http://schemas.microsoft.com/office/drawing/2014/chart" uri="{C3380CC4-5D6E-409C-BE32-E72D297353CC}">
              <c16:uniqueId val="{00000001-2D6D-4B56-8621-375ACCCB25F9}"/>
            </c:ext>
          </c:extLst>
        </c:ser>
        <c:dLbls>
          <c:showLegendKey val="0"/>
          <c:showVal val="0"/>
          <c:showCatName val="0"/>
          <c:showSerName val="0"/>
          <c:showPercent val="0"/>
          <c:showBubbleSize val="0"/>
        </c:dLbls>
        <c:gapWidth val="182"/>
        <c:overlap val="-50"/>
        <c:axId val="1473941583"/>
        <c:axId val="1473943023"/>
      </c:barChart>
      <c:catAx>
        <c:axId val="14739415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943023"/>
        <c:crosses val="autoZero"/>
        <c:auto val="1"/>
        <c:lblAlgn val="ctr"/>
        <c:lblOffset val="100"/>
        <c:noMultiLvlLbl val="0"/>
      </c:catAx>
      <c:valAx>
        <c:axId val="147394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941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a:t>
            </a:r>
            <a:r>
              <a:rPr lang="en-US" baseline="0"/>
              <a:t> Conceded And Saves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Data'!$B$25</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Data'!$C$24:$D$24</c:f>
              <c:strCache>
                <c:ptCount val="2"/>
                <c:pt idx="0">
                  <c:v>Saves Per Game</c:v>
                </c:pt>
                <c:pt idx="1">
                  <c:v>Goals Conceded Per Game</c:v>
                </c:pt>
              </c:strCache>
            </c:strRef>
          </c:cat>
          <c:val>
            <c:numRef>
              <c:f>'Player Compare Data'!$C$25:$D$25</c:f>
              <c:numCache>
                <c:formatCode>General</c:formatCode>
                <c:ptCount val="2"/>
                <c:pt idx="0">
                  <c:v>1.57</c:v>
                </c:pt>
                <c:pt idx="1">
                  <c:v>1.43</c:v>
                </c:pt>
              </c:numCache>
            </c:numRef>
          </c:val>
          <c:extLst>
            <c:ext xmlns:c16="http://schemas.microsoft.com/office/drawing/2014/chart" uri="{C3380CC4-5D6E-409C-BE32-E72D297353CC}">
              <c16:uniqueId val="{00000000-41C2-4724-88DF-4F65F48E9CEE}"/>
            </c:ext>
          </c:extLst>
        </c:ser>
        <c:ser>
          <c:idx val="1"/>
          <c:order val="1"/>
          <c:tx>
            <c:strRef>
              <c:f>'Player Compare Data'!$B$26</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Data'!$C$24:$D$24</c:f>
              <c:strCache>
                <c:ptCount val="2"/>
                <c:pt idx="0">
                  <c:v>Saves Per Game</c:v>
                </c:pt>
                <c:pt idx="1">
                  <c:v>Goals Conceded Per Game</c:v>
                </c:pt>
              </c:strCache>
            </c:strRef>
          </c:cat>
          <c:val>
            <c:numRef>
              <c:f>'Player Compare Data'!$C$26:$D$26</c:f>
              <c:numCache>
                <c:formatCode>General</c:formatCode>
                <c:ptCount val="2"/>
                <c:pt idx="0">
                  <c:v>1.29</c:v>
                </c:pt>
                <c:pt idx="1">
                  <c:v>1.43</c:v>
                </c:pt>
              </c:numCache>
            </c:numRef>
          </c:val>
          <c:extLst>
            <c:ext xmlns:c16="http://schemas.microsoft.com/office/drawing/2014/chart" uri="{C3380CC4-5D6E-409C-BE32-E72D297353CC}">
              <c16:uniqueId val="{00000001-41C2-4724-88DF-4F65F48E9CEE}"/>
            </c:ext>
          </c:extLst>
        </c:ser>
        <c:dLbls>
          <c:showLegendKey val="0"/>
          <c:showVal val="0"/>
          <c:showCatName val="0"/>
          <c:showSerName val="0"/>
          <c:showPercent val="0"/>
          <c:showBubbleSize val="0"/>
        </c:dLbls>
        <c:gapWidth val="182"/>
        <c:overlap val="-50"/>
        <c:axId val="1483215951"/>
        <c:axId val="1483224111"/>
      </c:barChart>
      <c:catAx>
        <c:axId val="14832159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24111"/>
        <c:crosses val="autoZero"/>
        <c:auto val="1"/>
        <c:lblAlgn val="ctr"/>
        <c:lblOffset val="100"/>
        <c:noMultiLvlLbl val="0"/>
      </c:catAx>
      <c:valAx>
        <c:axId val="148322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15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Boost</a:t>
            </a:r>
            <a:r>
              <a:rPr lang="en-US" baseline="0"/>
              <a:t> Pick Ups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Data'!$U$7</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Data'!$V$6:$W$6</c:f>
              <c:strCache>
                <c:ptCount val="2"/>
                <c:pt idx="0">
                  <c:v>Small Pad Count Per Game</c:v>
                </c:pt>
                <c:pt idx="1">
                  <c:v>Big Pad Count Per Game</c:v>
                </c:pt>
              </c:strCache>
            </c:strRef>
          </c:cat>
          <c:val>
            <c:numRef>
              <c:f>'Player Compare Data'!$V$7:$W$7</c:f>
              <c:numCache>
                <c:formatCode>General</c:formatCode>
                <c:ptCount val="2"/>
                <c:pt idx="0">
                  <c:v>196.17000000000002</c:v>
                </c:pt>
                <c:pt idx="1">
                  <c:v>64.83</c:v>
                </c:pt>
              </c:numCache>
            </c:numRef>
          </c:val>
          <c:extLst>
            <c:ext xmlns:c16="http://schemas.microsoft.com/office/drawing/2014/chart" uri="{C3380CC4-5D6E-409C-BE32-E72D297353CC}">
              <c16:uniqueId val="{00000000-A8A3-4BEA-A268-0F228D885627}"/>
            </c:ext>
          </c:extLst>
        </c:ser>
        <c:ser>
          <c:idx val="1"/>
          <c:order val="1"/>
          <c:tx>
            <c:strRef>
              <c:f>'Player Compare Data'!$U$8</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Data'!$V$6:$W$6</c:f>
              <c:strCache>
                <c:ptCount val="2"/>
                <c:pt idx="0">
                  <c:v>Small Pad Count Per Game</c:v>
                </c:pt>
                <c:pt idx="1">
                  <c:v>Big Pad Count Per Game</c:v>
                </c:pt>
              </c:strCache>
            </c:strRef>
          </c:cat>
          <c:val>
            <c:numRef>
              <c:f>'Player Compare Data'!$V$8:$W$8</c:f>
              <c:numCache>
                <c:formatCode>General</c:formatCode>
                <c:ptCount val="2"/>
                <c:pt idx="0">
                  <c:v>273</c:v>
                </c:pt>
                <c:pt idx="1">
                  <c:v>89.08</c:v>
                </c:pt>
              </c:numCache>
            </c:numRef>
          </c:val>
          <c:extLst>
            <c:ext xmlns:c16="http://schemas.microsoft.com/office/drawing/2014/chart" uri="{C3380CC4-5D6E-409C-BE32-E72D297353CC}">
              <c16:uniqueId val="{00000001-A8A3-4BEA-A268-0F228D885627}"/>
            </c:ext>
          </c:extLst>
        </c:ser>
        <c:dLbls>
          <c:dLblPos val="outEnd"/>
          <c:showLegendKey val="0"/>
          <c:showVal val="1"/>
          <c:showCatName val="0"/>
          <c:showSerName val="0"/>
          <c:showPercent val="0"/>
          <c:showBubbleSize val="0"/>
        </c:dLbls>
        <c:gapWidth val="182"/>
        <c:overlap val="-50"/>
        <c:axId val="1966619743"/>
        <c:axId val="1966617823"/>
      </c:barChart>
      <c:catAx>
        <c:axId val="19666197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617823"/>
        <c:crosses val="autoZero"/>
        <c:auto val="1"/>
        <c:lblAlgn val="ctr"/>
        <c:lblOffset val="100"/>
        <c:noMultiLvlLbl val="0"/>
      </c:catAx>
      <c:valAx>
        <c:axId val="196661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619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BPM and BCPM</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Data'!$U$13</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Data'!$V$12:$W$12</c:f>
              <c:strCache>
                <c:ptCount val="2"/>
                <c:pt idx="0">
                  <c:v>BCPM Value</c:v>
                </c:pt>
                <c:pt idx="1">
                  <c:v>BPM</c:v>
                </c:pt>
              </c:strCache>
            </c:strRef>
          </c:cat>
          <c:val>
            <c:numRef>
              <c:f>'Player Compare Data'!$V$13:$W$13</c:f>
              <c:numCache>
                <c:formatCode>General</c:formatCode>
                <c:ptCount val="2"/>
                <c:pt idx="0">
                  <c:v>1090.4100000000001</c:v>
                </c:pt>
                <c:pt idx="1">
                  <c:v>1073.6500000000001</c:v>
                </c:pt>
              </c:numCache>
            </c:numRef>
          </c:val>
          <c:extLst>
            <c:ext xmlns:c16="http://schemas.microsoft.com/office/drawing/2014/chart" uri="{C3380CC4-5D6E-409C-BE32-E72D297353CC}">
              <c16:uniqueId val="{00000000-147F-4D1F-B6C5-BBD65187A444}"/>
            </c:ext>
          </c:extLst>
        </c:ser>
        <c:ser>
          <c:idx val="1"/>
          <c:order val="1"/>
          <c:tx>
            <c:strRef>
              <c:f>'Player Compare Data'!$U$14</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Data'!$V$12:$W$12</c:f>
              <c:strCache>
                <c:ptCount val="2"/>
                <c:pt idx="0">
                  <c:v>BCPM Value</c:v>
                </c:pt>
                <c:pt idx="1">
                  <c:v>BPM</c:v>
                </c:pt>
              </c:strCache>
            </c:strRef>
          </c:cat>
          <c:val>
            <c:numRef>
              <c:f>'Player Compare Data'!$V$14:$W$14</c:f>
              <c:numCache>
                <c:formatCode>General</c:formatCode>
                <c:ptCount val="2"/>
                <c:pt idx="0">
                  <c:v>1563.0300000000002</c:v>
                </c:pt>
                <c:pt idx="1">
                  <c:v>1588.65</c:v>
                </c:pt>
              </c:numCache>
            </c:numRef>
          </c:val>
          <c:extLst>
            <c:ext xmlns:c16="http://schemas.microsoft.com/office/drawing/2014/chart" uri="{C3380CC4-5D6E-409C-BE32-E72D297353CC}">
              <c16:uniqueId val="{00000001-147F-4D1F-B6C5-BBD65187A444}"/>
            </c:ext>
          </c:extLst>
        </c:ser>
        <c:dLbls>
          <c:showLegendKey val="0"/>
          <c:showVal val="0"/>
          <c:showCatName val="0"/>
          <c:showSerName val="0"/>
          <c:showPercent val="0"/>
          <c:showBubbleSize val="0"/>
        </c:dLbls>
        <c:gapWidth val="182"/>
        <c:overlap val="-50"/>
        <c:axId val="1305398960"/>
        <c:axId val="1407070272"/>
      </c:barChart>
      <c:catAx>
        <c:axId val="13053989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7070272"/>
        <c:crosses val="autoZero"/>
        <c:auto val="1"/>
        <c:lblAlgn val="ctr"/>
        <c:lblOffset val="100"/>
        <c:noMultiLvlLbl val="0"/>
      </c:catAx>
      <c:valAx>
        <c:axId val="140707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398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Conceded And Saves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Data'!$U$25</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Data'!$V$24:$W$24</c:f>
              <c:strCache>
                <c:ptCount val="2"/>
                <c:pt idx="0">
                  <c:v>Saves Per Game</c:v>
                </c:pt>
                <c:pt idx="1">
                  <c:v>Goals Conceded Per Game</c:v>
                </c:pt>
              </c:strCache>
            </c:strRef>
          </c:cat>
          <c:val>
            <c:numRef>
              <c:f>'Player Compare Data'!$V$25:$W$25</c:f>
              <c:numCache>
                <c:formatCode>General</c:formatCode>
                <c:ptCount val="2"/>
                <c:pt idx="0">
                  <c:v>5.17</c:v>
                </c:pt>
                <c:pt idx="1">
                  <c:v>6.99</c:v>
                </c:pt>
              </c:numCache>
            </c:numRef>
          </c:val>
          <c:extLst>
            <c:ext xmlns:c16="http://schemas.microsoft.com/office/drawing/2014/chart" uri="{C3380CC4-5D6E-409C-BE32-E72D297353CC}">
              <c16:uniqueId val="{00000000-ED6C-413C-8B13-704EDA44095F}"/>
            </c:ext>
          </c:extLst>
        </c:ser>
        <c:ser>
          <c:idx val="1"/>
          <c:order val="1"/>
          <c:tx>
            <c:strRef>
              <c:f>'Player Compare Data'!$U$26</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Data'!$V$24:$W$24</c:f>
              <c:strCache>
                <c:ptCount val="2"/>
                <c:pt idx="0">
                  <c:v>Saves Per Game</c:v>
                </c:pt>
                <c:pt idx="1">
                  <c:v>Goals Conceded Per Game</c:v>
                </c:pt>
              </c:strCache>
            </c:strRef>
          </c:cat>
          <c:val>
            <c:numRef>
              <c:f>'Player Compare Data'!$V$26:$W$26</c:f>
              <c:numCache>
                <c:formatCode>General</c:formatCode>
                <c:ptCount val="2"/>
                <c:pt idx="0">
                  <c:v>7</c:v>
                </c:pt>
                <c:pt idx="1">
                  <c:v>8</c:v>
                </c:pt>
              </c:numCache>
            </c:numRef>
          </c:val>
          <c:extLst>
            <c:ext xmlns:c16="http://schemas.microsoft.com/office/drawing/2014/chart" uri="{C3380CC4-5D6E-409C-BE32-E72D297353CC}">
              <c16:uniqueId val="{00000001-ED6C-413C-8B13-704EDA44095F}"/>
            </c:ext>
          </c:extLst>
        </c:ser>
        <c:dLbls>
          <c:dLblPos val="outEnd"/>
          <c:showLegendKey val="0"/>
          <c:showVal val="1"/>
          <c:showCatName val="0"/>
          <c:showSerName val="0"/>
          <c:showPercent val="0"/>
          <c:showBubbleSize val="0"/>
        </c:dLbls>
        <c:gapWidth val="182"/>
        <c:overlap val="-50"/>
        <c:axId val="1477899775"/>
        <c:axId val="1477889215"/>
      </c:barChart>
      <c:catAx>
        <c:axId val="14778997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889215"/>
        <c:crosses val="autoZero"/>
        <c:auto val="1"/>
        <c:lblAlgn val="ctr"/>
        <c:lblOffset val="100"/>
        <c:noMultiLvlLbl val="0"/>
      </c:catAx>
      <c:valAx>
        <c:axId val="147788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8997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and Shots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Data'!$U$19</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Data'!$V$18:$W$18</c:f>
              <c:strCache>
                <c:ptCount val="2"/>
                <c:pt idx="0">
                  <c:v>Shots Per Game</c:v>
                </c:pt>
                <c:pt idx="1">
                  <c:v>Goals Per Game</c:v>
                </c:pt>
              </c:strCache>
            </c:strRef>
          </c:cat>
          <c:val>
            <c:numRef>
              <c:f>'Player Compare Data'!$V$19:$W$19</c:f>
              <c:numCache>
                <c:formatCode>General</c:formatCode>
                <c:ptCount val="2"/>
                <c:pt idx="0">
                  <c:v>8.5</c:v>
                </c:pt>
                <c:pt idx="1">
                  <c:v>2</c:v>
                </c:pt>
              </c:numCache>
            </c:numRef>
          </c:val>
          <c:extLst>
            <c:ext xmlns:c16="http://schemas.microsoft.com/office/drawing/2014/chart" uri="{C3380CC4-5D6E-409C-BE32-E72D297353CC}">
              <c16:uniqueId val="{00000000-6D97-4901-A431-513AF61F2F55}"/>
            </c:ext>
          </c:extLst>
        </c:ser>
        <c:ser>
          <c:idx val="1"/>
          <c:order val="1"/>
          <c:tx>
            <c:strRef>
              <c:f>'Player Compare Data'!$U$20</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Data'!$V$18:$W$18</c:f>
              <c:strCache>
                <c:ptCount val="2"/>
                <c:pt idx="0">
                  <c:v>Shots Per Game</c:v>
                </c:pt>
                <c:pt idx="1">
                  <c:v>Goals Per Game</c:v>
                </c:pt>
              </c:strCache>
            </c:strRef>
          </c:cat>
          <c:val>
            <c:numRef>
              <c:f>'Player Compare Data'!$V$20:$W$20</c:f>
              <c:numCache>
                <c:formatCode>General</c:formatCode>
                <c:ptCount val="2"/>
                <c:pt idx="0">
                  <c:v>10.17</c:v>
                </c:pt>
                <c:pt idx="1">
                  <c:v>2.5</c:v>
                </c:pt>
              </c:numCache>
            </c:numRef>
          </c:val>
          <c:extLst>
            <c:ext xmlns:c16="http://schemas.microsoft.com/office/drawing/2014/chart" uri="{C3380CC4-5D6E-409C-BE32-E72D297353CC}">
              <c16:uniqueId val="{00000001-6D97-4901-A431-513AF61F2F55}"/>
            </c:ext>
          </c:extLst>
        </c:ser>
        <c:dLbls>
          <c:dLblPos val="outEnd"/>
          <c:showLegendKey val="0"/>
          <c:showVal val="1"/>
          <c:showCatName val="0"/>
          <c:showSerName val="0"/>
          <c:showPercent val="0"/>
          <c:showBubbleSize val="0"/>
        </c:dLbls>
        <c:gapWidth val="182"/>
        <c:overlap val="-50"/>
        <c:axId val="1483222671"/>
        <c:axId val="1483214511"/>
      </c:barChart>
      <c:catAx>
        <c:axId val="148322267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14511"/>
        <c:crosses val="autoZero"/>
        <c:auto val="1"/>
        <c:lblAlgn val="ctr"/>
        <c:lblOffset val="100"/>
        <c:noMultiLvlLbl val="0"/>
      </c:catAx>
      <c:valAx>
        <c:axId val="148321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22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Data'!$V$36</c:f>
              <c:strCache>
                <c:ptCount val="1"/>
                <c:pt idx="0">
                  <c:v>Avg. Distance Between Teammates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4312-406C-B706-5C2A79E5F8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Data'!$U$37:$U$38</c:f>
              <c:strCache>
                <c:ptCount val="2"/>
                <c:pt idx="0">
                  <c:v>AEY</c:v>
                </c:pt>
                <c:pt idx="1">
                  <c:v>CLRTY</c:v>
                </c:pt>
              </c:strCache>
            </c:strRef>
          </c:cat>
          <c:val>
            <c:numRef>
              <c:f>'Player Compare Data'!$V$37:$V$38</c:f>
              <c:numCache>
                <c:formatCode>0</c:formatCode>
                <c:ptCount val="2"/>
                <c:pt idx="0">
                  <c:v>3519.83</c:v>
                </c:pt>
                <c:pt idx="1">
                  <c:v>3881.8249999999998</c:v>
                </c:pt>
              </c:numCache>
            </c:numRef>
          </c:val>
          <c:extLst>
            <c:ext xmlns:c16="http://schemas.microsoft.com/office/drawing/2014/chart" uri="{C3380CC4-5D6E-409C-BE32-E72D297353CC}">
              <c16:uniqueId val="{00000002-4312-406C-B706-5C2A79E5F894}"/>
            </c:ext>
          </c:extLst>
        </c:ser>
        <c:dLbls>
          <c:showLegendKey val="0"/>
          <c:showVal val="0"/>
          <c:showCatName val="0"/>
          <c:showSerName val="0"/>
          <c:showPercent val="0"/>
          <c:showBubbleSize val="0"/>
        </c:dLbls>
        <c:gapWidth val="315"/>
        <c:overlap val="-40"/>
        <c:axId val="2026695103"/>
        <c:axId val="2026708063"/>
      </c:barChart>
      <c:catAx>
        <c:axId val="2026695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708063"/>
        <c:crosses val="autoZero"/>
        <c:auto val="1"/>
        <c:lblAlgn val="ctr"/>
        <c:lblOffset val="100"/>
        <c:noMultiLvlLbl val="0"/>
      </c:catAx>
      <c:valAx>
        <c:axId val="20267080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9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Time At 0% Boost Per Game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Data'!$V$30</c:f>
              <c:strCache>
                <c:ptCount val="1"/>
                <c:pt idx="0">
                  <c:v>Time At 0% Boost Per Game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1BEF-450E-9BCD-E21EB2C289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Data'!$U$31:$U$32</c:f>
              <c:strCache>
                <c:ptCount val="2"/>
                <c:pt idx="0">
                  <c:v>AEY</c:v>
                </c:pt>
                <c:pt idx="1">
                  <c:v>CLRTY</c:v>
                </c:pt>
              </c:strCache>
            </c:strRef>
          </c:cat>
          <c:val>
            <c:numRef>
              <c:f>'Player Compare Data'!$V$31:$V$32</c:f>
              <c:numCache>
                <c:formatCode>0.00</c:formatCode>
                <c:ptCount val="2"/>
                <c:pt idx="0">
                  <c:v>37.70333333333334</c:v>
                </c:pt>
                <c:pt idx="1">
                  <c:v>45.984999999999999</c:v>
                </c:pt>
              </c:numCache>
            </c:numRef>
          </c:val>
          <c:extLst>
            <c:ext xmlns:c16="http://schemas.microsoft.com/office/drawing/2014/chart" uri="{C3380CC4-5D6E-409C-BE32-E72D297353CC}">
              <c16:uniqueId val="{00000002-1BEF-450E-9BCD-E21EB2C289B3}"/>
            </c:ext>
          </c:extLst>
        </c:ser>
        <c:dLbls>
          <c:showLegendKey val="0"/>
          <c:showVal val="0"/>
          <c:showCatName val="0"/>
          <c:showSerName val="0"/>
          <c:showPercent val="0"/>
          <c:showBubbleSize val="0"/>
        </c:dLbls>
        <c:gapWidth val="315"/>
        <c:overlap val="-40"/>
        <c:axId val="1100423968"/>
        <c:axId val="1100424448"/>
      </c:barChart>
      <c:catAx>
        <c:axId val="1100423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24448"/>
        <c:crosses val="autoZero"/>
        <c:auto val="1"/>
        <c:lblAlgn val="ctr"/>
        <c:lblOffset val="100"/>
        <c:noMultiLvlLbl val="0"/>
      </c:catAx>
      <c:valAx>
        <c:axId val="1100424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100000">
                  <a:schemeClr val="accent2"/>
                </a:gs>
                <a:gs pos="0">
                  <a:schemeClr val="accent2">
                    <a:lumMod val="60000"/>
                    <a:lumOff val="40000"/>
                  </a:schemeClr>
                </a:gs>
              </a:gsLst>
              <a:lin ang="5400000" scaled="1"/>
            </a:gradFill>
            <a:ln w="25400">
              <a:noFill/>
            </a:ln>
          </c:spPr>
          <c:dPt>
            <c:idx val="0"/>
            <c:bubble3D val="0"/>
            <c:spPr>
              <a:noFill/>
              <a:ln w="25400">
                <a:noFill/>
              </a:ln>
              <a:effectLst/>
            </c:spPr>
            <c:extLst>
              <c:ext xmlns:c16="http://schemas.microsoft.com/office/drawing/2014/chart" uri="{C3380CC4-5D6E-409C-BE32-E72D297353CC}">
                <c16:uniqueId val="{00000001-88FE-4FA9-8CA2-79F84F260325}"/>
              </c:ext>
            </c:extLst>
          </c:dPt>
          <c:dPt>
            <c:idx val="1"/>
            <c:bubble3D val="0"/>
            <c:spPr>
              <a:gradFill>
                <a:gsLst>
                  <a:gs pos="100000">
                    <a:schemeClr val="accent2"/>
                  </a:gs>
                  <a:gs pos="0">
                    <a:schemeClr val="accent2">
                      <a:lumMod val="60000"/>
                      <a:lumOff val="40000"/>
                    </a:schemeClr>
                  </a:gs>
                </a:gsLst>
                <a:lin ang="5400000" scaled="1"/>
              </a:gradFill>
              <a:ln w="19050">
                <a:solidFill>
                  <a:schemeClr val="accent5">
                    <a:lumMod val="50000"/>
                  </a:schemeClr>
                </a:solidFill>
              </a:ln>
              <a:effectLst/>
            </c:spPr>
            <c:extLst>
              <c:ext xmlns:c16="http://schemas.microsoft.com/office/drawing/2014/chart" uri="{C3380CC4-5D6E-409C-BE32-E72D297353CC}">
                <c16:uniqueId val="{00000003-88FE-4FA9-8CA2-79F84F260325}"/>
              </c:ext>
            </c:extLst>
          </c:dPt>
          <c:val>
            <c:numRef>
              <c:f>'Player Compare Data'!$C$44:$C$45</c:f>
              <c:numCache>
                <c:formatCode>General</c:formatCode>
                <c:ptCount val="2"/>
                <c:pt idx="0">
                  <c:v>0.2</c:v>
                </c:pt>
                <c:pt idx="1">
                  <c:v>0.4</c:v>
                </c:pt>
              </c:numCache>
            </c:numRef>
          </c:val>
          <c:extLst>
            <c:ext xmlns:c16="http://schemas.microsoft.com/office/drawing/2014/chart" uri="{C3380CC4-5D6E-409C-BE32-E72D297353CC}">
              <c16:uniqueId val="{00000004-88FE-4FA9-8CA2-79F84F260325}"/>
            </c:ext>
          </c:extLst>
        </c:ser>
        <c:ser>
          <c:idx val="1"/>
          <c:order val="1"/>
          <c:spPr>
            <a:ln w="25400">
              <a:noFill/>
            </a:ln>
          </c:spPr>
          <c:dPt>
            <c:idx val="0"/>
            <c:bubble3D val="0"/>
            <c:spPr>
              <a:noFill/>
              <a:ln w="25400">
                <a:noFill/>
              </a:ln>
              <a:effectLst/>
            </c:spPr>
            <c:extLst>
              <c:ext xmlns:c16="http://schemas.microsoft.com/office/drawing/2014/chart" uri="{C3380CC4-5D6E-409C-BE32-E72D297353CC}">
                <c16:uniqueId val="{00000006-88FE-4FA9-8CA2-79F84F260325}"/>
              </c:ext>
            </c:extLst>
          </c:dPt>
          <c:dPt>
            <c:idx val="1"/>
            <c:bubble3D val="0"/>
            <c:spPr>
              <a:gradFill>
                <a:gsLst>
                  <a:gs pos="100000">
                    <a:schemeClr val="tx2">
                      <a:lumMod val="75000"/>
                      <a:lumOff val="25000"/>
                    </a:schemeClr>
                  </a:gs>
                  <a:gs pos="0">
                    <a:schemeClr val="accent1">
                      <a:lumMod val="40000"/>
                      <a:lumOff val="60000"/>
                    </a:schemeClr>
                  </a:gs>
                </a:gsLst>
                <a:lin ang="5400000" scaled="1"/>
              </a:gradFill>
              <a:ln w="19050">
                <a:solidFill>
                  <a:schemeClr val="accent5">
                    <a:lumMod val="75000"/>
                  </a:schemeClr>
                </a:solidFill>
              </a:ln>
              <a:effectLst/>
            </c:spPr>
            <c:extLst>
              <c:ext xmlns:c16="http://schemas.microsoft.com/office/drawing/2014/chart" uri="{C3380CC4-5D6E-409C-BE32-E72D297353CC}">
                <c16:uniqueId val="{00000008-88FE-4FA9-8CA2-79F84F260325}"/>
              </c:ext>
            </c:extLst>
          </c:dPt>
          <c:val>
            <c:numRef>
              <c:f>'Player Compare Data'!$D$44:$D$45</c:f>
              <c:numCache>
                <c:formatCode>General</c:formatCode>
                <c:ptCount val="2"/>
                <c:pt idx="0">
                  <c:v>0.8</c:v>
                </c:pt>
                <c:pt idx="1">
                  <c:v>0.6</c:v>
                </c:pt>
              </c:numCache>
            </c:numRef>
          </c:val>
          <c:extLst>
            <c:ext xmlns:c16="http://schemas.microsoft.com/office/drawing/2014/chart" uri="{C3380CC4-5D6E-409C-BE32-E72D297353CC}">
              <c16:uniqueId val="{00000009-88FE-4FA9-8CA2-79F84F260325}"/>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noFill/>
              </a:ln>
              <a:effectLst/>
            </c:spPr>
            <c:extLst>
              <c:ext xmlns:c16="http://schemas.microsoft.com/office/drawing/2014/chart" uri="{C3380CC4-5D6E-409C-BE32-E72D297353CC}">
                <c16:uniqueId val="{00000001-DB01-453D-A705-541D7E5EF8FE}"/>
              </c:ext>
            </c:extLst>
          </c:dPt>
          <c:dPt>
            <c:idx val="1"/>
            <c:bubble3D val="0"/>
            <c:spPr>
              <a:gradFill>
                <a:gsLst>
                  <a:gs pos="0">
                    <a:schemeClr val="accent2">
                      <a:lumMod val="40000"/>
                      <a:lumOff val="60000"/>
                    </a:schemeClr>
                  </a:gs>
                  <a:gs pos="100000">
                    <a:schemeClr val="accent2"/>
                  </a:gs>
                </a:gsLst>
                <a:lin ang="5400000" scaled="1"/>
              </a:gradFill>
              <a:ln w="19050">
                <a:solidFill>
                  <a:schemeClr val="accent5">
                    <a:lumMod val="50000"/>
                  </a:schemeClr>
                </a:solidFill>
              </a:ln>
              <a:effectLst/>
            </c:spPr>
            <c:extLst>
              <c:ext xmlns:c16="http://schemas.microsoft.com/office/drawing/2014/chart" uri="{C3380CC4-5D6E-409C-BE32-E72D297353CC}">
                <c16:uniqueId val="{00000003-DB01-453D-A705-541D7E5EF8FE}"/>
              </c:ext>
            </c:extLst>
          </c:dPt>
          <c:val>
            <c:numRef>
              <c:f>'Player Compare Data'!$C$46:$C$47</c:f>
              <c:numCache>
                <c:formatCode>General</c:formatCode>
                <c:ptCount val="2"/>
                <c:pt idx="0">
                  <c:v>0.2</c:v>
                </c:pt>
                <c:pt idx="1">
                  <c:v>0.6</c:v>
                </c:pt>
              </c:numCache>
            </c:numRef>
          </c:val>
          <c:extLst>
            <c:ext xmlns:c16="http://schemas.microsoft.com/office/drawing/2014/chart" uri="{C3380CC4-5D6E-409C-BE32-E72D297353CC}">
              <c16:uniqueId val="{00000004-DB01-453D-A705-541D7E5EF8FE}"/>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6-DB01-453D-A705-541D7E5EF8FE}"/>
              </c:ext>
            </c:extLst>
          </c:dPt>
          <c:dPt>
            <c:idx val="1"/>
            <c:bubble3D val="0"/>
            <c:spPr>
              <a:gradFill>
                <a:gsLst>
                  <a:gs pos="0">
                    <a:schemeClr val="tx2">
                      <a:lumMod val="25000"/>
                      <a:lumOff val="75000"/>
                    </a:schemeClr>
                  </a:gs>
                  <a:gs pos="100000">
                    <a:schemeClr val="tx2">
                      <a:lumMod val="90000"/>
                      <a:lumOff val="10000"/>
                    </a:schemeClr>
                  </a:gs>
                </a:gsLst>
                <a:lin ang="5400000" scaled="1"/>
              </a:gradFill>
              <a:ln w="19050">
                <a:solidFill>
                  <a:schemeClr val="accent5">
                    <a:lumMod val="50000"/>
                  </a:schemeClr>
                </a:solidFill>
              </a:ln>
              <a:effectLst/>
            </c:spPr>
            <c:extLst>
              <c:ext xmlns:c16="http://schemas.microsoft.com/office/drawing/2014/chart" uri="{C3380CC4-5D6E-409C-BE32-E72D297353CC}">
                <c16:uniqueId val="{00000008-DB01-453D-A705-541D7E5EF8FE}"/>
              </c:ext>
            </c:extLst>
          </c:dPt>
          <c:val>
            <c:numRef>
              <c:f>'Player Compare Data'!$D$46:$D$47</c:f>
              <c:numCache>
                <c:formatCode>General</c:formatCode>
                <c:ptCount val="2"/>
                <c:pt idx="0">
                  <c:v>0.8</c:v>
                </c:pt>
                <c:pt idx="1">
                  <c:v>0.4</c:v>
                </c:pt>
              </c:numCache>
            </c:numRef>
          </c:val>
          <c:extLst>
            <c:ext xmlns:c16="http://schemas.microsoft.com/office/drawing/2014/chart" uri="{C3380CC4-5D6E-409C-BE32-E72D297353CC}">
              <c16:uniqueId val="{00000009-DB01-453D-A705-541D7E5EF8FE}"/>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Boost</a:t>
            </a:r>
            <a:r>
              <a:rPr lang="en-US" baseline="0"/>
              <a:t> Pick Ups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Data'!$B$7</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Data'!$C$6:$D$6</c:f>
              <c:strCache>
                <c:ptCount val="2"/>
                <c:pt idx="0">
                  <c:v>Small Pad Count Per Game</c:v>
                </c:pt>
                <c:pt idx="1">
                  <c:v>Big Pad Count Per Game</c:v>
                </c:pt>
              </c:strCache>
            </c:strRef>
          </c:cat>
          <c:val>
            <c:numRef>
              <c:f>'Player Compare Data'!$C$7:$D$7</c:f>
              <c:numCache>
                <c:formatCode>General</c:formatCode>
                <c:ptCount val="2"/>
                <c:pt idx="0">
                  <c:v>66.14</c:v>
                </c:pt>
                <c:pt idx="1">
                  <c:v>19.71</c:v>
                </c:pt>
              </c:numCache>
            </c:numRef>
          </c:val>
          <c:extLst>
            <c:ext xmlns:c16="http://schemas.microsoft.com/office/drawing/2014/chart" uri="{C3380CC4-5D6E-409C-BE32-E72D297353CC}">
              <c16:uniqueId val="{00000000-93CF-4D14-9A2D-79E0F73806ED}"/>
            </c:ext>
          </c:extLst>
        </c:ser>
        <c:ser>
          <c:idx val="1"/>
          <c:order val="1"/>
          <c:tx>
            <c:strRef>
              <c:f>'Player Compare Data'!$B$8</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Data'!$C$6:$D$6</c:f>
              <c:strCache>
                <c:ptCount val="2"/>
                <c:pt idx="0">
                  <c:v>Small Pad Count Per Game</c:v>
                </c:pt>
                <c:pt idx="1">
                  <c:v>Big Pad Count Per Game</c:v>
                </c:pt>
              </c:strCache>
            </c:strRef>
          </c:cat>
          <c:val>
            <c:numRef>
              <c:f>'Player Compare Data'!$C$8:$D$8</c:f>
              <c:numCache>
                <c:formatCode>General</c:formatCode>
                <c:ptCount val="2"/>
                <c:pt idx="0">
                  <c:v>58.43</c:v>
                </c:pt>
                <c:pt idx="1">
                  <c:v>20.86</c:v>
                </c:pt>
              </c:numCache>
            </c:numRef>
          </c:val>
          <c:extLst>
            <c:ext xmlns:c16="http://schemas.microsoft.com/office/drawing/2014/chart" uri="{C3380CC4-5D6E-409C-BE32-E72D297353CC}">
              <c16:uniqueId val="{00000001-93CF-4D14-9A2D-79E0F73806ED}"/>
            </c:ext>
          </c:extLst>
        </c:ser>
        <c:dLbls>
          <c:showLegendKey val="0"/>
          <c:showVal val="0"/>
          <c:showCatName val="0"/>
          <c:showSerName val="0"/>
          <c:showPercent val="0"/>
          <c:showBubbleSize val="0"/>
        </c:dLbls>
        <c:gapWidth val="182"/>
        <c:overlap val="-50"/>
        <c:axId val="776546096"/>
        <c:axId val="1235742816"/>
      </c:barChart>
      <c:catAx>
        <c:axId val="7765460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5742816"/>
        <c:crosses val="autoZero"/>
        <c:auto val="1"/>
        <c:lblAlgn val="ctr"/>
        <c:lblOffset val="100"/>
        <c:noMultiLvlLbl val="0"/>
      </c:catAx>
      <c:valAx>
        <c:axId val="123574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6546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And Shots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Data'!$B$19</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Data'!$C$18:$D$18</c:f>
              <c:strCache>
                <c:ptCount val="2"/>
                <c:pt idx="0">
                  <c:v>Shots Per Game</c:v>
                </c:pt>
                <c:pt idx="1">
                  <c:v>Goals Per Game</c:v>
                </c:pt>
              </c:strCache>
            </c:strRef>
          </c:cat>
          <c:val>
            <c:numRef>
              <c:f>'Player Compare Data'!$C$19:$D$19</c:f>
              <c:numCache>
                <c:formatCode>General</c:formatCode>
                <c:ptCount val="2"/>
                <c:pt idx="0">
                  <c:v>2.14</c:v>
                </c:pt>
                <c:pt idx="1">
                  <c:v>0</c:v>
                </c:pt>
              </c:numCache>
            </c:numRef>
          </c:val>
          <c:extLst>
            <c:ext xmlns:c16="http://schemas.microsoft.com/office/drawing/2014/chart" uri="{C3380CC4-5D6E-409C-BE32-E72D297353CC}">
              <c16:uniqueId val="{00000000-B6BE-4581-9111-8B4775B80B82}"/>
            </c:ext>
          </c:extLst>
        </c:ser>
        <c:ser>
          <c:idx val="1"/>
          <c:order val="1"/>
          <c:tx>
            <c:strRef>
              <c:f>'Player Compare Data'!$B$20</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Data'!$C$18:$D$18</c:f>
              <c:strCache>
                <c:ptCount val="2"/>
                <c:pt idx="0">
                  <c:v>Shots Per Game</c:v>
                </c:pt>
                <c:pt idx="1">
                  <c:v>Goals Per Game</c:v>
                </c:pt>
              </c:strCache>
            </c:strRef>
          </c:cat>
          <c:val>
            <c:numRef>
              <c:f>'Player Compare Data'!$C$20:$D$20</c:f>
              <c:numCache>
                <c:formatCode>General</c:formatCode>
                <c:ptCount val="2"/>
                <c:pt idx="0">
                  <c:v>2.14</c:v>
                </c:pt>
                <c:pt idx="1">
                  <c:v>0.71</c:v>
                </c:pt>
              </c:numCache>
            </c:numRef>
          </c:val>
          <c:extLst>
            <c:ext xmlns:c16="http://schemas.microsoft.com/office/drawing/2014/chart" uri="{C3380CC4-5D6E-409C-BE32-E72D297353CC}">
              <c16:uniqueId val="{00000001-B6BE-4581-9111-8B4775B80B82}"/>
            </c:ext>
          </c:extLst>
        </c:ser>
        <c:dLbls>
          <c:showLegendKey val="0"/>
          <c:showVal val="0"/>
          <c:showCatName val="0"/>
          <c:showSerName val="0"/>
          <c:showPercent val="0"/>
          <c:showBubbleSize val="0"/>
        </c:dLbls>
        <c:gapWidth val="182"/>
        <c:overlap val="-50"/>
        <c:axId val="1473941583"/>
        <c:axId val="1473943023"/>
      </c:barChart>
      <c:catAx>
        <c:axId val="14739415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943023"/>
        <c:crosses val="autoZero"/>
        <c:auto val="1"/>
        <c:lblAlgn val="ctr"/>
        <c:lblOffset val="100"/>
        <c:noMultiLvlLbl val="0"/>
      </c:catAx>
      <c:valAx>
        <c:axId val="147394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941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a:t>
            </a:r>
            <a:r>
              <a:rPr lang="en-US" baseline="0"/>
              <a:t> Conceded And Saves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Data'!$B$25</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Data'!$C$24:$D$24</c:f>
              <c:strCache>
                <c:ptCount val="2"/>
                <c:pt idx="0">
                  <c:v>Saves Per Game</c:v>
                </c:pt>
                <c:pt idx="1">
                  <c:v>Goals Conceded Per Game</c:v>
                </c:pt>
              </c:strCache>
            </c:strRef>
          </c:cat>
          <c:val>
            <c:numRef>
              <c:f>'Player Compare Data'!$C$25:$D$25</c:f>
              <c:numCache>
                <c:formatCode>General</c:formatCode>
                <c:ptCount val="2"/>
                <c:pt idx="0">
                  <c:v>1.57</c:v>
                </c:pt>
                <c:pt idx="1">
                  <c:v>1.43</c:v>
                </c:pt>
              </c:numCache>
            </c:numRef>
          </c:val>
          <c:extLst>
            <c:ext xmlns:c16="http://schemas.microsoft.com/office/drawing/2014/chart" uri="{C3380CC4-5D6E-409C-BE32-E72D297353CC}">
              <c16:uniqueId val="{00000000-7626-4E85-9601-C548F64B9C39}"/>
            </c:ext>
          </c:extLst>
        </c:ser>
        <c:ser>
          <c:idx val="1"/>
          <c:order val="1"/>
          <c:tx>
            <c:strRef>
              <c:f>'Player Compare Data'!$B$26</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Data'!$C$24:$D$24</c:f>
              <c:strCache>
                <c:ptCount val="2"/>
                <c:pt idx="0">
                  <c:v>Saves Per Game</c:v>
                </c:pt>
                <c:pt idx="1">
                  <c:v>Goals Conceded Per Game</c:v>
                </c:pt>
              </c:strCache>
            </c:strRef>
          </c:cat>
          <c:val>
            <c:numRef>
              <c:f>'Player Compare Data'!$C$26:$D$26</c:f>
              <c:numCache>
                <c:formatCode>General</c:formatCode>
                <c:ptCount val="2"/>
                <c:pt idx="0">
                  <c:v>1.29</c:v>
                </c:pt>
                <c:pt idx="1">
                  <c:v>1.43</c:v>
                </c:pt>
              </c:numCache>
            </c:numRef>
          </c:val>
          <c:extLst>
            <c:ext xmlns:c16="http://schemas.microsoft.com/office/drawing/2014/chart" uri="{C3380CC4-5D6E-409C-BE32-E72D297353CC}">
              <c16:uniqueId val="{00000001-7626-4E85-9601-C548F64B9C39}"/>
            </c:ext>
          </c:extLst>
        </c:ser>
        <c:dLbls>
          <c:showLegendKey val="0"/>
          <c:showVal val="0"/>
          <c:showCatName val="0"/>
          <c:showSerName val="0"/>
          <c:showPercent val="0"/>
          <c:showBubbleSize val="0"/>
        </c:dLbls>
        <c:gapWidth val="182"/>
        <c:overlap val="-50"/>
        <c:axId val="1483215951"/>
        <c:axId val="1483224111"/>
      </c:barChart>
      <c:catAx>
        <c:axId val="14832159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24111"/>
        <c:crosses val="autoZero"/>
        <c:auto val="1"/>
        <c:lblAlgn val="ctr"/>
        <c:lblOffset val="100"/>
        <c:noMultiLvlLbl val="0"/>
      </c:catAx>
      <c:valAx>
        <c:axId val="148322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15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Data'!$C$30</c:f>
              <c:strCache>
                <c:ptCount val="1"/>
                <c:pt idx="0">
                  <c:v>Time At 0% Boost Per Game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801E-4A82-BE06-D1AC584648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Data'!$B$31:$B$32</c:f>
              <c:strCache>
                <c:ptCount val="2"/>
                <c:pt idx="0">
                  <c:v>GarrettG</c:v>
                </c:pt>
                <c:pt idx="1">
                  <c:v>Squishy</c:v>
                </c:pt>
              </c:strCache>
            </c:strRef>
          </c:cat>
          <c:val>
            <c:numRef>
              <c:f>'Player Compare Data'!$C$31:$C$32</c:f>
              <c:numCache>
                <c:formatCode>General</c:formatCode>
                <c:ptCount val="2"/>
                <c:pt idx="0">
                  <c:v>33.35</c:v>
                </c:pt>
                <c:pt idx="1">
                  <c:v>48.26</c:v>
                </c:pt>
              </c:numCache>
            </c:numRef>
          </c:val>
          <c:extLst>
            <c:ext xmlns:c16="http://schemas.microsoft.com/office/drawing/2014/chart" uri="{C3380CC4-5D6E-409C-BE32-E72D297353CC}">
              <c16:uniqueId val="{00000000-801E-4A82-BE06-D1AC58464871}"/>
            </c:ext>
          </c:extLst>
        </c:ser>
        <c:dLbls>
          <c:showLegendKey val="0"/>
          <c:showVal val="0"/>
          <c:showCatName val="0"/>
          <c:showSerName val="0"/>
          <c:showPercent val="0"/>
          <c:showBubbleSize val="0"/>
        </c:dLbls>
        <c:gapWidth val="315"/>
        <c:overlap val="-40"/>
        <c:axId val="1474436399"/>
        <c:axId val="1888435487"/>
      </c:barChart>
      <c:catAx>
        <c:axId val="1474436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8435487"/>
        <c:crosses val="autoZero"/>
        <c:auto val="1"/>
        <c:lblAlgn val="ctr"/>
        <c:lblOffset val="100"/>
        <c:noMultiLvlLbl val="0"/>
      </c:catAx>
      <c:valAx>
        <c:axId val="188843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43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Data'!$C$36</c:f>
              <c:strCache>
                <c:ptCount val="1"/>
                <c:pt idx="0">
                  <c:v>Avg. Distance Between Teammates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4C1D-49A7-AD70-464763F348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Data'!$B$37:$B$38</c:f>
              <c:strCache>
                <c:ptCount val="2"/>
                <c:pt idx="0">
                  <c:v>GarrettG</c:v>
                </c:pt>
                <c:pt idx="1">
                  <c:v>Squishy</c:v>
                </c:pt>
              </c:strCache>
            </c:strRef>
          </c:cat>
          <c:val>
            <c:numRef>
              <c:f>'Player Compare Data'!$C$37:$C$38</c:f>
              <c:numCache>
                <c:formatCode>0</c:formatCode>
                <c:ptCount val="2"/>
                <c:pt idx="0">
                  <c:v>3673.71</c:v>
                </c:pt>
                <c:pt idx="1">
                  <c:v>3699.43</c:v>
                </c:pt>
              </c:numCache>
            </c:numRef>
          </c:val>
          <c:extLst>
            <c:ext xmlns:c16="http://schemas.microsoft.com/office/drawing/2014/chart" uri="{C3380CC4-5D6E-409C-BE32-E72D297353CC}">
              <c16:uniqueId val="{00000000-4C1D-49A7-AD70-464763F3480A}"/>
            </c:ext>
          </c:extLst>
        </c:ser>
        <c:dLbls>
          <c:dLblPos val="outEnd"/>
          <c:showLegendKey val="0"/>
          <c:showVal val="1"/>
          <c:showCatName val="0"/>
          <c:showSerName val="0"/>
          <c:showPercent val="0"/>
          <c:showBubbleSize val="0"/>
        </c:dLbls>
        <c:gapWidth val="315"/>
        <c:overlap val="-40"/>
        <c:axId val="1889452607"/>
        <c:axId val="1889464127"/>
      </c:barChart>
      <c:catAx>
        <c:axId val="1889452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9464127"/>
        <c:crosses val="autoZero"/>
        <c:auto val="1"/>
        <c:lblAlgn val="ctr"/>
        <c:lblOffset val="100"/>
        <c:noMultiLvlLbl val="0"/>
      </c:catAx>
      <c:valAx>
        <c:axId val="1889464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945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Boost</a:t>
            </a:r>
            <a:r>
              <a:rPr lang="en-US" baseline="0"/>
              <a:t> Pick Ups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Data'!$U$7</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Data'!$V$6:$W$6</c:f>
              <c:strCache>
                <c:ptCount val="2"/>
                <c:pt idx="0">
                  <c:v>Small Pad Count Per Game</c:v>
                </c:pt>
                <c:pt idx="1">
                  <c:v>Big Pad Count Per Game</c:v>
                </c:pt>
              </c:strCache>
            </c:strRef>
          </c:cat>
          <c:val>
            <c:numRef>
              <c:f>'Player Compare Data'!$V$7:$W$7</c:f>
              <c:numCache>
                <c:formatCode>General</c:formatCode>
                <c:ptCount val="2"/>
                <c:pt idx="0">
                  <c:v>196.17000000000002</c:v>
                </c:pt>
                <c:pt idx="1">
                  <c:v>64.83</c:v>
                </c:pt>
              </c:numCache>
            </c:numRef>
          </c:val>
          <c:extLst>
            <c:ext xmlns:c16="http://schemas.microsoft.com/office/drawing/2014/chart" uri="{C3380CC4-5D6E-409C-BE32-E72D297353CC}">
              <c16:uniqueId val="{00000000-E4E1-466F-8F9F-A7F0B4703E58}"/>
            </c:ext>
          </c:extLst>
        </c:ser>
        <c:ser>
          <c:idx val="1"/>
          <c:order val="1"/>
          <c:tx>
            <c:strRef>
              <c:f>'Player Compare Data'!$U$8</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Data'!$V$6:$W$6</c:f>
              <c:strCache>
                <c:ptCount val="2"/>
                <c:pt idx="0">
                  <c:v>Small Pad Count Per Game</c:v>
                </c:pt>
                <c:pt idx="1">
                  <c:v>Big Pad Count Per Game</c:v>
                </c:pt>
              </c:strCache>
            </c:strRef>
          </c:cat>
          <c:val>
            <c:numRef>
              <c:f>'Player Compare Data'!$V$8:$W$8</c:f>
              <c:numCache>
                <c:formatCode>General</c:formatCode>
                <c:ptCount val="2"/>
                <c:pt idx="0">
                  <c:v>273</c:v>
                </c:pt>
                <c:pt idx="1">
                  <c:v>89.08</c:v>
                </c:pt>
              </c:numCache>
            </c:numRef>
          </c:val>
          <c:extLst>
            <c:ext xmlns:c16="http://schemas.microsoft.com/office/drawing/2014/chart" uri="{C3380CC4-5D6E-409C-BE32-E72D297353CC}">
              <c16:uniqueId val="{00000001-E4E1-466F-8F9F-A7F0B4703E58}"/>
            </c:ext>
          </c:extLst>
        </c:ser>
        <c:dLbls>
          <c:dLblPos val="outEnd"/>
          <c:showLegendKey val="0"/>
          <c:showVal val="1"/>
          <c:showCatName val="0"/>
          <c:showSerName val="0"/>
          <c:showPercent val="0"/>
          <c:showBubbleSize val="0"/>
        </c:dLbls>
        <c:gapWidth val="182"/>
        <c:overlap val="-50"/>
        <c:axId val="1966619743"/>
        <c:axId val="1966617823"/>
      </c:barChart>
      <c:catAx>
        <c:axId val="19666197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617823"/>
        <c:crosses val="autoZero"/>
        <c:auto val="1"/>
        <c:lblAlgn val="ctr"/>
        <c:lblOffset val="100"/>
        <c:noMultiLvlLbl val="0"/>
      </c:catAx>
      <c:valAx>
        <c:axId val="196661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619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BPM and BCPM</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Data'!$U$13</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Data'!$V$12:$W$12</c:f>
              <c:strCache>
                <c:ptCount val="2"/>
                <c:pt idx="0">
                  <c:v>BCPM Value</c:v>
                </c:pt>
                <c:pt idx="1">
                  <c:v>BPM</c:v>
                </c:pt>
              </c:strCache>
            </c:strRef>
          </c:cat>
          <c:val>
            <c:numRef>
              <c:f>'Player Compare Data'!$V$13:$W$13</c:f>
              <c:numCache>
                <c:formatCode>General</c:formatCode>
                <c:ptCount val="2"/>
                <c:pt idx="0">
                  <c:v>1090.4100000000001</c:v>
                </c:pt>
                <c:pt idx="1">
                  <c:v>1073.6500000000001</c:v>
                </c:pt>
              </c:numCache>
            </c:numRef>
          </c:val>
          <c:extLst>
            <c:ext xmlns:c16="http://schemas.microsoft.com/office/drawing/2014/chart" uri="{C3380CC4-5D6E-409C-BE32-E72D297353CC}">
              <c16:uniqueId val="{00000000-F01A-4A9C-B756-B6345FCF697B}"/>
            </c:ext>
          </c:extLst>
        </c:ser>
        <c:ser>
          <c:idx val="1"/>
          <c:order val="1"/>
          <c:tx>
            <c:strRef>
              <c:f>'Player Compare Data'!$U$14</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Data'!$V$12:$W$12</c:f>
              <c:strCache>
                <c:ptCount val="2"/>
                <c:pt idx="0">
                  <c:v>BCPM Value</c:v>
                </c:pt>
                <c:pt idx="1">
                  <c:v>BPM</c:v>
                </c:pt>
              </c:strCache>
            </c:strRef>
          </c:cat>
          <c:val>
            <c:numRef>
              <c:f>'Player Compare Data'!$V$14:$W$14</c:f>
              <c:numCache>
                <c:formatCode>General</c:formatCode>
                <c:ptCount val="2"/>
                <c:pt idx="0">
                  <c:v>1563.0300000000002</c:v>
                </c:pt>
                <c:pt idx="1">
                  <c:v>1588.65</c:v>
                </c:pt>
              </c:numCache>
            </c:numRef>
          </c:val>
          <c:extLst>
            <c:ext xmlns:c16="http://schemas.microsoft.com/office/drawing/2014/chart" uri="{C3380CC4-5D6E-409C-BE32-E72D297353CC}">
              <c16:uniqueId val="{00000001-F01A-4A9C-B756-B6345FCF697B}"/>
            </c:ext>
          </c:extLst>
        </c:ser>
        <c:dLbls>
          <c:showLegendKey val="0"/>
          <c:showVal val="0"/>
          <c:showCatName val="0"/>
          <c:showSerName val="0"/>
          <c:showPercent val="0"/>
          <c:showBubbleSize val="0"/>
        </c:dLbls>
        <c:gapWidth val="182"/>
        <c:overlap val="-50"/>
        <c:axId val="1305398960"/>
        <c:axId val="1407070272"/>
      </c:barChart>
      <c:catAx>
        <c:axId val="13053989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7070272"/>
        <c:crosses val="autoZero"/>
        <c:auto val="1"/>
        <c:lblAlgn val="ctr"/>
        <c:lblOffset val="100"/>
        <c:noMultiLvlLbl val="0"/>
      </c:catAx>
      <c:valAx>
        <c:axId val="140707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398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and Shots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Data'!$U$19</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Data'!$V$18:$W$18</c:f>
              <c:strCache>
                <c:ptCount val="2"/>
                <c:pt idx="0">
                  <c:v>Shots Per Game</c:v>
                </c:pt>
                <c:pt idx="1">
                  <c:v>Goals Per Game</c:v>
                </c:pt>
              </c:strCache>
            </c:strRef>
          </c:cat>
          <c:val>
            <c:numRef>
              <c:f>'Player Compare Data'!$V$19:$W$19</c:f>
              <c:numCache>
                <c:formatCode>General</c:formatCode>
                <c:ptCount val="2"/>
                <c:pt idx="0">
                  <c:v>8.5</c:v>
                </c:pt>
                <c:pt idx="1">
                  <c:v>2</c:v>
                </c:pt>
              </c:numCache>
            </c:numRef>
          </c:val>
          <c:extLst>
            <c:ext xmlns:c16="http://schemas.microsoft.com/office/drawing/2014/chart" uri="{C3380CC4-5D6E-409C-BE32-E72D297353CC}">
              <c16:uniqueId val="{00000000-5D26-477E-881C-4FF49A89351C}"/>
            </c:ext>
          </c:extLst>
        </c:ser>
        <c:ser>
          <c:idx val="1"/>
          <c:order val="1"/>
          <c:tx>
            <c:strRef>
              <c:f>'Player Compare Data'!$U$20</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Data'!$V$18:$W$18</c:f>
              <c:strCache>
                <c:ptCount val="2"/>
                <c:pt idx="0">
                  <c:v>Shots Per Game</c:v>
                </c:pt>
                <c:pt idx="1">
                  <c:v>Goals Per Game</c:v>
                </c:pt>
              </c:strCache>
            </c:strRef>
          </c:cat>
          <c:val>
            <c:numRef>
              <c:f>'Player Compare Data'!$V$20:$W$20</c:f>
              <c:numCache>
                <c:formatCode>General</c:formatCode>
                <c:ptCount val="2"/>
                <c:pt idx="0">
                  <c:v>10.17</c:v>
                </c:pt>
                <c:pt idx="1">
                  <c:v>2.5</c:v>
                </c:pt>
              </c:numCache>
            </c:numRef>
          </c:val>
          <c:extLst>
            <c:ext xmlns:c16="http://schemas.microsoft.com/office/drawing/2014/chart" uri="{C3380CC4-5D6E-409C-BE32-E72D297353CC}">
              <c16:uniqueId val="{00000001-5D26-477E-881C-4FF49A89351C}"/>
            </c:ext>
          </c:extLst>
        </c:ser>
        <c:dLbls>
          <c:dLblPos val="outEnd"/>
          <c:showLegendKey val="0"/>
          <c:showVal val="1"/>
          <c:showCatName val="0"/>
          <c:showSerName val="0"/>
          <c:showPercent val="0"/>
          <c:showBubbleSize val="0"/>
        </c:dLbls>
        <c:gapWidth val="182"/>
        <c:overlap val="-50"/>
        <c:axId val="1483222671"/>
        <c:axId val="1483214511"/>
      </c:barChart>
      <c:catAx>
        <c:axId val="148322267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14511"/>
        <c:crosses val="autoZero"/>
        <c:auto val="1"/>
        <c:lblAlgn val="ctr"/>
        <c:lblOffset val="100"/>
        <c:noMultiLvlLbl val="0"/>
      </c:catAx>
      <c:valAx>
        <c:axId val="148321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3222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Goals Conceded And Saves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Data'!$U$25</c:f>
              <c:strCache>
                <c:ptCount val="1"/>
                <c:pt idx="0">
                  <c:v>AEY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Data'!$V$24:$W$24</c:f>
              <c:strCache>
                <c:ptCount val="2"/>
                <c:pt idx="0">
                  <c:v>Saves Per Game</c:v>
                </c:pt>
                <c:pt idx="1">
                  <c:v>Goals Conceded Per Game</c:v>
                </c:pt>
              </c:strCache>
            </c:strRef>
          </c:cat>
          <c:val>
            <c:numRef>
              <c:f>'Player Compare Data'!$V$25:$W$25</c:f>
              <c:numCache>
                <c:formatCode>General</c:formatCode>
                <c:ptCount val="2"/>
                <c:pt idx="0">
                  <c:v>5.17</c:v>
                </c:pt>
                <c:pt idx="1">
                  <c:v>6.99</c:v>
                </c:pt>
              </c:numCache>
            </c:numRef>
          </c:val>
          <c:extLst>
            <c:ext xmlns:c16="http://schemas.microsoft.com/office/drawing/2014/chart" uri="{C3380CC4-5D6E-409C-BE32-E72D297353CC}">
              <c16:uniqueId val="{00000000-EBD0-4BF0-BA83-97A957997E50}"/>
            </c:ext>
          </c:extLst>
        </c:ser>
        <c:ser>
          <c:idx val="1"/>
          <c:order val="1"/>
          <c:tx>
            <c:strRef>
              <c:f>'Player Compare Data'!$U$26</c:f>
              <c:strCache>
                <c:ptCount val="1"/>
                <c:pt idx="0">
                  <c:v>CLRTY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Data'!$V$24:$W$24</c:f>
              <c:strCache>
                <c:ptCount val="2"/>
                <c:pt idx="0">
                  <c:v>Saves Per Game</c:v>
                </c:pt>
                <c:pt idx="1">
                  <c:v>Goals Conceded Per Game</c:v>
                </c:pt>
              </c:strCache>
            </c:strRef>
          </c:cat>
          <c:val>
            <c:numRef>
              <c:f>'Player Compare Data'!$V$26:$W$26</c:f>
              <c:numCache>
                <c:formatCode>General</c:formatCode>
                <c:ptCount val="2"/>
                <c:pt idx="0">
                  <c:v>7</c:v>
                </c:pt>
                <c:pt idx="1">
                  <c:v>8</c:v>
                </c:pt>
              </c:numCache>
            </c:numRef>
          </c:val>
          <c:extLst>
            <c:ext xmlns:c16="http://schemas.microsoft.com/office/drawing/2014/chart" uri="{C3380CC4-5D6E-409C-BE32-E72D297353CC}">
              <c16:uniqueId val="{00000001-EBD0-4BF0-BA83-97A957997E50}"/>
            </c:ext>
          </c:extLst>
        </c:ser>
        <c:dLbls>
          <c:dLblPos val="outEnd"/>
          <c:showLegendKey val="0"/>
          <c:showVal val="1"/>
          <c:showCatName val="0"/>
          <c:showSerName val="0"/>
          <c:showPercent val="0"/>
          <c:showBubbleSize val="0"/>
        </c:dLbls>
        <c:gapWidth val="182"/>
        <c:overlap val="-50"/>
        <c:axId val="1477899775"/>
        <c:axId val="1477889215"/>
      </c:barChart>
      <c:catAx>
        <c:axId val="14778997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889215"/>
        <c:crosses val="autoZero"/>
        <c:auto val="1"/>
        <c:lblAlgn val="ctr"/>
        <c:lblOffset val="100"/>
        <c:noMultiLvlLbl val="0"/>
      </c:catAx>
      <c:valAx>
        <c:axId val="147788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8997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Data'!$V$30</c:f>
              <c:strCache>
                <c:ptCount val="1"/>
                <c:pt idx="0">
                  <c:v>Time At 0% Boost Per Game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EF08-409D-81A5-1370F89335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Data'!$U$31:$U$32</c:f>
              <c:strCache>
                <c:ptCount val="2"/>
                <c:pt idx="0">
                  <c:v>AEY</c:v>
                </c:pt>
                <c:pt idx="1">
                  <c:v>CLRTY</c:v>
                </c:pt>
              </c:strCache>
            </c:strRef>
          </c:cat>
          <c:val>
            <c:numRef>
              <c:f>'Player Compare Data'!$V$31:$V$32</c:f>
              <c:numCache>
                <c:formatCode>0.00</c:formatCode>
                <c:ptCount val="2"/>
                <c:pt idx="0">
                  <c:v>37.70333333333334</c:v>
                </c:pt>
                <c:pt idx="1">
                  <c:v>45.984999999999999</c:v>
                </c:pt>
              </c:numCache>
            </c:numRef>
          </c:val>
          <c:extLst>
            <c:ext xmlns:c16="http://schemas.microsoft.com/office/drawing/2014/chart" uri="{C3380CC4-5D6E-409C-BE32-E72D297353CC}">
              <c16:uniqueId val="{00000000-EF08-409D-81A5-1370F89335C5}"/>
            </c:ext>
          </c:extLst>
        </c:ser>
        <c:dLbls>
          <c:showLegendKey val="0"/>
          <c:showVal val="0"/>
          <c:showCatName val="0"/>
          <c:showSerName val="0"/>
          <c:showPercent val="0"/>
          <c:showBubbleSize val="0"/>
        </c:dLbls>
        <c:gapWidth val="315"/>
        <c:overlap val="-40"/>
        <c:axId val="1100423968"/>
        <c:axId val="1100424448"/>
      </c:barChart>
      <c:catAx>
        <c:axId val="1100423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24448"/>
        <c:crosses val="autoZero"/>
        <c:auto val="1"/>
        <c:lblAlgn val="ctr"/>
        <c:lblOffset val="100"/>
        <c:noMultiLvlLbl val="0"/>
      </c:catAx>
      <c:valAx>
        <c:axId val="1100424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Compare Data'!$V$36</c:f>
              <c:strCache>
                <c:ptCount val="1"/>
                <c:pt idx="0">
                  <c:v>Avg. Distance Between Teammates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noFill/>
              <a:ln w="9525" cap="flat" cmpd="sng" algn="ctr">
                <a:solidFill>
                  <a:schemeClr val="accent2"/>
                </a:solidFill>
                <a:miter lim="800000"/>
              </a:ln>
              <a:effectLst>
                <a:outerShdw blurRad="50800" dist="50800" dir="5400000" algn="ctr" rotWithShape="0">
                  <a:schemeClr val="accent2"/>
                </a:outerShdw>
              </a:effectLst>
            </c:spPr>
            <c:extLst>
              <c:ext xmlns:c16="http://schemas.microsoft.com/office/drawing/2014/chart" uri="{C3380CC4-5D6E-409C-BE32-E72D297353CC}">
                <c16:uniqueId val="{00000001-A4CE-4438-BA62-1E0D0D114C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Data'!$U$37:$U$38</c:f>
              <c:strCache>
                <c:ptCount val="2"/>
                <c:pt idx="0">
                  <c:v>AEY</c:v>
                </c:pt>
                <c:pt idx="1">
                  <c:v>CLRTY</c:v>
                </c:pt>
              </c:strCache>
            </c:strRef>
          </c:cat>
          <c:val>
            <c:numRef>
              <c:f>'Player Compare Data'!$V$37:$V$38</c:f>
              <c:numCache>
                <c:formatCode>0</c:formatCode>
                <c:ptCount val="2"/>
                <c:pt idx="0">
                  <c:v>3519.83</c:v>
                </c:pt>
                <c:pt idx="1">
                  <c:v>3881.8249999999998</c:v>
                </c:pt>
              </c:numCache>
            </c:numRef>
          </c:val>
          <c:extLst>
            <c:ext xmlns:c16="http://schemas.microsoft.com/office/drawing/2014/chart" uri="{C3380CC4-5D6E-409C-BE32-E72D297353CC}">
              <c16:uniqueId val="{00000000-A4CE-4438-BA62-1E0D0D114CC0}"/>
            </c:ext>
          </c:extLst>
        </c:ser>
        <c:dLbls>
          <c:showLegendKey val="0"/>
          <c:showVal val="0"/>
          <c:showCatName val="0"/>
          <c:showSerName val="0"/>
          <c:showPercent val="0"/>
          <c:showBubbleSize val="0"/>
        </c:dLbls>
        <c:gapWidth val="315"/>
        <c:overlap val="-40"/>
        <c:axId val="2026695103"/>
        <c:axId val="2026708063"/>
      </c:barChart>
      <c:catAx>
        <c:axId val="2026695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708063"/>
        <c:crosses val="autoZero"/>
        <c:auto val="1"/>
        <c:lblAlgn val="ctr"/>
        <c:lblOffset val="100"/>
        <c:noMultiLvlLbl val="0"/>
      </c:catAx>
      <c:valAx>
        <c:axId val="20267080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9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BPM</a:t>
            </a:r>
            <a:r>
              <a:rPr lang="en-US" baseline="0"/>
              <a:t> And BCPM</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'Player Compare Data'!$B$13</c:f>
              <c:strCache>
                <c:ptCount val="1"/>
                <c:pt idx="0">
                  <c:v>GarrettG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Data'!$C$12:$D$12</c:f>
              <c:strCache>
                <c:ptCount val="2"/>
                <c:pt idx="0">
                  <c:v>BCPM Value</c:v>
                </c:pt>
                <c:pt idx="1">
                  <c:v>BPM</c:v>
                </c:pt>
              </c:strCache>
            </c:strRef>
          </c:cat>
          <c:val>
            <c:numRef>
              <c:f>'Player Compare Data'!$C$13:$D$13</c:f>
              <c:numCache>
                <c:formatCode>General</c:formatCode>
                <c:ptCount val="2"/>
                <c:pt idx="0">
                  <c:v>395.74</c:v>
                </c:pt>
                <c:pt idx="1">
                  <c:v>409.01</c:v>
                </c:pt>
              </c:numCache>
            </c:numRef>
          </c:val>
          <c:extLst>
            <c:ext xmlns:c16="http://schemas.microsoft.com/office/drawing/2014/chart" uri="{C3380CC4-5D6E-409C-BE32-E72D297353CC}">
              <c16:uniqueId val="{00000000-F52F-4452-B62D-AC36844C1027}"/>
            </c:ext>
          </c:extLst>
        </c:ser>
        <c:ser>
          <c:idx val="1"/>
          <c:order val="1"/>
          <c:tx>
            <c:strRef>
              <c:f>'Player Compare Data'!$B$14</c:f>
              <c:strCache>
                <c:ptCount val="1"/>
                <c:pt idx="0">
                  <c:v>Squishy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 Compare Data'!$C$12:$D$12</c:f>
              <c:strCache>
                <c:ptCount val="2"/>
                <c:pt idx="0">
                  <c:v>BCPM Value</c:v>
                </c:pt>
                <c:pt idx="1">
                  <c:v>BPM</c:v>
                </c:pt>
              </c:strCache>
            </c:strRef>
          </c:cat>
          <c:val>
            <c:numRef>
              <c:f>'Player Compare Data'!$C$14:$D$14</c:f>
              <c:numCache>
                <c:formatCode>General</c:formatCode>
                <c:ptCount val="2"/>
                <c:pt idx="0">
                  <c:v>405.58</c:v>
                </c:pt>
                <c:pt idx="1">
                  <c:v>417.78</c:v>
                </c:pt>
              </c:numCache>
            </c:numRef>
          </c:val>
          <c:extLst>
            <c:ext xmlns:c16="http://schemas.microsoft.com/office/drawing/2014/chart" uri="{C3380CC4-5D6E-409C-BE32-E72D297353CC}">
              <c16:uniqueId val="{00000001-F52F-4452-B62D-AC36844C1027}"/>
            </c:ext>
          </c:extLst>
        </c:ser>
        <c:dLbls>
          <c:dLblPos val="outEnd"/>
          <c:showLegendKey val="0"/>
          <c:showVal val="1"/>
          <c:showCatName val="0"/>
          <c:showSerName val="0"/>
          <c:showPercent val="0"/>
          <c:showBubbleSize val="0"/>
        </c:dLbls>
        <c:gapWidth val="182"/>
        <c:overlap val="-50"/>
        <c:axId val="620780800"/>
        <c:axId val="620779840"/>
      </c:barChart>
      <c:catAx>
        <c:axId val="6207808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779840"/>
        <c:crosses val="autoZero"/>
        <c:auto val="1"/>
        <c:lblAlgn val="ctr"/>
        <c:lblOffset val="100"/>
        <c:noMultiLvlLbl val="0"/>
      </c:catAx>
      <c:valAx>
        <c:axId val="6207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780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100000">
                  <a:schemeClr val="accent2"/>
                </a:gs>
                <a:gs pos="0">
                  <a:schemeClr val="accent2">
                    <a:lumMod val="60000"/>
                    <a:lumOff val="40000"/>
                  </a:schemeClr>
                </a:gs>
              </a:gsLst>
              <a:lin ang="5400000" scaled="1"/>
            </a:gradFill>
            <a:ln w="25400">
              <a:solidFill>
                <a:schemeClr val="bg1"/>
              </a:solidFill>
            </a:ln>
          </c:spPr>
          <c:dPt>
            <c:idx val="0"/>
            <c:bubble3D val="0"/>
            <c:spPr>
              <a:noFill/>
              <a:ln w="25400">
                <a:solidFill>
                  <a:schemeClr val="bg1"/>
                </a:solidFill>
              </a:ln>
              <a:effectLst/>
            </c:spPr>
            <c:extLst>
              <c:ext xmlns:c16="http://schemas.microsoft.com/office/drawing/2014/chart" uri="{C3380CC4-5D6E-409C-BE32-E72D297353CC}">
                <c16:uniqueId val="{00000003-1A51-47EB-B797-BBB397D28A98}"/>
              </c:ext>
            </c:extLst>
          </c:dPt>
          <c:dPt>
            <c:idx val="1"/>
            <c:bubble3D val="0"/>
            <c:spPr>
              <a:gradFill>
                <a:gsLst>
                  <a:gs pos="100000">
                    <a:schemeClr val="accent2"/>
                  </a:gs>
                  <a:gs pos="0">
                    <a:schemeClr val="accent2">
                      <a:lumMod val="60000"/>
                      <a:lumOff val="40000"/>
                    </a:schemeClr>
                  </a:gs>
                </a:gsLst>
                <a:lin ang="5400000" scaled="1"/>
              </a:gradFill>
              <a:ln w="25400">
                <a:solidFill>
                  <a:schemeClr val="bg1"/>
                </a:solidFill>
              </a:ln>
              <a:effectLst/>
            </c:spPr>
            <c:extLst>
              <c:ext xmlns:c16="http://schemas.microsoft.com/office/drawing/2014/chart" uri="{C3380CC4-5D6E-409C-BE32-E72D297353CC}">
                <c16:uniqueId val="{00000003-9196-4AB1-9132-C4E2E3F65F8D}"/>
              </c:ext>
            </c:extLst>
          </c:dPt>
          <c:val>
            <c:numRef>
              <c:f>'Player Compare Data'!$C$44:$C$45</c:f>
              <c:numCache>
                <c:formatCode>General</c:formatCode>
                <c:ptCount val="2"/>
                <c:pt idx="0">
                  <c:v>0.2</c:v>
                </c:pt>
                <c:pt idx="1">
                  <c:v>0.4</c:v>
                </c:pt>
              </c:numCache>
            </c:numRef>
          </c:val>
          <c:extLst>
            <c:ext xmlns:c16="http://schemas.microsoft.com/office/drawing/2014/chart" uri="{C3380CC4-5D6E-409C-BE32-E72D297353CC}">
              <c16:uniqueId val="{00000000-1A51-47EB-B797-BBB397D28A98}"/>
            </c:ext>
          </c:extLst>
        </c:ser>
        <c:ser>
          <c:idx val="1"/>
          <c:order val="1"/>
          <c:spPr>
            <a:ln w="25400">
              <a:solidFill>
                <a:schemeClr val="bg1"/>
              </a:solidFill>
            </a:ln>
          </c:spPr>
          <c:dPt>
            <c:idx val="0"/>
            <c:bubble3D val="0"/>
            <c:spPr>
              <a:noFill/>
              <a:ln w="25400">
                <a:solidFill>
                  <a:schemeClr val="bg1"/>
                </a:solidFill>
              </a:ln>
              <a:effectLst/>
            </c:spPr>
            <c:extLst>
              <c:ext xmlns:c16="http://schemas.microsoft.com/office/drawing/2014/chart" uri="{C3380CC4-5D6E-409C-BE32-E72D297353CC}">
                <c16:uniqueId val="{00000004-1A51-47EB-B797-BBB397D28A98}"/>
              </c:ext>
            </c:extLst>
          </c:dPt>
          <c:dPt>
            <c:idx val="1"/>
            <c:bubble3D val="0"/>
            <c:spPr>
              <a:gradFill>
                <a:gsLst>
                  <a:gs pos="100000">
                    <a:schemeClr val="tx2">
                      <a:lumMod val="75000"/>
                      <a:lumOff val="25000"/>
                    </a:schemeClr>
                  </a:gs>
                  <a:gs pos="0">
                    <a:schemeClr val="accent1">
                      <a:lumMod val="30000"/>
                      <a:lumOff val="70000"/>
                    </a:schemeClr>
                  </a:gs>
                </a:gsLst>
                <a:lin ang="5400000" scaled="1"/>
              </a:gradFill>
              <a:ln w="25400">
                <a:solidFill>
                  <a:schemeClr val="bg1"/>
                </a:solidFill>
              </a:ln>
              <a:effectLst/>
            </c:spPr>
            <c:extLst>
              <c:ext xmlns:c16="http://schemas.microsoft.com/office/drawing/2014/chart" uri="{C3380CC4-5D6E-409C-BE32-E72D297353CC}">
                <c16:uniqueId val="{00000002-1A51-47EB-B797-BBB397D28A98}"/>
              </c:ext>
            </c:extLst>
          </c:dPt>
          <c:val>
            <c:numRef>
              <c:f>'Player Compare Data'!$D$44:$D$45</c:f>
              <c:numCache>
                <c:formatCode>General</c:formatCode>
                <c:ptCount val="2"/>
                <c:pt idx="0">
                  <c:v>0.8</c:v>
                </c:pt>
                <c:pt idx="1">
                  <c:v>0.6</c:v>
                </c:pt>
              </c:numCache>
            </c:numRef>
          </c:val>
          <c:extLst>
            <c:ext xmlns:c16="http://schemas.microsoft.com/office/drawing/2014/chart" uri="{C3380CC4-5D6E-409C-BE32-E72D297353CC}">
              <c16:uniqueId val="{00000001-1A51-47EB-B797-BBB397D28A98}"/>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noFill/>
              </a:ln>
              <a:effectLst/>
            </c:spPr>
            <c:extLst>
              <c:ext xmlns:c16="http://schemas.microsoft.com/office/drawing/2014/chart" uri="{C3380CC4-5D6E-409C-BE32-E72D297353CC}">
                <c16:uniqueId val="{00000002-96ED-44A1-B67E-A0DA2C55C387}"/>
              </c:ext>
            </c:extLst>
          </c:dPt>
          <c:dPt>
            <c:idx val="1"/>
            <c:bubble3D val="0"/>
            <c:spPr>
              <a:gradFill>
                <a:gsLst>
                  <a:gs pos="0">
                    <a:schemeClr val="accent2">
                      <a:lumMod val="40000"/>
                      <a:lumOff val="60000"/>
                    </a:schemeClr>
                  </a:gs>
                  <a:gs pos="100000">
                    <a:schemeClr val="accent2"/>
                  </a:gs>
                </a:gsLst>
                <a:lin ang="5400000" scaled="1"/>
              </a:gradFill>
              <a:ln w="19050">
                <a:solidFill>
                  <a:schemeClr val="accent5">
                    <a:lumMod val="50000"/>
                  </a:schemeClr>
                </a:solidFill>
              </a:ln>
              <a:effectLst/>
            </c:spPr>
            <c:extLst>
              <c:ext xmlns:c16="http://schemas.microsoft.com/office/drawing/2014/chart" uri="{C3380CC4-5D6E-409C-BE32-E72D297353CC}">
                <c16:uniqueId val="{00000005-96ED-44A1-B67E-A0DA2C55C387}"/>
              </c:ext>
            </c:extLst>
          </c:dPt>
          <c:val>
            <c:numRef>
              <c:f>'Player Compare Data'!$C$46:$C$47</c:f>
              <c:numCache>
                <c:formatCode>General</c:formatCode>
                <c:ptCount val="2"/>
                <c:pt idx="0">
                  <c:v>0.2</c:v>
                </c:pt>
                <c:pt idx="1">
                  <c:v>0.6</c:v>
                </c:pt>
              </c:numCache>
            </c:numRef>
          </c:val>
          <c:extLst>
            <c:ext xmlns:c16="http://schemas.microsoft.com/office/drawing/2014/chart" uri="{C3380CC4-5D6E-409C-BE32-E72D297353CC}">
              <c16:uniqueId val="{00000000-96ED-44A1-B67E-A0DA2C55C387}"/>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3-96ED-44A1-B67E-A0DA2C55C387}"/>
              </c:ext>
            </c:extLst>
          </c:dPt>
          <c:dPt>
            <c:idx val="1"/>
            <c:bubble3D val="0"/>
            <c:spPr>
              <a:gradFill>
                <a:gsLst>
                  <a:gs pos="0">
                    <a:schemeClr val="tx2">
                      <a:lumMod val="25000"/>
                      <a:lumOff val="75000"/>
                    </a:schemeClr>
                  </a:gs>
                  <a:gs pos="100000">
                    <a:schemeClr val="tx2">
                      <a:lumMod val="90000"/>
                      <a:lumOff val="10000"/>
                    </a:schemeClr>
                  </a:gs>
                </a:gsLst>
                <a:lin ang="5400000" scaled="1"/>
              </a:gradFill>
              <a:ln w="19050">
                <a:solidFill>
                  <a:schemeClr val="accent5">
                    <a:lumMod val="50000"/>
                  </a:schemeClr>
                </a:solidFill>
              </a:ln>
              <a:effectLst/>
            </c:spPr>
            <c:extLst>
              <c:ext xmlns:c16="http://schemas.microsoft.com/office/drawing/2014/chart" uri="{C3380CC4-5D6E-409C-BE32-E72D297353CC}">
                <c16:uniqueId val="{00000004-96ED-44A1-B67E-A0DA2C55C387}"/>
              </c:ext>
            </c:extLst>
          </c:dPt>
          <c:val>
            <c:numRef>
              <c:f>'Player Compare Data'!$D$46:$D$47</c:f>
              <c:numCache>
                <c:formatCode>General</c:formatCode>
                <c:ptCount val="2"/>
                <c:pt idx="0">
                  <c:v>0.8</c:v>
                </c:pt>
                <c:pt idx="1">
                  <c:v>0.4</c:v>
                </c:pt>
              </c:numCache>
            </c:numRef>
          </c:val>
          <c:extLst>
            <c:ext xmlns:c16="http://schemas.microsoft.com/office/drawing/2014/chart" uri="{C3380CC4-5D6E-409C-BE32-E72D297353CC}">
              <c16:uniqueId val="{00000001-96ED-44A1-B67E-A0DA2C55C387}"/>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3" Type="http://schemas.openxmlformats.org/officeDocument/2006/relationships/hyperlink" Target="https://gifdb.com/hypnotize" TargetMode="Externa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 Type="http://schemas.openxmlformats.org/officeDocument/2006/relationships/image" Target="../media/image2.gif"/><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chart" Target="../charts/chart1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7</xdr:col>
      <xdr:colOff>470064</xdr:colOff>
      <xdr:row>0</xdr:row>
      <xdr:rowOff>0</xdr:rowOff>
    </xdr:from>
    <xdr:to>
      <xdr:col>16</xdr:col>
      <xdr:colOff>482436</xdr:colOff>
      <xdr:row>17</xdr:row>
      <xdr:rowOff>87873</xdr:rowOff>
    </xdr:to>
    <xdr:pic>
      <xdr:nvPicPr>
        <xdr:cNvPr id="1042" name="Picture 1041">
          <a:extLst>
            <a:ext uri="{FF2B5EF4-FFF2-40B4-BE49-F238E27FC236}">
              <a16:creationId xmlns:a16="http://schemas.microsoft.com/office/drawing/2014/main" id="{0CB694BD-2859-5260-260D-2EAF28E8AAF1}"/>
            </a:ext>
          </a:extLst>
        </xdr:cNvPr>
        <xdr:cNvPicPr>
          <a:picLocks noChangeAspect="1"/>
        </xdr:cNvPicPr>
      </xdr:nvPicPr>
      <xdr:blipFill>
        <a:blip xmlns:r="http://schemas.openxmlformats.org/officeDocument/2006/relationships" r:embed="rId1">
          <a:alphaModFix amt="27000"/>
          <a:extLst>
            <a:ext uri="{28A0092B-C50C-407E-A947-70E740481C1C}">
              <a14:useLocalDpi xmlns:a14="http://schemas.microsoft.com/office/drawing/2010/main" val="0"/>
            </a:ext>
          </a:extLst>
        </a:blip>
        <a:stretch>
          <a:fillRect/>
        </a:stretch>
      </xdr:blipFill>
      <xdr:spPr>
        <a:xfrm>
          <a:off x="6345876" y="0"/>
          <a:ext cx="5207826" cy="3427808"/>
        </a:xfrm>
        <a:prstGeom prst="rect">
          <a:avLst/>
        </a:prstGeom>
      </xdr:spPr>
    </xdr:pic>
    <xdr:clientData/>
  </xdr:twoCellAnchor>
  <xdr:twoCellAnchor>
    <xdr:from>
      <xdr:col>0</xdr:col>
      <xdr:colOff>326572</xdr:colOff>
      <xdr:row>7</xdr:row>
      <xdr:rowOff>108857</xdr:rowOff>
    </xdr:from>
    <xdr:to>
      <xdr:col>21</xdr:col>
      <xdr:colOff>47626</xdr:colOff>
      <xdr:row>48</xdr:row>
      <xdr:rowOff>19051</xdr:rowOff>
    </xdr:to>
    <xdr:sp macro="" textlink="">
      <xdr:nvSpPr>
        <xdr:cNvPr id="14" name="Rectangle: Rounded Corners 13">
          <a:extLst>
            <a:ext uri="{FF2B5EF4-FFF2-40B4-BE49-F238E27FC236}">
              <a16:creationId xmlns:a16="http://schemas.microsoft.com/office/drawing/2014/main" id="{486933AC-F2BF-4ACC-893D-779FE5E5C6CB}"/>
            </a:ext>
          </a:extLst>
        </xdr:cNvPr>
        <xdr:cNvSpPr/>
      </xdr:nvSpPr>
      <xdr:spPr>
        <a:xfrm>
          <a:off x="326572" y="1605643"/>
          <a:ext cx="14484804" cy="7720694"/>
        </a:xfrm>
        <a:prstGeom prst="roundRect">
          <a:avLst>
            <a:gd name="adj" fmla="val 2227"/>
          </a:avLst>
        </a:prstGeom>
        <a:solidFill>
          <a:schemeClr val="tx1"/>
        </a:solidFill>
        <a:ln w="285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245671</xdr:colOff>
      <xdr:row>25</xdr:row>
      <xdr:rowOff>115465</xdr:rowOff>
    </xdr:from>
    <xdr:to>
      <xdr:col>9</xdr:col>
      <xdr:colOff>61851</xdr:colOff>
      <xdr:row>28</xdr:row>
      <xdr:rowOff>184810</xdr:rowOff>
    </xdr:to>
    <xdr:pic>
      <xdr:nvPicPr>
        <xdr:cNvPr id="16" name="Picture 15">
          <a:extLst>
            <a:ext uri="{FF2B5EF4-FFF2-40B4-BE49-F238E27FC236}">
              <a16:creationId xmlns:a16="http://schemas.microsoft.com/office/drawing/2014/main" id="{504EA88B-6370-E674-A8DD-1C5C964E93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6121483" y="4939816"/>
          <a:ext cx="818160" cy="626000"/>
        </a:xfrm>
        <a:prstGeom prst="rect">
          <a:avLst/>
        </a:prstGeom>
      </xdr:spPr>
    </xdr:pic>
    <xdr:clientData/>
  </xdr:twoCellAnchor>
  <xdr:twoCellAnchor>
    <xdr:from>
      <xdr:col>13</xdr:col>
      <xdr:colOff>494806</xdr:colOff>
      <xdr:row>20</xdr:row>
      <xdr:rowOff>152400</xdr:rowOff>
    </xdr:from>
    <xdr:to>
      <xdr:col>20</xdr:col>
      <xdr:colOff>523877</xdr:colOff>
      <xdr:row>33</xdr:row>
      <xdr:rowOff>133350</xdr:rowOff>
    </xdr:to>
    <xdr:sp macro="" textlink="">
      <xdr:nvSpPr>
        <xdr:cNvPr id="13" name="Rectangle: Rounded Corners 12">
          <a:extLst>
            <a:ext uri="{FF2B5EF4-FFF2-40B4-BE49-F238E27FC236}">
              <a16:creationId xmlns:a16="http://schemas.microsoft.com/office/drawing/2014/main" id="{7291BC14-263F-49BF-8397-C7B352E0276A}"/>
            </a:ext>
          </a:extLst>
        </xdr:cNvPr>
        <xdr:cNvSpPr/>
      </xdr:nvSpPr>
      <xdr:spPr>
        <a:xfrm>
          <a:off x="9747663" y="4048991"/>
          <a:ext cx="4865792" cy="239312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21</xdr:row>
      <xdr:rowOff>33338</xdr:rowOff>
    </xdr:from>
    <xdr:to>
      <xdr:col>20</xdr:col>
      <xdr:colOff>428625</xdr:colOff>
      <xdr:row>33</xdr:row>
      <xdr:rowOff>61913</xdr:rowOff>
    </xdr:to>
    <xdr:graphicFrame macro="">
      <xdr:nvGraphicFramePr>
        <xdr:cNvPr id="7" name="Chart 6">
          <a:extLst>
            <a:ext uri="{FF2B5EF4-FFF2-40B4-BE49-F238E27FC236}">
              <a16:creationId xmlns:a16="http://schemas.microsoft.com/office/drawing/2014/main" id="{013882E9-BFC8-425D-A945-4E233C43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600075</xdr:colOff>
      <xdr:row>20</xdr:row>
      <xdr:rowOff>152400</xdr:rowOff>
    </xdr:from>
    <xdr:to>
      <xdr:col>6</xdr:col>
      <xdr:colOff>762000</xdr:colOff>
      <xdr:row>33</xdr:row>
      <xdr:rowOff>133350</xdr:rowOff>
    </xdr:to>
    <xdr:sp macro="" textlink="">
      <xdr:nvSpPr>
        <xdr:cNvPr id="12" name="Rectangle: Rounded Corners 11">
          <a:extLst>
            <a:ext uri="{FF2B5EF4-FFF2-40B4-BE49-F238E27FC236}">
              <a16:creationId xmlns:a16="http://schemas.microsoft.com/office/drawing/2014/main" id="{6322E0B2-8DFF-42EC-A6F6-62199DB28934}"/>
            </a:ext>
          </a:extLst>
        </xdr:cNvPr>
        <xdr:cNvSpPr/>
      </xdr:nvSpPr>
      <xdr:spPr>
        <a:xfrm>
          <a:off x="600075" y="4229100"/>
          <a:ext cx="3209925" cy="2457450"/>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xdr:colOff>
      <xdr:row>21</xdr:row>
      <xdr:rowOff>26194</xdr:rowOff>
    </xdr:from>
    <xdr:to>
      <xdr:col>6</xdr:col>
      <xdr:colOff>690563</xdr:colOff>
      <xdr:row>33</xdr:row>
      <xdr:rowOff>69057</xdr:rowOff>
    </xdr:to>
    <xdr:graphicFrame macro="">
      <xdr:nvGraphicFramePr>
        <xdr:cNvPr id="6" name="Chart 5">
          <a:extLst>
            <a:ext uri="{FF2B5EF4-FFF2-40B4-BE49-F238E27FC236}">
              <a16:creationId xmlns:a16="http://schemas.microsoft.com/office/drawing/2014/main" id="{8FD394FB-C9DE-43F4-828E-EFA67685F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600075</xdr:colOff>
      <xdr:row>35</xdr:row>
      <xdr:rowOff>76200</xdr:rowOff>
    </xdr:from>
    <xdr:to>
      <xdr:col>10</xdr:col>
      <xdr:colOff>266700</xdr:colOff>
      <xdr:row>46</xdr:row>
      <xdr:rowOff>180975</xdr:rowOff>
    </xdr:to>
    <xdr:sp macro="" textlink="">
      <xdr:nvSpPr>
        <xdr:cNvPr id="11" name="Rectangle: Rounded Corners 10">
          <a:extLst>
            <a:ext uri="{FF2B5EF4-FFF2-40B4-BE49-F238E27FC236}">
              <a16:creationId xmlns:a16="http://schemas.microsoft.com/office/drawing/2014/main" id="{896AC02D-9690-4D1B-A497-500D6FAAC3BB}"/>
            </a:ext>
          </a:extLst>
        </xdr:cNvPr>
        <xdr:cNvSpPr/>
      </xdr:nvSpPr>
      <xdr:spPr>
        <a:xfrm>
          <a:off x="600075" y="7010400"/>
          <a:ext cx="555307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86591</xdr:colOff>
      <xdr:row>35</xdr:row>
      <xdr:rowOff>154256</xdr:rowOff>
    </xdr:from>
    <xdr:to>
      <xdr:col>10</xdr:col>
      <xdr:colOff>197922</xdr:colOff>
      <xdr:row>46</xdr:row>
      <xdr:rowOff>123701</xdr:rowOff>
    </xdr:to>
    <xdr:graphicFrame macro="">
      <xdr:nvGraphicFramePr>
        <xdr:cNvPr id="61" name="Chart 60">
          <a:extLst>
            <a:ext uri="{FF2B5EF4-FFF2-40B4-BE49-F238E27FC236}">
              <a16:creationId xmlns:a16="http://schemas.microsoft.com/office/drawing/2014/main" id="{553C6776-E7E9-4B51-90F6-2D7BAE1C0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496980</xdr:colOff>
      <xdr:row>7</xdr:row>
      <xdr:rowOff>136153</xdr:rowOff>
    </xdr:from>
    <xdr:to>
      <xdr:col>34</xdr:col>
      <xdr:colOff>28575</xdr:colOff>
      <xdr:row>47</xdr:row>
      <xdr:rowOff>174253</xdr:rowOff>
    </xdr:to>
    <xdr:sp macro="" textlink="">
      <xdr:nvSpPr>
        <xdr:cNvPr id="27" name="Rectangle: Rounded Corners 26">
          <a:extLst>
            <a:ext uri="{FF2B5EF4-FFF2-40B4-BE49-F238E27FC236}">
              <a16:creationId xmlns:a16="http://schemas.microsoft.com/office/drawing/2014/main" id="{7D9742F2-F8CE-4B14-8515-E66021247708}"/>
            </a:ext>
          </a:extLst>
        </xdr:cNvPr>
        <xdr:cNvSpPr/>
      </xdr:nvSpPr>
      <xdr:spPr>
        <a:xfrm>
          <a:off x="15815421" y="1749800"/>
          <a:ext cx="13651007" cy="7658100"/>
        </a:xfrm>
        <a:prstGeom prst="roundRect">
          <a:avLst>
            <a:gd name="adj" fmla="val 2227"/>
          </a:avLst>
        </a:prstGeom>
        <a:solidFill>
          <a:schemeClr val="tx1"/>
        </a:solidFill>
        <a:ln w="285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30</xdr:col>
      <xdr:colOff>405257</xdr:colOff>
      <xdr:row>23</xdr:row>
      <xdr:rowOff>89647</xdr:rowOff>
    </xdr:from>
    <xdr:to>
      <xdr:col>30</xdr:col>
      <xdr:colOff>2318279</xdr:colOff>
      <xdr:row>31</xdr:row>
      <xdr:rowOff>57708</xdr:rowOff>
    </xdr:to>
    <xdr:pic>
      <xdr:nvPicPr>
        <xdr:cNvPr id="36" name="Picture 35">
          <a:extLst>
            <a:ext uri="{FF2B5EF4-FFF2-40B4-BE49-F238E27FC236}">
              <a16:creationId xmlns:a16="http://schemas.microsoft.com/office/drawing/2014/main" id="{F8727D6D-B9BE-A6DD-81B9-D1926087E3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1446848" y="4542894"/>
          <a:ext cx="1913022" cy="1452476"/>
        </a:xfrm>
        <a:prstGeom prst="rect">
          <a:avLst/>
        </a:prstGeom>
      </xdr:spPr>
    </xdr:pic>
    <xdr:clientData/>
  </xdr:twoCellAnchor>
  <xdr:twoCellAnchor>
    <xdr:from>
      <xdr:col>30</xdr:col>
      <xdr:colOff>1896035</xdr:colOff>
      <xdr:row>23</xdr:row>
      <xdr:rowOff>81534</xdr:rowOff>
    </xdr:from>
    <xdr:to>
      <xdr:col>30</xdr:col>
      <xdr:colOff>4402230</xdr:colOff>
      <xdr:row>31</xdr:row>
      <xdr:rowOff>167259</xdr:rowOff>
    </xdr:to>
    <xdr:sp macro="" textlink="">
      <xdr:nvSpPr>
        <xdr:cNvPr id="37" name="TextBox 36">
          <a:extLst>
            <a:ext uri="{FF2B5EF4-FFF2-40B4-BE49-F238E27FC236}">
              <a16:creationId xmlns:a16="http://schemas.microsoft.com/office/drawing/2014/main" id="{6DE38326-DC63-42F6-A339-D9EB615D1690}"/>
            </a:ext>
          </a:extLst>
        </xdr:cNvPr>
        <xdr:cNvSpPr txBox="1"/>
      </xdr:nvSpPr>
      <xdr:spPr>
        <a:xfrm>
          <a:off x="23007776" y="4771692"/>
          <a:ext cx="2506195" cy="1629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0">
              <a:solidFill>
                <a:schemeClr val="tx2">
                  <a:lumMod val="75000"/>
                  <a:lumOff val="25000"/>
                </a:schemeClr>
              </a:solidFill>
              <a:latin typeface="Aharoni" panose="02010803020104030203" pitchFamily="2" charset="-79"/>
              <a:cs typeface="Aharoni" panose="02010803020104030203" pitchFamily="2" charset="-79"/>
            </a:rPr>
            <a:t>AEY</a:t>
          </a:r>
        </a:p>
      </xdr:txBody>
    </xdr:sp>
    <xdr:clientData/>
  </xdr:twoCellAnchor>
  <xdr:twoCellAnchor>
    <xdr:from>
      <xdr:col>30</xdr:col>
      <xdr:colOff>4858955</xdr:colOff>
      <xdr:row>20</xdr:row>
      <xdr:rowOff>183777</xdr:rowOff>
    </xdr:from>
    <xdr:to>
      <xdr:col>33</xdr:col>
      <xdr:colOff>523875</xdr:colOff>
      <xdr:row>33</xdr:row>
      <xdr:rowOff>164727</xdr:rowOff>
    </xdr:to>
    <xdr:sp macro="" textlink="">
      <xdr:nvSpPr>
        <xdr:cNvPr id="28" name="Rectangle: Rounded Corners 27">
          <a:extLst>
            <a:ext uri="{FF2B5EF4-FFF2-40B4-BE49-F238E27FC236}">
              <a16:creationId xmlns:a16="http://schemas.microsoft.com/office/drawing/2014/main" id="{AB4AB296-4019-4B6D-8676-7A6BDE617EA5}"/>
            </a:ext>
          </a:extLst>
        </xdr:cNvPr>
        <xdr:cNvSpPr/>
      </xdr:nvSpPr>
      <xdr:spPr>
        <a:xfrm>
          <a:off x="25970696" y="4295201"/>
          <a:ext cx="4080679" cy="2488798"/>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6163</xdr:colOff>
      <xdr:row>20</xdr:row>
      <xdr:rowOff>183777</xdr:rowOff>
    </xdr:from>
    <xdr:to>
      <xdr:col>30</xdr:col>
      <xdr:colOff>0</xdr:colOff>
      <xdr:row>33</xdr:row>
      <xdr:rowOff>164727</xdr:rowOff>
    </xdr:to>
    <xdr:sp macro="" textlink="">
      <xdr:nvSpPr>
        <xdr:cNvPr id="29" name="Rectangle: Rounded Corners 28">
          <a:extLst>
            <a:ext uri="{FF2B5EF4-FFF2-40B4-BE49-F238E27FC236}">
              <a16:creationId xmlns:a16="http://schemas.microsoft.com/office/drawing/2014/main" id="{5FD92649-00C0-42AF-B92D-AC884FFEC26A}"/>
            </a:ext>
          </a:extLst>
        </xdr:cNvPr>
        <xdr:cNvSpPr/>
      </xdr:nvSpPr>
      <xdr:spPr>
        <a:xfrm>
          <a:off x="16753283" y="4295201"/>
          <a:ext cx="4358458" cy="2488798"/>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6163</xdr:colOff>
      <xdr:row>35</xdr:row>
      <xdr:rowOff>58097</xdr:rowOff>
    </xdr:from>
    <xdr:to>
      <xdr:col>30</xdr:col>
      <xdr:colOff>2440641</xdr:colOff>
      <xdr:row>46</xdr:row>
      <xdr:rowOff>157924</xdr:rowOff>
    </xdr:to>
    <xdr:sp macro="" textlink="">
      <xdr:nvSpPr>
        <xdr:cNvPr id="30" name="Rectangle: Rounded Corners 29">
          <a:extLst>
            <a:ext uri="{FF2B5EF4-FFF2-40B4-BE49-F238E27FC236}">
              <a16:creationId xmlns:a16="http://schemas.microsoft.com/office/drawing/2014/main" id="{3D15F20F-3FB0-41B6-8F0B-D9113B40B06A}"/>
            </a:ext>
          </a:extLst>
        </xdr:cNvPr>
        <xdr:cNvSpPr/>
      </xdr:nvSpPr>
      <xdr:spPr>
        <a:xfrm>
          <a:off x="16520286" y="6737967"/>
          <a:ext cx="6961946" cy="2140899"/>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2631141</xdr:colOff>
      <xdr:row>35</xdr:row>
      <xdr:rowOff>58097</xdr:rowOff>
    </xdr:from>
    <xdr:to>
      <xdr:col>33</xdr:col>
      <xdr:colOff>523875</xdr:colOff>
      <xdr:row>46</xdr:row>
      <xdr:rowOff>157924</xdr:rowOff>
    </xdr:to>
    <xdr:sp macro="" textlink="">
      <xdr:nvSpPr>
        <xdr:cNvPr id="31" name="Rectangle: Rounded Corners 30">
          <a:extLst>
            <a:ext uri="{FF2B5EF4-FFF2-40B4-BE49-F238E27FC236}">
              <a16:creationId xmlns:a16="http://schemas.microsoft.com/office/drawing/2014/main" id="{21BD9680-3C78-4645-A10C-4F6E12111A43}"/>
            </a:ext>
          </a:extLst>
        </xdr:cNvPr>
        <xdr:cNvSpPr/>
      </xdr:nvSpPr>
      <xdr:spPr>
        <a:xfrm>
          <a:off x="23672732" y="6737967"/>
          <a:ext cx="7059000" cy="2140899"/>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2631140</xdr:colOff>
      <xdr:row>8</xdr:row>
      <xdr:rowOff>59952</xdr:rowOff>
    </xdr:from>
    <xdr:to>
      <xdr:col>33</xdr:col>
      <xdr:colOff>523874</xdr:colOff>
      <xdr:row>19</xdr:row>
      <xdr:rowOff>164727</xdr:rowOff>
    </xdr:to>
    <xdr:sp macro="" textlink="">
      <xdr:nvSpPr>
        <xdr:cNvPr id="32" name="Rectangle: Rounded Corners 31">
          <a:extLst>
            <a:ext uri="{FF2B5EF4-FFF2-40B4-BE49-F238E27FC236}">
              <a16:creationId xmlns:a16="http://schemas.microsoft.com/office/drawing/2014/main" id="{9531B05D-C967-470A-9DF3-DD759C6304E1}"/>
            </a:ext>
          </a:extLst>
        </xdr:cNvPr>
        <xdr:cNvSpPr/>
      </xdr:nvSpPr>
      <xdr:spPr>
        <a:xfrm>
          <a:off x="22812934" y="1864099"/>
          <a:ext cx="654367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20730</xdr:colOff>
      <xdr:row>8</xdr:row>
      <xdr:rowOff>59952</xdr:rowOff>
    </xdr:from>
    <xdr:to>
      <xdr:col>30</xdr:col>
      <xdr:colOff>2459690</xdr:colOff>
      <xdr:row>19</xdr:row>
      <xdr:rowOff>164727</xdr:rowOff>
    </xdr:to>
    <xdr:sp macro="" textlink="">
      <xdr:nvSpPr>
        <xdr:cNvPr id="33" name="Rectangle: Rounded Corners 32">
          <a:extLst>
            <a:ext uri="{FF2B5EF4-FFF2-40B4-BE49-F238E27FC236}">
              <a16:creationId xmlns:a16="http://schemas.microsoft.com/office/drawing/2014/main" id="{353DD365-0112-4E75-9AC6-4AC4A99F336F}"/>
            </a:ext>
          </a:extLst>
        </xdr:cNvPr>
        <xdr:cNvSpPr/>
      </xdr:nvSpPr>
      <xdr:spPr>
        <a:xfrm>
          <a:off x="15944289" y="1864099"/>
          <a:ext cx="669719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1832431</xdr:colOff>
      <xdr:row>23</xdr:row>
      <xdr:rowOff>107578</xdr:rowOff>
    </xdr:from>
    <xdr:to>
      <xdr:col>30</xdr:col>
      <xdr:colOff>4338626</xdr:colOff>
      <xdr:row>32</xdr:row>
      <xdr:rowOff>2803</xdr:rowOff>
    </xdr:to>
    <xdr:sp macro="" textlink="">
      <xdr:nvSpPr>
        <xdr:cNvPr id="34" name="TextBox 33">
          <a:extLst>
            <a:ext uri="{FF2B5EF4-FFF2-40B4-BE49-F238E27FC236}">
              <a16:creationId xmlns:a16="http://schemas.microsoft.com/office/drawing/2014/main" id="{45CF3213-9DBB-4B91-BB8C-60E81F2999A0}"/>
            </a:ext>
          </a:extLst>
        </xdr:cNvPr>
        <xdr:cNvSpPr txBox="1"/>
      </xdr:nvSpPr>
      <xdr:spPr>
        <a:xfrm>
          <a:off x="22944172" y="4797736"/>
          <a:ext cx="2506195" cy="163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0">
              <a:solidFill>
                <a:schemeClr val="bg1">
                  <a:lumMod val="85000"/>
                </a:schemeClr>
              </a:solidFill>
              <a:latin typeface="Aharoni" panose="02010803020104030203" pitchFamily="2" charset="-79"/>
              <a:cs typeface="Aharoni" panose="02010803020104030203" pitchFamily="2" charset="-79"/>
            </a:rPr>
            <a:t>AEY</a:t>
          </a:r>
        </a:p>
      </xdr:txBody>
    </xdr:sp>
    <xdr:clientData/>
  </xdr:twoCellAnchor>
  <xdr:twoCellAnchor>
    <xdr:from>
      <xdr:col>10</xdr:col>
      <xdr:colOff>457200</xdr:colOff>
      <xdr:row>35</xdr:row>
      <xdr:rowOff>76200</xdr:rowOff>
    </xdr:from>
    <xdr:to>
      <xdr:col>20</xdr:col>
      <xdr:colOff>523875</xdr:colOff>
      <xdr:row>46</xdr:row>
      <xdr:rowOff>180975</xdr:rowOff>
    </xdr:to>
    <xdr:sp macro="" textlink="">
      <xdr:nvSpPr>
        <xdr:cNvPr id="10" name="Rectangle: Rounded Corners 9">
          <a:extLst>
            <a:ext uri="{FF2B5EF4-FFF2-40B4-BE49-F238E27FC236}">
              <a16:creationId xmlns:a16="http://schemas.microsoft.com/office/drawing/2014/main" id="{8E95406A-AD9C-43A0-BD85-6DAD0604970A}"/>
            </a:ext>
          </a:extLst>
        </xdr:cNvPr>
        <xdr:cNvSpPr/>
      </xdr:nvSpPr>
      <xdr:spPr>
        <a:xfrm>
          <a:off x="6343650" y="7010400"/>
          <a:ext cx="555307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457199</xdr:colOff>
      <xdr:row>8</xdr:row>
      <xdr:rowOff>28575</xdr:rowOff>
    </xdr:from>
    <xdr:to>
      <xdr:col>20</xdr:col>
      <xdr:colOff>523874</xdr:colOff>
      <xdr:row>19</xdr:row>
      <xdr:rowOff>133350</xdr:rowOff>
    </xdr:to>
    <xdr:sp macro="" textlink="">
      <xdr:nvSpPr>
        <xdr:cNvPr id="9" name="Rectangle: Rounded Corners 8">
          <a:extLst>
            <a:ext uri="{FF2B5EF4-FFF2-40B4-BE49-F238E27FC236}">
              <a16:creationId xmlns:a16="http://schemas.microsoft.com/office/drawing/2014/main" id="{7B1E9984-05F2-457F-9F42-E977ACD1FD20}"/>
            </a:ext>
          </a:extLst>
        </xdr:cNvPr>
        <xdr:cNvSpPr/>
      </xdr:nvSpPr>
      <xdr:spPr>
        <a:xfrm>
          <a:off x="6343649" y="1819275"/>
          <a:ext cx="555307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9524</xdr:colOff>
      <xdr:row>8</xdr:row>
      <xdr:rowOff>28575</xdr:rowOff>
    </xdr:from>
    <xdr:to>
      <xdr:col>10</xdr:col>
      <xdr:colOff>285749</xdr:colOff>
      <xdr:row>19</xdr:row>
      <xdr:rowOff>133350</xdr:rowOff>
    </xdr:to>
    <xdr:sp macro="" textlink="">
      <xdr:nvSpPr>
        <xdr:cNvPr id="8" name="Rectangle: Rounded Corners 7">
          <a:extLst>
            <a:ext uri="{FF2B5EF4-FFF2-40B4-BE49-F238E27FC236}">
              <a16:creationId xmlns:a16="http://schemas.microsoft.com/office/drawing/2014/main" id="{3E0D979A-16E9-9602-0C02-FD01A27631A0}"/>
            </a:ext>
          </a:extLst>
        </xdr:cNvPr>
        <xdr:cNvSpPr/>
      </xdr:nvSpPr>
      <xdr:spPr>
        <a:xfrm>
          <a:off x="619124" y="1819275"/>
          <a:ext cx="5553075" cy="2200275"/>
        </a:xfrm>
        <a:prstGeom prst="roundRect">
          <a:avLst>
            <a:gd name="adj" fmla="val 555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80963</xdr:colOff>
      <xdr:row>8</xdr:row>
      <xdr:rowOff>99592</xdr:rowOff>
    </xdr:from>
    <xdr:to>
      <xdr:col>10</xdr:col>
      <xdr:colOff>214313</xdr:colOff>
      <xdr:row>19</xdr:row>
      <xdr:rowOff>56730</xdr:rowOff>
    </xdr:to>
    <xdr:graphicFrame macro="">
      <xdr:nvGraphicFramePr>
        <xdr:cNvPr id="2" name="Chart 1">
          <a:extLst>
            <a:ext uri="{FF2B5EF4-FFF2-40B4-BE49-F238E27FC236}">
              <a16:creationId xmlns:a16="http://schemas.microsoft.com/office/drawing/2014/main" id="{5AA89E1F-DDCC-45A6-841B-DD7848FE1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542924</xdr:colOff>
      <xdr:row>8</xdr:row>
      <xdr:rowOff>92449</xdr:rowOff>
    </xdr:from>
    <xdr:to>
      <xdr:col>20</xdr:col>
      <xdr:colOff>447675</xdr:colOff>
      <xdr:row>19</xdr:row>
      <xdr:rowOff>63874</xdr:rowOff>
    </xdr:to>
    <xdr:graphicFrame macro="">
      <xdr:nvGraphicFramePr>
        <xdr:cNvPr id="4" name="Chart 3">
          <a:extLst>
            <a:ext uri="{FF2B5EF4-FFF2-40B4-BE49-F238E27FC236}">
              <a16:creationId xmlns:a16="http://schemas.microsoft.com/office/drawing/2014/main" id="{27A72FE1-1ACF-41EB-882E-E056BD7FB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547686</xdr:colOff>
      <xdr:row>35</xdr:row>
      <xdr:rowOff>151280</xdr:rowOff>
    </xdr:from>
    <xdr:to>
      <xdr:col>20</xdr:col>
      <xdr:colOff>442912</xdr:colOff>
      <xdr:row>46</xdr:row>
      <xdr:rowOff>103655</xdr:rowOff>
    </xdr:to>
    <xdr:graphicFrame macro="">
      <xdr:nvGraphicFramePr>
        <xdr:cNvPr id="5" name="Chart 4">
          <a:extLst>
            <a:ext uri="{FF2B5EF4-FFF2-40B4-BE49-F238E27FC236}">
              <a16:creationId xmlns:a16="http://schemas.microsoft.com/office/drawing/2014/main" id="{3EE000EE-7478-4570-B63F-1357AE88F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61632</xdr:colOff>
      <xdr:row>8</xdr:row>
      <xdr:rowOff>106176</xdr:rowOff>
    </xdr:from>
    <xdr:to>
      <xdr:col>30</xdr:col>
      <xdr:colOff>2190749</xdr:colOff>
      <xdr:row>19</xdr:row>
      <xdr:rowOff>50146</xdr:rowOff>
    </xdr:to>
    <xdr:graphicFrame macro="">
      <xdr:nvGraphicFramePr>
        <xdr:cNvPr id="19" name="Chart 18">
          <a:extLst>
            <a:ext uri="{FF2B5EF4-FFF2-40B4-BE49-F238E27FC236}">
              <a16:creationId xmlns:a16="http://schemas.microsoft.com/office/drawing/2014/main" id="{F9B1757A-FCA1-4C14-9CDD-F2E87AEC3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78440</xdr:colOff>
      <xdr:row>35</xdr:row>
      <xdr:rowOff>149879</xdr:rowOff>
    </xdr:from>
    <xdr:to>
      <xdr:col>30</xdr:col>
      <xdr:colOff>2173941</xdr:colOff>
      <xdr:row>46</xdr:row>
      <xdr:rowOff>105055</xdr:rowOff>
    </xdr:to>
    <xdr:graphicFrame macro="">
      <xdr:nvGraphicFramePr>
        <xdr:cNvPr id="20" name="Chart 19">
          <a:extLst>
            <a:ext uri="{FF2B5EF4-FFF2-40B4-BE49-F238E27FC236}">
              <a16:creationId xmlns:a16="http://schemas.microsoft.com/office/drawing/2014/main" id="{DAAF4088-81A4-4CCE-9CDB-57C982A15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2818279</xdr:colOff>
      <xdr:row>35</xdr:row>
      <xdr:rowOff>149879</xdr:rowOff>
    </xdr:from>
    <xdr:to>
      <xdr:col>33</xdr:col>
      <xdr:colOff>487456</xdr:colOff>
      <xdr:row>46</xdr:row>
      <xdr:rowOff>105056</xdr:rowOff>
    </xdr:to>
    <xdr:graphicFrame macro="">
      <xdr:nvGraphicFramePr>
        <xdr:cNvPr id="21" name="Chart 20">
          <a:extLst>
            <a:ext uri="{FF2B5EF4-FFF2-40B4-BE49-F238E27FC236}">
              <a16:creationId xmlns:a16="http://schemas.microsoft.com/office/drawing/2014/main" id="{589D4D1B-24BB-41CE-85DB-8EB3BFF1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2784661</xdr:colOff>
      <xdr:row>8</xdr:row>
      <xdr:rowOff>122984</xdr:rowOff>
    </xdr:from>
    <xdr:to>
      <xdr:col>33</xdr:col>
      <xdr:colOff>521074</xdr:colOff>
      <xdr:row>19</xdr:row>
      <xdr:rowOff>33338</xdr:rowOff>
    </xdr:to>
    <xdr:graphicFrame macro="">
      <xdr:nvGraphicFramePr>
        <xdr:cNvPr id="22" name="Chart 21">
          <a:extLst>
            <a:ext uri="{FF2B5EF4-FFF2-40B4-BE49-F238E27FC236}">
              <a16:creationId xmlns:a16="http://schemas.microsoft.com/office/drawing/2014/main" id="{88320B44-F240-4712-897D-679BC1012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4979525</xdr:colOff>
      <xdr:row>21</xdr:row>
      <xdr:rowOff>66118</xdr:rowOff>
    </xdr:from>
    <xdr:to>
      <xdr:col>33</xdr:col>
      <xdr:colOff>481854</xdr:colOff>
      <xdr:row>33</xdr:row>
      <xdr:rowOff>56030</xdr:rowOff>
    </xdr:to>
    <xdr:graphicFrame macro="">
      <xdr:nvGraphicFramePr>
        <xdr:cNvPr id="26" name="Chart 25">
          <a:extLst>
            <a:ext uri="{FF2B5EF4-FFF2-40B4-BE49-F238E27FC236}">
              <a16:creationId xmlns:a16="http://schemas.microsoft.com/office/drawing/2014/main" id="{0C344135-DFCB-452E-B9A0-C269BD045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30</xdr:col>
      <xdr:colOff>2041072</xdr:colOff>
      <xdr:row>29</xdr:row>
      <xdr:rowOff>1</xdr:rowOff>
    </xdr:from>
    <xdr:to>
      <xdr:col>30</xdr:col>
      <xdr:colOff>4435929</xdr:colOff>
      <xdr:row>31</xdr:row>
      <xdr:rowOff>81644</xdr:rowOff>
    </xdr:to>
    <xdr:sp macro="" textlink="">
      <xdr:nvSpPr>
        <xdr:cNvPr id="38" name="TextBox 37">
          <a:extLst>
            <a:ext uri="{FF2B5EF4-FFF2-40B4-BE49-F238E27FC236}">
              <a16:creationId xmlns:a16="http://schemas.microsoft.com/office/drawing/2014/main" id="{D7C260F3-38A8-189B-A2AE-6392A795A5D4}"/>
            </a:ext>
          </a:extLst>
        </xdr:cNvPr>
        <xdr:cNvSpPr txBox="1"/>
      </xdr:nvSpPr>
      <xdr:spPr>
        <a:xfrm>
          <a:off x="22397358" y="5783037"/>
          <a:ext cx="2394857"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rPr>
            <a:t>Team Stat Comparison</a:t>
          </a:r>
        </a:p>
      </xdr:txBody>
    </xdr:sp>
    <xdr:clientData/>
  </xdr:twoCellAnchor>
  <xdr:twoCellAnchor>
    <xdr:from>
      <xdr:col>24</xdr:col>
      <xdr:colOff>84400</xdr:colOff>
      <xdr:row>21</xdr:row>
      <xdr:rowOff>60285</xdr:rowOff>
    </xdr:from>
    <xdr:to>
      <xdr:col>29</xdr:col>
      <xdr:colOff>542564</xdr:colOff>
      <xdr:row>33</xdr:row>
      <xdr:rowOff>111331</xdr:rowOff>
    </xdr:to>
    <xdr:graphicFrame macro="">
      <xdr:nvGraphicFramePr>
        <xdr:cNvPr id="15" name="Chart 14">
          <a:extLst>
            <a:ext uri="{FF2B5EF4-FFF2-40B4-BE49-F238E27FC236}">
              <a16:creationId xmlns:a16="http://schemas.microsoft.com/office/drawing/2014/main" id="{F5191325-5EB1-428F-BA22-AA0AC46D4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330200</xdr:colOff>
      <xdr:row>8</xdr:row>
      <xdr:rowOff>131222</xdr:rowOff>
    </xdr:from>
    <xdr:to>
      <xdr:col>10</xdr:col>
      <xdr:colOff>178975</xdr:colOff>
      <xdr:row>12</xdr:row>
      <xdr:rowOff>22710</xdr:rowOff>
    </xdr:to>
    <xdr:sp macro="" textlink="'Player Compare Data'!C10">
      <xdr:nvSpPr>
        <xdr:cNvPr id="25" name="Rectangle: Rounded Corners 24">
          <a:extLst>
            <a:ext uri="{FF2B5EF4-FFF2-40B4-BE49-F238E27FC236}">
              <a16:creationId xmlns:a16="http://schemas.microsoft.com/office/drawing/2014/main" id="{EDDA3289-1240-8BE5-DADF-38E463266AF1}"/>
            </a:ext>
          </a:extLst>
        </xdr:cNvPr>
        <xdr:cNvSpPr/>
      </xdr:nvSpPr>
      <xdr:spPr>
        <a:xfrm>
          <a:off x="5194300" y="1833022"/>
          <a:ext cx="2198275" cy="653488"/>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0BE153EB-E37D-4F17-A57C-E8C709CBF107}" type="TxLink">
            <a:rPr lang="en-US" sz="1100" b="0" i="1" u="none" strike="noStrike">
              <a:solidFill>
                <a:schemeClr val="bg1"/>
              </a:solidFill>
              <a:latin typeface="Aptos Narrow"/>
            </a:rPr>
            <a:pPr algn="ctr"/>
            <a:t>Squishy Collected 11.66% Less Small Pads Compared To GarrettG</a:t>
          </a:fld>
          <a:endParaRPr lang="en-US" sz="1100" i="1">
            <a:solidFill>
              <a:schemeClr val="bg1"/>
            </a:solidFill>
          </a:endParaRPr>
        </a:p>
      </xdr:txBody>
    </xdr:sp>
    <xdr:clientData/>
  </xdr:twoCellAnchor>
  <xdr:twoCellAnchor>
    <xdr:from>
      <xdr:col>1</xdr:col>
      <xdr:colOff>105739</xdr:colOff>
      <xdr:row>8</xdr:row>
      <xdr:rowOff>131222</xdr:rowOff>
    </xdr:from>
    <xdr:to>
      <xdr:col>3</xdr:col>
      <xdr:colOff>825500</xdr:colOff>
      <xdr:row>12</xdr:row>
      <xdr:rowOff>22710</xdr:rowOff>
    </xdr:to>
    <xdr:sp macro="" textlink="'Player Compare Data'!D10">
      <xdr:nvSpPr>
        <xdr:cNvPr id="35" name="Rectangle: Rounded Corners 34">
          <a:extLst>
            <a:ext uri="{FF2B5EF4-FFF2-40B4-BE49-F238E27FC236}">
              <a16:creationId xmlns:a16="http://schemas.microsoft.com/office/drawing/2014/main" id="{CBA24B7A-18C8-4324-9B14-491A9BF4D6A3}"/>
            </a:ext>
          </a:extLst>
        </xdr:cNvPr>
        <xdr:cNvSpPr/>
      </xdr:nvSpPr>
      <xdr:spPr>
        <a:xfrm>
          <a:off x="575639" y="1833022"/>
          <a:ext cx="2256461" cy="653488"/>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12091BED-2D3E-4D58-922A-DA5D4298EAC2}" type="TxLink">
            <a:rPr lang="en-US" sz="1100" b="0" i="1" u="none" strike="noStrike">
              <a:solidFill>
                <a:schemeClr val="bg1"/>
              </a:solidFill>
              <a:latin typeface="Aptos Narrow"/>
            </a:rPr>
            <a:pPr algn="ctr"/>
            <a:t>Squishy Collected 5.83% More Big Pads Compared To GarrettG</a:t>
          </a:fld>
          <a:endParaRPr lang="en-US" sz="1100" i="1">
            <a:solidFill>
              <a:schemeClr val="bg1"/>
            </a:solidFill>
          </a:endParaRPr>
        </a:p>
      </xdr:txBody>
    </xdr:sp>
    <xdr:clientData/>
  </xdr:twoCellAnchor>
  <xdr:twoCellAnchor>
    <xdr:from>
      <xdr:col>6</xdr:col>
      <xdr:colOff>203200</xdr:colOff>
      <xdr:row>35</xdr:row>
      <xdr:rowOff>176032</xdr:rowOff>
    </xdr:from>
    <xdr:to>
      <xdr:col>10</xdr:col>
      <xdr:colOff>162577</xdr:colOff>
      <xdr:row>39</xdr:row>
      <xdr:rowOff>67519</xdr:rowOff>
    </xdr:to>
    <xdr:sp macro="" textlink="'Player Compare Data'!C16">
      <xdr:nvSpPr>
        <xdr:cNvPr id="43" name="Rectangle: Rounded Corners 42">
          <a:extLst>
            <a:ext uri="{FF2B5EF4-FFF2-40B4-BE49-F238E27FC236}">
              <a16:creationId xmlns:a16="http://schemas.microsoft.com/office/drawing/2014/main" id="{26C3CB41-8F8A-4314-9441-5567EF2D1584}"/>
            </a:ext>
          </a:extLst>
        </xdr:cNvPr>
        <xdr:cNvSpPr/>
      </xdr:nvSpPr>
      <xdr:spPr>
        <a:xfrm>
          <a:off x="5067300" y="7021332"/>
          <a:ext cx="2308877" cy="653487"/>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33BEB3FE-CA85-49DE-933A-AFE115AF1F4D}" type="TxLink">
            <a:rPr lang="en-US" sz="1100" b="0" i="1" u="none" strike="noStrike">
              <a:solidFill>
                <a:schemeClr val="bg1"/>
              </a:solidFill>
              <a:latin typeface="Aptos Narrow"/>
            </a:rPr>
            <a:pPr algn="ctr"/>
            <a:t>Squishy Collected 2.49% More Boost Compared To GarrettG</a:t>
          </a:fld>
          <a:endParaRPr lang="en-US" sz="1100" i="1">
            <a:solidFill>
              <a:schemeClr val="bg1"/>
            </a:solidFill>
          </a:endParaRPr>
        </a:p>
      </xdr:txBody>
    </xdr:sp>
    <xdr:clientData/>
  </xdr:twoCellAnchor>
  <xdr:twoCellAnchor>
    <xdr:from>
      <xdr:col>1</xdr:col>
      <xdr:colOff>89343</xdr:colOff>
      <xdr:row>35</xdr:row>
      <xdr:rowOff>176032</xdr:rowOff>
    </xdr:from>
    <xdr:to>
      <xdr:col>3</xdr:col>
      <xdr:colOff>1005052</xdr:colOff>
      <xdr:row>39</xdr:row>
      <xdr:rowOff>67519</xdr:rowOff>
    </xdr:to>
    <xdr:sp macro="" textlink="'Player Compare Data'!D16">
      <xdr:nvSpPr>
        <xdr:cNvPr id="44" name="Rectangle: Rounded Corners 43">
          <a:extLst>
            <a:ext uri="{FF2B5EF4-FFF2-40B4-BE49-F238E27FC236}">
              <a16:creationId xmlns:a16="http://schemas.microsoft.com/office/drawing/2014/main" id="{99E30151-50DB-4E2F-A906-F9525255DF14}"/>
            </a:ext>
          </a:extLst>
        </xdr:cNvPr>
        <xdr:cNvSpPr/>
      </xdr:nvSpPr>
      <xdr:spPr>
        <a:xfrm>
          <a:off x="555740" y="7001187"/>
          <a:ext cx="2452846" cy="653487"/>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E0FF0D48-FB68-4661-9FE0-492DC849EA8B}" type="TxLink">
            <a:rPr lang="en-US" sz="1100" b="0" i="1" u="none" strike="noStrike">
              <a:solidFill>
                <a:schemeClr val="bg1"/>
              </a:solidFill>
              <a:latin typeface="Aptos Narrow"/>
            </a:rPr>
            <a:pPr algn="ctr"/>
            <a:t>Squishy Used 2.14% More Boost Compared To GarrettG</a:t>
          </a:fld>
          <a:endParaRPr lang="en-US" sz="1100" i="1">
            <a:solidFill>
              <a:schemeClr val="bg1"/>
            </a:solidFill>
          </a:endParaRPr>
        </a:p>
      </xdr:txBody>
    </xdr:sp>
    <xdr:clientData/>
  </xdr:twoCellAnchor>
  <xdr:twoCellAnchor>
    <xdr:from>
      <xdr:col>17</xdr:col>
      <xdr:colOff>210292</xdr:colOff>
      <xdr:row>35</xdr:row>
      <xdr:rowOff>176032</xdr:rowOff>
    </xdr:from>
    <xdr:to>
      <xdr:col>20</xdr:col>
      <xdr:colOff>414949</xdr:colOff>
      <xdr:row>39</xdr:row>
      <xdr:rowOff>67519</xdr:rowOff>
    </xdr:to>
    <xdr:sp macro="" textlink="'Player Compare Data'!C28">
      <xdr:nvSpPr>
        <xdr:cNvPr id="45" name="Rectangle: Rounded Corners 44">
          <a:extLst>
            <a:ext uri="{FF2B5EF4-FFF2-40B4-BE49-F238E27FC236}">
              <a16:creationId xmlns:a16="http://schemas.microsoft.com/office/drawing/2014/main" id="{2F49A425-F926-411B-8E0B-B3EEE6881397}"/>
            </a:ext>
          </a:extLst>
        </xdr:cNvPr>
        <xdr:cNvSpPr/>
      </xdr:nvSpPr>
      <xdr:spPr>
        <a:xfrm>
          <a:off x="12308279" y="6855902"/>
          <a:ext cx="2196248" cy="63369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9FA99668-36F8-4F0B-8B32-BC1C17A3E26F}" type="TxLink">
            <a:rPr lang="en-US" sz="1100" b="0" i="1" u="none" strike="noStrike">
              <a:solidFill>
                <a:schemeClr val="bg1"/>
              </a:solidFill>
              <a:latin typeface="Aptos Narrow"/>
            </a:rPr>
            <a:pPr algn="ctr"/>
            <a:t>Squishy Had 17.83% Less Saves Compared To GarrettG</a:t>
          </a:fld>
          <a:endParaRPr lang="en-US" sz="1100" i="1">
            <a:solidFill>
              <a:schemeClr val="bg1"/>
            </a:solidFill>
          </a:endParaRPr>
        </a:p>
      </xdr:txBody>
    </xdr:sp>
    <xdr:clientData/>
  </xdr:twoCellAnchor>
  <xdr:twoCellAnchor>
    <xdr:from>
      <xdr:col>10</xdr:col>
      <xdr:colOff>554150</xdr:colOff>
      <xdr:row>35</xdr:row>
      <xdr:rowOff>176032</xdr:rowOff>
    </xdr:from>
    <xdr:to>
      <xdr:col>14</xdr:col>
      <xdr:colOff>148441</xdr:colOff>
      <xdr:row>39</xdr:row>
      <xdr:rowOff>67519</xdr:rowOff>
    </xdr:to>
    <xdr:sp macro="" textlink="'Player Compare Data'!D28">
      <xdr:nvSpPr>
        <xdr:cNvPr id="46" name="Rectangle: Rounded Corners 45">
          <a:extLst>
            <a:ext uri="{FF2B5EF4-FFF2-40B4-BE49-F238E27FC236}">
              <a16:creationId xmlns:a16="http://schemas.microsoft.com/office/drawing/2014/main" id="{A8A0B7C3-AEF3-4389-AC7E-C9E049DEC12B}"/>
            </a:ext>
          </a:extLst>
        </xdr:cNvPr>
        <xdr:cNvSpPr/>
      </xdr:nvSpPr>
      <xdr:spPr>
        <a:xfrm>
          <a:off x="7765936" y="6855902"/>
          <a:ext cx="2241499" cy="63369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8A72697D-5BB6-4C1B-A548-DAF0AA5B33E6}" type="TxLink">
            <a:rPr lang="en-US" sz="1100" b="0" i="1" u="none" strike="noStrike">
              <a:solidFill>
                <a:schemeClr val="bg1"/>
              </a:solidFill>
              <a:latin typeface="Aptos Narrow"/>
            </a:rPr>
            <a:pPr algn="ctr"/>
            <a:t>Squishy Had 0.00% More Goals Conceded Compared To GarrettG</a:t>
          </a:fld>
          <a:endParaRPr lang="en-US" sz="1100" i="1">
            <a:solidFill>
              <a:schemeClr val="bg1"/>
            </a:solidFill>
          </a:endParaRPr>
        </a:p>
      </xdr:txBody>
    </xdr:sp>
    <xdr:clientData/>
  </xdr:twoCellAnchor>
  <xdr:twoCellAnchor>
    <xdr:from>
      <xdr:col>17</xdr:col>
      <xdr:colOff>120701</xdr:colOff>
      <xdr:row>8</xdr:row>
      <xdr:rowOff>131222</xdr:rowOff>
    </xdr:from>
    <xdr:to>
      <xdr:col>20</xdr:col>
      <xdr:colOff>423290</xdr:colOff>
      <xdr:row>12</xdr:row>
      <xdr:rowOff>22710</xdr:rowOff>
    </xdr:to>
    <xdr:sp macro="" textlink="'Player Compare Data'!C22">
      <xdr:nvSpPr>
        <xdr:cNvPr id="47" name="Rectangle: Rounded Corners 46">
          <a:extLst>
            <a:ext uri="{FF2B5EF4-FFF2-40B4-BE49-F238E27FC236}">
              <a16:creationId xmlns:a16="http://schemas.microsoft.com/office/drawing/2014/main" id="{336F3333-EBE7-489D-807E-C2F463F73FF7}"/>
            </a:ext>
          </a:extLst>
        </xdr:cNvPr>
        <xdr:cNvSpPr/>
      </xdr:nvSpPr>
      <xdr:spPr>
        <a:xfrm>
          <a:off x="12218688" y="1801190"/>
          <a:ext cx="2294180" cy="63369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1722BB22-AA6C-4B1D-9284-3EFC3665B008}" type="TxLink">
            <a:rPr lang="en-US" sz="1100" b="0" i="1" u="none" strike="noStrike">
              <a:solidFill>
                <a:schemeClr val="bg1"/>
              </a:solidFill>
              <a:latin typeface="Aptos Narrow"/>
            </a:rPr>
            <a:pPr algn="ctr"/>
            <a:t>Squishy Had 0.00% More Shots Per Game Compared To GarrettG</a:t>
          </a:fld>
          <a:endParaRPr lang="en-US" sz="1100" i="1">
            <a:solidFill>
              <a:schemeClr val="bg1"/>
            </a:solidFill>
          </a:endParaRPr>
        </a:p>
      </xdr:txBody>
    </xdr:sp>
    <xdr:clientData/>
  </xdr:twoCellAnchor>
  <xdr:twoCellAnchor>
    <xdr:from>
      <xdr:col>10</xdr:col>
      <xdr:colOff>587233</xdr:colOff>
      <xdr:row>8</xdr:row>
      <xdr:rowOff>131222</xdr:rowOff>
    </xdr:from>
    <xdr:to>
      <xdr:col>14</xdr:col>
      <xdr:colOff>268247</xdr:colOff>
      <xdr:row>12</xdr:row>
      <xdr:rowOff>22710</xdr:rowOff>
    </xdr:to>
    <xdr:sp macro="" textlink="'Player Compare Data'!D22">
      <xdr:nvSpPr>
        <xdr:cNvPr id="48" name="Rectangle: Rounded Corners 47">
          <a:extLst>
            <a:ext uri="{FF2B5EF4-FFF2-40B4-BE49-F238E27FC236}">
              <a16:creationId xmlns:a16="http://schemas.microsoft.com/office/drawing/2014/main" id="{247B0B98-483C-4FC8-845D-A8E66521CC56}"/>
            </a:ext>
          </a:extLst>
        </xdr:cNvPr>
        <xdr:cNvSpPr/>
      </xdr:nvSpPr>
      <xdr:spPr>
        <a:xfrm>
          <a:off x="7799019" y="1801190"/>
          <a:ext cx="2328222" cy="63369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B7E31D4F-566E-450C-90E5-7FEA5D3993AF}" type="TxLink">
            <a:rPr lang="en-US" sz="1100" b="0" i="1" u="none" strike="noStrike">
              <a:solidFill>
                <a:schemeClr val="bg1"/>
              </a:solidFill>
              <a:latin typeface="Aptos Narrow"/>
            </a:rPr>
            <a:pPr algn="ctr"/>
            <a:t>One Or More Data Values is 0</a:t>
          </a:fld>
          <a:endParaRPr lang="en-US" sz="1100" i="1">
            <a:solidFill>
              <a:schemeClr val="bg1"/>
            </a:solidFill>
          </a:endParaRPr>
        </a:p>
      </xdr:txBody>
    </xdr:sp>
    <xdr:clientData/>
  </xdr:twoCellAnchor>
  <xdr:twoCellAnchor>
    <xdr:from>
      <xdr:col>29</xdr:col>
      <xdr:colOff>537127</xdr:colOff>
      <xdr:row>8</xdr:row>
      <xdr:rowOff>131222</xdr:rowOff>
    </xdr:from>
    <xdr:to>
      <xdr:col>30</xdr:col>
      <xdr:colOff>2343322</xdr:colOff>
      <xdr:row>12</xdr:row>
      <xdr:rowOff>22710</xdr:rowOff>
    </xdr:to>
    <xdr:sp macro="" textlink="'Player Compare Data'!$V$10">
      <xdr:nvSpPr>
        <xdr:cNvPr id="49" name="Rectangle: Rounded Corners 48">
          <a:extLst>
            <a:ext uri="{FF2B5EF4-FFF2-40B4-BE49-F238E27FC236}">
              <a16:creationId xmlns:a16="http://schemas.microsoft.com/office/drawing/2014/main" id="{DC53CE9C-88CA-47D0-825A-9DEC1BC91761}"/>
            </a:ext>
          </a:extLst>
        </xdr:cNvPr>
        <xdr:cNvSpPr/>
      </xdr:nvSpPr>
      <xdr:spPr>
        <a:xfrm>
          <a:off x="20774659" y="1801190"/>
          <a:ext cx="2610254" cy="63369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E901FAC4-474C-41BC-9529-813C5D7C17C8}" type="TxLink">
            <a:rPr lang="en-US" sz="1100" b="0" i="1" u="none" strike="noStrike">
              <a:solidFill>
                <a:schemeClr val="bg1"/>
              </a:solidFill>
              <a:latin typeface="Aptos Narrow"/>
            </a:rPr>
            <a:pPr algn="ctr"/>
            <a:t>CLRTY Collected 39.17% More Small Pads Compared To AEY</a:t>
          </a:fld>
          <a:endParaRPr lang="en-US" sz="1100" i="1">
            <a:solidFill>
              <a:schemeClr val="bg1"/>
            </a:solidFill>
          </a:endParaRPr>
        </a:p>
      </xdr:txBody>
    </xdr:sp>
    <xdr:clientData/>
  </xdr:twoCellAnchor>
  <xdr:twoCellAnchor>
    <xdr:from>
      <xdr:col>24</xdr:col>
      <xdr:colOff>134281</xdr:colOff>
      <xdr:row>8</xdr:row>
      <xdr:rowOff>131222</xdr:rowOff>
    </xdr:from>
    <xdr:to>
      <xdr:col>27</xdr:col>
      <xdr:colOff>474224</xdr:colOff>
      <xdr:row>12</xdr:row>
      <xdr:rowOff>22710</xdr:rowOff>
    </xdr:to>
    <xdr:sp macro="" textlink="'Player Compare Data'!$W$10">
      <xdr:nvSpPr>
        <xdr:cNvPr id="50" name="Rectangle: Rounded Corners 49">
          <a:extLst>
            <a:ext uri="{FF2B5EF4-FFF2-40B4-BE49-F238E27FC236}">
              <a16:creationId xmlns:a16="http://schemas.microsoft.com/office/drawing/2014/main" id="{45D2664C-2802-472F-9077-6AAF12772FD4}"/>
            </a:ext>
          </a:extLst>
        </xdr:cNvPr>
        <xdr:cNvSpPr/>
      </xdr:nvSpPr>
      <xdr:spPr>
        <a:xfrm>
          <a:off x="16648404" y="1801190"/>
          <a:ext cx="2479976" cy="63369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0486BBE5-CD57-414E-8438-15AEA687B036}" type="TxLink">
            <a:rPr lang="en-US" sz="1100" b="0" i="1" u="none" strike="noStrike">
              <a:solidFill>
                <a:schemeClr val="bg1"/>
              </a:solidFill>
              <a:latin typeface="Aptos Narrow"/>
            </a:rPr>
            <a:pPr algn="ctr"/>
            <a:t>CLRTY Collected 37.41% More Big Pads Compared To AEY</a:t>
          </a:fld>
          <a:endParaRPr lang="en-US" sz="1100" i="1">
            <a:solidFill>
              <a:schemeClr val="bg1"/>
            </a:solidFill>
          </a:endParaRPr>
        </a:p>
      </xdr:txBody>
    </xdr:sp>
    <xdr:clientData/>
  </xdr:twoCellAnchor>
  <xdr:twoCellAnchor>
    <xdr:from>
      <xdr:col>26</xdr:col>
      <xdr:colOff>152400</xdr:colOff>
      <xdr:row>23</xdr:row>
      <xdr:rowOff>137198</xdr:rowOff>
    </xdr:from>
    <xdr:to>
      <xdr:col>28</xdr:col>
      <xdr:colOff>84399</xdr:colOff>
      <xdr:row>32</xdr:row>
      <xdr:rowOff>59311</xdr:rowOff>
    </xdr:to>
    <xdr:sp macro="" textlink="'Player Compare Data'!V34">
      <xdr:nvSpPr>
        <xdr:cNvPr id="51" name="Rectangle: Rounded Corners 50">
          <a:extLst>
            <a:ext uri="{FF2B5EF4-FFF2-40B4-BE49-F238E27FC236}">
              <a16:creationId xmlns:a16="http://schemas.microsoft.com/office/drawing/2014/main" id="{8471E06B-7117-44DC-8643-C4101444C83B}"/>
            </a:ext>
          </a:extLst>
        </xdr:cNvPr>
        <xdr:cNvSpPr/>
      </xdr:nvSpPr>
      <xdr:spPr>
        <a:xfrm>
          <a:off x="18200419" y="4590445"/>
          <a:ext cx="1144272" cy="1592080"/>
        </a:xfrm>
        <a:prstGeom prst="round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3C5104C9-2364-4B4C-AD74-94507E8C520B}" type="TxLink">
            <a:rPr lang="en-US" sz="1100" b="0" i="1" u="none" strike="noStrike">
              <a:solidFill>
                <a:schemeClr val="bg1"/>
              </a:solidFill>
              <a:latin typeface="Aptos Narrow"/>
            </a:rPr>
            <a:pPr algn="ctr"/>
            <a:t>CLRTY Had 21.97% More Avg. Time at 0 Boost Compared To AEY</a:t>
          </a:fld>
          <a:endParaRPr lang="en-US" sz="1100" b="0" i="1" u="none" strike="noStrike">
            <a:solidFill>
              <a:schemeClr val="bg1"/>
            </a:solidFill>
            <a:latin typeface="Aptos Narrow"/>
          </a:endParaRPr>
        </a:p>
      </xdr:txBody>
    </xdr:sp>
    <xdr:clientData/>
  </xdr:twoCellAnchor>
  <xdr:twoCellAnchor>
    <xdr:from>
      <xdr:col>30</xdr:col>
      <xdr:colOff>6873495</xdr:colOff>
      <xdr:row>23</xdr:row>
      <xdr:rowOff>137198</xdr:rowOff>
    </xdr:from>
    <xdr:to>
      <xdr:col>32</xdr:col>
      <xdr:colOff>229596</xdr:colOff>
      <xdr:row>32</xdr:row>
      <xdr:rowOff>59311</xdr:rowOff>
    </xdr:to>
    <xdr:sp macro="" textlink="'Player Compare Data'!V40">
      <xdr:nvSpPr>
        <xdr:cNvPr id="52" name="Rectangle: Rounded Corners 51">
          <a:extLst>
            <a:ext uri="{FF2B5EF4-FFF2-40B4-BE49-F238E27FC236}">
              <a16:creationId xmlns:a16="http://schemas.microsoft.com/office/drawing/2014/main" id="{D6C34B80-2EEC-43E4-AB3F-FA5F5AE64D90}"/>
            </a:ext>
          </a:extLst>
        </xdr:cNvPr>
        <xdr:cNvSpPr/>
      </xdr:nvSpPr>
      <xdr:spPr>
        <a:xfrm>
          <a:off x="27915086" y="4590445"/>
          <a:ext cx="1161653" cy="1592080"/>
        </a:xfrm>
        <a:prstGeom prst="round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E40588A0-E035-488F-9039-BA91BC958C37}" type="TxLink">
            <a:rPr lang="en-US" sz="1100" b="0" i="1" u="none" strike="noStrike">
              <a:solidFill>
                <a:schemeClr val="bg1"/>
              </a:solidFill>
              <a:latin typeface="Aptos Narrow"/>
            </a:rPr>
            <a:pPr algn="ctr"/>
            <a:t>CLRTY Had 10.28% More Avg Teammate Disatance Compared To AEY</a:t>
          </a:fld>
          <a:endParaRPr lang="en-US" sz="1100" b="0" i="1" u="none" strike="noStrike">
            <a:solidFill>
              <a:schemeClr val="bg1"/>
            </a:solidFill>
            <a:latin typeface="Aptos Narrow"/>
          </a:endParaRPr>
        </a:p>
      </xdr:txBody>
    </xdr:sp>
    <xdr:clientData/>
  </xdr:twoCellAnchor>
  <xdr:twoCellAnchor>
    <xdr:from>
      <xdr:col>29</xdr:col>
      <xdr:colOff>533100</xdr:colOff>
      <xdr:row>35</xdr:row>
      <xdr:rowOff>172352</xdr:rowOff>
    </xdr:from>
    <xdr:to>
      <xdr:col>30</xdr:col>
      <xdr:colOff>2339295</xdr:colOff>
      <xdr:row>39</xdr:row>
      <xdr:rowOff>71199</xdr:rowOff>
    </xdr:to>
    <xdr:sp macro="" textlink="'Player Compare Data'!V16">
      <xdr:nvSpPr>
        <xdr:cNvPr id="55" name="Rectangle: Rounded Corners 54">
          <a:extLst>
            <a:ext uri="{FF2B5EF4-FFF2-40B4-BE49-F238E27FC236}">
              <a16:creationId xmlns:a16="http://schemas.microsoft.com/office/drawing/2014/main" id="{D887F4B0-4764-4D49-A3C2-4DB18F73AF55}"/>
            </a:ext>
          </a:extLst>
        </xdr:cNvPr>
        <xdr:cNvSpPr/>
      </xdr:nvSpPr>
      <xdr:spPr>
        <a:xfrm>
          <a:off x="20770632" y="6852222"/>
          <a:ext cx="2610254" cy="64105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0F88FC6C-5652-4342-8CEE-69024B3FC7A2}" type="TxLink">
            <a:rPr lang="en-US" sz="1100" b="0" i="1" u="none" strike="noStrike">
              <a:solidFill>
                <a:schemeClr val="bg1"/>
              </a:solidFill>
              <a:latin typeface="Aptos Narrow"/>
            </a:rPr>
            <a:pPr algn="ctr"/>
            <a:t>CLRTY Collected 43.34% More Boost Compared To AEY</a:t>
          </a:fld>
          <a:endParaRPr lang="en-US" sz="1100" b="0" i="1" u="none" strike="noStrike">
            <a:solidFill>
              <a:schemeClr val="bg1"/>
            </a:solidFill>
            <a:latin typeface="Aptos Narrow"/>
          </a:endParaRPr>
        </a:p>
      </xdr:txBody>
    </xdr:sp>
    <xdr:clientData/>
  </xdr:twoCellAnchor>
  <xdr:twoCellAnchor>
    <xdr:from>
      <xdr:col>24</xdr:col>
      <xdr:colOff>68403</xdr:colOff>
      <xdr:row>35</xdr:row>
      <xdr:rowOff>172352</xdr:rowOff>
    </xdr:from>
    <xdr:to>
      <xdr:col>27</xdr:col>
      <xdr:colOff>408346</xdr:colOff>
      <xdr:row>39</xdr:row>
      <xdr:rowOff>71199</xdr:rowOff>
    </xdr:to>
    <xdr:sp macro="" textlink="'Player Compare Data'!W16">
      <xdr:nvSpPr>
        <xdr:cNvPr id="56" name="Rectangle: Rounded Corners 55">
          <a:extLst>
            <a:ext uri="{FF2B5EF4-FFF2-40B4-BE49-F238E27FC236}">
              <a16:creationId xmlns:a16="http://schemas.microsoft.com/office/drawing/2014/main" id="{AE4ED44F-66B6-4777-BA2A-620C6B241803}"/>
            </a:ext>
          </a:extLst>
        </xdr:cNvPr>
        <xdr:cNvSpPr/>
      </xdr:nvSpPr>
      <xdr:spPr>
        <a:xfrm>
          <a:off x="16582526" y="6852222"/>
          <a:ext cx="2479976" cy="64105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FD34CEAA-45C1-4474-B022-B0A10A653D32}" type="TxLink">
            <a:rPr lang="en-US" sz="1100" b="0" i="1" u="none" strike="noStrike">
              <a:solidFill>
                <a:schemeClr val="bg1"/>
              </a:solidFill>
              <a:latin typeface="Aptos Narrow"/>
            </a:rPr>
            <a:pPr algn="ctr"/>
            <a:t>CLRTY Used 47.97% More Boost Compared To AEY</a:t>
          </a:fld>
          <a:endParaRPr lang="en-US" sz="1100" i="1">
            <a:solidFill>
              <a:schemeClr val="bg1"/>
            </a:solidFill>
          </a:endParaRPr>
        </a:p>
      </xdr:txBody>
    </xdr:sp>
    <xdr:clientData/>
  </xdr:twoCellAnchor>
  <xdr:twoCellAnchor>
    <xdr:from>
      <xdr:col>30</xdr:col>
      <xdr:colOff>6933467</xdr:colOff>
      <xdr:row>8</xdr:row>
      <xdr:rowOff>131222</xdr:rowOff>
    </xdr:from>
    <xdr:to>
      <xdr:col>33</xdr:col>
      <xdr:colOff>395618</xdr:colOff>
      <xdr:row>12</xdr:row>
      <xdr:rowOff>22710</xdr:rowOff>
    </xdr:to>
    <xdr:sp macro="" textlink="'Player Compare Data'!V22">
      <xdr:nvSpPr>
        <xdr:cNvPr id="57" name="Rectangle: Rounded Corners 56">
          <a:extLst>
            <a:ext uri="{FF2B5EF4-FFF2-40B4-BE49-F238E27FC236}">
              <a16:creationId xmlns:a16="http://schemas.microsoft.com/office/drawing/2014/main" id="{7BF3D052-81F3-4B61-8D83-7DAAD3EFD761}"/>
            </a:ext>
          </a:extLst>
        </xdr:cNvPr>
        <xdr:cNvSpPr/>
      </xdr:nvSpPr>
      <xdr:spPr>
        <a:xfrm>
          <a:off x="27975058" y="1801190"/>
          <a:ext cx="2628417" cy="63369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3B197D51-393C-4A45-851F-F70BBEEA99DB}" type="TxLink">
            <a:rPr lang="en-US" sz="1100" b="0" i="1" u="none" strike="noStrike">
              <a:solidFill>
                <a:schemeClr val="bg1"/>
              </a:solidFill>
              <a:latin typeface="Aptos Narrow"/>
            </a:rPr>
            <a:pPr algn="ctr"/>
            <a:t>CLRTY Had 19.65% More Shots Per Game Compared To AEY</a:t>
          </a:fld>
          <a:endParaRPr lang="en-US" sz="1100" b="0" i="1" u="none" strike="noStrike">
            <a:solidFill>
              <a:schemeClr val="bg1"/>
            </a:solidFill>
            <a:latin typeface="Aptos Narrow"/>
          </a:endParaRPr>
        </a:p>
      </xdr:txBody>
    </xdr:sp>
    <xdr:clientData/>
  </xdr:twoCellAnchor>
  <xdr:twoCellAnchor>
    <xdr:from>
      <xdr:col>30</xdr:col>
      <xdr:colOff>2796407</xdr:colOff>
      <xdr:row>8</xdr:row>
      <xdr:rowOff>131222</xdr:rowOff>
    </xdr:from>
    <xdr:to>
      <xdr:col>30</xdr:col>
      <xdr:colOff>5283116</xdr:colOff>
      <xdr:row>12</xdr:row>
      <xdr:rowOff>22710</xdr:rowOff>
    </xdr:to>
    <xdr:sp macro="" textlink="'Player Compare Data'!W22">
      <xdr:nvSpPr>
        <xdr:cNvPr id="58" name="Rectangle: Rounded Corners 57">
          <a:extLst>
            <a:ext uri="{FF2B5EF4-FFF2-40B4-BE49-F238E27FC236}">
              <a16:creationId xmlns:a16="http://schemas.microsoft.com/office/drawing/2014/main" id="{540D8CE0-4448-471D-A0D7-A8AB1B222297}"/>
            </a:ext>
          </a:extLst>
        </xdr:cNvPr>
        <xdr:cNvSpPr/>
      </xdr:nvSpPr>
      <xdr:spPr>
        <a:xfrm>
          <a:off x="23837998" y="1801190"/>
          <a:ext cx="2486709" cy="63369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F9E67791-4B96-4E79-8A61-6C7D7F62C648}" type="TxLink">
            <a:rPr lang="en-US" sz="1100" b="0" i="1" u="none" strike="noStrike">
              <a:solidFill>
                <a:schemeClr val="bg1"/>
              </a:solidFill>
              <a:latin typeface="Aptos Narrow"/>
            </a:rPr>
            <a:pPr algn="ctr"/>
            <a:t>CLRTY Had 25.00% More Goals Per Game Compared To AEY</a:t>
          </a:fld>
          <a:endParaRPr lang="en-US" sz="1100" i="1">
            <a:solidFill>
              <a:schemeClr val="bg1"/>
            </a:solidFill>
          </a:endParaRPr>
        </a:p>
      </xdr:txBody>
    </xdr:sp>
    <xdr:clientData/>
  </xdr:twoCellAnchor>
  <xdr:twoCellAnchor>
    <xdr:from>
      <xdr:col>31</xdr:col>
      <xdr:colOff>284512</xdr:colOff>
      <xdr:row>35</xdr:row>
      <xdr:rowOff>172352</xdr:rowOff>
    </xdr:from>
    <xdr:to>
      <xdr:col>33</xdr:col>
      <xdr:colOff>436556</xdr:colOff>
      <xdr:row>39</xdr:row>
      <xdr:rowOff>71199</xdr:rowOff>
    </xdr:to>
    <xdr:sp macro="" textlink="'Player Compare Data'!V28">
      <xdr:nvSpPr>
        <xdr:cNvPr id="59" name="Rectangle: Rounded Corners 58">
          <a:extLst>
            <a:ext uri="{FF2B5EF4-FFF2-40B4-BE49-F238E27FC236}">
              <a16:creationId xmlns:a16="http://schemas.microsoft.com/office/drawing/2014/main" id="{5C74CC98-302E-44E4-9A42-F9B3B008F55E}"/>
            </a:ext>
          </a:extLst>
        </xdr:cNvPr>
        <xdr:cNvSpPr/>
      </xdr:nvSpPr>
      <xdr:spPr>
        <a:xfrm>
          <a:off x="28463668" y="6852222"/>
          <a:ext cx="2180745" cy="641055"/>
        </a:xfrm>
        <a:prstGeom prst="roundRect">
          <a:avLst/>
        </a:prstGeom>
        <a:noFill/>
        <a:ln>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7DF17D47-36B7-41FD-A284-15155208F099}" type="TxLink">
            <a:rPr lang="en-US" sz="1100" b="0" i="1" u="none" strike="noStrike">
              <a:solidFill>
                <a:schemeClr val="bg1"/>
              </a:solidFill>
              <a:latin typeface="Aptos Narrow"/>
            </a:rPr>
            <a:pPr algn="ctr"/>
            <a:t>CLRTY Had 35.40% More Saves Compared To AEY</a:t>
          </a:fld>
          <a:endParaRPr lang="en-US" sz="1100" b="0" i="1" u="none" strike="noStrike">
            <a:solidFill>
              <a:schemeClr val="bg1"/>
            </a:solidFill>
            <a:latin typeface="Aptos Narrow"/>
          </a:endParaRPr>
        </a:p>
      </xdr:txBody>
    </xdr:sp>
    <xdr:clientData/>
  </xdr:twoCellAnchor>
  <xdr:twoCellAnchor>
    <xdr:from>
      <xdr:col>30</xdr:col>
      <xdr:colOff>2739905</xdr:colOff>
      <xdr:row>35</xdr:row>
      <xdr:rowOff>172352</xdr:rowOff>
    </xdr:from>
    <xdr:to>
      <xdr:col>30</xdr:col>
      <xdr:colOff>4920041</xdr:colOff>
      <xdr:row>39</xdr:row>
      <xdr:rowOff>71199</xdr:rowOff>
    </xdr:to>
    <xdr:sp macro="" textlink="'Player Compare Data'!W28">
      <xdr:nvSpPr>
        <xdr:cNvPr id="60" name="Rectangle: Rounded Corners 59">
          <a:extLst>
            <a:ext uri="{FF2B5EF4-FFF2-40B4-BE49-F238E27FC236}">
              <a16:creationId xmlns:a16="http://schemas.microsoft.com/office/drawing/2014/main" id="{3FF91E63-9666-4E6A-8AEA-776E3A190067}"/>
            </a:ext>
          </a:extLst>
        </xdr:cNvPr>
        <xdr:cNvSpPr/>
      </xdr:nvSpPr>
      <xdr:spPr>
        <a:xfrm>
          <a:off x="23781496" y="6852222"/>
          <a:ext cx="2180136" cy="641055"/>
        </a:xfrm>
        <a:prstGeom prst="roundRect">
          <a:avLst/>
        </a:prstGeom>
        <a:solidFill>
          <a:schemeClr val="bg2">
            <a:lumMod val="25000"/>
          </a:schemeClr>
        </a:solidFill>
        <a:ln>
          <a:solidFill>
            <a:schemeClr val="accent2"/>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6FCDB7E9-F3C0-4845-92DE-8186A864AC26}" type="TxLink">
            <a:rPr lang="en-US" sz="1100" b="0" i="1" u="none" strike="noStrike">
              <a:solidFill>
                <a:schemeClr val="bg1"/>
              </a:solidFill>
              <a:latin typeface="Aptos Narrow"/>
            </a:rPr>
            <a:pPr algn="ctr"/>
            <a:t>CLRTY Had 14.45% More Goals Conceded Compared To AEY</a:t>
          </a:fld>
          <a:endParaRPr lang="en-US" sz="1100" i="1">
            <a:solidFill>
              <a:schemeClr val="bg1"/>
            </a:solidFill>
          </a:endParaRPr>
        </a:p>
      </xdr:txBody>
    </xdr:sp>
    <xdr:clientData/>
  </xdr:twoCellAnchor>
  <xdr:twoCellAnchor>
    <xdr:from>
      <xdr:col>3</xdr:col>
      <xdr:colOff>544780</xdr:colOff>
      <xdr:row>23</xdr:row>
      <xdr:rowOff>137198</xdr:rowOff>
    </xdr:from>
    <xdr:to>
      <xdr:col>4</xdr:col>
      <xdr:colOff>155156</xdr:colOff>
      <xdr:row>32</xdr:row>
      <xdr:rowOff>59311</xdr:rowOff>
    </xdr:to>
    <xdr:sp macro="" textlink="'Player Compare Data'!$C$34">
      <xdr:nvSpPr>
        <xdr:cNvPr id="62" name="Rectangle: Rounded Corners 61">
          <a:extLst>
            <a:ext uri="{FF2B5EF4-FFF2-40B4-BE49-F238E27FC236}">
              <a16:creationId xmlns:a16="http://schemas.microsoft.com/office/drawing/2014/main" id="{A7E2AC14-040F-4B6E-BBFF-F683DF0B4202}"/>
            </a:ext>
          </a:extLst>
        </xdr:cNvPr>
        <xdr:cNvSpPr/>
      </xdr:nvSpPr>
      <xdr:spPr>
        <a:xfrm>
          <a:off x="2545030" y="4681984"/>
          <a:ext cx="1147983" cy="1636613"/>
        </a:xfrm>
        <a:prstGeom prst="round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9B1B30BE-CF13-4EFA-8624-5CDBADD23430}" type="TxLink">
            <a:rPr lang="en-US" sz="1100" b="0" i="1" u="none" strike="noStrike">
              <a:solidFill>
                <a:schemeClr val="bg1"/>
              </a:solidFill>
              <a:latin typeface="Aptos Narrow"/>
            </a:rPr>
            <a:pPr algn="ctr"/>
            <a:t>Squishy Had 44.71% More Time at 0 Boost Compared To GarrettG</a:t>
          </a:fld>
          <a:endParaRPr lang="en-US" sz="1100" b="0" i="1" u="none" strike="noStrike">
            <a:solidFill>
              <a:schemeClr val="bg1"/>
            </a:solidFill>
            <a:latin typeface="Aptos Narrow"/>
          </a:endParaRPr>
        </a:p>
      </xdr:txBody>
    </xdr:sp>
    <xdr:clientData/>
  </xdr:twoCellAnchor>
  <xdr:twoCellAnchor>
    <xdr:from>
      <xdr:col>16</xdr:col>
      <xdr:colOff>694862</xdr:colOff>
      <xdr:row>23</xdr:row>
      <xdr:rowOff>137198</xdr:rowOff>
    </xdr:from>
    <xdr:to>
      <xdr:col>18</xdr:col>
      <xdr:colOff>50476</xdr:colOff>
      <xdr:row>32</xdr:row>
      <xdr:rowOff>59311</xdr:rowOff>
    </xdr:to>
    <xdr:sp macro="" textlink="'Player Compare Data'!$C$40">
      <xdr:nvSpPr>
        <xdr:cNvPr id="63" name="Rectangle: Rounded Corners 62">
          <a:extLst>
            <a:ext uri="{FF2B5EF4-FFF2-40B4-BE49-F238E27FC236}">
              <a16:creationId xmlns:a16="http://schemas.microsoft.com/office/drawing/2014/main" id="{240754D9-A021-407F-BA33-B81070D1480B}"/>
            </a:ext>
          </a:extLst>
        </xdr:cNvPr>
        <xdr:cNvSpPr/>
      </xdr:nvSpPr>
      <xdr:spPr>
        <a:xfrm>
          <a:off x="11811898" y="4681984"/>
          <a:ext cx="1165364" cy="1636613"/>
        </a:xfrm>
        <a:prstGeom prst="round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1210564B-AF37-49EC-97CB-DCF3A5F20098}" type="TxLink">
            <a:rPr lang="en-US" sz="1100" b="0" i="1" u="none" strike="noStrike">
              <a:solidFill>
                <a:schemeClr val="bg1"/>
              </a:solidFill>
              <a:latin typeface="Aptos Narrow"/>
            </a:rPr>
            <a:pPr algn="ctr"/>
            <a:t>Squishy Had 0.70% More Avg Teammate Disatance Compared To GarrettG</a:t>
          </a:fld>
          <a:endParaRPr lang="en-US" sz="1100" b="0" i="1" u="none" strike="noStrike">
            <a:solidFill>
              <a:schemeClr val="bg1"/>
            </a:solidFill>
            <a:latin typeface="Aptos Narrow"/>
          </a:endParaRPr>
        </a:p>
      </xdr:txBody>
    </xdr:sp>
    <xdr:clientData/>
  </xdr:twoCellAnchor>
  <xdr:twoCellAnchor>
    <xdr:from>
      <xdr:col>6</xdr:col>
      <xdr:colOff>618506</xdr:colOff>
      <xdr:row>23</xdr:row>
      <xdr:rowOff>136071</xdr:rowOff>
    </xdr:from>
    <xdr:to>
      <xdr:col>10</xdr:col>
      <xdr:colOff>371105</xdr:colOff>
      <xdr:row>30</xdr:row>
      <xdr:rowOff>182584</xdr:rowOff>
    </xdr:to>
    <xdr:graphicFrame macro="">
      <xdr:nvGraphicFramePr>
        <xdr:cNvPr id="1043" name="Chart 1042">
          <a:extLst>
            <a:ext uri="{FF2B5EF4-FFF2-40B4-BE49-F238E27FC236}">
              <a16:creationId xmlns:a16="http://schemas.microsoft.com/office/drawing/2014/main" id="{BD01A679-E629-4B22-8A34-89F67BC0A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816429</xdr:colOff>
      <xdr:row>31</xdr:row>
      <xdr:rowOff>175160</xdr:rowOff>
    </xdr:from>
    <xdr:to>
      <xdr:col>8</xdr:col>
      <xdr:colOff>0</xdr:colOff>
      <xdr:row>34</xdr:row>
      <xdr:rowOff>162791</xdr:rowOff>
    </xdr:to>
    <xdr:sp macro="" textlink="$G$5">
      <xdr:nvSpPr>
        <xdr:cNvPr id="1048" name="TextBox 1047">
          <a:extLst>
            <a:ext uri="{FF2B5EF4-FFF2-40B4-BE49-F238E27FC236}">
              <a16:creationId xmlns:a16="http://schemas.microsoft.com/office/drawing/2014/main" id="{95588E08-444F-4777-8EF2-12316A972C11}"/>
            </a:ext>
          </a:extLst>
        </xdr:cNvPr>
        <xdr:cNvSpPr txBox="1"/>
      </xdr:nvSpPr>
      <xdr:spPr>
        <a:xfrm>
          <a:off x="5677890" y="6112822"/>
          <a:ext cx="927759" cy="5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D405F9-F480-4975-976E-DCFCC62383EE}" type="TxLink">
            <a:rPr lang="en-US" sz="800" b="1" i="0" u="none" strike="noStrike">
              <a:solidFill>
                <a:srgbClr val="FFFFFF"/>
              </a:solidFill>
              <a:latin typeface="Aptos Narrow"/>
            </a:rPr>
            <a:pPr algn="ctr"/>
            <a:t>Squishy</a:t>
          </a:fld>
          <a:endParaRPr lang="en-US" sz="800" b="1" i="1">
            <a:solidFill>
              <a:schemeClr val="bg1"/>
            </a:solidFill>
          </a:endParaRPr>
        </a:p>
      </xdr:txBody>
    </xdr:sp>
    <xdr:clientData/>
  </xdr:twoCellAnchor>
  <xdr:twoCellAnchor editAs="oneCell">
    <xdr:from>
      <xdr:col>12</xdr:col>
      <xdr:colOff>64078</xdr:colOff>
      <xdr:row>25</xdr:row>
      <xdr:rowOff>115465</xdr:rowOff>
    </xdr:from>
    <xdr:to>
      <xdr:col>13</xdr:col>
      <xdr:colOff>53439</xdr:colOff>
      <xdr:row>28</xdr:row>
      <xdr:rowOff>184810</xdr:rowOff>
    </xdr:to>
    <xdr:pic>
      <xdr:nvPicPr>
        <xdr:cNvPr id="1044" name="Picture 1043">
          <a:extLst>
            <a:ext uri="{FF2B5EF4-FFF2-40B4-BE49-F238E27FC236}">
              <a16:creationId xmlns:a16="http://schemas.microsoft.com/office/drawing/2014/main" id="{D739C363-5FA5-4ED9-BF4E-39623D7D32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8488136" y="4939816"/>
          <a:ext cx="818160" cy="626000"/>
        </a:xfrm>
        <a:prstGeom prst="rect">
          <a:avLst/>
        </a:prstGeom>
      </xdr:spPr>
    </xdr:pic>
    <xdr:clientData/>
  </xdr:twoCellAnchor>
  <xdr:twoCellAnchor>
    <xdr:from>
      <xdr:col>8</xdr:col>
      <xdr:colOff>37110</xdr:colOff>
      <xdr:row>32</xdr:row>
      <xdr:rowOff>1979</xdr:rowOff>
    </xdr:from>
    <xdr:to>
      <xdr:col>10</xdr:col>
      <xdr:colOff>247402</xdr:colOff>
      <xdr:row>34</xdr:row>
      <xdr:rowOff>150420</xdr:rowOff>
    </xdr:to>
    <xdr:sp macro="" textlink="$C$5">
      <xdr:nvSpPr>
        <xdr:cNvPr id="1050" name="TextBox 1049">
          <a:extLst>
            <a:ext uri="{FF2B5EF4-FFF2-40B4-BE49-F238E27FC236}">
              <a16:creationId xmlns:a16="http://schemas.microsoft.com/office/drawing/2014/main" id="{E714808B-F89F-4560-840A-7C7F550B2A0F}"/>
            </a:ext>
          </a:extLst>
        </xdr:cNvPr>
        <xdr:cNvSpPr txBox="1"/>
      </xdr:nvSpPr>
      <xdr:spPr>
        <a:xfrm>
          <a:off x="6642759" y="6125193"/>
          <a:ext cx="816429"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D4200E-B5E2-4192-B2D2-F151AF000762}" type="TxLink">
            <a:rPr lang="en-US" sz="900" b="1" i="0" u="none" strike="noStrike">
              <a:solidFill>
                <a:srgbClr val="FFFFFF"/>
              </a:solidFill>
              <a:latin typeface="Aptos Narrow"/>
            </a:rPr>
            <a:pPr algn="ctr"/>
            <a:t>GarrettG</a:t>
          </a:fld>
          <a:endParaRPr lang="en-US" sz="900" b="1" i="1">
            <a:solidFill>
              <a:schemeClr val="bg1"/>
            </a:solidFill>
          </a:endParaRPr>
        </a:p>
      </xdr:txBody>
    </xdr:sp>
    <xdr:clientData/>
  </xdr:twoCellAnchor>
  <xdr:twoCellAnchor>
    <xdr:from>
      <xdr:col>7</xdr:col>
      <xdr:colOff>98961</xdr:colOff>
      <xdr:row>20</xdr:row>
      <xdr:rowOff>98962</xdr:rowOff>
    </xdr:from>
    <xdr:to>
      <xdr:col>9</xdr:col>
      <xdr:colOff>259773</xdr:colOff>
      <xdr:row>24</xdr:row>
      <xdr:rowOff>61852</xdr:rowOff>
    </xdr:to>
    <xdr:sp macro="" textlink="">
      <xdr:nvSpPr>
        <xdr:cNvPr id="1046" name="TextBox 1045">
          <a:extLst>
            <a:ext uri="{FF2B5EF4-FFF2-40B4-BE49-F238E27FC236}">
              <a16:creationId xmlns:a16="http://schemas.microsoft.com/office/drawing/2014/main" id="{3FA73B43-9962-466F-6CF1-13395F1FAC6B}"/>
            </a:ext>
          </a:extLst>
        </xdr:cNvPr>
        <xdr:cNvSpPr txBox="1"/>
      </xdr:nvSpPr>
      <xdr:spPr>
        <a:xfrm>
          <a:off x="5974773" y="3995553"/>
          <a:ext cx="1162792" cy="7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chemeClr val="bg1"/>
              </a:solidFill>
            </a:rPr>
            <a:t>BCPM Percentil (Opponenmt Specific)</a:t>
          </a:r>
        </a:p>
      </xdr:txBody>
    </xdr:sp>
    <xdr:clientData/>
  </xdr:twoCellAnchor>
  <xdr:twoCellAnchor>
    <xdr:from>
      <xdr:col>7</xdr:col>
      <xdr:colOff>24739</xdr:colOff>
      <xdr:row>31</xdr:row>
      <xdr:rowOff>142875</xdr:rowOff>
    </xdr:from>
    <xdr:to>
      <xdr:col>7</xdr:col>
      <xdr:colOff>507173</xdr:colOff>
      <xdr:row>32</xdr:row>
      <xdr:rowOff>41067</xdr:rowOff>
    </xdr:to>
    <xdr:sp macro="" textlink="">
      <xdr:nvSpPr>
        <xdr:cNvPr id="1047" name="Rectangle 1046">
          <a:extLst>
            <a:ext uri="{FF2B5EF4-FFF2-40B4-BE49-F238E27FC236}">
              <a16:creationId xmlns:a16="http://schemas.microsoft.com/office/drawing/2014/main" id="{424D8531-CAD1-2630-5A77-6258D435107F}"/>
            </a:ext>
          </a:extLst>
        </xdr:cNvPr>
        <xdr:cNvSpPr/>
      </xdr:nvSpPr>
      <xdr:spPr>
        <a:xfrm>
          <a:off x="5892139" y="6210300"/>
          <a:ext cx="482434" cy="88692"/>
        </a:xfrm>
        <a:prstGeom prst="rect">
          <a:avLst/>
        </a:prstGeom>
        <a:gradFill>
          <a:gsLst>
            <a:gs pos="100000">
              <a:schemeClr val="accent2"/>
            </a:gs>
            <a:gs pos="0">
              <a:schemeClr val="accent2">
                <a:lumMod val="60000"/>
                <a:lumOff val="40000"/>
              </a:schemeClr>
            </a:gs>
          </a:gsLst>
          <a:lin ang="5400000" scaled="1"/>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189511</xdr:colOff>
      <xdr:row>31</xdr:row>
      <xdr:rowOff>164769</xdr:rowOff>
    </xdr:from>
    <xdr:to>
      <xdr:col>10</xdr:col>
      <xdr:colOff>65808</xdr:colOff>
      <xdr:row>32</xdr:row>
      <xdr:rowOff>41067</xdr:rowOff>
    </xdr:to>
    <xdr:sp macro="" textlink="">
      <xdr:nvSpPr>
        <xdr:cNvPr id="1049" name="Rectangle 1048">
          <a:extLst>
            <a:ext uri="{FF2B5EF4-FFF2-40B4-BE49-F238E27FC236}">
              <a16:creationId xmlns:a16="http://schemas.microsoft.com/office/drawing/2014/main" id="{8619D769-6B91-421D-84A1-8C25A956BA9E}"/>
            </a:ext>
          </a:extLst>
        </xdr:cNvPr>
        <xdr:cNvSpPr/>
      </xdr:nvSpPr>
      <xdr:spPr>
        <a:xfrm>
          <a:off x="6795160" y="6102431"/>
          <a:ext cx="482434" cy="61850"/>
        </a:xfrm>
        <a:prstGeom prst="rect">
          <a:avLst/>
        </a:prstGeom>
        <a:gradFill>
          <a:gsLst>
            <a:gs pos="100000">
              <a:schemeClr val="tx2">
                <a:lumMod val="90000"/>
                <a:lumOff val="10000"/>
              </a:schemeClr>
            </a:gs>
            <a:gs pos="0">
              <a:schemeClr val="tx2">
                <a:lumMod val="25000"/>
                <a:lumOff val="75000"/>
              </a:schemeClr>
            </a:gs>
          </a:gsLst>
          <a:lin ang="5400000" scaled="1"/>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111332</xdr:colOff>
      <xdr:row>23</xdr:row>
      <xdr:rowOff>160810</xdr:rowOff>
    </xdr:from>
    <xdr:to>
      <xdr:col>13</xdr:col>
      <xdr:colOff>581397</xdr:colOff>
      <xdr:row>31</xdr:row>
      <xdr:rowOff>21770</xdr:rowOff>
    </xdr:to>
    <xdr:graphicFrame macro="">
      <xdr:nvGraphicFramePr>
        <xdr:cNvPr id="1051" name="Chart 1050">
          <a:extLst>
            <a:ext uri="{FF2B5EF4-FFF2-40B4-BE49-F238E27FC236}">
              <a16:creationId xmlns:a16="http://schemas.microsoft.com/office/drawing/2014/main" id="{869058B1-795A-40B1-B348-78198050D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498764</xdr:colOff>
      <xdr:row>20</xdr:row>
      <xdr:rowOff>127660</xdr:rowOff>
    </xdr:from>
    <xdr:to>
      <xdr:col>13</xdr:col>
      <xdr:colOff>226621</xdr:colOff>
      <xdr:row>24</xdr:row>
      <xdr:rowOff>90550</xdr:rowOff>
    </xdr:to>
    <xdr:sp macro="" textlink="">
      <xdr:nvSpPr>
        <xdr:cNvPr id="1052" name="TextBox 1051">
          <a:extLst>
            <a:ext uri="{FF2B5EF4-FFF2-40B4-BE49-F238E27FC236}">
              <a16:creationId xmlns:a16="http://schemas.microsoft.com/office/drawing/2014/main" id="{45B685B4-DE69-4CC3-868C-E6E9F416B726}"/>
            </a:ext>
          </a:extLst>
        </xdr:cNvPr>
        <xdr:cNvSpPr txBox="1"/>
      </xdr:nvSpPr>
      <xdr:spPr>
        <a:xfrm>
          <a:off x="8316686" y="4024251"/>
          <a:ext cx="1162792" cy="7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chemeClr val="bg1"/>
              </a:solidFill>
            </a:rPr>
            <a:t>BPM Percentil (Opponenmt Specific)</a:t>
          </a:r>
        </a:p>
      </xdr:txBody>
    </xdr:sp>
    <xdr:clientData/>
  </xdr:twoCellAnchor>
  <xdr:twoCellAnchor>
    <xdr:from>
      <xdr:col>11</xdr:col>
      <xdr:colOff>41069</xdr:colOff>
      <xdr:row>31</xdr:row>
      <xdr:rowOff>175160</xdr:rowOff>
    </xdr:from>
    <xdr:to>
      <xdr:col>12</xdr:col>
      <xdr:colOff>362692</xdr:colOff>
      <xdr:row>34</xdr:row>
      <xdr:rowOff>162791</xdr:rowOff>
    </xdr:to>
    <xdr:sp macro="" textlink="$G$5">
      <xdr:nvSpPr>
        <xdr:cNvPr id="1053" name="TextBox 1052">
          <a:extLst>
            <a:ext uri="{FF2B5EF4-FFF2-40B4-BE49-F238E27FC236}">
              <a16:creationId xmlns:a16="http://schemas.microsoft.com/office/drawing/2014/main" id="{D8AB750F-75D0-4017-9E6A-F0A09AA10782}"/>
            </a:ext>
          </a:extLst>
        </xdr:cNvPr>
        <xdr:cNvSpPr txBox="1"/>
      </xdr:nvSpPr>
      <xdr:spPr>
        <a:xfrm>
          <a:off x="7858991" y="6112822"/>
          <a:ext cx="927759" cy="5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D405F9-F480-4975-976E-DCFCC62383EE}" type="TxLink">
            <a:rPr lang="en-US" sz="800" b="1" i="0" u="none" strike="noStrike">
              <a:solidFill>
                <a:srgbClr val="FFFFFF"/>
              </a:solidFill>
              <a:latin typeface="Aptos Narrow"/>
            </a:rPr>
            <a:pPr algn="ctr"/>
            <a:t>Squishy</a:t>
          </a:fld>
          <a:endParaRPr lang="en-US" sz="800" b="1" i="1">
            <a:solidFill>
              <a:schemeClr val="bg1"/>
            </a:solidFill>
          </a:endParaRPr>
        </a:p>
      </xdr:txBody>
    </xdr:sp>
    <xdr:clientData/>
  </xdr:twoCellAnchor>
  <xdr:twoCellAnchor>
    <xdr:from>
      <xdr:col>12</xdr:col>
      <xdr:colOff>399802</xdr:colOff>
      <xdr:row>32</xdr:row>
      <xdr:rowOff>1979</xdr:rowOff>
    </xdr:from>
    <xdr:to>
      <xdr:col>13</xdr:col>
      <xdr:colOff>387432</xdr:colOff>
      <xdr:row>34</xdr:row>
      <xdr:rowOff>150420</xdr:rowOff>
    </xdr:to>
    <xdr:sp macro="" textlink="$C$5">
      <xdr:nvSpPr>
        <xdr:cNvPr id="1054" name="TextBox 1053">
          <a:extLst>
            <a:ext uri="{FF2B5EF4-FFF2-40B4-BE49-F238E27FC236}">
              <a16:creationId xmlns:a16="http://schemas.microsoft.com/office/drawing/2014/main" id="{9AAD1F68-B665-4D31-B65A-BAD799940DCA}"/>
            </a:ext>
          </a:extLst>
        </xdr:cNvPr>
        <xdr:cNvSpPr txBox="1"/>
      </xdr:nvSpPr>
      <xdr:spPr>
        <a:xfrm>
          <a:off x="8823860" y="6125193"/>
          <a:ext cx="816429"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D4200E-B5E2-4192-B2D2-F151AF000762}" type="TxLink">
            <a:rPr lang="en-US" sz="900" b="1" i="0" u="none" strike="noStrike">
              <a:solidFill>
                <a:srgbClr val="FFFFFF"/>
              </a:solidFill>
              <a:latin typeface="Aptos Narrow"/>
            </a:rPr>
            <a:pPr algn="ctr"/>
            <a:t>GarrettG</a:t>
          </a:fld>
          <a:endParaRPr lang="en-US" sz="900" b="1" i="1">
            <a:solidFill>
              <a:schemeClr val="bg1"/>
            </a:solidFill>
          </a:endParaRPr>
        </a:p>
      </xdr:txBody>
    </xdr:sp>
    <xdr:clientData/>
  </xdr:twoCellAnchor>
  <xdr:twoCellAnchor>
    <xdr:from>
      <xdr:col>11</xdr:col>
      <xdr:colOff>263730</xdr:colOff>
      <xdr:row>31</xdr:row>
      <xdr:rowOff>164769</xdr:rowOff>
    </xdr:from>
    <xdr:to>
      <xdr:col>12</xdr:col>
      <xdr:colOff>140028</xdr:colOff>
      <xdr:row>32</xdr:row>
      <xdr:rowOff>41067</xdr:rowOff>
    </xdr:to>
    <xdr:sp macro="" textlink="">
      <xdr:nvSpPr>
        <xdr:cNvPr id="1055" name="Rectangle 1054">
          <a:extLst>
            <a:ext uri="{FF2B5EF4-FFF2-40B4-BE49-F238E27FC236}">
              <a16:creationId xmlns:a16="http://schemas.microsoft.com/office/drawing/2014/main" id="{C7D1BBC9-644D-4A96-9BE3-0013465A7C09}"/>
            </a:ext>
          </a:extLst>
        </xdr:cNvPr>
        <xdr:cNvSpPr/>
      </xdr:nvSpPr>
      <xdr:spPr>
        <a:xfrm>
          <a:off x="8081652" y="6102431"/>
          <a:ext cx="482434" cy="61850"/>
        </a:xfrm>
        <a:prstGeom prst="rect">
          <a:avLst/>
        </a:prstGeom>
        <a:gradFill>
          <a:gsLst>
            <a:gs pos="100000">
              <a:schemeClr val="accent2"/>
            </a:gs>
            <a:gs pos="0">
              <a:schemeClr val="accent2">
                <a:lumMod val="60000"/>
                <a:lumOff val="40000"/>
              </a:schemeClr>
            </a:gs>
          </a:gsLst>
          <a:lin ang="5400000" scaled="1"/>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552203</xdr:colOff>
      <xdr:row>31</xdr:row>
      <xdr:rowOff>164769</xdr:rowOff>
    </xdr:from>
    <xdr:to>
      <xdr:col>13</xdr:col>
      <xdr:colOff>205838</xdr:colOff>
      <xdr:row>32</xdr:row>
      <xdr:rowOff>41067</xdr:rowOff>
    </xdr:to>
    <xdr:sp macro="" textlink="">
      <xdr:nvSpPr>
        <xdr:cNvPr id="1056" name="Rectangle 1055">
          <a:extLst>
            <a:ext uri="{FF2B5EF4-FFF2-40B4-BE49-F238E27FC236}">
              <a16:creationId xmlns:a16="http://schemas.microsoft.com/office/drawing/2014/main" id="{ABA1EBAA-E595-4308-B5FE-4F86E65991EB}"/>
            </a:ext>
          </a:extLst>
        </xdr:cNvPr>
        <xdr:cNvSpPr/>
      </xdr:nvSpPr>
      <xdr:spPr>
        <a:xfrm>
          <a:off x="8976261" y="6102431"/>
          <a:ext cx="482434" cy="61850"/>
        </a:xfrm>
        <a:prstGeom prst="rect">
          <a:avLst/>
        </a:prstGeom>
        <a:gradFill>
          <a:gsLst>
            <a:gs pos="100000">
              <a:schemeClr val="tx2">
                <a:lumMod val="90000"/>
                <a:lumOff val="10000"/>
              </a:schemeClr>
            </a:gs>
            <a:gs pos="0">
              <a:schemeClr val="tx2">
                <a:lumMod val="25000"/>
                <a:lumOff val="75000"/>
              </a:schemeClr>
            </a:gs>
          </a:gsLst>
          <a:lin ang="5400000" scaled="1"/>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47625</xdr:colOff>
      <xdr:row>1</xdr:row>
      <xdr:rowOff>71437</xdr:rowOff>
    </xdr:from>
    <xdr:to>
      <xdr:col>16</xdr:col>
      <xdr:colOff>581025</xdr:colOff>
      <xdr:row>12</xdr:row>
      <xdr:rowOff>180975</xdr:rowOff>
    </xdr:to>
    <xdr:graphicFrame macro="">
      <xdr:nvGraphicFramePr>
        <xdr:cNvPr id="2" name="Chart 1">
          <a:extLst>
            <a:ext uri="{FF2B5EF4-FFF2-40B4-BE49-F238E27FC236}">
              <a16:creationId xmlns:a16="http://schemas.microsoft.com/office/drawing/2014/main" id="{10E0D529-E818-6BB9-07C0-95290A8A1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61911</xdr:colOff>
      <xdr:row>27</xdr:row>
      <xdr:rowOff>109537</xdr:rowOff>
    </xdr:from>
    <xdr:to>
      <xdr:col>16</xdr:col>
      <xdr:colOff>581024</xdr:colOff>
      <xdr:row>42</xdr:row>
      <xdr:rowOff>76200</xdr:rowOff>
    </xdr:to>
    <xdr:graphicFrame macro="">
      <xdr:nvGraphicFramePr>
        <xdr:cNvPr id="4" name="Chart 3">
          <a:extLst>
            <a:ext uri="{FF2B5EF4-FFF2-40B4-BE49-F238E27FC236}">
              <a16:creationId xmlns:a16="http://schemas.microsoft.com/office/drawing/2014/main" id="{78647439-F0CA-12A3-1915-C0F2B9A22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90486</xdr:colOff>
      <xdr:row>43</xdr:row>
      <xdr:rowOff>128587</xdr:rowOff>
    </xdr:from>
    <xdr:to>
      <xdr:col>16</xdr:col>
      <xdr:colOff>571499</xdr:colOff>
      <xdr:row>54</xdr:row>
      <xdr:rowOff>171450</xdr:rowOff>
    </xdr:to>
    <xdr:graphicFrame macro="">
      <xdr:nvGraphicFramePr>
        <xdr:cNvPr id="5" name="Chart 4">
          <a:extLst>
            <a:ext uri="{FF2B5EF4-FFF2-40B4-BE49-F238E27FC236}">
              <a16:creationId xmlns:a16="http://schemas.microsoft.com/office/drawing/2014/main" id="{FC043BF7-13E6-3D49-9DB2-F4BC2CC21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264738</xdr:colOff>
      <xdr:row>60</xdr:row>
      <xdr:rowOff>75919</xdr:rowOff>
    </xdr:from>
    <xdr:to>
      <xdr:col>2</xdr:col>
      <xdr:colOff>1060076</xdr:colOff>
      <xdr:row>72</xdr:row>
      <xdr:rowOff>118782</xdr:rowOff>
    </xdr:to>
    <xdr:graphicFrame macro="">
      <xdr:nvGraphicFramePr>
        <xdr:cNvPr id="7" name="Chart 6">
          <a:extLst>
            <a:ext uri="{FF2B5EF4-FFF2-40B4-BE49-F238E27FC236}">
              <a16:creationId xmlns:a16="http://schemas.microsoft.com/office/drawing/2014/main" id="{DC0DEFBA-EEE0-E40A-BA79-DDCFB51FE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1302963</xdr:colOff>
      <xdr:row>60</xdr:row>
      <xdr:rowOff>94969</xdr:rowOff>
    </xdr:from>
    <xdr:to>
      <xdr:col>5</xdr:col>
      <xdr:colOff>379319</xdr:colOff>
      <xdr:row>72</xdr:row>
      <xdr:rowOff>80682</xdr:rowOff>
    </xdr:to>
    <xdr:graphicFrame macro="">
      <xdr:nvGraphicFramePr>
        <xdr:cNvPr id="8" name="Chart 7">
          <a:extLst>
            <a:ext uri="{FF2B5EF4-FFF2-40B4-BE49-F238E27FC236}">
              <a16:creationId xmlns:a16="http://schemas.microsoft.com/office/drawing/2014/main" id="{D3041B28-46EF-93C3-0AF2-2F8DB3CFB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115980</xdr:colOff>
      <xdr:row>15</xdr:row>
      <xdr:rowOff>189659</xdr:rowOff>
    </xdr:from>
    <xdr:to>
      <xdr:col>33</xdr:col>
      <xdr:colOff>44824</xdr:colOff>
      <xdr:row>27</xdr:row>
      <xdr:rowOff>156882</xdr:rowOff>
    </xdr:to>
    <xdr:graphicFrame macro="">
      <xdr:nvGraphicFramePr>
        <xdr:cNvPr id="9" name="Chart 8">
          <a:extLst>
            <a:ext uri="{FF2B5EF4-FFF2-40B4-BE49-F238E27FC236}">
              <a16:creationId xmlns:a16="http://schemas.microsoft.com/office/drawing/2014/main" id="{1EB07F72-FF12-15E6-E6D1-1595716F6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207308</xdr:colOff>
      <xdr:row>29</xdr:row>
      <xdr:rowOff>101973</xdr:rowOff>
    </xdr:from>
    <xdr:to>
      <xdr:col>34</xdr:col>
      <xdr:colOff>403412</xdr:colOff>
      <xdr:row>42</xdr:row>
      <xdr:rowOff>168088</xdr:rowOff>
    </xdr:to>
    <xdr:graphicFrame macro="">
      <xdr:nvGraphicFramePr>
        <xdr:cNvPr id="11" name="Chart 10">
          <a:extLst>
            <a:ext uri="{FF2B5EF4-FFF2-40B4-BE49-F238E27FC236}">
              <a16:creationId xmlns:a16="http://schemas.microsoft.com/office/drawing/2014/main" id="{90EA4DAE-A1D0-2FA4-72A2-160195100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84044</xdr:colOff>
      <xdr:row>44</xdr:row>
      <xdr:rowOff>12326</xdr:rowOff>
    </xdr:from>
    <xdr:to>
      <xdr:col>35</xdr:col>
      <xdr:colOff>11206</xdr:colOff>
      <xdr:row>57</xdr:row>
      <xdr:rowOff>11206</xdr:rowOff>
    </xdr:to>
    <xdr:graphicFrame macro="">
      <xdr:nvGraphicFramePr>
        <xdr:cNvPr id="12" name="Chart 11">
          <a:extLst>
            <a:ext uri="{FF2B5EF4-FFF2-40B4-BE49-F238E27FC236}">
              <a16:creationId xmlns:a16="http://schemas.microsoft.com/office/drawing/2014/main" id="{413EB4C5-D4CE-860F-74F4-5FF77EAC2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296955</xdr:colOff>
      <xdr:row>43</xdr:row>
      <xdr:rowOff>12326</xdr:rowOff>
    </xdr:from>
    <xdr:to>
      <xdr:col>23</xdr:col>
      <xdr:colOff>67235</xdr:colOff>
      <xdr:row>55</xdr:row>
      <xdr:rowOff>156883</xdr:rowOff>
    </xdr:to>
    <xdr:graphicFrame macro="">
      <xdr:nvGraphicFramePr>
        <xdr:cNvPr id="13" name="Chart 12">
          <a:extLst>
            <a:ext uri="{FF2B5EF4-FFF2-40B4-BE49-F238E27FC236}">
              <a16:creationId xmlns:a16="http://schemas.microsoft.com/office/drawing/2014/main" id="{FC4BA63B-4D42-50C5-D914-A487188F5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465043</xdr:colOff>
      <xdr:row>56</xdr:row>
      <xdr:rowOff>113178</xdr:rowOff>
    </xdr:from>
    <xdr:to>
      <xdr:col>21</xdr:col>
      <xdr:colOff>1142999</xdr:colOff>
      <xdr:row>70</xdr:row>
      <xdr:rowOff>22411</xdr:rowOff>
    </xdr:to>
    <xdr:graphicFrame macro="">
      <xdr:nvGraphicFramePr>
        <xdr:cNvPr id="14" name="Chart 13">
          <a:extLst>
            <a:ext uri="{FF2B5EF4-FFF2-40B4-BE49-F238E27FC236}">
              <a16:creationId xmlns:a16="http://schemas.microsoft.com/office/drawing/2014/main" id="{7AC78896-E0A3-5CFC-8BD6-67A64E7C6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1479177</xdr:colOff>
      <xdr:row>56</xdr:row>
      <xdr:rowOff>145677</xdr:rowOff>
    </xdr:from>
    <xdr:to>
      <xdr:col>23</xdr:col>
      <xdr:colOff>470648</xdr:colOff>
      <xdr:row>69</xdr:row>
      <xdr:rowOff>179295</xdr:rowOff>
    </xdr:to>
    <xdr:graphicFrame macro="">
      <xdr:nvGraphicFramePr>
        <xdr:cNvPr id="15" name="Chart 14">
          <a:extLst>
            <a:ext uri="{FF2B5EF4-FFF2-40B4-BE49-F238E27FC236}">
              <a16:creationId xmlns:a16="http://schemas.microsoft.com/office/drawing/2014/main" id="{B3083D7F-D42D-46A0-1ECE-BC44F169B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296954</xdr:colOff>
      <xdr:row>13</xdr:row>
      <xdr:rowOff>45943</xdr:rowOff>
    </xdr:from>
    <xdr:to>
      <xdr:col>17</xdr:col>
      <xdr:colOff>347381</xdr:colOff>
      <xdr:row>25</xdr:row>
      <xdr:rowOff>78441</xdr:rowOff>
    </xdr:to>
    <xdr:graphicFrame macro="">
      <xdr:nvGraphicFramePr>
        <xdr:cNvPr id="6" name="Chart 5">
          <a:extLst>
            <a:ext uri="{FF2B5EF4-FFF2-40B4-BE49-F238E27FC236}">
              <a16:creationId xmlns:a16="http://schemas.microsoft.com/office/drawing/2014/main" id="{DFCC52F9-6F0E-D8B3-A9F8-DA88461BF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224118</xdr:colOff>
      <xdr:row>57</xdr:row>
      <xdr:rowOff>158003</xdr:rowOff>
    </xdr:from>
    <xdr:to>
      <xdr:col>13</xdr:col>
      <xdr:colOff>560294</xdr:colOff>
      <xdr:row>72</xdr:row>
      <xdr:rowOff>43703</xdr:rowOff>
    </xdr:to>
    <xdr:graphicFrame macro="">
      <xdr:nvGraphicFramePr>
        <xdr:cNvPr id="16" name="Chart 15">
          <a:extLst>
            <a:ext uri="{FF2B5EF4-FFF2-40B4-BE49-F238E27FC236}">
              <a16:creationId xmlns:a16="http://schemas.microsoft.com/office/drawing/2014/main" id="{A3B5A60D-527C-9E1F-E0BB-CC258E4ED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3810001</xdr:colOff>
      <xdr:row>44</xdr:row>
      <xdr:rowOff>57150</xdr:rowOff>
    </xdr:from>
    <xdr:to>
      <xdr:col>3</xdr:col>
      <xdr:colOff>3720354</xdr:colOff>
      <xdr:row>58</xdr:row>
      <xdr:rowOff>99732</xdr:rowOff>
    </xdr:to>
    <xdr:graphicFrame macro="">
      <xdr:nvGraphicFramePr>
        <xdr:cNvPr id="19" name="Chart 18">
          <a:extLst>
            <a:ext uri="{FF2B5EF4-FFF2-40B4-BE49-F238E27FC236}">
              <a16:creationId xmlns:a16="http://schemas.microsoft.com/office/drawing/2014/main" id="{DD81F96A-A40E-F111-1A1E-A3DB60C69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50FE-6B68-4746-A47D-DAEAD44F6B25}">
  <sheetPr codeName="Sheet1"/>
  <dimension ref="B1:T66"/>
  <sheetViews>
    <sheetView tabSelected="1" zoomScale="85" zoomScaleNormal="85" workbookViewId="0">
      <selection activeCell="G70" sqref="G70"/>
    </sheetView>
  </sheetViews>
  <sheetFormatPr defaultRowHeight="15" x14ac:dyDescent="0.25"/>
  <cols>
    <col min="1" max="1" width="9.42578125" style="1" bestFit="1" customWidth="1"/>
    <col min="2" max="2" width="22.85546875" style="1" bestFit="1" customWidth="1"/>
    <col min="3" max="3" width="37" style="1" customWidth="1"/>
    <col min="4" max="4" width="20.85546875" style="1" bestFit="1" customWidth="1"/>
    <col min="5" max="5" width="15" style="1" customWidth="1"/>
    <col min="6" max="6" width="16.140625" style="1" bestFit="1" customWidth="1"/>
    <col min="7" max="8" width="15" style="1" customWidth="1"/>
    <col min="9" max="9" width="25.28515625" style="1" bestFit="1" customWidth="1"/>
    <col min="10" max="10" width="23" style="1" bestFit="1" customWidth="1"/>
    <col min="11" max="11" width="26" style="1" bestFit="1" customWidth="1"/>
    <col min="12" max="12" width="13.140625" style="1" bestFit="1" customWidth="1"/>
    <col min="13" max="13" width="33" style="1" bestFit="1" customWidth="1"/>
    <col min="14" max="14" width="15.42578125" style="1" bestFit="1" customWidth="1"/>
    <col min="15" max="15" width="15.5703125" style="1" bestFit="1" customWidth="1"/>
    <col min="16" max="16" width="25.5703125" style="1" bestFit="1" customWidth="1"/>
    <col min="17" max="17" width="15.42578125" style="1" bestFit="1" customWidth="1"/>
    <col min="18" max="18" width="13.140625" style="1" bestFit="1" customWidth="1"/>
    <col min="19" max="19" width="16.7109375" style="1" bestFit="1" customWidth="1"/>
    <col min="20" max="20" width="19.7109375" style="1" bestFit="1" customWidth="1"/>
    <col min="21" max="16384" width="9.140625" style="1"/>
  </cols>
  <sheetData>
    <row r="1" spans="2:20" ht="15.75" thickBot="1" x14ac:dyDescent="0.3"/>
    <row r="2" spans="2:20" ht="15.75" thickBot="1" x14ac:dyDescent="0.3">
      <c r="B2" s="2" t="s">
        <v>169</v>
      </c>
      <c r="C2" s="34" t="s">
        <v>5</v>
      </c>
      <c r="D2" s="37" t="str">
        <f>VLOOKUP(C2,'Data Dictionary'!B:C,2,FALSE)</f>
        <v>Boost used per minute</v>
      </c>
      <c r="E2" s="37"/>
      <c r="F2" s="37"/>
      <c r="G2" s="37"/>
      <c r="H2" s="38"/>
    </row>
    <row r="4" spans="2:20" ht="15.75" thickBot="1" x14ac:dyDescent="0.3"/>
    <row r="5" spans="2:20" ht="15.75" thickBot="1" x14ac:dyDescent="0.3">
      <c r="B5" s="2" t="s">
        <v>0</v>
      </c>
      <c r="C5" s="3" t="s">
        <v>1</v>
      </c>
      <c r="D5" s="3" t="s">
        <v>2</v>
      </c>
      <c r="E5" s="3" t="s">
        <v>3</v>
      </c>
      <c r="F5" s="3" t="s">
        <v>4</v>
      </c>
      <c r="G5" s="3" t="s">
        <v>5</v>
      </c>
      <c r="H5" s="3" t="s">
        <v>6</v>
      </c>
      <c r="I5" s="3" t="s">
        <v>7</v>
      </c>
      <c r="J5" s="3" t="s">
        <v>8</v>
      </c>
      <c r="K5" s="3" t="s">
        <v>9</v>
      </c>
      <c r="L5" s="3" t="s">
        <v>10</v>
      </c>
      <c r="M5" s="3" t="s">
        <v>11</v>
      </c>
      <c r="N5" s="3" t="s">
        <v>12</v>
      </c>
      <c r="O5" s="3" t="s">
        <v>13</v>
      </c>
      <c r="P5" s="3" t="s">
        <v>14</v>
      </c>
      <c r="Q5" s="3" t="s">
        <v>15</v>
      </c>
      <c r="R5" s="3" t="s">
        <v>16</v>
      </c>
      <c r="S5" s="4" t="s">
        <v>17</v>
      </c>
      <c r="T5" s="4" t="s">
        <v>176</v>
      </c>
    </row>
    <row r="6" spans="2:20" x14ac:dyDescent="0.25">
      <c r="B6" s="5" t="s">
        <v>18</v>
      </c>
      <c r="C6" s="6" t="s">
        <v>19</v>
      </c>
      <c r="D6" s="6">
        <v>6</v>
      </c>
      <c r="E6" s="6">
        <v>360.22</v>
      </c>
      <c r="F6" s="7">
        <v>0.16600000000000001</v>
      </c>
      <c r="G6" s="6">
        <v>359.69</v>
      </c>
      <c r="H6" s="7">
        <v>0.33300000000000002</v>
      </c>
      <c r="I6" s="6">
        <v>63.17</v>
      </c>
      <c r="J6" s="6">
        <v>22.83</v>
      </c>
      <c r="K6" s="6">
        <v>30.41</v>
      </c>
      <c r="L6" s="6">
        <v>0.67720000000000002</v>
      </c>
      <c r="M6" s="22">
        <v>3435.87</v>
      </c>
      <c r="N6" s="6">
        <v>2.83</v>
      </c>
      <c r="O6" s="6">
        <v>1.83</v>
      </c>
      <c r="P6" s="6">
        <v>2.33</v>
      </c>
      <c r="Q6" s="6">
        <v>1</v>
      </c>
      <c r="R6" s="7">
        <v>0.35289999999999999</v>
      </c>
      <c r="S6" s="8">
        <v>0.25</v>
      </c>
      <c r="T6" s="1">
        <f>K6*D6</f>
        <v>182.46</v>
      </c>
    </row>
    <row r="7" spans="2:20" x14ac:dyDescent="0.25">
      <c r="B7" s="9" t="s">
        <v>20</v>
      </c>
      <c r="C7" s="10" t="s">
        <v>21</v>
      </c>
      <c r="D7" s="10">
        <v>2</v>
      </c>
      <c r="E7" s="10">
        <v>384.49</v>
      </c>
      <c r="F7" s="11">
        <v>0.66600000000000004</v>
      </c>
      <c r="G7" s="10">
        <v>386.36</v>
      </c>
      <c r="H7" s="11">
        <v>0.66600000000000004</v>
      </c>
      <c r="I7" s="10">
        <v>71.5</v>
      </c>
      <c r="J7" s="10">
        <v>24.5</v>
      </c>
      <c r="K7" s="10">
        <v>51.31</v>
      </c>
      <c r="L7" s="10">
        <v>0.76639999999999997</v>
      </c>
      <c r="M7" s="23">
        <v>3810.23</v>
      </c>
      <c r="N7" s="10">
        <v>2</v>
      </c>
      <c r="O7" s="10">
        <v>1.5</v>
      </c>
      <c r="P7" s="10">
        <v>2</v>
      </c>
      <c r="Q7" s="10">
        <v>0</v>
      </c>
      <c r="R7" s="11">
        <v>0</v>
      </c>
      <c r="S7" s="12">
        <v>0.25</v>
      </c>
      <c r="T7" s="1">
        <f t="shared" ref="T7:T18" si="0">K7*D7</f>
        <v>102.62</v>
      </c>
    </row>
    <row r="8" spans="2:20" x14ac:dyDescent="0.25">
      <c r="B8" s="9" t="s">
        <v>22</v>
      </c>
      <c r="C8" s="10" t="s">
        <v>21</v>
      </c>
      <c r="D8" s="10">
        <v>6</v>
      </c>
      <c r="E8" s="10">
        <v>390.7</v>
      </c>
      <c r="F8" s="11">
        <v>0.83299999999999996</v>
      </c>
      <c r="G8" s="10">
        <v>408.37</v>
      </c>
      <c r="H8" s="11">
        <v>0.83299999999999996</v>
      </c>
      <c r="I8" s="10">
        <v>83.83</v>
      </c>
      <c r="J8" s="10">
        <v>19.829999999999998</v>
      </c>
      <c r="K8" s="10">
        <v>38.01</v>
      </c>
      <c r="L8" s="10">
        <v>0.74809999999999999</v>
      </c>
      <c r="M8" s="23">
        <v>3803.03</v>
      </c>
      <c r="N8" s="10">
        <v>3.5</v>
      </c>
      <c r="O8" s="10">
        <v>1.83</v>
      </c>
      <c r="P8" s="10">
        <v>2</v>
      </c>
      <c r="Q8" s="10">
        <v>1.33</v>
      </c>
      <c r="R8" s="11">
        <v>0.38100000000000001</v>
      </c>
      <c r="S8" s="12">
        <v>0.42</v>
      </c>
      <c r="T8" s="1">
        <f t="shared" si="0"/>
        <v>228.06</v>
      </c>
    </row>
    <row r="9" spans="2:20" x14ac:dyDescent="0.25">
      <c r="B9" s="9" t="s">
        <v>23</v>
      </c>
      <c r="C9" s="10" t="s">
        <v>21</v>
      </c>
      <c r="D9" s="10">
        <v>6</v>
      </c>
      <c r="E9" s="10">
        <v>353.21</v>
      </c>
      <c r="F9" s="11">
        <v>0</v>
      </c>
      <c r="G9" s="10">
        <v>358.38</v>
      </c>
      <c r="H9" s="11">
        <v>0.16600000000000001</v>
      </c>
      <c r="I9" s="10">
        <v>62.17</v>
      </c>
      <c r="J9" s="10">
        <v>21.5</v>
      </c>
      <c r="K9" s="10">
        <v>33.42</v>
      </c>
      <c r="L9" s="10">
        <v>0.82599999999999996</v>
      </c>
      <c r="M9" s="23">
        <v>3866.82</v>
      </c>
      <c r="N9" s="10">
        <v>2.17</v>
      </c>
      <c r="O9" s="10">
        <v>2.17</v>
      </c>
      <c r="P9" s="10">
        <v>2</v>
      </c>
      <c r="Q9" s="10">
        <v>0.67</v>
      </c>
      <c r="R9" s="11">
        <v>0.30769999999999997</v>
      </c>
      <c r="S9" s="12">
        <v>0.57999999999999996</v>
      </c>
      <c r="T9" s="1">
        <f t="shared" si="0"/>
        <v>200.52</v>
      </c>
    </row>
    <row r="10" spans="2:20" x14ac:dyDescent="0.25">
      <c r="B10" s="9" t="s">
        <v>24</v>
      </c>
      <c r="C10" s="10" t="s">
        <v>19</v>
      </c>
      <c r="D10" s="10">
        <v>6</v>
      </c>
      <c r="E10" s="10">
        <v>368.38</v>
      </c>
      <c r="F10" s="11">
        <v>0.5</v>
      </c>
      <c r="G10" s="10">
        <v>362.21</v>
      </c>
      <c r="H10" s="11">
        <v>0.5</v>
      </c>
      <c r="I10" s="10">
        <v>81</v>
      </c>
      <c r="J10" s="10">
        <v>19.829999999999998</v>
      </c>
      <c r="K10" s="10">
        <v>38.32</v>
      </c>
      <c r="L10" s="10">
        <v>0.6966</v>
      </c>
      <c r="M10" s="23">
        <v>3541.91</v>
      </c>
      <c r="N10" s="10">
        <v>2.5</v>
      </c>
      <c r="O10" s="10">
        <v>1.17</v>
      </c>
      <c r="P10" s="10">
        <v>2.33</v>
      </c>
      <c r="Q10" s="10">
        <v>0.5</v>
      </c>
      <c r="R10" s="11">
        <v>0.2</v>
      </c>
      <c r="S10" s="12">
        <v>-0.08</v>
      </c>
      <c r="T10" s="1">
        <f t="shared" si="0"/>
        <v>229.92000000000002</v>
      </c>
    </row>
    <row r="11" spans="2:20" x14ac:dyDescent="0.25">
      <c r="B11" s="9" t="s">
        <v>25</v>
      </c>
      <c r="C11" s="10" t="s">
        <v>19</v>
      </c>
      <c r="D11" s="10">
        <v>6</v>
      </c>
      <c r="E11" s="10">
        <v>361.81</v>
      </c>
      <c r="F11" s="11">
        <v>0.33300000000000002</v>
      </c>
      <c r="G11" s="10">
        <v>351.75</v>
      </c>
      <c r="H11" s="11">
        <v>0</v>
      </c>
      <c r="I11" s="10">
        <v>52</v>
      </c>
      <c r="J11" s="10">
        <v>22.17</v>
      </c>
      <c r="K11" s="10">
        <v>44.38</v>
      </c>
      <c r="L11" s="10">
        <v>0.72409999999999997</v>
      </c>
      <c r="M11" s="23">
        <v>3581.71</v>
      </c>
      <c r="N11" s="10">
        <v>3.17</v>
      </c>
      <c r="O11" s="10">
        <v>2.17</v>
      </c>
      <c r="P11" s="10">
        <v>2.33</v>
      </c>
      <c r="Q11" s="10">
        <v>0.5</v>
      </c>
      <c r="R11" s="11">
        <v>0.15790000000000001</v>
      </c>
      <c r="S11" s="12">
        <v>0.42</v>
      </c>
      <c r="T11" s="1">
        <f t="shared" si="0"/>
        <v>266.28000000000003</v>
      </c>
    </row>
    <row r="12" spans="2:20" x14ac:dyDescent="0.25">
      <c r="B12" s="9" t="s">
        <v>26</v>
      </c>
      <c r="C12" s="10" t="s">
        <v>21</v>
      </c>
      <c r="D12" s="10">
        <v>4</v>
      </c>
      <c r="E12" s="10">
        <v>434.63</v>
      </c>
      <c r="F12" s="11">
        <v>1</v>
      </c>
      <c r="G12" s="10">
        <v>435.54</v>
      </c>
      <c r="H12" s="11">
        <v>1</v>
      </c>
      <c r="I12" s="10">
        <v>55.5</v>
      </c>
      <c r="J12" s="10">
        <v>23.25</v>
      </c>
      <c r="K12" s="10">
        <v>61.2</v>
      </c>
      <c r="L12" s="10">
        <v>0.75539999999999996</v>
      </c>
      <c r="M12" s="23">
        <v>4047.22</v>
      </c>
      <c r="N12" s="10">
        <v>2.5</v>
      </c>
      <c r="O12" s="10">
        <v>1.5</v>
      </c>
      <c r="P12" s="10">
        <v>2</v>
      </c>
      <c r="Q12" s="10">
        <v>0.5</v>
      </c>
      <c r="R12" s="11">
        <v>0.2</v>
      </c>
      <c r="S12" s="12">
        <v>0.25</v>
      </c>
      <c r="T12" s="1">
        <f t="shared" si="0"/>
        <v>244.8</v>
      </c>
    </row>
    <row r="13" spans="2:20" x14ac:dyDescent="0.25">
      <c r="B13" s="9" t="s">
        <v>27</v>
      </c>
      <c r="C13" s="10" t="s">
        <v>28</v>
      </c>
      <c r="D13" s="10">
        <v>7</v>
      </c>
      <c r="E13" s="10">
        <v>431</v>
      </c>
      <c r="F13" s="11">
        <v>1</v>
      </c>
      <c r="G13" s="10">
        <v>430.58</v>
      </c>
      <c r="H13" s="11">
        <v>0.8</v>
      </c>
      <c r="I13" s="10">
        <v>64.290000000000006</v>
      </c>
      <c r="J13" s="10">
        <v>21</v>
      </c>
      <c r="K13" s="10">
        <v>60.41</v>
      </c>
      <c r="L13" s="10">
        <v>0.73829999999999996</v>
      </c>
      <c r="M13" s="23">
        <v>3707.51</v>
      </c>
      <c r="N13" s="10">
        <v>1.71</v>
      </c>
      <c r="O13" s="10">
        <v>1.43</v>
      </c>
      <c r="P13" s="10">
        <v>1.29</v>
      </c>
      <c r="Q13" s="10">
        <v>0.28999999999999998</v>
      </c>
      <c r="R13" s="11">
        <v>0.16669999999999999</v>
      </c>
      <c r="S13" s="12">
        <v>0.56999999999999995</v>
      </c>
      <c r="T13" s="1">
        <f t="shared" si="0"/>
        <v>422.87</v>
      </c>
    </row>
    <row r="14" spans="2:20" x14ac:dyDescent="0.25">
      <c r="B14" s="9" t="s">
        <v>29</v>
      </c>
      <c r="C14" s="10" t="s">
        <v>30</v>
      </c>
      <c r="D14" s="10">
        <v>7</v>
      </c>
      <c r="E14" s="10">
        <v>395.74</v>
      </c>
      <c r="F14" s="11">
        <v>0.2</v>
      </c>
      <c r="G14" s="10">
        <v>409.01</v>
      </c>
      <c r="H14" s="11">
        <v>0.2</v>
      </c>
      <c r="I14" s="10">
        <v>66.14</v>
      </c>
      <c r="J14" s="10">
        <v>19.71</v>
      </c>
      <c r="K14" s="10">
        <v>33.35</v>
      </c>
      <c r="L14" s="10">
        <v>0.71830000000000005</v>
      </c>
      <c r="M14" s="23">
        <v>3673.71</v>
      </c>
      <c r="N14" s="10">
        <v>2.14</v>
      </c>
      <c r="O14" s="10">
        <v>1.57</v>
      </c>
      <c r="P14" s="10">
        <v>1.43</v>
      </c>
      <c r="Q14" s="10">
        <v>0</v>
      </c>
      <c r="R14" s="11">
        <v>0</v>
      </c>
      <c r="S14" s="12">
        <v>0.56999999999999995</v>
      </c>
      <c r="T14" s="1">
        <f t="shared" si="0"/>
        <v>233.45000000000002</v>
      </c>
    </row>
    <row r="15" spans="2:20" x14ac:dyDescent="0.25">
      <c r="B15" s="9" t="s">
        <v>31</v>
      </c>
      <c r="C15" s="10" t="s">
        <v>30</v>
      </c>
      <c r="D15" s="10">
        <v>7</v>
      </c>
      <c r="E15" s="10">
        <v>426.95</v>
      </c>
      <c r="F15" s="11">
        <v>0.8</v>
      </c>
      <c r="G15" s="10">
        <v>437.71</v>
      </c>
      <c r="H15" s="11">
        <v>1</v>
      </c>
      <c r="I15" s="10">
        <v>60.43</v>
      </c>
      <c r="J15" s="10">
        <v>22</v>
      </c>
      <c r="K15" s="10">
        <v>35.14</v>
      </c>
      <c r="L15" s="10">
        <v>0.73460000000000003</v>
      </c>
      <c r="M15" s="23">
        <v>3652.75</v>
      </c>
      <c r="N15" s="10">
        <v>3</v>
      </c>
      <c r="O15" s="10">
        <v>1.43</v>
      </c>
      <c r="P15" s="10">
        <v>1.43</v>
      </c>
      <c r="Q15" s="10">
        <v>0.56999999999999995</v>
      </c>
      <c r="R15" s="11">
        <v>0.1905</v>
      </c>
      <c r="S15" s="12">
        <v>0.5</v>
      </c>
      <c r="T15" s="1">
        <f t="shared" si="0"/>
        <v>245.98000000000002</v>
      </c>
    </row>
    <row r="16" spans="2:20" x14ac:dyDescent="0.25">
      <c r="B16" s="9" t="s">
        <v>32</v>
      </c>
      <c r="C16" s="10" t="s">
        <v>30</v>
      </c>
      <c r="D16" s="10">
        <v>7</v>
      </c>
      <c r="E16" s="10">
        <v>405.58</v>
      </c>
      <c r="F16" s="11">
        <v>0.4</v>
      </c>
      <c r="G16" s="10">
        <v>417.78</v>
      </c>
      <c r="H16" s="11">
        <v>0.6</v>
      </c>
      <c r="I16" s="10">
        <v>58.43</v>
      </c>
      <c r="J16" s="10">
        <v>20.86</v>
      </c>
      <c r="K16" s="10">
        <v>48.26</v>
      </c>
      <c r="L16" s="10">
        <v>0.73619999999999997</v>
      </c>
      <c r="M16" s="23">
        <v>3699.43</v>
      </c>
      <c r="N16" s="10">
        <v>2.14</v>
      </c>
      <c r="O16" s="10">
        <v>1.29</v>
      </c>
      <c r="P16" s="10">
        <v>1.43</v>
      </c>
      <c r="Q16" s="10">
        <v>0.71</v>
      </c>
      <c r="R16" s="11">
        <v>0.33329999999999999</v>
      </c>
      <c r="S16" s="12">
        <v>0.43</v>
      </c>
      <c r="T16" s="1">
        <f t="shared" si="0"/>
        <v>337.82</v>
      </c>
    </row>
    <row r="17" spans="2:20" x14ac:dyDescent="0.25">
      <c r="B17" s="9" t="s">
        <v>33</v>
      </c>
      <c r="C17" s="10" t="s">
        <v>28</v>
      </c>
      <c r="D17" s="10">
        <v>7</v>
      </c>
      <c r="E17" s="10">
        <v>355.38</v>
      </c>
      <c r="F17" s="11">
        <v>0</v>
      </c>
      <c r="G17" s="10">
        <v>351.91</v>
      </c>
      <c r="H17" s="11">
        <v>0</v>
      </c>
      <c r="I17" s="10">
        <v>60.14</v>
      </c>
      <c r="J17" s="10">
        <v>18.43</v>
      </c>
      <c r="K17" s="10">
        <v>20.02</v>
      </c>
      <c r="L17" s="10">
        <v>0.70989999999999998</v>
      </c>
      <c r="M17" s="23">
        <v>3825.82</v>
      </c>
      <c r="N17" s="10">
        <v>3</v>
      </c>
      <c r="O17" s="10">
        <v>1.43</v>
      </c>
      <c r="P17" s="10">
        <v>1.29</v>
      </c>
      <c r="Q17" s="10">
        <v>0.71</v>
      </c>
      <c r="R17" s="11">
        <v>0.23810000000000001</v>
      </c>
      <c r="S17" s="12">
        <v>0.56999999999999995</v>
      </c>
      <c r="T17" s="1">
        <f t="shared" si="0"/>
        <v>140.13999999999999</v>
      </c>
    </row>
    <row r="18" spans="2:20" ht="15.75" thickBot="1" x14ac:dyDescent="0.3">
      <c r="B18" s="13" t="s">
        <v>34</v>
      </c>
      <c r="C18" s="14" t="s">
        <v>28</v>
      </c>
      <c r="D18" s="14">
        <v>7</v>
      </c>
      <c r="E18" s="14">
        <v>408.24</v>
      </c>
      <c r="F18" s="15">
        <v>0.6</v>
      </c>
      <c r="G18" s="14">
        <v>417.7</v>
      </c>
      <c r="H18" s="15">
        <v>0.4</v>
      </c>
      <c r="I18" s="14">
        <v>53.71</v>
      </c>
      <c r="J18" s="14">
        <v>21.86</v>
      </c>
      <c r="K18" s="14">
        <v>50.67</v>
      </c>
      <c r="L18" s="14">
        <v>0.75680000000000003</v>
      </c>
      <c r="M18" s="24">
        <v>3777.93</v>
      </c>
      <c r="N18" s="14">
        <v>2.71</v>
      </c>
      <c r="O18" s="14">
        <v>1.29</v>
      </c>
      <c r="P18" s="14">
        <v>1.29</v>
      </c>
      <c r="Q18" s="14">
        <v>0.43</v>
      </c>
      <c r="R18" s="15">
        <v>0.15790000000000001</v>
      </c>
      <c r="S18" s="16">
        <v>0.5</v>
      </c>
      <c r="T18" s="1">
        <f t="shared" si="0"/>
        <v>354.69</v>
      </c>
    </row>
    <row r="21" spans="2:20" ht="15.75" thickBot="1" x14ac:dyDescent="0.3"/>
    <row r="22" spans="2:20" ht="15.75" thickBot="1" x14ac:dyDescent="0.3">
      <c r="C22" s="2" t="s">
        <v>1</v>
      </c>
      <c r="D22" s="3" t="s">
        <v>2</v>
      </c>
      <c r="E22" s="3" t="s">
        <v>3</v>
      </c>
      <c r="F22" s="3" t="s">
        <v>4</v>
      </c>
      <c r="G22" s="3" t="s">
        <v>5</v>
      </c>
      <c r="H22" s="3" t="s">
        <v>6</v>
      </c>
      <c r="I22" s="3" t="s">
        <v>7</v>
      </c>
      <c r="J22" s="3" t="s">
        <v>8</v>
      </c>
      <c r="K22" s="3" t="s">
        <v>9</v>
      </c>
      <c r="L22" s="3" t="s">
        <v>10</v>
      </c>
      <c r="M22" s="3" t="s">
        <v>11</v>
      </c>
      <c r="N22" s="3" t="s">
        <v>12</v>
      </c>
      <c r="O22" s="3" t="s">
        <v>13</v>
      </c>
      <c r="P22" s="3" t="s">
        <v>14</v>
      </c>
      <c r="Q22" s="3" t="s">
        <v>15</v>
      </c>
      <c r="R22" s="3" t="s">
        <v>16</v>
      </c>
      <c r="S22" s="4" t="s">
        <v>17</v>
      </c>
    </row>
    <row r="23" spans="2:20" x14ac:dyDescent="0.25">
      <c r="C23" s="5" t="s">
        <v>19</v>
      </c>
      <c r="D23" s="6">
        <v>6</v>
      </c>
      <c r="E23" s="6">
        <v>1090.4100000000001</v>
      </c>
      <c r="F23" s="6">
        <v>0.999</v>
      </c>
      <c r="G23" s="6">
        <v>1073.6500000000001</v>
      </c>
      <c r="H23" s="6">
        <v>0.83299999999999996</v>
      </c>
      <c r="I23" s="6">
        <v>196.16666670000001</v>
      </c>
      <c r="J23" s="6">
        <v>64.833333330000002</v>
      </c>
      <c r="K23" s="6">
        <v>113.11</v>
      </c>
      <c r="L23" s="6">
        <v>2.0979000000000001</v>
      </c>
      <c r="M23" s="6">
        <v>10559.49</v>
      </c>
      <c r="N23" s="6">
        <v>8.5</v>
      </c>
      <c r="O23" s="6">
        <v>5.1666666670000003</v>
      </c>
      <c r="P23" s="6">
        <v>7</v>
      </c>
      <c r="Q23" s="6">
        <v>2</v>
      </c>
      <c r="R23" s="6">
        <v>0.71083591300000004</v>
      </c>
      <c r="S23" s="8">
        <v>0.58333333300000001</v>
      </c>
    </row>
    <row r="24" spans="2:20" x14ac:dyDescent="0.25">
      <c r="C24" s="9" t="s">
        <v>21</v>
      </c>
      <c r="D24" s="10">
        <v>6</v>
      </c>
      <c r="E24" s="10">
        <v>1563.03</v>
      </c>
      <c r="F24" s="10">
        <v>2.4990000000000001</v>
      </c>
      <c r="G24" s="10">
        <v>1588.65</v>
      </c>
      <c r="H24" s="10">
        <v>2.665</v>
      </c>
      <c r="I24" s="10">
        <v>273</v>
      </c>
      <c r="J24" s="10">
        <v>89.083333330000002</v>
      </c>
      <c r="K24" s="10">
        <v>183.9216667</v>
      </c>
      <c r="L24" s="10">
        <v>3.0958999999999999</v>
      </c>
      <c r="M24" s="10">
        <v>15527.3</v>
      </c>
      <c r="N24" s="10">
        <v>10.16666667</v>
      </c>
      <c r="O24" s="10">
        <v>7</v>
      </c>
      <c r="P24" s="10">
        <v>8</v>
      </c>
      <c r="Q24" s="10">
        <v>2.5</v>
      </c>
      <c r="R24" s="10">
        <v>0.88864468900000004</v>
      </c>
      <c r="S24" s="12">
        <v>1.5</v>
      </c>
    </row>
    <row r="25" spans="2:20" ht="15.75" thickBot="1" x14ac:dyDescent="0.3">
      <c r="C25" s="13" t="s">
        <v>35</v>
      </c>
      <c r="D25" s="14"/>
      <c r="E25" s="14">
        <v>-472.62</v>
      </c>
      <c r="F25" s="14">
        <v>-1.5</v>
      </c>
      <c r="G25" s="14">
        <v>-515</v>
      </c>
      <c r="H25" s="14">
        <v>-1.8320000000000001</v>
      </c>
      <c r="I25" s="14">
        <v>-76.833333330000002</v>
      </c>
      <c r="J25" s="14">
        <v>-24.25</v>
      </c>
      <c r="K25" s="14">
        <v>-70.811666669999994</v>
      </c>
      <c r="L25" s="14">
        <v>-0.998</v>
      </c>
      <c r="M25" s="14">
        <v>-4967.8100000000004</v>
      </c>
      <c r="N25" s="14">
        <v>-1.6666666670000001</v>
      </c>
      <c r="O25" s="14">
        <v>-1.8333333329999999</v>
      </c>
      <c r="P25" s="14">
        <v>-1</v>
      </c>
      <c r="Q25" s="14">
        <v>-0.5</v>
      </c>
      <c r="R25" s="14">
        <v>-0.177808775</v>
      </c>
      <c r="S25" s="16">
        <v>-0.91666666699999999</v>
      </c>
    </row>
    <row r="29" spans="2:20" ht="15.75" thickBot="1" x14ac:dyDescent="0.3"/>
    <row r="30" spans="2:20" ht="18.75" x14ac:dyDescent="0.3">
      <c r="C30" s="54" t="s">
        <v>36</v>
      </c>
      <c r="D30" s="55"/>
      <c r="E30" s="55"/>
      <c r="F30" s="55"/>
      <c r="G30" s="55"/>
      <c r="H30" s="55"/>
      <c r="I30" s="55"/>
      <c r="J30" s="55"/>
      <c r="K30" s="55"/>
      <c r="L30" s="55"/>
      <c r="M30" s="55"/>
      <c r="N30" s="55"/>
      <c r="O30" s="56"/>
    </row>
    <row r="31" spans="2:20" ht="21" customHeight="1" x14ac:dyDescent="0.25">
      <c r="C31" s="9" t="s">
        <v>37</v>
      </c>
      <c r="D31" s="10"/>
      <c r="E31" s="10"/>
      <c r="F31" s="10"/>
      <c r="G31" s="10"/>
      <c r="H31" s="10"/>
      <c r="I31" s="10"/>
      <c r="J31" s="10"/>
      <c r="K31" s="10"/>
      <c r="L31" s="10"/>
      <c r="M31" s="10"/>
      <c r="N31" s="10"/>
      <c r="O31" s="12"/>
    </row>
    <row r="32" spans="2:20" ht="54.75" customHeight="1" x14ac:dyDescent="0.25">
      <c r="C32" s="48" t="s">
        <v>65</v>
      </c>
      <c r="D32" s="49"/>
      <c r="E32" s="49"/>
      <c r="F32" s="49"/>
      <c r="G32" s="49"/>
      <c r="H32" s="49"/>
      <c r="I32" s="49"/>
      <c r="J32" s="49"/>
      <c r="K32" s="49"/>
      <c r="L32" s="49"/>
      <c r="M32" s="49"/>
      <c r="N32" s="49"/>
      <c r="O32" s="50"/>
    </row>
    <row r="33" spans="3:15" ht="36.75" customHeight="1" x14ac:dyDescent="0.25">
      <c r="C33" s="48" t="s">
        <v>38</v>
      </c>
      <c r="D33" s="49"/>
      <c r="E33" s="49"/>
      <c r="F33" s="49"/>
      <c r="G33" s="49"/>
      <c r="H33" s="49"/>
      <c r="I33" s="49"/>
      <c r="J33" s="49"/>
      <c r="K33" s="49"/>
      <c r="L33" s="49"/>
      <c r="M33" s="49"/>
      <c r="N33" s="49"/>
      <c r="O33" s="50"/>
    </row>
    <row r="34" spans="3:15" ht="51.75" customHeight="1" x14ac:dyDescent="0.25">
      <c r="C34" s="48" t="s">
        <v>39</v>
      </c>
      <c r="D34" s="49"/>
      <c r="E34" s="49"/>
      <c r="F34" s="49"/>
      <c r="G34" s="49"/>
      <c r="H34" s="49"/>
      <c r="I34" s="49"/>
      <c r="J34" s="49"/>
      <c r="K34" s="49"/>
      <c r="L34" s="49"/>
      <c r="M34" s="49"/>
      <c r="N34" s="49"/>
      <c r="O34" s="50"/>
    </row>
    <row r="35" spans="3:15" ht="32.25" customHeight="1" thickBot="1" x14ac:dyDescent="0.3">
      <c r="C35" s="51" t="s">
        <v>40</v>
      </c>
      <c r="D35" s="52"/>
      <c r="E35" s="52"/>
      <c r="F35" s="52"/>
      <c r="G35" s="52"/>
      <c r="H35" s="52"/>
      <c r="I35" s="52"/>
      <c r="J35" s="52"/>
      <c r="K35" s="52"/>
      <c r="L35" s="52"/>
      <c r="M35" s="52"/>
      <c r="N35" s="52"/>
      <c r="O35" s="53"/>
    </row>
    <row r="37" spans="3:15" ht="15.75" thickBot="1" x14ac:dyDescent="0.3"/>
    <row r="38" spans="3:15" ht="19.5" thickBot="1" x14ac:dyDescent="0.3">
      <c r="C38" s="57" t="s">
        <v>41</v>
      </c>
      <c r="D38" s="58"/>
      <c r="E38" s="58"/>
      <c r="F38" s="58"/>
      <c r="G38" s="58"/>
      <c r="H38" s="58"/>
      <c r="I38" s="58"/>
      <c r="J38" s="58"/>
      <c r="K38" s="58"/>
      <c r="L38" s="58"/>
      <c r="M38" s="59"/>
    </row>
    <row r="39" spans="3:15" ht="99" customHeight="1" x14ac:dyDescent="0.25">
      <c r="C39" s="17" t="s">
        <v>18</v>
      </c>
      <c r="D39" s="75" t="s">
        <v>42</v>
      </c>
      <c r="E39" s="76"/>
      <c r="F39" s="76"/>
      <c r="G39" s="76"/>
      <c r="H39" s="76" t="s">
        <v>43</v>
      </c>
      <c r="I39" s="76"/>
      <c r="J39" s="76"/>
      <c r="K39" s="76" t="s">
        <v>44</v>
      </c>
      <c r="L39" s="76"/>
      <c r="M39" s="77"/>
    </row>
    <row r="40" spans="3:15" ht="89.25" customHeight="1" x14ac:dyDescent="0.25">
      <c r="C40" s="18" t="s">
        <v>45</v>
      </c>
      <c r="D40" s="69" t="s">
        <v>46</v>
      </c>
      <c r="E40" s="70"/>
      <c r="F40" s="70"/>
      <c r="G40" s="70"/>
      <c r="H40" s="70" t="s">
        <v>47</v>
      </c>
      <c r="I40" s="70"/>
      <c r="J40" s="70"/>
      <c r="K40" s="70" t="s">
        <v>48</v>
      </c>
      <c r="L40" s="70"/>
      <c r="M40" s="73"/>
    </row>
    <row r="41" spans="3:15" ht="120" customHeight="1" thickBot="1" x14ac:dyDescent="0.3">
      <c r="C41" s="19" t="s">
        <v>49</v>
      </c>
      <c r="D41" s="71" t="s">
        <v>50</v>
      </c>
      <c r="E41" s="72"/>
      <c r="F41" s="72"/>
      <c r="G41" s="72"/>
      <c r="H41" s="72" t="s">
        <v>51</v>
      </c>
      <c r="I41" s="72"/>
      <c r="J41" s="72"/>
      <c r="K41" s="72" t="s">
        <v>52</v>
      </c>
      <c r="L41" s="72"/>
      <c r="M41" s="74"/>
    </row>
    <row r="43" spans="3:15" ht="15.75" thickBot="1" x14ac:dyDescent="0.3"/>
    <row r="44" spans="3:15" ht="37.5" customHeight="1" thickBot="1" x14ac:dyDescent="0.3">
      <c r="C44" s="66" t="s">
        <v>53</v>
      </c>
      <c r="D44" s="67"/>
      <c r="E44" s="67"/>
      <c r="F44" s="67"/>
      <c r="G44" s="67"/>
      <c r="H44" s="67"/>
      <c r="I44" s="67"/>
      <c r="J44" s="67"/>
      <c r="K44" s="67"/>
      <c r="L44" s="67"/>
      <c r="M44" s="68"/>
    </row>
    <row r="47" spans="3:15" ht="15.75" thickBot="1" x14ac:dyDescent="0.3"/>
    <row r="48" spans="3:15" ht="19.5" thickBot="1" x14ac:dyDescent="0.3">
      <c r="C48" s="57" t="s">
        <v>54</v>
      </c>
      <c r="D48" s="58"/>
      <c r="E48" s="58"/>
      <c r="F48" s="58"/>
      <c r="G48" s="58"/>
      <c r="H48" s="58"/>
      <c r="I48" s="58"/>
      <c r="J48" s="58"/>
      <c r="K48" s="58"/>
      <c r="L48" s="58"/>
      <c r="M48" s="59"/>
    </row>
    <row r="49" spans="3:13" ht="31.5" customHeight="1" x14ac:dyDescent="0.25">
      <c r="C49" s="45" t="s">
        <v>55</v>
      </c>
      <c r="D49" s="46"/>
      <c r="E49" s="46"/>
      <c r="F49" s="46"/>
      <c r="G49" s="46"/>
      <c r="H49" s="46"/>
      <c r="I49" s="46"/>
      <c r="J49" s="46"/>
      <c r="K49" s="46"/>
      <c r="L49" s="46"/>
      <c r="M49" s="47"/>
    </row>
    <row r="50" spans="3:13" ht="27.75" customHeight="1" x14ac:dyDescent="0.25">
      <c r="C50" s="48" t="s">
        <v>56</v>
      </c>
      <c r="D50" s="49"/>
      <c r="E50" s="49"/>
      <c r="F50" s="49"/>
      <c r="G50" s="49"/>
      <c r="H50" s="49"/>
      <c r="I50" s="49"/>
      <c r="J50" s="49"/>
      <c r="K50" s="49"/>
      <c r="L50" s="49"/>
      <c r="M50" s="50"/>
    </row>
    <row r="51" spans="3:13" ht="30.75" customHeight="1" thickBot="1" x14ac:dyDescent="0.3">
      <c r="C51" s="51" t="s">
        <v>57</v>
      </c>
      <c r="D51" s="52"/>
      <c r="E51" s="52"/>
      <c r="F51" s="52"/>
      <c r="G51" s="52"/>
      <c r="H51" s="52"/>
      <c r="I51" s="52"/>
      <c r="J51" s="52"/>
      <c r="K51" s="52"/>
      <c r="L51" s="52"/>
      <c r="M51" s="53"/>
    </row>
    <row r="53" spans="3:13" ht="15.75" thickBot="1" x14ac:dyDescent="0.3"/>
    <row r="54" spans="3:13" ht="38.25" customHeight="1" thickBot="1" x14ac:dyDescent="0.3">
      <c r="C54" s="66" t="s">
        <v>70</v>
      </c>
      <c r="D54" s="67"/>
      <c r="E54" s="67"/>
      <c r="F54" s="67"/>
      <c r="G54" s="67"/>
      <c r="H54" s="67"/>
      <c r="I54" s="67"/>
      <c r="J54" s="67"/>
      <c r="K54" s="67"/>
      <c r="L54" s="67"/>
      <c r="M54" s="68"/>
    </row>
    <row r="56" spans="3:13" ht="15.75" thickBot="1" x14ac:dyDescent="0.3"/>
    <row r="57" spans="3:13" ht="15" customHeight="1" x14ac:dyDescent="0.25">
      <c r="C57" s="60" t="s">
        <v>58</v>
      </c>
      <c r="D57" s="61"/>
      <c r="E57" s="61"/>
      <c r="F57" s="61"/>
      <c r="G57" s="61"/>
      <c r="H57" s="61"/>
      <c r="I57" s="61"/>
      <c r="J57" s="61"/>
      <c r="K57" s="61"/>
      <c r="L57" s="61"/>
      <c r="M57" s="62"/>
    </row>
    <row r="58" spans="3:13" ht="15" customHeight="1" thickBot="1" x14ac:dyDescent="0.3">
      <c r="C58" s="63"/>
      <c r="D58" s="64"/>
      <c r="E58" s="64"/>
      <c r="F58" s="64"/>
      <c r="G58" s="64"/>
      <c r="H58" s="64"/>
      <c r="I58" s="64"/>
      <c r="J58" s="64"/>
      <c r="K58" s="64"/>
      <c r="L58" s="64"/>
      <c r="M58" s="65"/>
    </row>
    <row r="59" spans="3:13" ht="19.5" customHeight="1" x14ac:dyDescent="0.25">
      <c r="C59" s="45" t="s">
        <v>59</v>
      </c>
      <c r="D59" s="46"/>
      <c r="E59" s="46"/>
      <c r="F59" s="46"/>
      <c r="G59" s="46"/>
      <c r="H59" s="46"/>
      <c r="I59" s="46"/>
      <c r="J59" s="46"/>
      <c r="K59" s="46"/>
      <c r="L59" s="46"/>
      <c r="M59" s="47"/>
    </row>
    <row r="60" spans="3:13" ht="20.25" customHeight="1" x14ac:dyDescent="0.25">
      <c r="C60" s="48" t="s">
        <v>60</v>
      </c>
      <c r="D60" s="49"/>
      <c r="E60" s="49"/>
      <c r="F60" s="49"/>
      <c r="G60" s="49"/>
      <c r="H60" s="49"/>
      <c r="I60" s="49"/>
      <c r="J60" s="49"/>
      <c r="K60" s="49"/>
      <c r="L60" s="49"/>
      <c r="M60" s="50"/>
    </row>
    <row r="61" spans="3:13" ht="18.75" customHeight="1" x14ac:dyDescent="0.25">
      <c r="C61" s="48" t="s">
        <v>61</v>
      </c>
      <c r="D61" s="49"/>
      <c r="E61" s="49"/>
      <c r="F61" s="49"/>
      <c r="G61" s="49"/>
      <c r="H61" s="49"/>
      <c r="I61" s="49"/>
      <c r="J61" s="49"/>
      <c r="K61" s="49"/>
      <c r="L61" s="49"/>
      <c r="M61" s="50"/>
    </row>
    <row r="62" spans="3:13" ht="20.25" customHeight="1" thickBot="1" x14ac:dyDescent="0.3">
      <c r="C62" s="51" t="s">
        <v>62</v>
      </c>
      <c r="D62" s="52"/>
      <c r="E62" s="52"/>
      <c r="F62" s="52"/>
      <c r="G62" s="52"/>
      <c r="H62" s="52"/>
      <c r="I62" s="52"/>
      <c r="J62" s="52"/>
      <c r="K62" s="52"/>
      <c r="L62" s="52"/>
      <c r="M62" s="53"/>
    </row>
    <row r="64" spans="3:13" ht="15.75" thickBot="1" x14ac:dyDescent="0.3"/>
    <row r="65" spans="3:13" ht="25.5" customHeight="1" thickBot="1" x14ac:dyDescent="0.3">
      <c r="C65" s="39" t="s">
        <v>63</v>
      </c>
      <c r="D65" s="40"/>
      <c r="E65" s="41"/>
    </row>
    <row r="66" spans="3:13" ht="74.25" customHeight="1" thickBot="1" x14ac:dyDescent="0.3">
      <c r="C66" s="42" t="s">
        <v>64</v>
      </c>
      <c r="D66" s="43"/>
      <c r="E66" s="44"/>
      <c r="F66" s="20"/>
      <c r="G66" s="20"/>
      <c r="H66" s="20"/>
      <c r="I66" s="20"/>
      <c r="J66" s="20"/>
      <c r="K66" s="20"/>
      <c r="L66" s="20"/>
      <c r="M66" s="20"/>
    </row>
  </sheetData>
  <mergeCells count="29">
    <mergeCell ref="C32:O32"/>
    <mergeCell ref="C33:O33"/>
    <mergeCell ref="C34:O34"/>
    <mergeCell ref="C35:O35"/>
    <mergeCell ref="D39:G39"/>
    <mergeCell ref="H39:J39"/>
    <mergeCell ref="K39:M39"/>
    <mergeCell ref="D40:G40"/>
    <mergeCell ref="D41:G41"/>
    <mergeCell ref="H40:J40"/>
    <mergeCell ref="H41:J41"/>
    <mergeCell ref="K40:M40"/>
    <mergeCell ref="K41:M41"/>
    <mergeCell ref="D2:H2"/>
    <mergeCell ref="C65:E65"/>
    <mergeCell ref="C66:E66"/>
    <mergeCell ref="C59:M59"/>
    <mergeCell ref="C60:M60"/>
    <mergeCell ref="C61:M61"/>
    <mergeCell ref="C62:M62"/>
    <mergeCell ref="C30:O30"/>
    <mergeCell ref="C38:M38"/>
    <mergeCell ref="C48:M48"/>
    <mergeCell ref="C57:M58"/>
    <mergeCell ref="C44:M44"/>
    <mergeCell ref="C49:M49"/>
    <mergeCell ref="C50:M50"/>
    <mergeCell ref="C51:M51"/>
    <mergeCell ref="C54:M54"/>
  </mergeCells>
  <pageMargins left="0.7" right="0.7" top="0.75" bottom="0.75" header="0.3" footer="0.3"/>
  <pageSetup orientation="portrait"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867BB349-6512-48C4-A719-DC4081995DBF}">
          <x14:formula1>
            <xm:f>'Player Compare Data'!$D$78:$D$81</xm:f>
          </x14:formula1>
          <xm:sqref>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225C-26D7-4392-85B9-7F5EEB197B30}">
  <dimension ref="B2:AE54"/>
  <sheetViews>
    <sheetView zoomScale="70" zoomScaleNormal="70" workbookViewId="0">
      <selection activeCell="N57" sqref="N57"/>
    </sheetView>
  </sheetViews>
  <sheetFormatPr defaultRowHeight="15" x14ac:dyDescent="0.25"/>
  <cols>
    <col min="1" max="1" width="7" style="26" customWidth="1"/>
    <col min="2" max="2" width="13.85546875" style="26" customWidth="1"/>
    <col min="3" max="3" width="9.140625" style="26" customWidth="1"/>
    <col min="4" max="4" width="23" style="26" customWidth="1"/>
    <col min="5" max="5" width="5" style="26" customWidth="1"/>
    <col min="6" max="6" width="14.85546875" style="26" customWidth="1"/>
    <col min="7" max="7" width="15.140625" style="26" customWidth="1"/>
    <col min="8" max="8" width="11" style="26" customWidth="1"/>
    <col min="9" max="9" width="4" style="26" customWidth="1"/>
    <col min="10" max="10" width="5" style="26" customWidth="1"/>
    <col min="11" max="12" width="9.140625" style="26"/>
    <col min="13" max="13" width="12.42578125" style="26" customWidth="1"/>
    <col min="14" max="15" width="9.140625" style="26" customWidth="1"/>
    <col min="16" max="16" width="9.140625" style="26"/>
    <col min="17" max="17" width="15.42578125" style="26" customWidth="1"/>
    <col min="18" max="18" width="11.7109375" style="26" customWidth="1"/>
    <col min="19" max="25" width="9.140625" style="26"/>
    <col min="26" max="26" width="13.85546875" style="26" customWidth="1"/>
    <col min="27" max="28" width="9.140625" style="26"/>
    <col min="29" max="29" width="14.7109375" style="26" customWidth="1"/>
    <col min="30" max="30" width="12.140625" style="26" customWidth="1"/>
    <col min="31" max="31" width="107" style="26" customWidth="1"/>
    <col min="32" max="32" width="10" style="26" customWidth="1"/>
    <col min="33" max="33" width="20.42578125" style="26" customWidth="1"/>
    <col min="34" max="16384" width="9.140625" style="26"/>
  </cols>
  <sheetData>
    <row r="2" spans="2:31" ht="15.75" thickBot="1" x14ac:dyDescent="0.3"/>
    <row r="3" spans="2:31" ht="23.25" customHeight="1" thickTop="1" thickBot="1" x14ac:dyDescent="0.3">
      <c r="B3" s="78" t="s">
        <v>68</v>
      </c>
      <c r="C3" s="79"/>
      <c r="D3" s="79"/>
      <c r="E3" s="79"/>
      <c r="F3" s="79"/>
      <c r="G3" s="79"/>
      <c r="H3" s="80"/>
      <c r="K3" s="26" t="s">
        <v>173</v>
      </c>
      <c r="Y3" s="78" t="s">
        <v>69</v>
      </c>
      <c r="Z3" s="79"/>
      <c r="AA3" s="79"/>
      <c r="AB3" s="79"/>
      <c r="AC3" s="80"/>
      <c r="AE3" s="27" t="str">
        <f>IF(AC5=Z5,"Why you comparfe same team, make no sense, you change now.","")</f>
        <v/>
      </c>
    </row>
    <row r="4" spans="2:31" ht="16.5" thickTop="1" thickBot="1" x14ac:dyDescent="0.3"/>
    <row r="5" spans="2:31" ht="16.5" thickTop="1" thickBot="1" x14ac:dyDescent="0.3">
      <c r="B5" s="33" t="s">
        <v>66</v>
      </c>
      <c r="C5" s="83" t="s">
        <v>29</v>
      </c>
      <c r="D5" s="84"/>
      <c r="F5" s="30" t="s">
        <v>67</v>
      </c>
      <c r="G5" s="81" t="s">
        <v>32</v>
      </c>
      <c r="H5" s="82"/>
      <c r="I5" s="27" t="str">
        <f>IF(G5=C5,"Why You Compare Same People, Make No Sense, Change Now","")</f>
        <v/>
      </c>
      <c r="Y5" s="28" t="s">
        <v>1</v>
      </c>
      <c r="Z5" s="29" t="s">
        <v>19</v>
      </c>
      <c r="AB5" s="30" t="s">
        <v>1</v>
      </c>
      <c r="AC5" s="31" t="s">
        <v>21</v>
      </c>
      <c r="AE5" s="32" t="str">
        <f>IF(AND(OR(Z5="AEY",AC5="CLRTY",Z5="CLRTY",AC5="AEY"),OR(Z5="NRG",AC5="Team Envy",Z5="Team Envy",AC5="NRG"))=TRUE,"Keep in mind, Comparing AEY or CLRTY to NRG or Team Envy will result in skewed data since they didn't play each other.","")</f>
        <v/>
      </c>
    </row>
    <row r="6" spans="2:31" ht="15.75" thickTop="1" x14ac:dyDescent="0.25"/>
    <row r="54" spans="25:25" x14ac:dyDescent="0.25">
      <c r="Y54" s="26" t="s">
        <v>172</v>
      </c>
    </row>
  </sheetData>
  <mergeCells count="4">
    <mergeCell ref="Y3:AC3"/>
    <mergeCell ref="G5:H5"/>
    <mergeCell ref="C5:D5"/>
    <mergeCell ref="B3:H3"/>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21E0B79-07F3-43E4-B94C-9FB40ABEBB76}">
          <x14:formula1>
            <xm:f>'RL Data'!$B$6:$B$18</xm:f>
          </x14:formula1>
          <xm:sqref>C5 G5</xm:sqref>
        </x14:dataValidation>
        <x14:dataValidation type="list" allowBlank="1" showInputMessage="1" showErrorMessage="1" xr:uid="{F914735A-53EF-43E4-8CDE-4E14AEFE83B9}">
          <x14:formula1>
            <xm:f>'Player Compare Data'!$Z$5:$Z$8</xm:f>
          </x14:formula1>
          <xm:sqref>Z5 AC5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6F2F-A01A-45AE-90D0-3CC01C372D58}">
  <dimension ref="B1:C60"/>
  <sheetViews>
    <sheetView workbookViewId="0">
      <selection activeCell="B31" sqref="B31"/>
    </sheetView>
  </sheetViews>
  <sheetFormatPr defaultRowHeight="15" x14ac:dyDescent="0.25"/>
  <cols>
    <col min="1" max="1" width="9.140625" style="1"/>
    <col min="2" max="2" width="28.5703125" style="1" bestFit="1" customWidth="1"/>
    <col min="3" max="3" width="54.5703125" style="1" bestFit="1" customWidth="1"/>
    <col min="4" max="16384" width="9.140625" style="1"/>
  </cols>
  <sheetData>
    <row r="1" spans="2:3" ht="15.75" thickBot="1" x14ac:dyDescent="0.3"/>
    <row r="2" spans="2:3" ht="15.75" thickBot="1" x14ac:dyDescent="0.3">
      <c r="B2" s="2" t="s">
        <v>71</v>
      </c>
      <c r="C2" s="4" t="s">
        <v>72</v>
      </c>
    </row>
    <row r="3" spans="2:3" x14ac:dyDescent="0.25">
      <c r="B3" s="5" t="s">
        <v>0</v>
      </c>
      <c r="C3" s="8" t="s">
        <v>73</v>
      </c>
    </row>
    <row r="4" spans="2:3" x14ac:dyDescent="0.25">
      <c r="B4" s="9" t="s">
        <v>1</v>
      </c>
      <c r="C4" s="12" t="s">
        <v>74</v>
      </c>
    </row>
    <row r="5" spans="2:3" x14ac:dyDescent="0.25">
      <c r="B5" s="9" t="s">
        <v>75</v>
      </c>
      <c r="C5" s="12" t="s">
        <v>76</v>
      </c>
    </row>
    <row r="6" spans="2:3" x14ac:dyDescent="0.25">
      <c r="B6" s="9" t="s">
        <v>77</v>
      </c>
      <c r="C6" s="12" t="s">
        <v>78</v>
      </c>
    </row>
    <row r="7" spans="2:3" x14ac:dyDescent="0.25">
      <c r="B7" s="9" t="s">
        <v>79</v>
      </c>
      <c r="C7" s="12" t="s">
        <v>80</v>
      </c>
    </row>
    <row r="8" spans="2:3" x14ac:dyDescent="0.25">
      <c r="B8" s="9" t="s">
        <v>81</v>
      </c>
      <c r="C8" s="12" t="s">
        <v>82</v>
      </c>
    </row>
    <row r="9" spans="2:3" x14ac:dyDescent="0.25">
      <c r="B9" s="9" t="s">
        <v>83</v>
      </c>
      <c r="C9" s="12" t="s">
        <v>84</v>
      </c>
    </row>
    <row r="10" spans="2:3" x14ac:dyDescent="0.25">
      <c r="B10" s="9" t="s">
        <v>85</v>
      </c>
      <c r="C10" s="12" t="s">
        <v>86</v>
      </c>
    </row>
    <row r="11" spans="2:3" x14ac:dyDescent="0.25">
      <c r="B11" s="9" t="s">
        <v>87</v>
      </c>
      <c r="C11" s="12" t="s">
        <v>88</v>
      </c>
    </row>
    <row r="12" spans="2:3" x14ac:dyDescent="0.25">
      <c r="B12" s="9" t="s">
        <v>89</v>
      </c>
      <c r="C12" s="12" t="s">
        <v>90</v>
      </c>
    </row>
    <row r="13" spans="2:3" x14ac:dyDescent="0.25">
      <c r="B13" s="9" t="s">
        <v>91</v>
      </c>
      <c r="C13" s="12" t="s">
        <v>92</v>
      </c>
    </row>
    <row r="14" spans="2:3" x14ac:dyDescent="0.25">
      <c r="B14" s="9" t="s">
        <v>93</v>
      </c>
      <c r="C14" s="12" t="s">
        <v>94</v>
      </c>
    </row>
    <row r="15" spans="2:3" x14ac:dyDescent="0.25">
      <c r="B15" s="9" t="s">
        <v>0</v>
      </c>
      <c r="C15" s="12" t="s">
        <v>73</v>
      </c>
    </row>
    <row r="16" spans="2:3" x14ac:dyDescent="0.25">
      <c r="B16" s="9" t="s">
        <v>1</v>
      </c>
      <c r="C16" s="12" t="s">
        <v>95</v>
      </c>
    </row>
    <row r="17" spans="2:3" x14ac:dyDescent="0.25">
      <c r="B17" s="9" t="s">
        <v>75</v>
      </c>
      <c r="C17" s="12" t="s">
        <v>96</v>
      </c>
    </row>
    <row r="18" spans="2:3" x14ac:dyDescent="0.25">
      <c r="B18" s="9" t="s">
        <v>97</v>
      </c>
      <c r="C18" s="12" t="s">
        <v>98</v>
      </c>
    </row>
    <row r="19" spans="2:3" x14ac:dyDescent="0.25">
      <c r="B19" s="9" t="s">
        <v>99</v>
      </c>
      <c r="C19" s="12" t="s">
        <v>100</v>
      </c>
    </row>
    <row r="20" spans="2:3" x14ac:dyDescent="0.25">
      <c r="B20" s="9" t="s">
        <v>101</v>
      </c>
      <c r="C20" s="12" t="s">
        <v>102</v>
      </c>
    </row>
    <row r="21" spans="2:3" x14ac:dyDescent="0.25">
      <c r="B21" s="9" t="s">
        <v>103</v>
      </c>
      <c r="C21" s="12" t="s">
        <v>104</v>
      </c>
    </row>
    <row r="22" spans="2:3" x14ac:dyDescent="0.25">
      <c r="B22" s="9" t="s">
        <v>105</v>
      </c>
      <c r="C22" s="12" t="s">
        <v>106</v>
      </c>
    </row>
    <row r="23" spans="2:3" x14ac:dyDescent="0.25">
      <c r="B23" s="9" t="s">
        <v>10</v>
      </c>
      <c r="C23" s="12" t="s">
        <v>107</v>
      </c>
    </row>
    <row r="24" spans="2:3" x14ac:dyDescent="0.25">
      <c r="B24" s="9" t="s">
        <v>108</v>
      </c>
      <c r="C24" s="12" t="s">
        <v>109</v>
      </c>
    </row>
    <row r="25" spans="2:3" x14ac:dyDescent="0.25">
      <c r="B25" s="9" t="s">
        <v>110</v>
      </c>
      <c r="C25" s="12" t="s">
        <v>111</v>
      </c>
    </row>
    <row r="26" spans="2:3" x14ac:dyDescent="0.25">
      <c r="B26" s="9" t="s">
        <v>112</v>
      </c>
      <c r="C26" s="12" t="s">
        <v>113</v>
      </c>
    </row>
    <row r="27" spans="2:3" x14ac:dyDescent="0.25">
      <c r="B27" s="9" t="s">
        <v>114</v>
      </c>
      <c r="C27" s="12" t="s">
        <v>115</v>
      </c>
    </row>
    <row r="28" spans="2:3" x14ac:dyDescent="0.25">
      <c r="B28" s="9" t="s">
        <v>116</v>
      </c>
      <c r="C28" s="12" t="s">
        <v>117</v>
      </c>
    </row>
    <row r="29" spans="2:3" x14ac:dyDescent="0.25">
      <c r="B29" s="9" t="s">
        <v>0</v>
      </c>
      <c r="C29" s="12" t="s">
        <v>73</v>
      </c>
    </row>
    <row r="30" spans="2:3" x14ac:dyDescent="0.25">
      <c r="B30" s="9" t="s">
        <v>75</v>
      </c>
      <c r="C30" s="12" t="s">
        <v>96</v>
      </c>
    </row>
    <row r="31" spans="2:3" x14ac:dyDescent="0.25">
      <c r="B31" s="9" t="s">
        <v>5</v>
      </c>
      <c r="C31" s="12" t="s">
        <v>118</v>
      </c>
    </row>
    <row r="32" spans="2:3" x14ac:dyDescent="0.25">
      <c r="B32" s="9" t="s">
        <v>3</v>
      </c>
      <c r="C32" s="12" t="s">
        <v>119</v>
      </c>
    </row>
    <row r="33" spans="2:3" x14ac:dyDescent="0.25">
      <c r="B33" s="9" t="s">
        <v>120</v>
      </c>
      <c r="C33" s="12" t="s">
        <v>121</v>
      </c>
    </row>
    <row r="34" spans="2:3" x14ac:dyDescent="0.25">
      <c r="B34" s="9" t="s">
        <v>122</v>
      </c>
      <c r="C34" s="12" t="s">
        <v>123</v>
      </c>
    </row>
    <row r="35" spans="2:3" x14ac:dyDescent="0.25">
      <c r="B35" s="9" t="s">
        <v>124</v>
      </c>
      <c r="C35" s="12" t="s">
        <v>125</v>
      </c>
    </row>
    <row r="36" spans="2:3" x14ac:dyDescent="0.25">
      <c r="B36" s="9" t="s">
        <v>126</v>
      </c>
      <c r="C36" s="12" t="s">
        <v>127</v>
      </c>
    </row>
    <row r="37" spans="2:3" x14ac:dyDescent="0.25">
      <c r="B37" s="9" t="s">
        <v>128</v>
      </c>
      <c r="C37" s="12" t="s">
        <v>129</v>
      </c>
    </row>
    <row r="38" spans="2:3" x14ac:dyDescent="0.25">
      <c r="B38" s="9" t="s">
        <v>130</v>
      </c>
      <c r="C38" s="12" t="s">
        <v>131</v>
      </c>
    </row>
    <row r="39" spans="2:3" x14ac:dyDescent="0.25">
      <c r="B39" s="9" t="s">
        <v>132</v>
      </c>
      <c r="C39" s="12" t="s">
        <v>133</v>
      </c>
    </row>
    <row r="40" spans="2:3" x14ac:dyDescent="0.25">
      <c r="B40" s="9" t="s">
        <v>134</v>
      </c>
      <c r="C40" s="12" t="s">
        <v>135</v>
      </c>
    </row>
    <row r="41" spans="2:3" x14ac:dyDescent="0.25">
      <c r="B41" s="9" t="s">
        <v>136</v>
      </c>
      <c r="C41" s="12" t="s">
        <v>137</v>
      </c>
    </row>
    <row r="42" spans="2:3" x14ac:dyDescent="0.25">
      <c r="B42" s="9" t="s">
        <v>138</v>
      </c>
      <c r="C42" s="12" t="s">
        <v>139</v>
      </c>
    </row>
    <row r="43" spans="2:3" x14ac:dyDescent="0.25">
      <c r="B43" s="9" t="s">
        <v>140</v>
      </c>
      <c r="C43" s="12" t="s">
        <v>141</v>
      </c>
    </row>
    <row r="44" spans="2:3" x14ac:dyDescent="0.25">
      <c r="B44" s="9" t="s">
        <v>142</v>
      </c>
      <c r="C44" s="12" t="s">
        <v>143</v>
      </c>
    </row>
    <row r="45" spans="2:3" x14ac:dyDescent="0.25">
      <c r="B45" s="9" t="s">
        <v>144</v>
      </c>
      <c r="C45" s="12" t="s">
        <v>145</v>
      </c>
    </row>
    <row r="46" spans="2:3" x14ac:dyDescent="0.25">
      <c r="B46" s="9" t="s">
        <v>0</v>
      </c>
      <c r="C46" s="12" t="s">
        <v>73</v>
      </c>
    </row>
    <row r="47" spans="2:3" x14ac:dyDescent="0.25">
      <c r="B47" s="9" t="s">
        <v>75</v>
      </c>
      <c r="C47" s="12" t="s">
        <v>146</v>
      </c>
    </row>
    <row r="48" spans="2:3" x14ac:dyDescent="0.25">
      <c r="B48" s="9" t="s">
        <v>147</v>
      </c>
      <c r="C48" s="12" t="s">
        <v>148</v>
      </c>
    </row>
    <row r="49" spans="2:3" x14ac:dyDescent="0.25">
      <c r="B49" s="9" t="s">
        <v>149</v>
      </c>
      <c r="C49" s="12" t="s">
        <v>150</v>
      </c>
    </row>
    <row r="50" spans="2:3" x14ac:dyDescent="0.25">
      <c r="B50" s="9" t="s">
        <v>151</v>
      </c>
      <c r="C50" s="12" t="s">
        <v>152</v>
      </c>
    </row>
    <row r="51" spans="2:3" x14ac:dyDescent="0.25">
      <c r="B51" s="9" t="s">
        <v>153</v>
      </c>
      <c r="C51" s="12" t="s">
        <v>154</v>
      </c>
    </row>
    <row r="52" spans="2:3" x14ac:dyDescent="0.25">
      <c r="B52" s="9" t="s">
        <v>155</v>
      </c>
      <c r="C52" s="12" t="s">
        <v>156</v>
      </c>
    </row>
    <row r="53" spans="2:3" x14ac:dyDescent="0.25">
      <c r="B53" s="9" t="s">
        <v>157</v>
      </c>
      <c r="C53" s="12" t="s">
        <v>158</v>
      </c>
    </row>
    <row r="54" spans="2:3" x14ac:dyDescent="0.25">
      <c r="B54" s="9" t="s">
        <v>159</v>
      </c>
      <c r="C54" s="12" t="s">
        <v>160</v>
      </c>
    </row>
    <row r="55" spans="2:3" x14ac:dyDescent="0.25">
      <c r="B55" s="9" t="s">
        <v>161</v>
      </c>
      <c r="C55" s="12" t="s">
        <v>162</v>
      </c>
    </row>
    <row r="56" spans="2:3" x14ac:dyDescent="0.25">
      <c r="B56" s="9" t="s">
        <v>163</v>
      </c>
      <c r="C56" s="12" t="s">
        <v>164</v>
      </c>
    </row>
    <row r="57" spans="2:3" x14ac:dyDescent="0.25">
      <c r="B57" s="9" t="s">
        <v>165</v>
      </c>
      <c r="C57" s="12" t="s">
        <v>166</v>
      </c>
    </row>
    <row r="58" spans="2:3" x14ac:dyDescent="0.25">
      <c r="B58" s="9" t="s">
        <v>167</v>
      </c>
      <c r="C58" s="12" t="s">
        <v>168</v>
      </c>
    </row>
    <row r="59" spans="2:3" x14ac:dyDescent="0.25">
      <c r="B59" s="9" t="s">
        <v>4</v>
      </c>
      <c r="C59" s="12" t="s">
        <v>170</v>
      </c>
    </row>
    <row r="60" spans="2:3" ht="15.75" thickBot="1" x14ac:dyDescent="0.3">
      <c r="B60" s="13" t="s">
        <v>6</v>
      </c>
      <c r="C60" s="16" t="s">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AA29-0EE2-4172-89CB-8CE77E8397DD}">
  <dimension ref="A2:Z81"/>
  <sheetViews>
    <sheetView zoomScale="85" zoomScaleNormal="85" workbookViewId="0">
      <selection activeCell="T44" sqref="T44:W48"/>
    </sheetView>
  </sheetViews>
  <sheetFormatPr defaultRowHeight="15" x14ac:dyDescent="0.25"/>
  <cols>
    <col min="2" max="2" width="25" customWidth="1"/>
    <col min="3" max="3" width="69.85546875" bestFit="1" customWidth="1"/>
    <col min="4" max="4" width="57.5703125" bestFit="1" customWidth="1"/>
    <col min="21" max="21" width="11.42578125" customWidth="1"/>
    <col min="22" max="22" width="33" bestFit="1" customWidth="1"/>
    <col min="23" max="23" width="25.5703125" bestFit="1" customWidth="1"/>
  </cols>
  <sheetData>
    <row r="2" spans="2:26" x14ac:dyDescent="0.25">
      <c r="C2" t="str">
        <f>'Player Comparison'!C5</f>
        <v>GarrettG</v>
      </c>
      <c r="D2" t="str">
        <f>'Player Comparison'!G5</f>
        <v>Squishy</v>
      </c>
      <c r="V2" t="str">
        <f>'Player Comparison'!Z5</f>
        <v>AEY</v>
      </c>
      <c r="W2" t="str">
        <f>'Player Comparison'!AC5</f>
        <v>CLRTY</v>
      </c>
    </row>
    <row r="5" spans="2:26" ht="15.75" thickBot="1" x14ac:dyDescent="0.3">
      <c r="Z5" t="s">
        <v>19</v>
      </c>
    </row>
    <row r="6" spans="2:26" ht="15.75" thickBot="1" x14ac:dyDescent="0.3">
      <c r="B6" t="s">
        <v>0</v>
      </c>
      <c r="C6" s="3" t="s">
        <v>7</v>
      </c>
      <c r="D6" s="3" t="s">
        <v>8</v>
      </c>
      <c r="U6" t="s">
        <v>0</v>
      </c>
      <c r="V6" s="3" t="s">
        <v>7</v>
      </c>
      <c r="W6" s="3" t="s">
        <v>8</v>
      </c>
      <c r="Z6" t="s">
        <v>21</v>
      </c>
    </row>
    <row r="7" spans="2:26" x14ac:dyDescent="0.25">
      <c r="B7" t="str">
        <f>$C$2</f>
        <v>GarrettG</v>
      </c>
      <c r="C7">
        <f>VLOOKUP($B7,'RL Data'!$B$5:$S$18,MATCH('Player Compare Data'!C$6,'RL Data'!$B$5:$S$5,0),FALSE)</f>
        <v>66.14</v>
      </c>
      <c r="D7">
        <f>VLOOKUP($B7,'RL Data'!$B$5:$S$18,MATCH('Player Compare Data'!D$6,'RL Data'!$B$5:$S$5,0),FALSE)</f>
        <v>19.71</v>
      </c>
      <c r="U7" t="str">
        <f>$V$2</f>
        <v>AEY</v>
      </c>
      <c r="V7">
        <f>SUMIFS('RL Data'!I6:I18,'RL Data'!C6:C18,'Player Compare Data'!U7)</f>
        <v>196.17000000000002</v>
      </c>
      <c r="W7">
        <f>SUMIFS('RL Data'!J6:J18,'RL Data'!C6:C18,'Player Compare Data'!U7)</f>
        <v>64.83</v>
      </c>
      <c r="Z7" t="s">
        <v>28</v>
      </c>
    </row>
    <row r="8" spans="2:26" x14ac:dyDescent="0.25">
      <c r="B8" t="str">
        <f>$D$2</f>
        <v>Squishy</v>
      </c>
      <c r="C8">
        <f>VLOOKUP($B8,'RL Data'!$B$5:$S$18,MATCH('Player Compare Data'!C$6,'RL Data'!$B$5:$S$5,0),FALSE)</f>
        <v>58.43</v>
      </c>
      <c r="D8">
        <f>VLOOKUP($B8,'RL Data'!$B$5:$S$18,MATCH('Player Compare Data'!D$6,'RL Data'!$B$5:$S$5,0),FALSE)</f>
        <v>20.86</v>
      </c>
      <c r="U8" t="str">
        <f>$W$2</f>
        <v>CLRTY</v>
      </c>
      <c r="V8">
        <f>SUMIFS('RL Data'!I6:I18,'RL Data'!C6:C18,'Player Compare Data'!U8)</f>
        <v>273</v>
      </c>
      <c r="W8">
        <f>SUMIFS('RL Data'!J6:J18,'RL Data'!C6:C18,'Player Compare Data'!U8)</f>
        <v>89.08</v>
      </c>
      <c r="Z8" t="s">
        <v>30</v>
      </c>
    </row>
    <row r="9" spans="2:26" x14ac:dyDescent="0.25">
      <c r="C9" s="35">
        <f>(C8-C7)/C7</f>
        <v>-0.116570910190505</v>
      </c>
      <c r="D9" s="35">
        <f>(D8-D7)/D7</f>
        <v>5.8346017250126767E-2</v>
      </c>
      <c r="V9" s="35">
        <f>IFERROR((V8-V7)/V7,"One or more Values is 0")</f>
        <v>0.39165009940357842</v>
      </c>
      <c r="W9" s="35">
        <f>IFERROR((W8-W7)/W7,"One or more Values is 0")</f>
        <v>0.37405522134814129</v>
      </c>
    </row>
    <row r="10" spans="2:26" x14ac:dyDescent="0.25">
      <c r="C10" t="str">
        <f>IFERROR(IF(C9&lt;0,CONCATENATE(B8," Collected ",TEXT(C9*-1,"0.00%")," Less Small Pads Compared To ",B7),CONCATENATE(B8," Collected ",TEXT(C9,"0.00%")," More Small Pads Compared To ",B7)),"One Or More Data Values is 0")</f>
        <v>Squishy Collected 11.66% Less Small Pads Compared To GarrettG</v>
      </c>
      <c r="D10" t="str">
        <f>IFERROR(IF(D9&lt;0,CONCATENATE(B8," Collected ",TEXT(D9*-1,"0.00%")," Less Big Pads Compared To ",B7),CONCATENATE(B8," Collected ",TEXT(D9,"0.00%")," More Big Pads Compared To ",B7)),"One Or More Data Values is 0")</f>
        <v>Squishy Collected 5.83% More Big Pads Compared To GarrettG</v>
      </c>
      <c r="V10" t="str">
        <f>IFERROR(IF(V9&lt;0,CONCATENATE(U8," Collected ",TEXT(V9*-1,"0.00%")," Less Small Pads Compared To ",U7),CONCATENATE(U8," Collected ",TEXT(V9,"0.00%")," More Small Pads Compared To ",U7)),"One Or More Data Values is 0")</f>
        <v>CLRTY Collected 39.17% More Small Pads Compared To AEY</v>
      </c>
      <c r="W10" t="str">
        <f>IFERROR(IF(W9&lt;0,CONCATENATE(U8," Collected ",TEXT(W9*-1,"0.00%")," Less Big Pads Compared To ",U7),CONCATENATE(U8," Collected ",TEXT(W9,"0.00%")," More Big Pads Compared To ",U7)),"One Or More Data Values is 0")</f>
        <v>CLRTY Collected 37.41% More Big Pads Compared To AEY</v>
      </c>
    </row>
    <row r="11" spans="2:26" ht="15.75" thickBot="1" x14ac:dyDescent="0.3"/>
    <row r="12" spans="2:26" ht="15.75" thickBot="1" x14ac:dyDescent="0.3">
      <c r="C12" s="3" t="s">
        <v>3</v>
      </c>
      <c r="D12" s="3" t="s">
        <v>5</v>
      </c>
      <c r="V12" s="3" t="s">
        <v>3</v>
      </c>
      <c r="W12" s="3" t="s">
        <v>5</v>
      </c>
    </row>
    <row r="13" spans="2:26" x14ac:dyDescent="0.25">
      <c r="B13" t="str">
        <f>$C$2</f>
        <v>GarrettG</v>
      </c>
      <c r="C13">
        <f>VLOOKUP($B13,'RL Data'!$B$5:$S$18,MATCH('Player Compare Data'!C$12,'RL Data'!$B$5:$S$5,0),FALSE)</f>
        <v>395.74</v>
      </c>
      <c r="D13">
        <f>VLOOKUP($B13,'RL Data'!$B$5:$S$18,MATCH('Player Compare Data'!D$12,'RL Data'!$B$5:$S$5,0),FALSE)</f>
        <v>409.01</v>
      </c>
      <c r="U13" t="str">
        <f>$V$2</f>
        <v>AEY</v>
      </c>
      <c r="V13">
        <f>SUMIFS('RL Data'!E6:E18,'RL Data'!C6:C18,'Player Compare Data'!U13)</f>
        <v>1090.4100000000001</v>
      </c>
      <c r="W13">
        <f>SUMIFS('RL Data'!G6:G18,'RL Data'!C6:C18,'Player Compare Data'!U13)</f>
        <v>1073.6500000000001</v>
      </c>
      <c r="Y13" t="b">
        <f>AND(OR(Z13="AEY",Z14="CLRTY",Z13="CLRTY",Z14="AEY"),OR(Z13="NRG",Z14="Team Envy",Z13="Team Envy",Z14="NRG"))</f>
        <v>0</v>
      </c>
      <c r="Z13" t="s">
        <v>28</v>
      </c>
    </row>
    <row r="14" spans="2:26" x14ac:dyDescent="0.25">
      <c r="B14" t="str">
        <f>$D$2</f>
        <v>Squishy</v>
      </c>
      <c r="C14">
        <f>VLOOKUP($B14,'RL Data'!$B$5:$S$18,MATCH('Player Compare Data'!C$12,'RL Data'!$B$5:$S$5,0),FALSE)</f>
        <v>405.58</v>
      </c>
      <c r="D14">
        <f>VLOOKUP($B14,'RL Data'!$B$5:$S$18,MATCH('Player Compare Data'!D$12,'RL Data'!$B$5:$S$5,0),FALSE)</f>
        <v>417.78</v>
      </c>
      <c r="U14" t="str">
        <f>$W$2</f>
        <v>CLRTY</v>
      </c>
      <c r="V14">
        <f>SUMIFS('RL Data'!E6:E18,'RL Data'!C6:C18,'Player Compare Data'!U14)</f>
        <v>1563.0300000000002</v>
      </c>
      <c r="W14">
        <f>SUMIFS('RL Data'!G6:G18,'RL Data'!C6:C18,'Player Compare Data'!U14)</f>
        <v>1588.65</v>
      </c>
      <c r="Z14" t="s">
        <v>30</v>
      </c>
    </row>
    <row r="15" spans="2:26" x14ac:dyDescent="0.25">
      <c r="C15" s="35">
        <f>(C14-C13)/C13</f>
        <v>2.4864810228938126E-2</v>
      </c>
      <c r="D15" s="35">
        <f>(D14-D13)/D13</f>
        <v>2.1442018532554171E-2</v>
      </c>
      <c r="V15" s="35">
        <f>IFERROR((V14-V13)/V13,"One or more Values is 0")</f>
        <v>0.43343329573279782</v>
      </c>
      <c r="W15" s="35">
        <f>IFERROR((W14-W13)/W13,"One or more Values is 0")</f>
        <v>0.47967214641642991</v>
      </c>
    </row>
    <row r="16" spans="2:26" x14ac:dyDescent="0.25">
      <c r="C16" t="str">
        <f>IFERROR(IF(C15&lt;0,CONCATENATE(B14," Collected ",TEXT(C15*-1,"0.00%")," Less Boost Compared To ",B13),CONCATENATE(B14," Collected ",TEXT(C15,"0.00%")," More Boost Compared To ",B13)),"One Or More Data Values is 0")</f>
        <v>Squishy Collected 2.49% More Boost Compared To GarrettG</v>
      </c>
      <c r="D16" t="str">
        <f>IFERROR(IF(D15&lt;0,CONCATENATE(B14," Used ",TEXT(D15*-1,"0.00%")," Less Boost Compared To ",B13),CONCATENATE(B14," Used ",TEXT(D15,"0.00%")," More Boost Compared To ",B13)),"One Or More Data Values is 0")</f>
        <v>Squishy Used 2.14% More Boost Compared To GarrettG</v>
      </c>
      <c r="V16" t="str">
        <f>IFERROR(IF(V15&lt;0,CONCATENATE(U14," Collected ",TEXT(V15*-1,"0.00%")," Less Boost Compared To ",U13),CONCATENATE(U14," Collected ",TEXT(V15,"0.00%")," More Boost Compared To ",U13)),"One Or More Data Values is 0")</f>
        <v>CLRTY Collected 43.34% More Boost Compared To AEY</v>
      </c>
      <c r="W16" t="str">
        <f>IFERROR(IF(W15&lt;0,CONCATENATE(U14," Used ",TEXT(W15*-1,"0.00%")," Less Boost Compared To ",U13),CONCATENATE(U14," Used ",TEXT(W15,"0.00%")," More Boost Compared To ",U13)),"One Or More Data Values is 0")</f>
        <v>CLRTY Used 47.97% More Boost Compared To AEY</v>
      </c>
    </row>
    <row r="17" spans="2:23" ht="15.75" thickBot="1" x14ac:dyDescent="0.3"/>
    <row r="18" spans="2:23" ht="15.75" thickBot="1" x14ac:dyDescent="0.3">
      <c r="C18" s="3" t="s">
        <v>12</v>
      </c>
      <c r="D18" s="21" t="s">
        <v>15</v>
      </c>
      <c r="V18" s="3" t="s">
        <v>12</v>
      </c>
      <c r="W18" s="21" t="s">
        <v>15</v>
      </c>
    </row>
    <row r="19" spans="2:23" x14ac:dyDescent="0.25">
      <c r="B19" t="str">
        <f>$C$2</f>
        <v>GarrettG</v>
      </c>
      <c r="C19">
        <f>VLOOKUP($B19,'RL Data'!$B$5:$S$18,MATCH('Player Compare Data'!C$18,'RL Data'!$B$5:$S$5,0),FALSE)</f>
        <v>2.14</v>
      </c>
      <c r="D19">
        <f>VLOOKUP($B19,'RL Data'!$B$5:$S$18,MATCH('Player Compare Data'!D$18,'RL Data'!$B$5:$S$5,0),FALSE)</f>
        <v>0</v>
      </c>
      <c r="U19" t="str">
        <f>$V$2</f>
        <v>AEY</v>
      </c>
      <c r="V19">
        <f>SUMIFS('RL Data'!N6:N18,'RL Data'!C6:C18,'Player Compare Data'!U19)</f>
        <v>8.5</v>
      </c>
      <c r="W19">
        <f>SUMIFS('RL Data'!Q6:Q18,'RL Data'!C6:C18,'Player Compare Data'!U19)</f>
        <v>2</v>
      </c>
    </row>
    <row r="20" spans="2:23" x14ac:dyDescent="0.25">
      <c r="B20" t="str">
        <f>$D$2</f>
        <v>Squishy</v>
      </c>
      <c r="C20">
        <f>VLOOKUP($B20,'RL Data'!$B$5:$S$18,MATCH('Player Compare Data'!C$18,'RL Data'!$B$5:$S$5,0),FALSE)</f>
        <v>2.14</v>
      </c>
      <c r="D20">
        <f>VLOOKUP($B20,'RL Data'!$B$5:$S$18,MATCH('Player Compare Data'!D$18,'RL Data'!$B$5:$S$5,0),FALSE)</f>
        <v>0.71</v>
      </c>
      <c r="U20" t="str">
        <f>$W$2</f>
        <v>CLRTY</v>
      </c>
      <c r="V20">
        <f>SUMIFS('RL Data'!N6:N18,'RL Data'!C6:C18,'Player Compare Data'!U20)</f>
        <v>10.17</v>
      </c>
      <c r="W20">
        <f>SUMIFS('RL Data'!Q6:Q18,'RL Data'!C6:C18,'Player Compare Data'!U20)</f>
        <v>2.5</v>
      </c>
    </row>
    <row r="21" spans="2:23" x14ac:dyDescent="0.25">
      <c r="C21" s="35">
        <f>(C20-C19)/C19</f>
        <v>0</v>
      </c>
      <c r="D21" s="35" t="e">
        <f>(D20-D19)/D19</f>
        <v>#DIV/0!</v>
      </c>
      <c r="V21" s="35">
        <f>IFERROR((V20-V19)/V19,"One or more Values is 0")</f>
        <v>0.19647058823529412</v>
      </c>
      <c r="W21" s="35">
        <f>IFERROR((W20-W19)/W19,"One or more Values is 0")</f>
        <v>0.25</v>
      </c>
    </row>
    <row r="22" spans="2:23" x14ac:dyDescent="0.25">
      <c r="C22" t="str">
        <f>IFERROR(IF(C21&lt;0,CONCATENATE(B20," Had ",TEXT(C21*-1,"0.00%")," Less Shots Per Game Compared To ",B19),CONCATENATE(B20," Had ",TEXT(C21,"0.00%")," More Shots Per Game Compared To ",B19)),"One Or More Data Values is 0")</f>
        <v>Squishy Had 0.00% More Shots Per Game Compared To GarrettG</v>
      </c>
      <c r="D22" t="str">
        <f>IFERROR(IF(D21&lt;0,CONCATENATE(B20," Had ",TEXT(D21*-1,"0.00%")," Less Goals Per Game Compared To ",B19),CONCATENATE(B20," Had ",TEXT(D21,"0.00%")," More Goals Per Game Compared To ",B19)),"One Or More Data Values is 0")</f>
        <v>One Or More Data Values is 0</v>
      </c>
      <c r="V22" t="str">
        <f>IFERROR(IF(V21&lt;0,CONCATENATE(U20," Had ",TEXT(V21*-1,"0.00%")," Less Shots Per Game Compared To ",U19),CONCATENATE(U20," Had ",TEXT(V21,"0.00%")," More Shots Per Game Compared To ",U19)),"One Or More Data Values is 0")</f>
        <v>CLRTY Had 19.65% More Shots Per Game Compared To AEY</v>
      </c>
      <c r="W22" t="str">
        <f>IFERROR(IF(W21&lt;0,CONCATENATE(U20," Had ",TEXT(W21*-1,"0.00%")," Less Goals Per Game Compared To ",U19),CONCATENATE(U20," Had ",TEXT(W21,"0.00%")," More Goals Per Game Compared To ",U19)),"One Or More Data Values is 0")</f>
        <v>CLRTY Had 25.00% More Goals Per Game Compared To AEY</v>
      </c>
    </row>
    <row r="23" spans="2:23" ht="15.75" thickBot="1" x14ac:dyDescent="0.3"/>
    <row r="24" spans="2:23" ht="15.75" thickBot="1" x14ac:dyDescent="0.3">
      <c r="C24" s="3" t="s">
        <v>13</v>
      </c>
      <c r="D24" s="3" t="s">
        <v>14</v>
      </c>
      <c r="V24" s="3" t="s">
        <v>13</v>
      </c>
      <c r="W24" s="3" t="s">
        <v>14</v>
      </c>
    </row>
    <row r="25" spans="2:23" x14ac:dyDescent="0.25">
      <c r="B25" t="str">
        <f>$C$2</f>
        <v>GarrettG</v>
      </c>
      <c r="C25">
        <f>VLOOKUP($B25,'RL Data'!$B$5:$S$18,MATCH('Player Compare Data'!C$24,'RL Data'!$B$5:$S$5,0),FALSE)</f>
        <v>1.57</v>
      </c>
      <c r="D25">
        <f>VLOOKUP($B25,'RL Data'!$B$5:$S$18,MATCH('Player Compare Data'!D$24,'RL Data'!$B$5:$S$5,0),FALSE)</f>
        <v>1.43</v>
      </c>
      <c r="U25" t="str">
        <f>$V$2</f>
        <v>AEY</v>
      </c>
      <c r="V25">
        <f>SUMIFS('RL Data'!O6:O18,'RL Data'!C6:C18,'Player Compare Data'!U25)</f>
        <v>5.17</v>
      </c>
      <c r="W25">
        <f>SUMIFS('RL Data'!P6:P18,'RL Data'!C6:C18,'Player Compare Data'!U25)</f>
        <v>6.99</v>
      </c>
    </row>
    <row r="26" spans="2:23" x14ac:dyDescent="0.25">
      <c r="B26" t="str">
        <f>$D$2</f>
        <v>Squishy</v>
      </c>
      <c r="C26">
        <f>VLOOKUP($B26,'RL Data'!$B$5:$S$18,MATCH('Player Compare Data'!C$24,'RL Data'!$B$5:$S$5,0),FALSE)</f>
        <v>1.29</v>
      </c>
      <c r="D26">
        <f>VLOOKUP($B26,'RL Data'!$B$5:$S$18,MATCH('Player Compare Data'!D$24,'RL Data'!$B$5:$S$5,0),FALSE)</f>
        <v>1.43</v>
      </c>
      <c r="U26" t="str">
        <f>$W$2</f>
        <v>CLRTY</v>
      </c>
      <c r="V26">
        <f>SUMIFS('RL Data'!O6:O18,'RL Data'!C6:C18,'Player Compare Data'!U26)</f>
        <v>7</v>
      </c>
      <c r="W26">
        <f>SUMIFS('RL Data'!P6:P18,'RL Data'!C6:C18,'Player Compare Data'!U26)</f>
        <v>8</v>
      </c>
    </row>
    <row r="27" spans="2:23" x14ac:dyDescent="0.25">
      <c r="C27" s="35">
        <f>(C26-C25)/C25</f>
        <v>-0.178343949044586</v>
      </c>
      <c r="D27" s="35">
        <f>(D26-D25)/D25</f>
        <v>0</v>
      </c>
      <c r="V27" s="35">
        <f>IFERROR((V26-V25)/V25,"One or more Values is 0")</f>
        <v>0.35396518375241781</v>
      </c>
      <c r="W27" s="35">
        <f>IFERROR((W26-W25)/W25,"One or more Values is 0")</f>
        <v>0.1444921316165951</v>
      </c>
    </row>
    <row r="28" spans="2:23" x14ac:dyDescent="0.25">
      <c r="C28" t="str">
        <f>IFERROR(IF(C27&lt;0,CONCATENATE(B26," Had ",TEXT(C27*-1,"0.00%")," Less Saves Compared To ",B25),CONCATENATE(B26," Had ",TEXT(C27,"0.00%")," More Saves Compared To ",B25)),"One Or More Data Values is 0")</f>
        <v>Squishy Had 17.83% Less Saves Compared To GarrettG</v>
      </c>
      <c r="D28" t="str">
        <f>IFERROR(IF(D27&lt;0,CONCATENATE(B26," Had ",TEXT(D27*-1,"0.00%")," Less Goals Conceded Compared To ",B25),CONCATENATE(B26," Had ",TEXT(D27,"0.00%")," More Goals Conceded Compared To ",B25)),"One Or More Data Values is 0")</f>
        <v>Squishy Had 0.00% More Goals Conceded Compared To GarrettG</v>
      </c>
      <c r="V28" t="str">
        <f>IFERROR(IF(V27&lt;0,CONCATENATE(U26," Had ",TEXT(V27*-1,"0.00%")," Less Saves Compared To ",U25),CONCATENATE(U26," Had ",TEXT(V27,"0.00%")," More Saves Compared To ",U25)),"One Or More Data Values is 0")</f>
        <v>CLRTY Had 35.40% More Saves Compared To AEY</v>
      </c>
      <c r="W28" t="str">
        <f>IFERROR(IF(W27&lt;0,CONCATENATE(U26," Had ",TEXT(W27*-1,"0.00%")," Less Goals Conceded Compared To ",U25),CONCATENATE(U26," Had ",TEXT(W27,"0.00%")," More Goals Conceded Compared To ",U25)),"One Or More Data Values is 0")</f>
        <v>CLRTY Had 14.45% More Goals Conceded Compared To AEY</v>
      </c>
    </row>
    <row r="29" spans="2:23" ht="15.75" thickBot="1" x14ac:dyDescent="0.3"/>
    <row r="30" spans="2:23" ht="15.75" thickBot="1" x14ac:dyDescent="0.3">
      <c r="C30" s="3" t="s">
        <v>9</v>
      </c>
      <c r="V30" s="3" t="s">
        <v>9</v>
      </c>
    </row>
    <row r="31" spans="2:23" x14ac:dyDescent="0.25">
      <c r="B31" t="str">
        <f>$C$2</f>
        <v>GarrettG</v>
      </c>
      <c r="C31">
        <f>VLOOKUP($B31,'RL Data'!$B$5:$S$18,MATCH('Player Compare Data'!C$30,'RL Data'!$B$5:$S$5,0),FALSE)</f>
        <v>33.35</v>
      </c>
      <c r="U31" t="str">
        <f>$V$2</f>
        <v>AEY</v>
      </c>
      <c r="V31" s="36">
        <f>AVERAGEIFS('RL Data'!K6:K18,'RL Data'!C6:C18,'Player Compare Data'!U31)</f>
        <v>37.70333333333334</v>
      </c>
    </row>
    <row r="32" spans="2:23" x14ac:dyDescent="0.25">
      <c r="B32" t="str">
        <f>$D$2</f>
        <v>Squishy</v>
      </c>
      <c r="C32">
        <f>VLOOKUP($B32,'RL Data'!$B$5:$S$18,MATCH('Player Compare Data'!C$30,'RL Data'!$B$5:$S$5,0),FALSE)</f>
        <v>48.26</v>
      </c>
      <c r="U32" t="str">
        <f>$W$2</f>
        <v>CLRTY</v>
      </c>
      <c r="V32" s="36">
        <f>AVERAGEIFS('RL Data'!K6:K18,'RL Data'!C6:C18,'Player Compare Data'!U32)</f>
        <v>45.984999999999999</v>
      </c>
    </row>
    <row r="33" spans="1:22" x14ac:dyDescent="0.25">
      <c r="C33" s="35">
        <f>(C32-C31)/C31</f>
        <v>0.44707646176911531</v>
      </c>
      <c r="V33" s="35">
        <f>IFERROR((V32-V31)/V31,"One or more Values is 0")</f>
        <v>0.21965343470957452</v>
      </c>
    </row>
    <row r="34" spans="1:22" x14ac:dyDescent="0.25">
      <c r="C34" t="str">
        <f>IFERROR(IF(C33&lt;0,CONCATENATE(B32," Had ",TEXT(C33*-1,"0.00%")," Less Time at 0 Boost Compared To ",B31),CONCATENATE(B32," Had ",TEXT(C33,"0.00%")," More Time at 0 Boost Compared To ",B31)),"One Or More Data Values is 0")</f>
        <v>Squishy Had 44.71% More Time at 0 Boost Compared To GarrettG</v>
      </c>
      <c r="V34" t="str">
        <f>IFERROR(IF(V33&lt;0,CONCATENATE(U32," Had ",TEXT(V33*-1,"0.00%")," Less Avg. Time at 0 Boost Compared To ",U31),CONCATENATE(U32," Had ",TEXT(V33,"0.00%")," More Avg. Time at 0 Boost Compared To ",U31)),"One Or More Data Values is 0")</f>
        <v>CLRTY Had 21.97% More Avg. Time at 0 Boost Compared To AEY</v>
      </c>
    </row>
    <row r="35" spans="1:22" ht="15.75" thickBot="1" x14ac:dyDescent="0.3"/>
    <row r="36" spans="1:22" ht="15.75" thickBot="1" x14ac:dyDescent="0.3">
      <c r="C36" s="3" t="s">
        <v>11</v>
      </c>
      <c r="V36" s="3" t="s">
        <v>11</v>
      </c>
    </row>
    <row r="37" spans="1:22" x14ac:dyDescent="0.25">
      <c r="B37" t="str">
        <f>$C$2</f>
        <v>GarrettG</v>
      </c>
      <c r="C37" s="25">
        <f>VLOOKUP($B37,'RL Data'!$B$5:$S$18,MATCH('Player Compare Data'!C$36,'RL Data'!$B$5:$S$5,0),FALSE)</f>
        <v>3673.71</v>
      </c>
      <c r="U37" t="str">
        <f>$V$2</f>
        <v>AEY</v>
      </c>
      <c r="V37" s="25">
        <f>SUMIFS('RL Data'!M6:M18,'RL Data'!C6:C18,'Player Compare Data'!U37)/COUNTIF('RL Data'!C6:C18,'Player Compare Data'!U37)</f>
        <v>3519.83</v>
      </c>
    </row>
    <row r="38" spans="1:22" x14ac:dyDescent="0.25">
      <c r="B38" t="str">
        <f>$D$2</f>
        <v>Squishy</v>
      </c>
      <c r="C38" s="25">
        <f>VLOOKUP($B38,'RL Data'!$B$5:$S$18,MATCH('Player Compare Data'!C$36,'RL Data'!$B$5:$S$5,0),FALSE)</f>
        <v>3699.43</v>
      </c>
      <c r="U38" t="str">
        <f>$W$2</f>
        <v>CLRTY</v>
      </c>
      <c r="V38" s="25">
        <f>SUMIFS('RL Data'!M6:M18,'RL Data'!C6:C18,'Player Compare Data'!U38)/COUNTIF('RL Data'!C6:C18,'Player Compare Data'!U38)</f>
        <v>3881.8249999999998</v>
      </c>
    </row>
    <row r="39" spans="1:22" x14ac:dyDescent="0.25">
      <c r="C39" s="35">
        <f>(C38-C37)/C37</f>
        <v>7.0010969837030687E-3</v>
      </c>
      <c r="V39" s="35">
        <f>IFERROR((V38-V37)/V37,"One or more Values is 0")</f>
        <v>0.10284445555609217</v>
      </c>
    </row>
    <row r="40" spans="1:22" x14ac:dyDescent="0.25">
      <c r="C40" t="str">
        <f>IFERROR(IF(C39&lt;0,CONCATENATE(B38," Had ",TEXT(C39*-1,"0.00%")," Less Avg Teammate Disatance Compared To ",B37),CONCATENATE(B38," Had ",TEXT(C39,"0.00%")," More Avg Teammate Disatance Compared To ",B37)),"One Or More Data Values is 0")</f>
        <v>Squishy Had 0.70% More Avg Teammate Disatance Compared To GarrettG</v>
      </c>
      <c r="V40" t="str">
        <f>IFERROR(IF(V39&lt;0,CONCATENATE(U38," Had ",TEXT(V39*-1,"0.00%")," Less Avg Teammate Disatance Compared To ",U37),CONCATENATE(U38," Had ",TEXT(V39,"0.00%")," More Avg Teammate Disatance Compared To ",U37)),"One Or More Data Values is 0")</f>
        <v>CLRTY Had 10.28% More Avg Teammate Disatance Compared To AEY</v>
      </c>
    </row>
    <row r="42" spans="1:22" ht="15.75" thickBot="1" x14ac:dyDescent="0.3"/>
    <row r="43" spans="1:22" ht="15.75" thickBot="1" x14ac:dyDescent="0.3">
      <c r="C43" s="3" t="s">
        <v>4</v>
      </c>
      <c r="D43" s="3" t="s">
        <v>6</v>
      </c>
    </row>
    <row r="44" spans="1:22" ht="15.75" thickBot="1" x14ac:dyDescent="0.3">
      <c r="A44" s="3" t="s">
        <v>4</v>
      </c>
      <c r="B44" t="str">
        <f>$C$2</f>
        <v>GarrettG</v>
      </c>
      <c r="C44">
        <f>VLOOKUP($B44,'RL Data'!$B$5:$S$18,MATCH('Player Compare Data'!C$43,'RL Data'!$B$5:$S$5,0),FALSE)</f>
        <v>0.2</v>
      </c>
      <c r="D44">
        <f>1-C44</f>
        <v>0.8</v>
      </c>
    </row>
    <row r="45" spans="1:22" ht="15.75" thickBot="1" x14ac:dyDescent="0.3">
      <c r="A45" s="3" t="s">
        <v>4</v>
      </c>
      <c r="B45" t="str">
        <f>$D$2</f>
        <v>Squishy</v>
      </c>
      <c r="C45">
        <f>VLOOKUP($B45,'RL Data'!$B$5:$S$18,MATCH('Player Compare Data'!C$43,'RL Data'!$B$5:$S$5,0),FALSE)</f>
        <v>0.4</v>
      </c>
      <c r="D45">
        <f t="shared" ref="D45:D47" si="0">1-C45</f>
        <v>0.6</v>
      </c>
    </row>
    <row r="46" spans="1:22" ht="15.75" thickBot="1" x14ac:dyDescent="0.3">
      <c r="A46" s="3" t="s">
        <v>6</v>
      </c>
      <c r="B46" t="str">
        <f>$C$2</f>
        <v>GarrettG</v>
      </c>
      <c r="C46">
        <f>VLOOKUP($B44,'RL Data'!$B$5:$S$18,MATCH('Player Compare Data'!D$43,'RL Data'!$B$5:$S$5,0),FALSE)</f>
        <v>0.2</v>
      </c>
      <c r="D46">
        <f t="shared" si="0"/>
        <v>0.8</v>
      </c>
    </row>
    <row r="47" spans="1:22" ht="15.75" thickBot="1" x14ac:dyDescent="0.3">
      <c r="A47" s="3" t="s">
        <v>6</v>
      </c>
      <c r="B47" t="str">
        <f>$D$2</f>
        <v>Squishy</v>
      </c>
      <c r="C47">
        <f>VLOOKUP($B45,'RL Data'!$B$5:$S$18,MATCH('Player Compare Data'!D$43,'RL Data'!$B$5:$S$5,0),FALSE)</f>
        <v>0.6</v>
      </c>
      <c r="D47">
        <f t="shared" si="0"/>
        <v>0.4</v>
      </c>
    </row>
    <row r="78" spans="4:18" x14ac:dyDescent="0.25">
      <c r="D78" s="1" t="s">
        <v>3</v>
      </c>
      <c r="E78" s="1"/>
      <c r="F78" s="1"/>
      <c r="G78" s="1"/>
      <c r="H78" s="1"/>
      <c r="I78" s="1"/>
      <c r="J78" s="1"/>
      <c r="K78" s="1"/>
      <c r="L78" s="1"/>
      <c r="M78" s="1"/>
      <c r="N78" s="1"/>
      <c r="O78" s="1"/>
      <c r="P78" s="1"/>
      <c r="Q78" s="1"/>
      <c r="R78" s="1"/>
    </row>
    <row r="79" spans="4:18" x14ac:dyDescent="0.25">
      <c r="D79" t="s">
        <v>4</v>
      </c>
    </row>
    <row r="80" spans="4:18" x14ac:dyDescent="0.25">
      <c r="D80" t="s">
        <v>5</v>
      </c>
    </row>
    <row r="81" spans="4:4" x14ac:dyDescent="0.25">
      <c r="D81"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A4BCC-CBD5-4611-BAD7-3D8C548976B5}">
  <dimension ref="B3:B4"/>
  <sheetViews>
    <sheetView workbookViewId="0">
      <selection activeCell="B5" sqref="B5"/>
    </sheetView>
  </sheetViews>
  <sheetFormatPr defaultRowHeight="15" x14ac:dyDescent="0.25"/>
  <cols>
    <col min="2" max="2" width="43.28515625" bestFit="1" customWidth="1"/>
  </cols>
  <sheetData>
    <row r="3" spans="2:2" x14ac:dyDescent="0.25">
      <c r="B3" t="s">
        <v>174</v>
      </c>
    </row>
    <row r="4" spans="2:2" x14ac:dyDescent="0.25">
      <c r="B4"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RL Data</vt:lpstr>
      <vt:lpstr>Player Comparison</vt:lpstr>
      <vt:lpstr>Data Dictionary</vt:lpstr>
      <vt:lpstr>Player Compare Data</vt:lpstr>
      <vt:lpstr>Algo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Zack</dc:creator>
  <cp:lastModifiedBy>Zack Syvertsen</cp:lastModifiedBy>
  <dcterms:created xsi:type="dcterms:W3CDTF">2026-02-01T22:44:58Z</dcterms:created>
  <dcterms:modified xsi:type="dcterms:W3CDTF">2026-02-04T16:37:41Z</dcterms:modified>
</cp:coreProperties>
</file>