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UIToolLocalrepository\"/>
    </mc:Choice>
  </mc:AlternateContent>
  <bookViews>
    <workbookView xWindow="0" yWindow="0" windowWidth="28800" windowHeight="14250" activeTab="4"/>
  </bookViews>
  <sheets>
    <sheet name="別役データ" sheetId="1" r:id="rId1"/>
    <sheet name="手塚データ" sheetId="2" r:id="rId2"/>
    <sheet name="船越データ" sheetId="3" r:id="rId3"/>
    <sheet name="濱田データ" sheetId="6" r:id="rId4"/>
    <sheet name="川村データ" sheetId="7"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6" l="1"/>
  <c r="N5" i="6"/>
  <c r="O4" i="6"/>
  <c r="N4" i="6"/>
  <c r="M5" i="7" l="1"/>
  <c r="M4" i="7"/>
  <c r="L5" i="7"/>
  <c r="L4" i="7"/>
  <c r="H7" i="7"/>
  <c r="H6" i="7"/>
  <c r="H5" i="7"/>
  <c r="H4" i="7"/>
  <c r="H3" i="7"/>
  <c r="G7" i="7"/>
  <c r="G6" i="7"/>
  <c r="G5" i="7"/>
  <c r="G4" i="7"/>
  <c r="G3" i="7"/>
  <c r="C4" i="7"/>
  <c r="C3" i="7"/>
  <c r="M5" i="6"/>
  <c r="M4" i="6"/>
  <c r="L5" i="6"/>
  <c r="L4" i="6"/>
  <c r="H7" i="6"/>
  <c r="H6" i="6"/>
  <c r="H5" i="6"/>
  <c r="H4" i="6"/>
  <c r="H3" i="6"/>
  <c r="G7" i="6"/>
  <c r="G6" i="6"/>
  <c r="G5" i="6"/>
  <c r="G4" i="6"/>
  <c r="G3" i="6"/>
  <c r="C4" i="6"/>
  <c r="C3" i="6"/>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P5" i="1" s="1"/>
  <c r="N4" i="1"/>
  <c r="P4" i="1" s="1"/>
  <c r="M5" i="1"/>
  <c r="O5" i="1" s="1"/>
  <c r="M4" i="1"/>
  <c r="O4" i="1" s="1"/>
  <c r="I7" i="1"/>
  <c r="I6" i="1"/>
  <c r="I5" i="1"/>
  <c r="H7" i="1"/>
  <c r="H6" i="1"/>
  <c r="H5" i="1"/>
  <c r="I4" i="1"/>
</calcChain>
</file>

<file path=xl/sharedStrings.xml><?xml version="1.0" encoding="utf-8"?>
<sst xmlns="http://schemas.openxmlformats.org/spreadsheetml/2006/main" count="93" uniqueCount="31">
  <si>
    <t>手動入力（秒）</t>
    <rPh sb="0" eb="4">
      <t>シュドウニュウリョク</t>
    </rPh>
    <rPh sb="5" eb="6">
      <t>ビョウ</t>
    </rPh>
    <phoneticPr fontId="1"/>
  </si>
  <si>
    <t>手動（Heat）</t>
    <rPh sb="0" eb="2">
      <t>シュドウ</t>
    </rPh>
    <phoneticPr fontId="1"/>
  </si>
  <si>
    <t>手動(個)</t>
    <rPh sb="0" eb="2">
      <t>シュドウ</t>
    </rPh>
    <rPh sb="3" eb="4">
      <t>コ</t>
    </rPh>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</si>
  <si>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</si>
  <si>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手動（秒）</t>
    <rPh sb="0" eb="2">
      <t>シュドウ</t>
    </rPh>
    <rPh sb="3" eb="4">
      <t>ビョウ</t>
    </rPh>
    <phoneticPr fontId="1"/>
  </si>
  <si>
    <t>学習時間(秒)</t>
    <rPh sb="0" eb="4">
      <t>ガクシュウジカン</t>
    </rPh>
    <rPh sb="5" eb="6">
      <t>ビョウ</t>
    </rPh>
    <phoneticPr fontId="1"/>
  </si>
  <si>
    <t>学習時間（秒）</t>
    <rPh sb="0" eb="4">
      <t>ガクシュウジカン</t>
    </rPh>
    <rPh sb="5" eb="6">
      <t>ビョウ</t>
    </rPh>
    <phoneticPr fontId="1"/>
  </si>
  <si>
    <t>手動（回）</t>
    <rPh sb="0" eb="2">
      <t>シュドウ</t>
    </rPh>
    <rPh sb="3" eb="4">
      <t>カイ</t>
    </rPh>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</si>
  <si>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</si>
  <si>
    <t>メモ：記述内容をあまり理解できないままテンプレートファイルを作成し続けた例。</t>
    <rPh sb="3" eb="5">
      <t>キジュツ</t>
    </rPh>
    <rPh sb="5" eb="7">
      <t>ナイヨウ</t>
    </rPh>
    <rPh sb="11" eb="13">
      <t>リカイ</t>
    </rPh>
    <rPh sb="30" eb="32">
      <t>サクセイ</t>
    </rPh>
    <rPh sb="33" eb="34">
      <t>ツヅ</t>
    </rPh>
    <rPh sb="36" eb="37">
      <t>レイ</t>
    </rPh>
    <phoneticPr fontId="1"/>
  </si>
  <si>
    <t>テンプレートファイル作成の難易度が上がれば上がるほど、作成時間とミスが増える傾向にあった。</t>
    <rPh sb="10" eb="12">
      <t>サクセイ</t>
    </rPh>
    <rPh sb="13" eb="16">
      <t>ナンイド</t>
    </rPh>
    <rPh sb="17" eb="18">
      <t>ア</t>
    </rPh>
    <rPh sb="21" eb="22">
      <t>ア</t>
    </rPh>
    <rPh sb="27" eb="31">
      <t>サクセイジカン</t>
    </rPh>
    <rPh sb="35" eb="36">
      <t>フ</t>
    </rPh>
    <rPh sb="38" eb="40">
      <t>ケイコウ</t>
    </rPh>
    <phoneticPr fontId="1"/>
  </si>
  <si>
    <t>手動(Heat)</t>
    <rPh sb="0" eb="2">
      <t>シュドウ</t>
    </rPh>
    <phoneticPr fontId="1"/>
  </si>
  <si>
    <t>質問回数</t>
    <rPh sb="0" eb="2">
      <t>シツモン</t>
    </rPh>
    <rPh sb="2" eb="4">
      <t>カイスウ</t>
    </rPh>
    <phoneticPr fontId="1"/>
  </si>
  <si>
    <t>instance数</t>
    <rPh sb="8" eb="9">
      <t>スウ</t>
    </rPh>
    <phoneticPr fontId="1"/>
  </si>
  <si>
    <t>手法</t>
    <rPh sb="0" eb="2">
      <t>シュホウ</t>
    </rPh>
    <phoneticPr fontId="1"/>
  </si>
  <si>
    <t>Router数</t>
    <rPh sb="6" eb="7">
      <t>スウ</t>
    </rPh>
    <phoneticPr fontId="1"/>
  </si>
  <si>
    <t>手法</t>
    <rPh sb="0" eb="2">
      <t>シュホウ</t>
    </rPh>
    <phoneticPr fontId="1"/>
  </si>
  <si>
    <t>instance数</t>
    <rPh sb="8" eb="9">
      <t>スウ</t>
    </rPh>
    <phoneticPr fontId="1"/>
  </si>
  <si>
    <t>Router数</t>
    <rPh sb="6" eb="7">
      <t>スウ</t>
    </rPh>
    <phoneticPr fontId="1"/>
  </si>
  <si>
    <t>GUIエディタ使用(秒)</t>
    <rPh sb="7" eb="9">
      <t>シヨウ</t>
    </rPh>
    <rPh sb="10" eb="11">
      <t>ビョウ</t>
    </rPh>
    <phoneticPr fontId="1"/>
  </si>
  <si>
    <t>GUIエディタ使用(個)</t>
    <rPh sb="7" eb="9">
      <t>シヨウ</t>
    </rPh>
    <rPh sb="10" eb="11">
      <t>コ</t>
    </rPh>
    <phoneticPr fontId="1"/>
  </si>
  <si>
    <t>GUIエディタ使用（秒）</t>
    <rPh sb="7" eb="9">
      <t>シヨウ</t>
    </rPh>
    <rPh sb="10" eb="11">
      <t>ビョウ</t>
    </rPh>
    <phoneticPr fontId="1"/>
  </si>
  <si>
    <t>GUIエディタ</t>
    <phoneticPr fontId="1"/>
  </si>
  <si>
    <t>GUIエディタ</t>
    <phoneticPr fontId="1"/>
  </si>
  <si>
    <t>GUIエディタ使用（回）</t>
    <rPh sb="7" eb="9">
      <t>シヨウ</t>
    </rPh>
    <rPh sb="10" eb="11">
      <t>カイ</t>
    </rPh>
    <phoneticPr fontId="1"/>
  </si>
  <si>
    <t>GUIエディタ</t>
    <phoneticPr fontId="1"/>
  </si>
  <si>
    <t>メモ：初めて記述する内容が含まれると作業が難航していた。また記述量が増加しても作業の進みが遅くなっている。</t>
    <rPh sb="3" eb="4">
      <t>ハジ</t>
    </rPh>
    <rPh sb="6" eb="8">
      <t>キジュツ</t>
    </rPh>
    <rPh sb="10" eb="12">
      <t>ナイヨウ</t>
    </rPh>
    <rPh sb="13" eb="14">
      <t>フク</t>
    </rPh>
    <rPh sb="18" eb="20">
      <t>サギョウ</t>
    </rPh>
    <rPh sb="21" eb="23">
      <t>ナンコウ</t>
    </rPh>
    <rPh sb="30" eb="33">
      <t>キジュツリョウ</t>
    </rPh>
    <rPh sb="34" eb="36">
      <t>ゾウカ</t>
    </rPh>
    <rPh sb="39" eb="41">
      <t>サギョウ</t>
    </rPh>
    <rPh sb="42" eb="43">
      <t>スス</t>
    </rPh>
    <rPh sb="45" eb="46">
      <t>オソ</t>
    </rPh>
    <phoneticPr fontId="1"/>
  </si>
  <si>
    <t>メモ：初めて記述する内容が含まれると作業時間が伸びていった。記述量が増加することでも作業時間は伸びていた。</t>
    <rPh sb="3" eb="4">
      <t>ハジ</t>
    </rPh>
    <rPh sb="6" eb="8">
      <t>キジュツ</t>
    </rPh>
    <rPh sb="10" eb="12">
      <t>ナイヨウ</t>
    </rPh>
    <rPh sb="13" eb="14">
      <t>フク</t>
    </rPh>
    <rPh sb="18" eb="22">
      <t>サギョウジカン</t>
    </rPh>
    <rPh sb="23" eb="24">
      <t>ノ</t>
    </rPh>
    <rPh sb="30" eb="33">
      <t>キジュツリョウ</t>
    </rPh>
    <rPh sb="34" eb="36">
      <t>ゾウカ</t>
    </rPh>
    <rPh sb="42" eb="46">
      <t>サギョウジカン</t>
    </rPh>
    <rPh sb="47" eb="48">
      <t>ノ</t>
    </rPh>
    <phoneticPr fontId="1"/>
  </si>
  <si>
    <t>メモ：元々、システム構築になれている被験者だったので作成のノウハウを掴むと時間が短縮されていった。ただし手動入力では入力量が多くなれば入力時間も増加していった。</t>
    <rPh sb="3" eb="5">
      <t>モトモト</t>
    </rPh>
    <rPh sb="10" eb="12">
      <t>コウチク</t>
    </rPh>
    <rPh sb="18" eb="21">
      <t>ヒケンシャ</t>
    </rPh>
    <rPh sb="26" eb="28">
      <t>サクセイ</t>
    </rPh>
    <rPh sb="34" eb="35">
      <t>ツカ</t>
    </rPh>
    <rPh sb="37" eb="39">
      <t>ジカン</t>
    </rPh>
    <rPh sb="40" eb="42">
      <t>タンシュク</t>
    </rPh>
    <rPh sb="52" eb="56">
      <t>シュドウニュウリョク</t>
    </rPh>
    <rPh sb="58" eb="60">
      <t>ニュウリョク</t>
    </rPh>
    <rPh sb="60" eb="61">
      <t>リョウ</t>
    </rPh>
    <rPh sb="62" eb="63">
      <t>オオ</t>
    </rPh>
    <rPh sb="67" eb="69">
      <t>ニュウリョク</t>
    </rPh>
    <rPh sb="69" eb="71">
      <t>ジカン</t>
    </rPh>
    <rPh sb="72" eb="74">
      <t>ゾウカ</t>
    </rPh>
    <phoneticPr fontId="1"/>
  </si>
  <si>
    <t>Router数１と比較しての記述時間増加秒数(GUIエディタ)</t>
    <rPh sb="6" eb="7">
      <t>スウ</t>
    </rPh>
    <rPh sb="9" eb="11">
      <t>ヒカク</t>
    </rPh>
    <rPh sb="14" eb="16">
      <t>キジュツ</t>
    </rPh>
    <rPh sb="16" eb="18">
      <t>ジカン</t>
    </rPh>
    <rPh sb="18" eb="20">
      <t>ゾウカ</t>
    </rPh>
    <rPh sb="20" eb="22">
      <t>ビョウスウ</t>
    </rPh>
    <phoneticPr fontId="1"/>
  </si>
  <si>
    <t>Router数１と比較しての記述時間増加秒数(手動)</t>
    <rPh sb="6" eb="7">
      <t>スウ</t>
    </rPh>
    <rPh sb="9" eb="11">
      <t>ヒカク</t>
    </rPh>
    <rPh sb="14" eb="16">
      <t>キジュツ</t>
    </rPh>
    <rPh sb="16" eb="18">
      <t>ジカン</t>
    </rPh>
    <rPh sb="18" eb="20">
      <t>ゾウカ</t>
    </rPh>
    <rPh sb="20" eb="21">
      <t>ビョウ</t>
    </rPh>
    <rPh sb="21" eb="22">
      <t>スウ</t>
    </rPh>
    <rPh sb="23" eb="25">
      <t>シュドウ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</si>
</sst>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double">
        <color auto="1"/>
      </right>
      <top style="double">
        <color auto="1"/>
      </top>
      <bottom style="double">
        <color auto="1"/>
      </bottom>
      <diagonal/>
    </border>
  </borders>
  <cellStyleXfs count="1">
    <xf numFmtId="0" fontId="0" fillId="0" borderId="0">
      <alignment vertical="center"/>
    </xf>
  </cellStyleXfs>
  <cellXfs count="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Fill="1" applyBorder="1">
      <alignment vertical="center"/>
    </xf>
    <xf numFmtId="9" fontId="0" fillId="0" borderId="3" xfId="0" applyNumberFormat="1" applyFill="1" applyBorder="1">
      <alignment vertical="center"/>
    </xf>
    <xf numFmtId="0" fontId="0" fillId="0" borderId="3"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A</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113837360"/>
        <c:axId val="113837920"/>
      </c:lineChart>
      <c:catAx>
        <c:axId val="11383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837920"/>
        <c:crosses val="autoZero"/>
        <c:auto val="1"/>
        <c:lblAlgn val="ctr"/>
        <c:lblOffset val="100"/>
        <c:noMultiLvlLbl val="0"/>
      </c:catAx>
      <c:valAx>
        <c:axId val="11383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837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B</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手塚データ!$G$27:$G$31</c:f>
              <c:numCache>
                <c:formatCode>General</c:formatCode>
                <c:ptCount val="5"/>
                <c:pt idx="0">
                  <c:v>0</c:v>
                </c:pt>
                <c:pt idx="1">
                  <c:v>0</c:v>
                </c:pt>
                <c:pt idx="2">
                  <c:v>0</c:v>
                </c:pt>
                <c:pt idx="3">
                  <c:v>0</c:v>
                </c:pt>
                <c:pt idx="4">
                  <c:v>0</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115167328"/>
        <c:axId val="115167888"/>
      </c:lineChart>
      <c:catAx>
        <c:axId val="11516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167888"/>
        <c:crosses val="autoZero"/>
        <c:auto val="1"/>
        <c:lblAlgn val="ctr"/>
        <c:lblOffset val="100"/>
        <c:noMultiLvlLbl val="0"/>
      </c:catAx>
      <c:valAx>
        <c:axId val="11516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167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B</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手塚データ!$K$27:$K$29</c:f>
              <c:numCache>
                <c:formatCode>General</c:formatCode>
                <c:ptCount val="3"/>
                <c:pt idx="0">
                  <c:v>1</c:v>
                </c:pt>
                <c:pt idx="1">
                  <c:v>2</c:v>
                </c:pt>
                <c:pt idx="2">
                  <c:v>3</c:v>
                </c:pt>
              </c:numCache>
            </c:numRef>
          </c:cat>
          <c:val>
            <c:numRef>
              <c:f>手塚データ!$L$27:$L$29</c:f>
              <c:numCache>
                <c:formatCode>General</c:formatCode>
                <c:ptCount val="3"/>
                <c:pt idx="0">
                  <c:v>0</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手塚データ!$K$27:$K$29</c:f>
              <c:numCache>
                <c:formatCode>General</c:formatCode>
                <c:ptCount val="3"/>
                <c:pt idx="0">
                  <c:v>1</c:v>
                </c:pt>
                <c:pt idx="1">
                  <c:v>2</c:v>
                </c:pt>
                <c:pt idx="2">
                  <c:v>3</c:v>
                </c:pt>
              </c:numCache>
            </c:num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115171248"/>
        <c:axId val="115171808"/>
      </c:lineChart>
      <c:catAx>
        <c:axId val="11517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171808"/>
        <c:crosses val="autoZero"/>
        <c:auto val="1"/>
        <c:lblAlgn val="ctr"/>
        <c:lblOffset val="100"/>
        <c:noMultiLvlLbl val="0"/>
      </c:catAx>
      <c:valAx>
        <c:axId val="11517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17124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115469616"/>
        <c:axId val="115470176"/>
      </c:lineChart>
      <c:catAx>
        <c:axId val="11546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470176"/>
        <c:crosses val="autoZero"/>
        <c:auto val="1"/>
        <c:lblAlgn val="ctr"/>
        <c:lblOffset val="100"/>
        <c:noMultiLvlLbl val="0"/>
      </c:catAx>
      <c:valAx>
        <c:axId val="1154701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469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GUIエディタ</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115472976"/>
        <c:axId val="115473536"/>
      </c:barChart>
      <c:catAx>
        <c:axId val="11547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473536"/>
        <c:crosses val="autoZero"/>
        <c:auto val="1"/>
        <c:lblAlgn val="ctr"/>
        <c:lblOffset val="100"/>
        <c:noMultiLvlLbl val="0"/>
      </c:catAx>
      <c:valAx>
        <c:axId val="11547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472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船越データ!$K$3:$K$5</c:f>
              <c:numCache>
                <c:formatCode>General</c:formatCode>
                <c:ptCount val="3"/>
                <c:pt idx="0">
                  <c:v>1</c:v>
                </c:pt>
                <c:pt idx="1">
                  <c:v>2</c:v>
                </c:pt>
                <c:pt idx="2">
                  <c:v>3</c:v>
                </c:pt>
              </c:numCache>
            </c:num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船越データ!$K$3:$K$5</c:f>
              <c:numCache>
                <c:formatCode>General</c:formatCode>
                <c:ptCount val="3"/>
                <c:pt idx="0">
                  <c:v>1</c:v>
                </c:pt>
                <c:pt idx="1">
                  <c:v>2</c:v>
                </c:pt>
                <c:pt idx="2">
                  <c:v>3</c:v>
                </c:pt>
              </c:numCache>
            </c:num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115476336"/>
        <c:axId val="115476896"/>
      </c:lineChart>
      <c:catAx>
        <c:axId val="11547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476896"/>
        <c:crosses val="autoZero"/>
        <c:auto val="1"/>
        <c:lblAlgn val="ctr"/>
        <c:lblOffset val="100"/>
        <c:noMultiLvlLbl val="0"/>
      </c:catAx>
      <c:valAx>
        <c:axId val="11547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476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C</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船越データ!$G$27:$G$31</c:f>
              <c:numCache>
                <c:formatCode>General</c:formatCode>
                <c:ptCount val="5"/>
                <c:pt idx="0">
                  <c:v>0</c:v>
                </c:pt>
                <c:pt idx="1">
                  <c:v>0</c:v>
                </c:pt>
                <c:pt idx="2">
                  <c:v>0</c:v>
                </c:pt>
                <c:pt idx="3">
                  <c:v>0</c:v>
                </c:pt>
                <c:pt idx="4">
                  <c:v>0</c:v>
                </c:pt>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船越データ!$H$27:$H$31</c:f>
              <c:numCache>
                <c:formatCode>General</c:formatCode>
                <c:ptCount val="5"/>
                <c:pt idx="0">
                  <c:v>6</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115480256"/>
        <c:axId val="115480816"/>
      </c:lineChart>
      <c:catAx>
        <c:axId val="11548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480816"/>
        <c:crosses val="autoZero"/>
        <c:auto val="1"/>
        <c:lblAlgn val="ctr"/>
        <c:lblOffset val="100"/>
        <c:noMultiLvlLbl val="0"/>
      </c:catAx>
      <c:valAx>
        <c:axId val="11548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480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C</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船越データ!$K$27:$K$29</c:f>
              <c:numCache>
                <c:formatCode>General</c:formatCode>
                <c:ptCount val="3"/>
                <c:pt idx="0">
                  <c:v>1</c:v>
                </c:pt>
                <c:pt idx="1">
                  <c:v>2</c:v>
                </c:pt>
                <c:pt idx="2">
                  <c:v>3</c:v>
                </c:pt>
              </c:numCache>
            </c:numRef>
          </c:cat>
          <c:val>
            <c:numRef>
              <c:f>船越データ!$L$27:$L$29</c:f>
              <c:numCache>
                <c:formatCode>General</c:formatCode>
                <c:ptCount val="3"/>
                <c:pt idx="0">
                  <c:v>0</c:v>
                </c:pt>
                <c:pt idx="1">
                  <c:v>0</c:v>
                </c:pt>
                <c:pt idx="2">
                  <c:v>0</c:v>
                </c:pt>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船越データ!$K$27:$K$29</c:f>
              <c:numCache>
                <c:formatCode>General</c:formatCode>
                <c:ptCount val="3"/>
                <c:pt idx="0">
                  <c:v>1</c:v>
                </c:pt>
                <c:pt idx="1">
                  <c:v>2</c:v>
                </c:pt>
                <c:pt idx="2">
                  <c:v>3</c:v>
                </c:pt>
              </c:numCache>
            </c:numRef>
          </c:cat>
          <c:val>
            <c:numRef>
              <c:f>船越データ!$M$27:$M$29</c:f>
              <c:numCache>
                <c:formatCode>General</c:formatCode>
                <c:ptCount val="3"/>
                <c:pt idx="0">
                  <c:v>5</c:v>
                </c:pt>
                <c:pt idx="1">
                  <c:v>7</c:v>
                </c:pt>
                <c:pt idx="2">
                  <c:v>4</c:v>
                </c:pt>
              </c:numCache>
            </c:numRef>
          </c:val>
          <c:smooth val="0"/>
        </c:ser>
        <c:dLbls>
          <c:showLegendKey val="0"/>
          <c:showVal val="0"/>
          <c:showCatName val="0"/>
          <c:showSerName val="0"/>
          <c:showPercent val="0"/>
          <c:showBubbleSize val="0"/>
        </c:dLbls>
        <c:marker val="1"/>
        <c:smooth val="0"/>
        <c:axId val="115645120"/>
        <c:axId val="115645680"/>
      </c:lineChart>
      <c:catAx>
        <c:axId val="11564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645680"/>
        <c:crosses val="autoZero"/>
        <c:auto val="1"/>
        <c:lblAlgn val="ctr"/>
        <c:lblOffset val="100"/>
        <c:noMultiLvlLbl val="0"/>
      </c:catAx>
      <c:valAx>
        <c:axId val="11564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64512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a:t>
            </a:r>
            <a:r>
              <a:rPr lang="ja-JP" altLang="en-US" baseline="0"/>
              <a:t> </a:t>
            </a:r>
            <a:r>
              <a:rPr lang="ja-JP" altLang="en-US"/>
              <a:t>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濱田データ!$G$3:$G$7</c:f>
              <c:numCache>
                <c:formatCode>General</c:formatCode>
                <c:ptCount val="5"/>
                <c:pt idx="0">
                  <c:v>71</c:v>
                </c:pt>
                <c:pt idx="1">
                  <c:v>97</c:v>
                </c:pt>
                <c:pt idx="2">
                  <c:v>117</c:v>
                </c:pt>
                <c:pt idx="3">
                  <c:v>231</c:v>
                </c:pt>
                <c:pt idx="4">
                  <c:v>139</c:v>
                </c:pt>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濱田データ!$H$3:$H$7</c:f>
              <c:numCache>
                <c:formatCode>General</c:formatCode>
                <c:ptCount val="5"/>
                <c:pt idx="0">
                  <c:v>1323</c:v>
                </c:pt>
                <c:pt idx="1">
                  <c:v>1180</c:v>
                </c:pt>
                <c:pt idx="2">
                  <c:v>916</c:v>
                </c:pt>
                <c:pt idx="3">
                  <c:v>975</c:v>
                </c:pt>
                <c:pt idx="4">
                  <c:v>868</c:v>
                </c:pt>
              </c:numCache>
            </c:numRef>
          </c:val>
          <c:smooth val="0"/>
        </c:ser>
        <c:dLbls>
          <c:showLegendKey val="0"/>
          <c:showVal val="0"/>
          <c:showCatName val="0"/>
          <c:showSerName val="0"/>
          <c:showPercent val="0"/>
          <c:showBubbleSize val="0"/>
        </c:dLbls>
        <c:marker val="1"/>
        <c:smooth val="0"/>
        <c:axId val="115649040"/>
        <c:axId val="115649600"/>
      </c:lineChart>
      <c:catAx>
        <c:axId val="11564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649600"/>
        <c:crosses val="autoZero"/>
        <c:auto val="1"/>
        <c:lblAlgn val="ctr"/>
        <c:lblOffset val="100"/>
        <c:noMultiLvlLbl val="0"/>
      </c:catAx>
      <c:valAx>
        <c:axId val="115649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649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GUIエディタ</c:v>
                </c:pt>
                <c:pt idx="1">
                  <c:v>手動（Heat）</c:v>
                </c:pt>
              </c:strCache>
            </c:strRef>
          </c:cat>
          <c:val>
            <c:numRef>
              <c:f>濱田データ!$C$3:$C$4</c:f>
              <c:numCache>
                <c:formatCode>General</c:formatCode>
                <c:ptCount val="2"/>
                <c:pt idx="0">
                  <c:v>90</c:v>
                </c:pt>
                <c:pt idx="1">
                  <c:v>479</c:v>
                </c:pt>
              </c:numCache>
            </c:numRef>
          </c:val>
        </c:ser>
        <c:dLbls>
          <c:showLegendKey val="0"/>
          <c:showVal val="0"/>
          <c:showCatName val="0"/>
          <c:showSerName val="0"/>
          <c:showPercent val="0"/>
          <c:showBubbleSize val="0"/>
        </c:dLbls>
        <c:gapWidth val="219"/>
        <c:overlap val="-27"/>
        <c:axId val="116531008"/>
        <c:axId val="116531568"/>
      </c:barChart>
      <c:catAx>
        <c:axId val="11653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531568"/>
        <c:crosses val="autoZero"/>
        <c:auto val="1"/>
        <c:lblAlgn val="ctr"/>
        <c:lblOffset val="100"/>
        <c:noMultiLvlLbl val="0"/>
      </c:catAx>
      <c:valAx>
        <c:axId val="11653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531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濱田データ!$K$3:$K$5</c:f>
              <c:numCache>
                <c:formatCode>General</c:formatCode>
                <c:ptCount val="3"/>
                <c:pt idx="0">
                  <c:v>1</c:v>
                </c:pt>
                <c:pt idx="1">
                  <c:v>2</c:v>
                </c:pt>
                <c:pt idx="2">
                  <c:v>3</c:v>
                </c:pt>
              </c:numCache>
            </c:numRef>
          </c:cat>
          <c:val>
            <c:numRef>
              <c:f>濱田データ!$L$3:$L$5</c:f>
              <c:numCache>
                <c:formatCode>General</c:formatCode>
                <c:ptCount val="3"/>
                <c:pt idx="0">
                  <c:v>139</c:v>
                </c:pt>
                <c:pt idx="1">
                  <c:v>188</c:v>
                </c:pt>
                <c:pt idx="2">
                  <c:v>145</c:v>
                </c:pt>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濱田データ!$K$3:$K$5</c:f>
              <c:numCache>
                <c:formatCode>General</c:formatCode>
                <c:ptCount val="3"/>
                <c:pt idx="0">
                  <c:v>1</c:v>
                </c:pt>
                <c:pt idx="1">
                  <c:v>2</c:v>
                </c:pt>
                <c:pt idx="2">
                  <c:v>3</c:v>
                </c:pt>
              </c:numCache>
            </c:numRef>
          </c:cat>
          <c:val>
            <c:numRef>
              <c:f>濱田データ!$M$3:$M$5</c:f>
              <c:numCache>
                <c:formatCode>General</c:formatCode>
                <c:ptCount val="3"/>
                <c:pt idx="0">
                  <c:v>868</c:v>
                </c:pt>
                <c:pt idx="1">
                  <c:v>1173</c:v>
                </c:pt>
                <c:pt idx="2">
                  <c:v>1946</c:v>
                </c:pt>
              </c:numCache>
            </c:numRef>
          </c:val>
          <c:smooth val="0"/>
        </c:ser>
        <c:dLbls>
          <c:showLegendKey val="0"/>
          <c:showVal val="0"/>
          <c:showCatName val="0"/>
          <c:showSerName val="0"/>
          <c:showPercent val="0"/>
          <c:showBubbleSize val="0"/>
        </c:dLbls>
        <c:marker val="1"/>
        <c:smooth val="0"/>
        <c:axId val="116534368"/>
        <c:axId val="116534928"/>
      </c:lineChart>
      <c:catAx>
        <c:axId val="11653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534928"/>
        <c:crosses val="autoZero"/>
        <c:auto val="1"/>
        <c:lblAlgn val="ctr"/>
        <c:lblOffset val="100"/>
        <c:noMultiLvlLbl val="0"/>
      </c:catAx>
      <c:valAx>
        <c:axId val="11653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534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被験者</a:t>
            </a:r>
            <a:r>
              <a:rPr lang="en-US" altLang="ja-JP"/>
              <a: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GUIエディタ</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113840720"/>
        <c:axId val="113841280"/>
      </c:barChart>
      <c:catAx>
        <c:axId val="11384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841280"/>
        <c:crosses val="autoZero"/>
        <c:auto val="1"/>
        <c:lblAlgn val="ctr"/>
        <c:lblOffset val="100"/>
        <c:noMultiLvlLbl val="0"/>
      </c:catAx>
      <c:valAx>
        <c:axId val="11384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840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D</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濱田データ!$G$27:$G$31</c:f>
              <c:numCache>
                <c:formatCode>General</c:formatCode>
                <c:ptCount val="5"/>
                <c:pt idx="0">
                  <c:v>0</c:v>
                </c:pt>
                <c:pt idx="1">
                  <c:v>0</c:v>
                </c:pt>
                <c:pt idx="2">
                  <c:v>0</c:v>
                </c:pt>
                <c:pt idx="3">
                  <c:v>0</c:v>
                </c:pt>
                <c:pt idx="4">
                  <c:v>0</c:v>
                </c:pt>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濱田データ!$H$27:$H$31</c:f>
              <c:numCache>
                <c:formatCode>General</c:formatCode>
                <c:ptCount val="5"/>
                <c:pt idx="0">
                  <c:v>3</c:v>
                </c:pt>
                <c:pt idx="1">
                  <c:v>2</c:v>
                </c:pt>
                <c:pt idx="2">
                  <c:v>3</c:v>
                </c:pt>
                <c:pt idx="3">
                  <c:v>3</c:v>
                </c:pt>
                <c:pt idx="4">
                  <c:v>3</c:v>
                </c:pt>
              </c:numCache>
            </c:numRef>
          </c:val>
          <c:smooth val="0"/>
        </c:ser>
        <c:dLbls>
          <c:showLegendKey val="0"/>
          <c:showVal val="0"/>
          <c:showCatName val="0"/>
          <c:showSerName val="0"/>
          <c:showPercent val="0"/>
          <c:showBubbleSize val="0"/>
        </c:dLbls>
        <c:marker val="1"/>
        <c:smooth val="0"/>
        <c:axId val="116538288"/>
        <c:axId val="116538848"/>
      </c:lineChart>
      <c:catAx>
        <c:axId val="11653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538848"/>
        <c:crosses val="autoZero"/>
        <c:auto val="1"/>
        <c:lblAlgn val="ctr"/>
        <c:lblOffset val="100"/>
        <c:noMultiLvlLbl val="0"/>
      </c:catAx>
      <c:valAx>
        <c:axId val="11653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538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D</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濱田データ!$K$27:$K$29</c:f>
              <c:numCache>
                <c:formatCode>General</c:formatCode>
                <c:ptCount val="3"/>
                <c:pt idx="0">
                  <c:v>1</c:v>
                </c:pt>
                <c:pt idx="1">
                  <c:v>2</c:v>
                </c:pt>
                <c:pt idx="2">
                  <c:v>3</c:v>
                </c:pt>
              </c:numCache>
            </c:numRef>
          </c:cat>
          <c:val>
            <c:numRef>
              <c:f>濱田データ!$L$27:$L$29</c:f>
              <c:numCache>
                <c:formatCode>General</c:formatCode>
                <c:ptCount val="3"/>
                <c:pt idx="0">
                  <c:v>0</c:v>
                </c:pt>
                <c:pt idx="1">
                  <c:v>0</c:v>
                </c:pt>
                <c:pt idx="2">
                  <c:v>0</c:v>
                </c:pt>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濱田データ!$K$27:$K$29</c:f>
              <c:numCache>
                <c:formatCode>General</c:formatCode>
                <c:ptCount val="3"/>
                <c:pt idx="0">
                  <c:v>1</c:v>
                </c:pt>
                <c:pt idx="1">
                  <c:v>2</c:v>
                </c:pt>
                <c:pt idx="2">
                  <c:v>3</c:v>
                </c:pt>
              </c:numCache>
            </c:numRef>
          </c:cat>
          <c:val>
            <c:numRef>
              <c:f>濱田データ!$M$27:$M$29</c:f>
              <c:numCache>
                <c:formatCode>General</c:formatCode>
                <c:ptCount val="3"/>
                <c:pt idx="0">
                  <c:v>3</c:v>
                </c:pt>
                <c:pt idx="1">
                  <c:v>2</c:v>
                </c:pt>
                <c:pt idx="2">
                  <c:v>4</c:v>
                </c:pt>
              </c:numCache>
            </c:numRef>
          </c:val>
          <c:smooth val="0"/>
        </c:ser>
        <c:dLbls>
          <c:showLegendKey val="0"/>
          <c:showVal val="0"/>
          <c:showCatName val="0"/>
          <c:showSerName val="0"/>
          <c:showPercent val="0"/>
          <c:showBubbleSize val="0"/>
        </c:dLbls>
        <c:marker val="1"/>
        <c:smooth val="0"/>
        <c:axId val="116542208"/>
        <c:axId val="116542768"/>
      </c:lineChart>
      <c:catAx>
        <c:axId val="11654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542768"/>
        <c:crosses val="autoZero"/>
        <c:auto val="1"/>
        <c:lblAlgn val="ctr"/>
        <c:lblOffset val="100"/>
        <c:noMultiLvlLbl val="0"/>
      </c:catAx>
      <c:valAx>
        <c:axId val="11654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54220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ja-JP" sz="1200" b="0" i="0" baseline="0">
                <a:effectLst/>
              </a:rPr>
              <a:t>Router</a:t>
            </a:r>
            <a:r>
              <a:rPr lang="ja-JP" altLang="ja-JP" sz="1200" b="0" i="0" baseline="0">
                <a:effectLst/>
              </a:rPr>
              <a:t>数別 </a:t>
            </a:r>
            <a:r>
              <a:rPr lang="en-US" altLang="ja-JP" sz="1200" b="0" i="0" baseline="0">
                <a:effectLst/>
              </a:rPr>
              <a:t>Router</a:t>
            </a:r>
            <a:r>
              <a:rPr lang="ja-JP" altLang="ja-JP" sz="1200" b="0" i="0" baseline="0">
                <a:effectLst/>
              </a:rPr>
              <a:t>数１と比較した入力時間増加量</a:t>
            </a:r>
            <a:r>
              <a:rPr lang="en-US" altLang="ja-JP" sz="1200" b="0" i="0" baseline="0">
                <a:effectLst/>
              </a:rPr>
              <a:t>(</a:t>
            </a:r>
            <a:r>
              <a:rPr lang="ja-JP" altLang="en-US" sz="1200" b="0" i="0" baseline="0">
                <a:effectLst/>
              </a:rPr>
              <a:t>被験者</a:t>
            </a:r>
            <a:r>
              <a:rPr lang="en-US" altLang="ja-JP" sz="1200" b="0" i="0" baseline="0">
                <a:effectLst/>
              </a:rPr>
              <a:t>D)</a:t>
            </a:r>
            <a:endParaRPr lang="ja-JP" altLang="ja-JP" sz="105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ja-JP" alt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濱田データ!$N$2</c:f>
              <c:strCache>
                <c:ptCount val="1"/>
                <c:pt idx="0">
                  <c:v>Router数１と比較しての記述時間増加秒数(GUIエディタ)</c:v>
                </c:pt>
              </c:strCache>
            </c:strRef>
          </c:tx>
          <c:spPr>
            <a:solidFill>
              <a:schemeClr val="accent1"/>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濱田データ!$N$3:$N$5</c15:sqref>
                  </c15:fullRef>
                </c:ext>
              </c:extLst>
              <c:f>濱田データ!$N$4:$N$5</c:f>
              <c:numCache>
                <c:formatCode>General</c:formatCode>
                <c:ptCount val="2"/>
                <c:pt idx="0">
                  <c:v>49</c:v>
                </c:pt>
                <c:pt idx="1">
                  <c:v>6</c:v>
                </c:pt>
              </c:numCache>
            </c:numRef>
          </c:val>
        </c:ser>
        <c:ser>
          <c:idx val="1"/>
          <c:order val="1"/>
          <c:tx>
            <c:strRef>
              <c:f>濱田データ!$O$2</c:f>
              <c:strCache>
                <c:ptCount val="1"/>
                <c:pt idx="0">
                  <c:v>Router数１と比較しての記述時間増加秒数(手動)</c:v>
                </c:pt>
              </c:strCache>
            </c:strRef>
          </c:tx>
          <c:spPr>
            <a:solidFill>
              <a:schemeClr val="accent2"/>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濱田データ!$O$3:$O$5</c15:sqref>
                  </c15:fullRef>
                </c:ext>
              </c:extLst>
              <c:f>濱田データ!$O$4:$O$5</c:f>
              <c:numCache>
                <c:formatCode>General</c:formatCode>
                <c:ptCount val="2"/>
                <c:pt idx="0">
                  <c:v>305</c:v>
                </c:pt>
                <c:pt idx="1">
                  <c:v>1078</c:v>
                </c:pt>
              </c:numCache>
            </c:numRef>
          </c:val>
        </c:ser>
        <c:dLbls>
          <c:showLegendKey val="0"/>
          <c:showVal val="0"/>
          <c:showCatName val="0"/>
          <c:showSerName val="0"/>
          <c:showPercent val="0"/>
          <c:showBubbleSize val="0"/>
        </c:dLbls>
        <c:gapWidth val="219"/>
        <c:overlap val="-27"/>
        <c:axId val="116546128"/>
        <c:axId val="116546688"/>
      </c:barChart>
      <c:catAx>
        <c:axId val="11654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546688"/>
        <c:crosses val="autoZero"/>
        <c:auto val="1"/>
        <c:lblAlgn val="ctr"/>
        <c:lblOffset val="100"/>
        <c:noMultiLvlLbl val="0"/>
      </c:catAx>
      <c:valAx>
        <c:axId val="11654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546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川村データ!$G$3:$G$7</c:f>
              <c:numCache>
                <c:formatCode>General</c:formatCode>
                <c:ptCount val="5"/>
                <c:pt idx="0">
                  <c:v>52</c:v>
                </c:pt>
                <c:pt idx="1">
                  <c:v>85</c:v>
                </c:pt>
                <c:pt idx="2">
                  <c:v>107</c:v>
                </c:pt>
                <c:pt idx="3">
                  <c:v>123</c:v>
                </c:pt>
                <c:pt idx="4">
                  <c:v>137</c:v>
                </c:pt>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川村データ!$H$3:$H$7</c:f>
              <c:numCache>
                <c:formatCode>General</c:formatCode>
                <c:ptCount val="5"/>
                <c:pt idx="0">
                  <c:v>1200</c:v>
                </c:pt>
                <c:pt idx="1">
                  <c:v>1229</c:v>
                </c:pt>
                <c:pt idx="2">
                  <c:v>683</c:v>
                </c:pt>
                <c:pt idx="3">
                  <c:v>917</c:v>
                </c:pt>
                <c:pt idx="4">
                  <c:v>731</c:v>
                </c:pt>
              </c:numCache>
            </c:numRef>
          </c:val>
          <c:smooth val="0"/>
        </c:ser>
        <c:dLbls>
          <c:showLegendKey val="0"/>
          <c:showVal val="0"/>
          <c:showCatName val="0"/>
          <c:showSerName val="0"/>
          <c:showPercent val="0"/>
          <c:showBubbleSize val="0"/>
        </c:dLbls>
        <c:marker val="1"/>
        <c:smooth val="0"/>
        <c:axId val="116889600"/>
        <c:axId val="116890160"/>
      </c:lineChart>
      <c:catAx>
        <c:axId val="11688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890160"/>
        <c:crosses val="autoZero"/>
        <c:auto val="1"/>
        <c:lblAlgn val="ctr"/>
        <c:lblOffset val="100"/>
        <c:noMultiLvlLbl val="0"/>
      </c:catAx>
      <c:valAx>
        <c:axId val="116890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889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GUIエディタ</c:v>
                </c:pt>
                <c:pt idx="1">
                  <c:v>手動（Heat）</c:v>
                </c:pt>
              </c:strCache>
            </c:strRef>
          </c:cat>
          <c:val>
            <c:numRef>
              <c:f>川村データ!$C$3:$C$4</c:f>
              <c:numCache>
                <c:formatCode>General</c:formatCode>
                <c:ptCount val="2"/>
                <c:pt idx="0">
                  <c:v>103</c:v>
                </c:pt>
                <c:pt idx="1">
                  <c:v>413</c:v>
                </c:pt>
              </c:numCache>
            </c:numRef>
          </c:val>
        </c:ser>
        <c:dLbls>
          <c:showLegendKey val="0"/>
          <c:showVal val="0"/>
          <c:showCatName val="0"/>
          <c:showSerName val="0"/>
          <c:showPercent val="0"/>
          <c:showBubbleSize val="0"/>
        </c:dLbls>
        <c:gapWidth val="219"/>
        <c:overlap val="-27"/>
        <c:axId val="116892960"/>
        <c:axId val="116893520"/>
      </c:barChart>
      <c:catAx>
        <c:axId val="11689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893520"/>
        <c:crosses val="autoZero"/>
        <c:auto val="1"/>
        <c:lblAlgn val="ctr"/>
        <c:lblOffset val="100"/>
        <c:noMultiLvlLbl val="0"/>
      </c:catAx>
      <c:valAx>
        <c:axId val="11689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892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川村データ!$K$3:$K$5</c:f>
              <c:numCache>
                <c:formatCode>General</c:formatCode>
                <c:ptCount val="3"/>
                <c:pt idx="0">
                  <c:v>1</c:v>
                </c:pt>
                <c:pt idx="1">
                  <c:v>2</c:v>
                </c:pt>
                <c:pt idx="2">
                  <c:v>3</c:v>
                </c:pt>
              </c:numCache>
            </c:numRef>
          </c:cat>
          <c:val>
            <c:numRef>
              <c:f>川村データ!$L$3:$L$5</c:f>
              <c:numCache>
                <c:formatCode>General</c:formatCode>
                <c:ptCount val="3"/>
                <c:pt idx="0">
                  <c:v>137</c:v>
                </c:pt>
                <c:pt idx="1">
                  <c:v>189</c:v>
                </c:pt>
                <c:pt idx="2">
                  <c:v>229</c:v>
                </c:pt>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川村データ!$K$3:$K$5</c:f>
              <c:numCache>
                <c:formatCode>General</c:formatCode>
                <c:ptCount val="3"/>
                <c:pt idx="0">
                  <c:v>1</c:v>
                </c:pt>
                <c:pt idx="1">
                  <c:v>2</c:v>
                </c:pt>
                <c:pt idx="2">
                  <c:v>3</c:v>
                </c:pt>
              </c:numCache>
            </c:numRef>
          </c:cat>
          <c:val>
            <c:numRef>
              <c:f>川村データ!$M$3:$M$5</c:f>
              <c:numCache>
                <c:formatCode>General</c:formatCode>
                <c:ptCount val="3"/>
                <c:pt idx="0">
                  <c:v>731</c:v>
                </c:pt>
                <c:pt idx="1">
                  <c:v>2296</c:v>
                </c:pt>
                <c:pt idx="2">
                  <c:v>1191</c:v>
                </c:pt>
              </c:numCache>
            </c:numRef>
          </c:val>
          <c:smooth val="0"/>
        </c:ser>
        <c:dLbls>
          <c:showLegendKey val="0"/>
          <c:showVal val="0"/>
          <c:showCatName val="0"/>
          <c:showSerName val="0"/>
          <c:showPercent val="0"/>
          <c:showBubbleSize val="0"/>
        </c:dLbls>
        <c:marker val="1"/>
        <c:smooth val="0"/>
        <c:axId val="116377024"/>
        <c:axId val="116377584"/>
      </c:lineChart>
      <c:catAx>
        <c:axId val="11637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377584"/>
        <c:crosses val="autoZero"/>
        <c:auto val="1"/>
        <c:lblAlgn val="ctr"/>
        <c:lblOffset val="100"/>
        <c:noMultiLvlLbl val="0"/>
      </c:catAx>
      <c:valAx>
        <c:axId val="11637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377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E</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川村データ!$G$27:$G$31</c:f>
              <c:numCache>
                <c:formatCode>General</c:formatCode>
                <c:ptCount val="5"/>
                <c:pt idx="0">
                  <c:v>0</c:v>
                </c:pt>
                <c:pt idx="1">
                  <c:v>0</c:v>
                </c:pt>
                <c:pt idx="2">
                  <c:v>0</c:v>
                </c:pt>
                <c:pt idx="3">
                  <c:v>0</c:v>
                </c:pt>
                <c:pt idx="4">
                  <c:v>0</c:v>
                </c:pt>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川村データ!$H$27:$H$31</c:f>
              <c:numCache>
                <c:formatCode>General</c:formatCode>
                <c:ptCount val="5"/>
                <c:pt idx="0">
                  <c:v>1</c:v>
                </c:pt>
                <c:pt idx="1">
                  <c:v>2</c:v>
                </c:pt>
                <c:pt idx="2">
                  <c:v>1</c:v>
                </c:pt>
                <c:pt idx="3">
                  <c:v>3</c:v>
                </c:pt>
                <c:pt idx="4">
                  <c:v>0</c:v>
                </c:pt>
              </c:numCache>
            </c:numRef>
          </c:val>
          <c:smooth val="0"/>
        </c:ser>
        <c:dLbls>
          <c:showLegendKey val="0"/>
          <c:showVal val="0"/>
          <c:showCatName val="0"/>
          <c:showSerName val="0"/>
          <c:showPercent val="0"/>
          <c:showBubbleSize val="0"/>
        </c:dLbls>
        <c:marker val="1"/>
        <c:smooth val="0"/>
        <c:axId val="116380944"/>
        <c:axId val="116381504"/>
      </c:lineChart>
      <c:catAx>
        <c:axId val="11638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381504"/>
        <c:crosses val="autoZero"/>
        <c:auto val="1"/>
        <c:lblAlgn val="ctr"/>
        <c:lblOffset val="100"/>
        <c:noMultiLvlLbl val="0"/>
      </c:catAx>
      <c:valAx>
        <c:axId val="11638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380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E</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川村データ!$K$27:$K$29</c:f>
              <c:numCache>
                <c:formatCode>General</c:formatCode>
                <c:ptCount val="3"/>
                <c:pt idx="0">
                  <c:v>1</c:v>
                </c:pt>
                <c:pt idx="1">
                  <c:v>2</c:v>
                </c:pt>
                <c:pt idx="2">
                  <c:v>3</c:v>
                </c:pt>
              </c:numCache>
            </c:numRef>
          </c:cat>
          <c:val>
            <c:numRef>
              <c:f>川村データ!$L$27:$L$29</c:f>
              <c:numCache>
                <c:formatCode>General</c:formatCode>
                <c:ptCount val="3"/>
                <c:pt idx="0">
                  <c:v>0</c:v>
                </c:pt>
                <c:pt idx="1">
                  <c:v>0</c:v>
                </c:pt>
                <c:pt idx="2">
                  <c:v>0</c:v>
                </c:pt>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川村データ!$K$27:$K$29</c:f>
              <c:numCache>
                <c:formatCode>General</c:formatCode>
                <c:ptCount val="3"/>
                <c:pt idx="0">
                  <c:v>1</c:v>
                </c:pt>
                <c:pt idx="1">
                  <c:v>2</c:v>
                </c:pt>
                <c:pt idx="2">
                  <c:v>3</c:v>
                </c:pt>
              </c:numCache>
            </c:numRef>
          </c:cat>
          <c:val>
            <c:numRef>
              <c:f>川村データ!$M$27:$M$29</c:f>
              <c:numCache>
                <c:formatCode>General</c:formatCode>
                <c:ptCount val="3"/>
                <c:pt idx="0">
                  <c:v>0</c:v>
                </c:pt>
                <c:pt idx="1">
                  <c:v>3</c:v>
                </c:pt>
                <c:pt idx="2">
                  <c:v>1</c:v>
                </c:pt>
              </c:numCache>
            </c:numRef>
          </c:val>
          <c:smooth val="0"/>
        </c:ser>
        <c:dLbls>
          <c:showLegendKey val="0"/>
          <c:showVal val="0"/>
          <c:showCatName val="0"/>
          <c:showSerName val="0"/>
          <c:showPercent val="0"/>
          <c:showBubbleSize val="0"/>
        </c:dLbls>
        <c:marker val="1"/>
        <c:smooth val="0"/>
        <c:axId val="117310064"/>
        <c:axId val="117310624"/>
      </c:lineChart>
      <c:catAx>
        <c:axId val="11731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7310624"/>
        <c:crosses val="autoZero"/>
        <c:auto val="1"/>
        <c:lblAlgn val="ctr"/>
        <c:lblOffset val="100"/>
        <c:noMultiLvlLbl val="0"/>
      </c:catAx>
      <c:valAx>
        <c:axId val="11731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731006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 エラー発生回数</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別役データ!$H$28</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別役データ!$H$29:$H$33</c:f>
              <c:numCache>
                <c:formatCode>General</c:formatCode>
                <c:ptCount val="5"/>
                <c:pt idx="0">
                  <c:v>0</c:v>
                </c:pt>
                <c:pt idx="1">
                  <c:v>0</c:v>
                </c:pt>
                <c:pt idx="2">
                  <c:v>0</c:v>
                </c:pt>
                <c:pt idx="3">
                  <c:v>0</c:v>
                </c:pt>
                <c:pt idx="4">
                  <c:v>0</c:v>
                </c:pt>
              </c:numCache>
            </c:numRef>
          </c:val>
          <c:smooth val="0"/>
        </c:ser>
        <c:ser>
          <c:idx val="1"/>
          <c:order val="1"/>
          <c:tx>
            <c:strRef>
              <c:f>別役データ!$I$28</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別役データ!$I$29:$I$33</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113844080"/>
        <c:axId val="113844640"/>
      </c:lineChart>
      <c:catAx>
        <c:axId val="11384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844640"/>
        <c:crosses val="autoZero"/>
        <c:auto val="1"/>
        <c:lblAlgn val="ctr"/>
        <c:lblOffset val="100"/>
        <c:noMultiLvlLbl val="0"/>
      </c:catAx>
      <c:valAx>
        <c:axId val="11384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844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被験者</a:t>
            </a:r>
            <a:r>
              <a:rPr lang="en-US" altLang="ja-JP"/>
              <a:t>A)</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別役データ!$L$3:$L$5</c:f>
              <c:numCache>
                <c:formatCode>General</c:formatCode>
                <c:ptCount val="3"/>
                <c:pt idx="0">
                  <c:v>1</c:v>
                </c:pt>
                <c:pt idx="1">
                  <c:v>2</c:v>
                </c:pt>
                <c:pt idx="2">
                  <c:v>3</c:v>
                </c:pt>
              </c:numCache>
            </c:num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別役データ!$L$3:$L$5</c:f>
              <c:numCache>
                <c:formatCode>General</c:formatCode>
                <c:ptCount val="3"/>
                <c:pt idx="0">
                  <c:v>1</c:v>
                </c:pt>
                <c:pt idx="1">
                  <c:v>2</c:v>
                </c:pt>
                <c:pt idx="2">
                  <c:v>3</c:v>
                </c:pt>
              </c:numCache>
            </c:num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113848000"/>
        <c:axId val="113848560"/>
      </c:lineChart>
      <c:catAx>
        <c:axId val="11384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848560"/>
        <c:crosses val="autoZero"/>
        <c:auto val="1"/>
        <c:lblAlgn val="ctr"/>
        <c:lblOffset val="100"/>
        <c:noMultiLvlLbl val="0"/>
      </c:catAx>
      <c:valAx>
        <c:axId val="11384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8480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エラー発生回数（被験者</a:t>
            </a:r>
            <a:r>
              <a:rPr lang="en-US" altLang="ja-JP" sz="1200"/>
              <a:t>A</a:t>
            </a:r>
            <a:r>
              <a:rPr lang="ja-JP" altLang="en-US" sz="1200"/>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別役データ!$M$30</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別役データ!$L$31:$L$33</c:f>
              <c:numCache>
                <c:formatCode>General</c:formatCode>
                <c:ptCount val="3"/>
                <c:pt idx="0">
                  <c:v>1</c:v>
                </c:pt>
                <c:pt idx="1">
                  <c:v>2</c:v>
                </c:pt>
                <c:pt idx="2">
                  <c:v>3</c:v>
                </c:pt>
              </c:numCache>
            </c:numRef>
          </c:cat>
          <c:val>
            <c:numRef>
              <c:f>別役データ!$M$31:$M$33</c:f>
              <c:numCache>
                <c:formatCode>General</c:formatCode>
                <c:ptCount val="3"/>
                <c:pt idx="0">
                  <c:v>0</c:v>
                </c:pt>
                <c:pt idx="1">
                  <c:v>0</c:v>
                </c:pt>
                <c:pt idx="2">
                  <c:v>0</c:v>
                </c:pt>
              </c:numCache>
            </c:numRef>
          </c:val>
          <c:smooth val="0"/>
        </c:ser>
        <c:ser>
          <c:idx val="1"/>
          <c:order val="1"/>
          <c:tx>
            <c:strRef>
              <c:f>別役データ!$N$30</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別役データ!$L$31:$L$33</c:f>
              <c:numCache>
                <c:formatCode>General</c:formatCode>
                <c:ptCount val="3"/>
                <c:pt idx="0">
                  <c:v>1</c:v>
                </c:pt>
                <c:pt idx="1">
                  <c:v>2</c:v>
                </c:pt>
                <c:pt idx="2">
                  <c:v>3</c:v>
                </c:pt>
              </c:numCache>
            </c:numRef>
          </c:cat>
          <c:val>
            <c:numRef>
              <c:f>別役データ!$N$31:$N$33</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113851920"/>
        <c:axId val="114712704"/>
      </c:lineChart>
      <c:catAx>
        <c:axId val="11385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712704"/>
        <c:crosses val="autoZero"/>
        <c:auto val="1"/>
        <c:lblAlgn val="ctr"/>
        <c:lblOffset val="100"/>
        <c:noMultiLvlLbl val="0"/>
      </c:catAx>
      <c:valAx>
        <c:axId val="11471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85192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Router</a:t>
            </a:r>
            <a:r>
              <a:rPr lang="ja-JP" altLang="en-US" sz="1100"/>
              <a:t>数別 </a:t>
            </a:r>
            <a:r>
              <a:rPr lang="en-US" altLang="ja-JP" sz="1100"/>
              <a:t>Router</a:t>
            </a:r>
            <a:r>
              <a:rPr lang="ja-JP" altLang="en-US" sz="1100"/>
              <a:t>数１と比較した入力時間増加量</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別役データ!$O$2</c:f>
              <c:strCache>
                <c:ptCount val="1"/>
                <c:pt idx="0">
                  <c:v>Router数１と比較しての記述時間増加秒数(GUIエディタ)</c:v>
                </c:pt>
              </c:strCache>
            </c:strRef>
          </c:tx>
          <c:spPr>
            <a:solidFill>
              <a:schemeClr val="accent1"/>
            </a:solidFill>
            <a:ln>
              <a:noFill/>
            </a:ln>
            <a:effectLst/>
          </c:spPr>
          <c:invertIfNegative val="0"/>
          <c:cat>
            <c:numRef>
              <c:f>別役データ!$L$4:$L$5</c:f>
              <c:numCache>
                <c:formatCode>General</c:formatCode>
                <c:ptCount val="2"/>
                <c:pt idx="0">
                  <c:v>2</c:v>
                </c:pt>
                <c:pt idx="1">
                  <c:v>3</c:v>
                </c:pt>
              </c:numCache>
            </c:numRef>
          </c:cat>
          <c:val>
            <c:numRef>
              <c:f>別役データ!$O$4:$O$5</c:f>
              <c:numCache>
                <c:formatCode>General</c:formatCode>
                <c:ptCount val="2"/>
                <c:pt idx="0">
                  <c:v>8</c:v>
                </c:pt>
                <c:pt idx="1">
                  <c:v>55</c:v>
                </c:pt>
              </c:numCache>
            </c:numRef>
          </c:val>
        </c:ser>
        <c:ser>
          <c:idx val="1"/>
          <c:order val="1"/>
          <c:tx>
            <c:strRef>
              <c:f>別役データ!$P$2</c:f>
              <c:strCache>
                <c:ptCount val="1"/>
                <c:pt idx="0">
                  <c:v>Router数１と比較しての記述時間増加秒数(手動)</c:v>
                </c:pt>
              </c:strCache>
            </c:strRef>
          </c:tx>
          <c:spPr>
            <a:solidFill>
              <a:schemeClr val="accent2"/>
            </a:solidFill>
            <a:ln>
              <a:noFill/>
            </a:ln>
            <a:effectLst/>
          </c:spPr>
          <c:invertIfNegative val="0"/>
          <c:cat>
            <c:numRef>
              <c:f>別役データ!$L$4:$L$5</c:f>
              <c:numCache>
                <c:formatCode>General</c:formatCode>
                <c:ptCount val="2"/>
                <c:pt idx="0">
                  <c:v>2</c:v>
                </c:pt>
                <c:pt idx="1">
                  <c:v>3</c:v>
                </c:pt>
              </c:numCache>
            </c:numRef>
          </c:cat>
          <c:val>
            <c:numRef>
              <c:f>別役データ!$P$4:$P$5</c:f>
              <c:numCache>
                <c:formatCode>General</c:formatCode>
                <c:ptCount val="2"/>
                <c:pt idx="0">
                  <c:v>109</c:v>
                </c:pt>
                <c:pt idx="1">
                  <c:v>175</c:v>
                </c:pt>
              </c:numCache>
            </c:numRef>
          </c:val>
        </c:ser>
        <c:dLbls>
          <c:showLegendKey val="0"/>
          <c:showVal val="0"/>
          <c:showCatName val="0"/>
          <c:showSerName val="0"/>
          <c:showPercent val="0"/>
          <c:showBubbleSize val="0"/>
        </c:dLbls>
        <c:gapWidth val="219"/>
        <c:overlap val="-27"/>
        <c:axId val="114716064"/>
        <c:axId val="114716624"/>
      </c:barChart>
      <c:catAx>
        <c:axId val="11471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716624"/>
        <c:crosses val="autoZero"/>
        <c:auto val="1"/>
        <c:lblAlgn val="ctr"/>
        <c:lblOffset val="100"/>
        <c:noMultiLvlLbl val="0"/>
      </c:catAx>
      <c:valAx>
        <c:axId val="11471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716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114719984"/>
        <c:axId val="114925232"/>
      </c:lineChart>
      <c:catAx>
        <c:axId val="11471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endParaRPr lang="en-US" altLang="ja-JP"/>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925232"/>
        <c:crosses val="autoZero"/>
        <c:auto val="1"/>
        <c:lblAlgn val="ctr"/>
        <c:lblOffset val="100"/>
        <c:noMultiLvlLbl val="0"/>
      </c:catAx>
      <c:valAx>
        <c:axId val="1149252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719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GUIエディタ</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114928032"/>
        <c:axId val="114928592"/>
      </c:barChart>
      <c:catAx>
        <c:axId val="11492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928592"/>
        <c:crosses val="autoZero"/>
        <c:auto val="1"/>
        <c:lblAlgn val="ctr"/>
        <c:lblOffset val="100"/>
        <c:noMultiLvlLbl val="0"/>
      </c:catAx>
      <c:valAx>
        <c:axId val="11492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928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手塚データ!$K$3:$K$5</c:f>
              <c:numCache>
                <c:formatCode>General</c:formatCode>
                <c:ptCount val="3"/>
                <c:pt idx="0">
                  <c:v>1</c:v>
                </c:pt>
                <c:pt idx="1">
                  <c:v>2</c:v>
                </c:pt>
                <c:pt idx="2">
                  <c:v>3</c:v>
                </c:pt>
              </c:numCache>
            </c:num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手塚データ!$K$3:$K$5</c:f>
              <c:numCache>
                <c:formatCode>General</c:formatCode>
                <c:ptCount val="3"/>
                <c:pt idx="0">
                  <c:v>1</c:v>
                </c:pt>
                <c:pt idx="1">
                  <c:v>2</c:v>
                </c:pt>
                <c:pt idx="2">
                  <c:v>3</c:v>
                </c:pt>
              </c:numCache>
            </c:num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114931392"/>
        <c:axId val="114931952"/>
      </c:lineChart>
      <c:catAx>
        <c:axId val="11493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931952"/>
        <c:crosses val="autoZero"/>
        <c:auto val="1"/>
        <c:lblAlgn val="ctr"/>
        <c:lblOffset val="100"/>
        <c:noMultiLvlLbl val="0"/>
      </c:catAx>
      <c:valAx>
        <c:axId val="11493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931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28575</xdr:rowOff>
    </xdr:from>
    <xdr:to>
      <xdr:col>9</xdr:col>
      <xdr:colOff>409575</xdr:colOff>
      <xdr:row>49</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390525</xdr:colOff>
      <xdr:row>5</xdr:row>
      <xdr:rowOff>28575</xdr:rowOff>
    </xdr:from>
    <xdr:to>
      <xdr:col>14</xdr:col>
      <xdr:colOff>1543050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33</xdr:row>
      <xdr:rowOff>9525</xdr:rowOff>
    </xdr:from>
    <xdr:to>
      <xdr:col>14</xdr:col>
      <xdr:colOff>561975</xdr:colOff>
      <xdr:row>49</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1714500</xdr:colOff>
      <xdr:row>5</xdr:row>
      <xdr:rowOff>57150</xdr:rowOff>
    </xdr:from>
    <xdr:to>
      <xdr:col>15</xdr:col>
      <xdr:colOff>2847975</xdr:colOff>
      <xdr:row>21</xdr:row>
      <xdr:rowOff>47625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619125</xdr:colOff>
      <xdr:row>29</xdr:row>
      <xdr:rowOff>28575</xdr:rowOff>
    </xdr:from>
    <xdr:to>
      <xdr:col>13</xdr:col>
      <xdr:colOff>1219200</xdr:colOff>
      <xdr:row>45</xdr:row>
      <xdr:rowOff>28575</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838200</xdr:colOff>
      <xdr:row>5</xdr:row>
      <xdr:rowOff>76200</xdr:rowOff>
    </xdr:from>
    <xdr:to>
      <xdr:col>14</xdr:col>
      <xdr:colOff>2352676</xdr:colOff>
      <xdr:row>23</xdr:row>
      <xdr:rowOff>114301</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topLeftCell="A10" workbookViewId="0">
      <selection activeCell="K31" sqref="K31"/>
    </sheetView>
  </sheetViews>
  <sheetFormatPr defaultRowHeight="13.5" x14ac:dyDescent="0.15"/>
  <cols>
    <col min="2" max="2" width="15.5" customWidth="1"/>
    <col min="3" max="3" width="14.375" customWidth="1"/>
    <col min="4" max="4" width="17.375" customWidth="1"/>
    <col min="7" max="7" width="11.875" customWidth="1"/>
    <col min="8" max="8" width="17.125" customWidth="1"/>
    <col min="9" max="9" width="13" customWidth="1"/>
    <col min="13" max="13" width="16.625" customWidth="1"/>
    <col min="14" max="14" width="14.75" customWidth="1"/>
    <col min="15" max="15" width="45.125" customWidth="1"/>
    <col min="16" max="16" width="42.625" customWidth="1"/>
  </cols>
  <sheetData>
    <row r="1" spans="2:16" ht="14.25" thickBot="1" x14ac:dyDescent="0.2"/>
    <row r="2" spans="2:16" ht="15" thickTop="1" thickBot="1" x14ac:dyDescent="0.2">
      <c r="B2" s="1" t="s">
        <v>14</v>
      </c>
      <c r="C2" s="1" t="s">
        <v>5</v>
      </c>
      <c r="G2" s="1" t="s">
        <v>13</v>
      </c>
      <c r="H2" s="1" t="s">
        <v>19</v>
      </c>
      <c r="I2" s="1" t="s">
        <v>0</v>
      </c>
      <c r="L2" s="1" t="s">
        <v>15</v>
      </c>
      <c r="M2" s="1" t="s">
        <v>21</v>
      </c>
      <c r="N2" s="2" t="s">
        <v>0</v>
      </c>
      <c r="O2" s="3" t="s">
        <v>29</v>
      </c>
      <c r="P2" s="4" t="s">
        <v>30</v>
      </c>
    </row>
    <row r="3" spans="2:16" ht="15" thickTop="1" thickBot="1" x14ac:dyDescent="0.2">
      <c r="B3" s="1" t="s">
        <v>22</v>
      </c>
      <c r="C3" s="1">
        <v>180</v>
      </c>
      <c r="G3" s="1">
        <v>1</v>
      </c>
      <c r="H3" s="1">
        <v>27</v>
      </c>
      <c r="I3" s="1">
        <v>685</v>
      </c>
      <c r="L3" s="1">
        <v>1</v>
      </c>
      <c r="M3" s="1">
        <v>105</v>
      </c>
      <c r="N3" s="2">
        <v>485</v>
      </c>
    </row>
    <row r="4" spans="2:16" ht="15" thickTop="1" thickBot="1" x14ac:dyDescent="0.2">
      <c r="B4" s="1" t="s">
        <v>1</v>
      </c>
      <c r="C4" s="1">
        <v>540</v>
      </c>
      <c r="G4" s="1">
        <v>2</v>
      </c>
      <c r="H4" s="1">
        <v>64</v>
      </c>
      <c r="I4" s="1">
        <f>(8*60)+51</f>
        <v>531</v>
      </c>
      <c r="L4" s="1">
        <v>2</v>
      </c>
      <c r="M4" s="1">
        <f>60+53</f>
        <v>113</v>
      </c>
      <c r="N4" s="2">
        <f>9*60+54</f>
        <v>594</v>
      </c>
      <c r="O4" s="5">
        <f>(M4-M3)</f>
        <v>8</v>
      </c>
      <c r="P4" s="5">
        <f>(N4-N3)</f>
        <v>109</v>
      </c>
    </row>
    <row r="5" spans="2:16" ht="15" thickTop="1" thickBot="1" x14ac:dyDescent="0.2">
      <c r="G5" s="1">
        <v>3</v>
      </c>
      <c r="H5" s="1">
        <f>60+27</f>
        <v>87</v>
      </c>
      <c r="I5" s="1">
        <f>(9*60)+57</f>
        <v>597</v>
      </c>
      <c r="L5" s="1">
        <v>3</v>
      </c>
      <c r="M5" s="1">
        <f>120+40</f>
        <v>160</v>
      </c>
      <c r="N5" s="2">
        <f>11*60</f>
        <v>660</v>
      </c>
      <c r="O5" s="5">
        <f>(M5-M3)</f>
        <v>55</v>
      </c>
      <c r="P5" s="5">
        <f>(N5-N3)</f>
        <v>175</v>
      </c>
    </row>
    <row r="6" spans="2:16" ht="14.25" thickTop="1" x14ac:dyDescent="0.15">
      <c r="G6" s="1">
        <v>4</v>
      </c>
      <c r="H6" s="1">
        <f>60+57</f>
        <v>117</v>
      </c>
      <c r="I6" s="1">
        <f>(8*60)+45</f>
        <v>525</v>
      </c>
    </row>
    <row r="7" spans="2:16" x14ac:dyDescent="0.15">
      <c r="G7" s="1">
        <v>5</v>
      </c>
      <c r="H7" s="1">
        <f>60+45</f>
        <v>105</v>
      </c>
      <c r="I7" s="1">
        <f>(8*60)+5</f>
        <v>485</v>
      </c>
    </row>
    <row r="25" spans="2:14" x14ac:dyDescent="0.15">
      <c r="B25" t="s">
        <v>28</v>
      </c>
    </row>
    <row r="26" spans="2:14" x14ac:dyDescent="0.15">
      <c r="H26" t="s">
        <v>3</v>
      </c>
    </row>
    <row r="28" spans="2:14" x14ac:dyDescent="0.15">
      <c r="G28" s="1" t="s">
        <v>13</v>
      </c>
      <c r="H28" s="1" t="s">
        <v>20</v>
      </c>
      <c r="I28" s="1" t="s">
        <v>2</v>
      </c>
    </row>
    <row r="29" spans="2:14" x14ac:dyDescent="0.15">
      <c r="G29" s="1">
        <v>1</v>
      </c>
      <c r="H29" s="1">
        <v>0</v>
      </c>
      <c r="I29" s="1">
        <v>6</v>
      </c>
    </row>
    <row r="30" spans="2:14" x14ac:dyDescent="0.15">
      <c r="G30" s="1">
        <v>2</v>
      </c>
      <c r="H30" s="1">
        <v>0</v>
      </c>
      <c r="I30" s="1">
        <v>0</v>
      </c>
      <c r="L30" s="1" t="s">
        <v>15</v>
      </c>
      <c r="M30" s="1" t="s">
        <v>20</v>
      </c>
      <c r="N30" s="1" t="s">
        <v>2</v>
      </c>
    </row>
    <row r="31" spans="2:14" x14ac:dyDescent="0.15">
      <c r="G31" s="1">
        <v>3</v>
      </c>
      <c r="H31" s="1">
        <v>0</v>
      </c>
      <c r="I31" s="1">
        <v>3</v>
      </c>
      <c r="L31" s="1">
        <v>1</v>
      </c>
      <c r="M31" s="1">
        <v>0</v>
      </c>
      <c r="N31" s="1">
        <v>0</v>
      </c>
    </row>
    <row r="32" spans="2:14" x14ac:dyDescent="0.15">
      <c r="G32" s="1">
        <v>4</v>
      </c>
      <c r="H32" s="1">
        <v>0</v>
      </c>
      <c r="I32" s="1">
        <v>1</v>
      </c>
      <c r="L32" s="1">
        <v>2</v>
      </c>
      <c r="M32" s="1">
        <v>0</v>
      </c>
      <c r="N32" s="1">
        <v>0</v>
      </c>
    </row>
    <row r="33" spans="7:14" x14ac:dyDescent="0.15">
      <c r="G33" s="1">
        <v>5</v>
      </c>
      <c r="H33" s="1">
        <v>0</v>
      </c>
      <c r="I33" s="1">
        <v>0</v>
      </c>
      <c r="L33" s="1">
        <v>3</v>
      </c>
      <c r="M33" s="1">
        <v>0</v>
      </c>
      <c r="N33" s="1">
        <v>2</v>
      </c>
    </row>
  </sheetData>
  <phoneticPr fontId="1"/>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A7" workbookViewId="0">
      <selection activeCell="N26" sqref="N26"/>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6</v>
      </c>
      <c r="F2" s="1" t="s">
        <v>13</v>
      </c>
      <c r="G2" s="1" t="s">
        <v>21</v>
      </c>
      <c r="H2" s="1" t="s">
        <v>4</v>
      </c>
      <c r="K2" s="1" t="s">
        <v>15</v>
      </c>
      <c r="L2" s="1" t="s">
        <v>21</v>
      </c>
      <c r="M2" s="1" t="s">
        <v>4</v>
      </c>
    </row>
    <row r="3" spans="2:13" x14ac:dyDescent="0.15">
      <c r="B3" s="1" t="s">
        <v>23</v>
      </c>
      <c r="C3" s="1">
        <f>60*1+12</f>
        <v>72</v>
      </c>
      <c r="F3" s="1">
        <v>1</v>
      </c>
      <c r="G3" s="1">
        <v>28</v>
      </c>
      <c r="H3" s="1">
        <f>20*60+16</f>
        <v>1216</v>
      </c>
      <c r="K3" s="1">
        <v>1</v>
      </c>
      <c r="L3" s="1">
        <f>180+10</f>
        <v>190</v>
      </c>
      <c r="M3" s="1">
        <f>12*60+25</f>
        <v>745</v>
      </c>
    </row>
    <row r="4" spans="2:13" x14ac:dyDescent="0.15">
      <c r="B4" s="1" t="s">
        <v>1</v>
      </c>
      <c r="C4" s="1">
        <f>7*60+1</f>
        <v>421</v>
      </c>
      <c r="F4" s="1">
        <v>2</v>
      </c>
      <c r="G4" s="1">
        <f>60+2</f>
        <v>62</v>
      </c>
      <c r="H4" s="1">
        <f>22*60+4</f>
        <v>1324</v>
      </c>
      <c r="K4" s="1">
        <v>2</v>
      </c>
      <c r="L4" s="1">
        <f>2*60+4</f>
        <v>124</v>
      </c>
      <c r="M4" s="1">
        <f>14*60+22</f>
        <v>862</v>
      </c>
    </row>
    <row r="5" spans="2:13" x14ac:dyDescent="0.15">
      <c r="F5" s="1">
        <v>3</v>
      </c>
      <c r="G5" s="1">
        <f>120+46</f>
        <v>166</v>
      </c>
      <c r="H5" s="1">
        <f>15*60+31</f>
        <v>931</v>
      </c>
      <c r="K5" s="1">
        <v>3</v>
      </c>
      <c r="L5" s="1">
        <f>2*60+40</f>
        <v>160</v>
      </c>
      <c r="M5" s="1">
        <f>12*60+10</f>
        <v>730</v>
      </c>
    </row>
    <row r="6" spans="2:13" x14ac:dyDescent="0.15">
      <c r="F6" s="1">
        <v>4</v>
      </c>
      <c r="G6" s="1">
        <f>60+37</f>
        <v>97</v>
      </c>
      <c r="H6" s="1">
        <f>11*60+33</f>
        <v>693</v>
      </c>
    </row>
    <row r="7" spans="2:13" x14ac:dyDescent="0.15">
      <c r="F7" s="1">
        <v>5</v>
      </c>
      <c r="G7" s="1">
        <f>180+10</f>
        <v>190</v>
      </c>
      <c r="H7" s="1">
        <f>12*60+25</f>
        <v>745</v>
      </c>
    </row>
    <row r="24" spans="1:13" x14ac:dyDescent="0.15">
      <c r="A24" t="s">
        <v>8</v>
      </c>
    </row>
    <row r="26" spans="1:13" x14ac:dyDescent="0.15">
      <c r="F26" s="1" t="s">
        <v>13</v>
      </c>
      <c r="G26" s="1" t="s">
        <v>24</v>
      </c>
      <c r="H26" s="1" t="s">
        <v>7</v>
      </c>
      <c r="K26" s="1" t="s">
        <v>15</v>
      </c>
      <c r="L26" s="1" t="s">
        <v>24</v>
      </c>
      <c r="M26" s="1" t="s">
        <v>7</v>
      </c>
    </row>
    <row r="27" spans="1:13" x14ac:dyDescent="0.15">
      <c r="F27" s="1">
        <v>1</v>
      </c>
      <c r="G27" s="1">
        <v>0</v>
      </c>
      <c r="H27" s="1">
        <v>7</v>
      </c>
      <c r="K27" s="1">
        <v>1</v>
      </c>
      <c r="L27" s="1">
        <v>0</v>
      </c>
      <c r="M27" s="1">
        <v>3</v>
      </c>
    </row>
    <row r="28" spans="1:13" x14ac:dyDescent="0.15">
      <c r="F28" s="1">
        <v>2</v>
      </c>
      <c r="G28" s="1">
        <v>0</v>
      </c>
      <c r="H28" s="1">
        <v>6</v>
      </c>
      <c r="K28" s="1">
        <v>2</v>
      </c>
      <c r="L28" s="1">
        <v>0</v>
      </c>
      <c r="M28" s="1">
        <v>0</v>
      </c>
    </row>
    <row r="29" spans="1:13" x14ac:dyDescent="0.15">
      <c r="F29" s="1">
        <v>3</v>
      </c>
      <c r="G29" s="1">
        <v>0</v>
      </c>
      <c r="H29" s="1">
        <v>3</v>
      </c>
      <c r="K29" s="1">
        <v>3</v>
      </c>
      <c r="L29" s="1">
        <v>0</v>
      </c>
      <c r="M29" s="1">
        <v>0</v>
      </c>
    </row>
    <row r="30" spans="1:13" x14ac:dyDescent="0.15">
      <c r="F30" s="1">
        <v>4</v>
      </c>
      <c r="G30" s="1">
        <v>0</v>
      </c>
      <c r="H30" s="1">
        <v>1</v>
      </c>
    </row>
    <row r="31" spans="1:13" x14ac:dyDescent="0.15">
      <c r="F31" s="1">
        <v>5</v>
      </c>
      <c r="G31" s="1">
        <v>0</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workbookViewId="0">
      <selection activeCell="D39" sqref="D39"/>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v>90</v>
      </c>
      <c r="F3" s="1">
        <v>1</v>
      </c>
      <c r="G3" s="1">
        <v>36</v>
      </c>
      <c r="H3" s="1">
        <f>22*60+8</f>
        <v>1328</v>
      </c>
      <c r="K3" s="1">
        <v>1</v>
      </c>
      <c r="L3" s="1">
        <f>60+46</f>
        <v>106</v>
      </c>
      <c r="M3" s="1">
        <f>25*60+32</f>
        <v>1532</v>
      </c>
    </row>
    <row r="4" spans="2:13" x14ac:dyDescent="0.15">
      <c r="B4" s="1" t="s">
        <v>1</v>
      </c>
      <c r="C4" s="1">
        <f>8*60+23</f>
        <v>503</v>
      </c>
      <c r="F4" s="1">
        <v>2</v>
      </c>
      <c r="G4" s="1">
        <f>60+37</f>
        <v>97</v>
      </c>
      <c r="H4" s="1">
        <f>26*60+0</f>
        <v>1560</v>
      </c>
      <c r="K4" s="1">
        <v>2</v>
      </c>
      <c r="L4" s="1">
        <f>3*60+48</f>
        <v>228</v>
      </c>
      <c r="M4" s="1">
        <f>34*60+30</f>
        <v>2070</v>
      </c>
    </row>
    <row r="5" spans="2:13" x14ac:dyDescent="0.15">
      <c r="F5" s="1">
        <v>3</v>
      </c>
      <c r="G5" s="1">
        <f>2*60+28</f>
        <v>148</v>
      </c>
      <c r="H5" s="1">
        <f>14*60+46</f>
        <v>886</v>
      </c>
      <c r="K5" s="1">
        <v>3</v>
      </c>
      <c r="L5" s="1">
        <f>2*60+42</f>
        <v>162</v>
      </c>
      <c r="M5" s="1">
        <f>49*60+50</f>
        <v>2990</v>
      </c>
    </row>
    <row r="6" spans="2:13" x14ac:dyDescent="0.15">
      <c r="F6" s="1">
        <v>4</v>
      </c>
      <c r="G6" s="1">
        <f>2*60+27</f>
        <v>147</v>
      </c>
      <c r="H6" s="1">
        <f>20*60+58</f>
        <v>1258</v>
      </c>
    </row>
    <row r="7" spans="2:13" x14ac:dyDescent="0.15">
      <c r="F7" s="1">
        <v>5</v>
      </c>
      <c r="G7" s="1">
        <f>60+46</f>
        <v>106</v>
      </c>
      <c r="H7" s="1">
        <f>25*60+32</f>
        <v>1532</v>
      </c>
    </row>
    <row r="24" spans="1:13" x14ac:dyDescent="0.15">
      <c r="A24" t="s">
        <v>9</v>
      </c>
    </row>
    <row r="25" spans="1:13" x14ac:dyDescent="0.15">
      <c r="A25" t="s">
        <v>10</v>
      </c>
    </row>
    <row r="26" spans="1:13" x14ac:dyDescent="0.15">
      <c r="F26" s="1" t="s">
        <v>13</v>
      </c>
      <c r="G26" s="1" t="s">
        <v>24</v>
      </c>
      <c r="H26" s="1" t="s">
        <v>7</v>
      </c>
      <c r="K26" s="1" t="s">
        <v>15</v>
      </c>
      <c r="L26" s="1" t="s">
        <v>24</v>
      </c>
      <c r="M26" s="1" t="s">
        <v>7</v>
      </c>
    </row>
    <row r="27" spans="1:13" x14ac:dyDescent="0.15">
      <c r="F27" s="1">
        <v>1</v>
      </c>
      <c r="G27" s="1">
        <v>0</v>
      </c>
      <c r="H27" s="1">
        <v>6</v>
      </c>
      <c r="K27" s="1">
        <v>1</v>
      </c>
      <c r="L27" s="1">
        <v>0</v>
      </c>
      <c r="M27" s="1">
        <v>5</v>
      </c>
    </row>
    <row r="28" spans="1:13" x14ac:dyDescent="0.15">
      <c r="F28" s="1">
        <v>2</v>
      </c>
      <c r="G28" s="1">
        <v>0</v>
      </c>
      <c r="H28" s="1">
        <v>4</v>
      </c>
      <c r="K28" s="1">
        <v>2</v>
      </c>
      <c r="L28" s="1">
        <v>0</v>
      </c>
      <c r="M28" s="1">
        <v>7</v>
      </c>
    </row>
    <row r="29" spans="1:13" x14ac:dyDescent="0.15">
      <c r="B29" s="1"/>
      <c r="C29" s="1" t="s">
        <v>12</v>
      </c>
      <c r="F29" s="1">
        <v>3</v>
      </c>
      <c r="G29" s="1">
        <v>0</v>
      </c>
      <c r="H29" s="1">
        <v>1</v>
      </c>
      <c r="K29" s="1">
        <v>3</v>
      </c>
      <c r="L29" s="1">
        <v>0</v>
      </c>
      <c r="M29" s="1">
        <v>4</v>
      </c>
    </row>
    <row r="30" spans="1:13" x14ac:dyDescent="0.15">
      <c r="B30" s="1" t="s">
        <v>22</v>
      </c>
      <c r="C30" s="1">
        <v>0</v>
      </c>
      <c r="F30" s="1">
        <v>4</v>
      </c>
      <c r="G30" s="1">
        <v>0</v>
      </c>
      <c r="H30" s="1">
        <v>5</v>
      </c>
    </row>
    <row r="31" spans="1:13" x14ac:dyDescent="0.15">
      <c r="B31" s="1" t="s">
        <v>11</v>
      </c>
      <c r="C31" s="1">
        <v>1</v>
      </c>
      <c r="F31" s="1">
        <v>5</v>
      </c>
      <c r="G31" s="1">
        <v>0</v>
      </c>
      <c r="H31" s="1">
        <v>5</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C1" workbookViewId="0">
      <selection activeCell="K49" sqref="K49"/>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 min="14" max="14" width="49.5" customWidth="1"/>
    <col min="15" max="15" width="38.875" customWidth="1"/>
  </cols>
  <sheetData>
    <row r="1" spans="2:15" ht="14.25" thickBot="1" x14ac:dyDescent="0.2"/>
    <row r="2" spans="2:15" ht="15" thickTop="1" thickBot="1" x14ac:dyDescent="0.2">
      <c r="B2" s="1" t="s">
        <v>16</v>
      </c>
      <c r="C2" s="1" t="s">
        <v>6</v>
      </c>
      <c r="F2" s="1" t="s">
        <v>17</v>
      </c>
      <c r="G2" s="1" t="s">
        <v>21</v>
      </c>
      <c r="H2" s="1" t="s">
        <v>4</v>
      </c>
      <c r="K2" s="1" t="s">
        <v>18</v>
      </c>
      <c r="L2" s="1" t="s">
        <v>21</v>
      </c>
      <c r="M2" s="1" t="s">
        <v>4</v>
      </c>
      <c r="N2" s="3" t="s">
        <v>29</v>
      </c>
      <c r="O2" s="4" t="s">
        <v>30</v>
      </c>
    </row>
    <row r="3" spans="2:15" ht="15" thickTop="1" thickBot="1" x14ac:dyDescent="0.2">
      <c r="B3" s="1" t="s">
        <v>22</v>
      </c>
      <c r="C3" s="1">
        <f>60+30</f>
        <v>90</v>
      </c>
      <c r="F3" s="1">
        <v>1</v>
      </c>
      <c r="G3" s="1">
        <f>60+11</f>
        <v>71</v>
      </c>
      <c r="H3" s="1">
        <f>22*60+3</f>
        <v>1323</v>
      </c>
      <c r="K3" s="1">
        <v>1</v>
      </c>
      <c r="L3" s="1">
        <v>139</v>
      </c>
      <c r="M3" s="1">
        <v>868</v>
      </c>
    </row>
    <row r="4" spans="2:15" ht="15" thickTop="1" thickBot="1" x14ac:dyDescent="0.2">
      <c r="B4" s="1" t="s">
        <v>1</v>
      </c>
      <c r="C4" s="1">
        <f>7*60+59</f>
        <v>479</v>
      </c>
      <c r="F4" s="1">
        <v>2</v>
      </c>
      <c r="G4" s="1">
        <f>60+37</f>
        <v>97</v>
      </c>
      <c r="H4" s="1">
        <f>19*60+40</f>
        <v>1180</v>
      </c>
      <c r="K4" s="1">
        <v>2</v>
      </c>
      <c r="L4" s="1">
        <f>3*60+8</f>
        <v>188</v>
      </c>
      <c r="M4" s="1">
        <f>19*60+33</f>
        <v>1173</v>
      </c>
      <c r="N4" s="5">
        <f>(L4-L3)</f>
        <v>49</v>
      </c>
      <c r="O4" s="5">
        <f>(M4-M3)</f>
        <v>305</v>
      </c>
    </row>
    <row r="5" spans="2:15" ht="15" thickTop="1" thickBot="1" x14ac:dyDescent="0.2">
      <c r="F5" s="1">
        <v>3</v>
      </c>
      <c r="G5" s="1">
        <f>60+57</f>
        <v>117</v>
      </c>
      <c r="H5" s="1">
        <f>15*60+16</f>
        <v>916</v>
      </c>
      <c r="K5" s="1">
        <v>3</v>
      </c>
      <c r="L5" s="1">
        <f>2*60+25</f>
        <v>145</v>
      </c>
      <c r="M5" s="1">
        <f>32*60+26</f>
        <v>1946</v>
      </c>
      <c r="N5" s="5">
        <f>(L5-L3)</f>
        <v>6</v>
      </c>
      <c r="O5" s="5">
        <f>(M5-M3)</f>
        <v>1078</v>
      </c>
    </row>
    <row r="6" spans="2:15" ht="14.25" thickTop="1" x14ac:dyDescent="0.15">
      <c r="F6" s="1">
        <v>4</v>
      </c>
      <c r="G6" s="1">
        <f>3*60+51</f>
        <v>231</v>
      </c>
      <c r="H6" s="1">
        <f>16*60+15</f>
        <v>975</v>
      </c>
    </row>
    <row r="7" spans="2:15" x14ac:dyDescent="0.15">
      <c r="F7" s="1">
        <v>5</v>
      </c>
      <c r="G7" s="1">
        <f>2*60+19</f>
        <v>139</v>
      </c>
      <c r="H7" s="1">
        <f>14*60+28</f>
        <v>868</v>
      </c>
    </row>
    <row r="24" spans="1:13" x14ac:dyDescent="0.15">
      <c r="A24" t="s">
        <v>27</v>
      </c>
    </row>
    <row r="26" spans="1:13" x14ac:dyDescent="0.15">
      <c r="F26" s="1" t="s">
        <v>17</v>
      </c>
      <c r="G26" s="1" t="s">
        <v>24</v>
      </c>
      <c r="H26" s="1" t="s">
        <v>7</v>
      </c>
      <c r="K26" s="1" t="s">
        <v>18</v>
      </c>
      <c r="L26" s="1" t="s">
        <v>24</v>
      </c>
      <c r="M26" s="1" t="s">
        <v>7</v>
      </c>
    </row>
    <row r="27" spans="1:13" x14ac:dyDescent="0.15">
      <c r="F27" s="1">
        <v>1</v>
      </c>
      <c r="G27" s="1">
        <v>0</v>
      </c>
      <c r="H27" s="1">
        <v>3</v>
      </c>
      <c r="K27" s="1">
        <v>1</v>
      </c>
      <c r="L27" s="1">
        <v>0</v>
      </c>
      <c r="M27" s="1">
        <v>3</v>
      </c>
    </row>
    <row r="28" spans="1:13" x14ac:dyDescent="0.15">
      <c r="F28" s="1">
        <v>2</v>
      </c>
      <c r="G28" s="1">
        <v>0</v>
      </c>
      <c r="H28" s="1">
        <v>2</v>
      </c>
      <c r="K28" s="1">
        <v>2</v>
      </c>
      <c r="L28" s="1">
        <v>0</v>
      </c>
      <c r="M28" s="1">
        <v>2</v>
      </c>
    </row>
    <row r="29" spans="1:13" x14ac:dyDescent="0.15">
      <c r="F29" s="1">
        <v>3</v>
      </c>
      <c r="G29" s="1">
        <v>0</v>
      </c>
      <c r="H29" s="1">
        <v>3</v>
      </c>
      <c r="K29" s="1">
        <v>3</v>
      </c>
      <c r="L29" s="1">
        <v>0</v>
      </c>
      <c r="M29" s="1">
        <v>4</v>
      </c>
    </row>
    <row r="30" spans="1:13" x14ac:dyDescent="0.15">
      <c r="F30" s="1">
        <v>4</v>
      </c>
      <c r="G30" s="1">
        <v>0</v>
      </c>
      <c r="H30" s="1">
        <v>3</v>
      </c>
    </row>
    <row r="31" spans="1:13" x14ac:dyDescent="0.15">
      <c r="F31" s="1">
        <v>5</v>
      </c>
      <c r="G31" s="1">
        <v>0</v>
      </c>
      <c r="H31" s="1">
        <v>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abSelected="1" topLeftCell="A7" workbookViewId="0">
      <selection activeCell="D39" sqref="D39"/>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f>60+43</f>
        <v>103</v>
      </c>
      <c r="F3" s="1">
        <v>1</v>
      </c>
      <c r="G3" s="1">
        <f>52</f>
        <v>52</v>
      </c>
      <c r="H3" s="1">
        <f>20*60</f>
        <v>1200</v>
      </c>
      <c r="K3" s="1">
        <v>1</v>
      </c>
      <c r="L3" s="1">
        <v>137</v>
      </c>
      <c r="M3" s="1">
        <v>731</v>
      </c>
    </row>
    <row r="4" spans="2:13" x14ac:dyDescent="0.15">
      <c r="B4" s="1" t="s">
        <v>1</v>
      </c>
      <c r="C4" s="1">
        <f>6*60+53</f>
        <v>413</v>
      </c>
      <c r="F4" s="1">
        <v>2</v>
      </c>
      <c r="G4" s="1">
        <f>60+25</f>
        <v>85</v>
      </c>
      <c r="H4" s="1">
        <f>20*60+29</f>
        <v>1229</v>
      </c>
      <c r="K4" s="1">
        <v>2</v>
      </c>
      <c r="L4" s="1">
        <f>3*60+9</f>
        <v>189</v>
      </c>
      <c r="M4" s="1">
        <f>38*60+16</f>
        <v>2296</v>
      </c>
    </row>
    <row r="5" spans="2:13" x14ac:dyDescent="0.15">
      <c r="F5" s="1">
        <v>3</v>
      </c>
      <c r="G5" s="1">
        <f>60+47</f>
        <v>107</v>
      </c>
      <c r="H5" s="1">
        <f>11*60+23</f>
        <v>683</v>
      </c>
      <c r="K5" s="1">
        <v>3</v>
      </c>
      <c r="L5" s="1">
        <f>3*60+49</f>
        <v>229</v>
      </c>
      <c r="M5" s="1">
        <f>19*60+51</f>
        <v>1191</v>
      </c>
    </row>
    <row r="6" spans="2:13" x14ac:dyDescent="0.15">
      <c r="F6" s="1">
        <v>4</v>
      </c>
      <c r="G6" s="1">
        <f>2*60+3</f>
        <v>123</v>
      </c>
      <c r="H6" s="1">
        <f>15*60+17</f>
        <v>917</v>
      </c>
    </row>
    <row r="7" spans="2:13" x14ac:dyDescent="0.15">
      <c r="F7" s="1">
        <v>5</v>
      </c>
      <c r="G7" s="1">
        <f>2*60+17</f>
        <v>137</v>
      </c>
      <c r="H7" s="1">
        <f>12*60+11</f>
        <v>731</v>
      </c>
    </row>
    <row r="24" spans="1:13" x14ac:dyDescent="0.15">
      <c r="A24" t="s">
        <v>26</v>
      </c>
    </row>
    <row r="26" spans="1:13" x14ac:dyDescent="0.15">
      <c r="F26" s="1" t="s">
        <v>13</v>
      </c>
      <c r="G26" s="1" t="s">
        <v>24</v>
      </c>
      <c r="H26" s="1" t="s">
        <v>7</v>
      </c>
      <c r="K26" s="1" t="s">
        <v>15</v>
      </c>
      <c r="L26" s="1" t="s">
        <v>24</v>
      </c>
      <c r="M26" s="1" t="s">
        <v>7</v>
      </c>
    </row>
    <row r="27" spans="1:13" x14ac:dyDescent="0.15">
      <c r="F27" s="1">
        <v>1</v>
      </c>
      <c r="G27" s="1">
        <v>0</v>
      </c>
      <c r="H27" s="1">
        <v>1</v>
      </c>
      <c r="K27" s="1">
        <v>1</v>
      </c>
      <c r="L27" s="1">
        <v>0</v>
      </c>
      <c r="M27" s="1">
        <v>0</v>
      </c>
    </row>
    <row r="28" spans="1:13" x14ac:dyDescent="0.15">
      <c r="F28" s="1">
        <v>2</v>
      </c>
      <c r="G28" s="1">
        <v>0</v>
      </c>
      <c r="H28" s="1">
        <v>2</v>
      </c>
      <c r="K28" s="1">
        <v>2</v>
      </c>
      <c r="L28" s="1">
        <v>0</v>
      </c>
      <c r="M28" s="1">
        <v>3</v>
      </c>
    </row>
    <row r="29" spans="1:13" x14ac:dyDescent="0.15">
      <c r="F29" s="1">
        <v>3</v>
      </c>
      <c r="G29" s="1">
        <v>0</v>
      </c>
      <c r="H29" s="1">
        <v>1</v>
      </c>
      <c r="K29" s="1">
        <v>3</v>
      </c>
      <c r="L29" s="1">
        <v>0</v>
      </c>
      <c r="M29" s="1">
        <v>1</v>
      </c>
    </row>
    <row r="30" spans="1:13" x14ac:dyDescent="0.15">
      <c r="F30" s="1">
        <v>4</v>
      </c>
      <c r="G30" s="1">
        <v>0</v>
      </c>
      <c r="H30" s="1">
        <v>3</v>
      </c>
    </row>
    <row r="31" spans="1:13" x14ac:dyDescent="0.15">
      <c r="F31" s="1">
        <v>5</v>
      </c>
      <c r="G31" s="1">
        <v>0</v>
      </c>
      <c r="H31" s="1">
        <v>0</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別役データ</vt:lpstr>
      <vt:lpstr>手塚データ</vt:lpstr>
      <vt:lpstr>船越データ</vt:lpstr>
      <vt:lpstr>濱田データ</vt:lpstr>
      <vt:lpstr>川村データ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new-tapuzou</cp:lastModifiedBy>
  <cp:lastPrinted>2016-01-06T05:33:45Z</cp:lastPrinted>
  <dcterms:created xsi:type="dcterms:W3CDTF">2016-01-04T06:18:58Z</dcterms:created>
  <dcterms:modified xsi:type="dcterms:W3CDTF">2016-01-24T11:26:29Z</dcterms:modified>
</cp:coreProperties>
</file>