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6.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貴大\Documents\構成マップ見た目\"/>
    </mc:Choice>
  </mc:AlternateContent>
  <bookViews>
    <workbookView xWindow="0" yWindow="0" windowWidth="28800" windowHeight="14250" activeTab="5"/>
  </bookViews>
  <sheets>
    <sheet name="別役データ" sheetId="1" r:id="rId1"/>
    <sheet name="手塚データ" sheetId="2" r:id="rId2"/>
    <sheet name="船越データ" sheetId="3" r:id="rId3"/>
    <sheet name="濱田データ" sheetId="6" r:id="rId4"/>
    <sheet name="川村データ" sheetId="7" r:id="rId5"/>
    <sheet name="論文掲載用データ" sheetId="8"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65" i="8" l="1"/>
  <c r="C165" i="8"/>
  <c r="D164" i="8"/>
  <c r="C164" i="8"/>
  <c r="D160" i="8"/>
  <c r="C160" i="8"/>
  <c r="D159" i="8"/>
  <c r="C159" i="8"/>
  <c r="D155" i="8"/>
  <c r="C155" i="8"/>
  <c r="D154" i="8"/>
  <c r="C154" i="8"/>
  <c r="D153" i="8"/>
  <c r="C153" i="8"/>
  <c r="D150" i="8"/>
  <c r="C150" i="8"/>
  <c r="D149" i="8"/>
  <c r="C149" i="8"/>
  <c r="D148" i="8"/>
  <c r="C148" i="8"/>
  <c r="D145" i="8"/>
  <c r="C145" i="8"/>
  <c r="D144" i="8"/>
  <c r="C144" i="8"/>
  <c r="C118" i="8"/>
  <c r="C117" i="8"/>
  <c r="C114" i="8"/>
  <c r="C113" i="8"/>
  <c r="C110" i="8"/>
  <c r="C106" i="8"/>
  <c r="C105" i="8"/>
  <c r="G32" i="8" l="1"/>
  <c r="C32" i="8"/>
  <c r="H28" i="8"/>
  <c r="D34" i="8" s="1"/>
  <c r="G28" i="8"/>
  <c r="H34" i="8" s="1"/>
  <c r="H27" i="8"/>
  <c r="D33" i="8" s="1"/>
  <c r="G27" i="8"/>
  <c r="H33" i="8" s="1"/>
  <c r="H26" i="8"/>
  <c r="D32" i="8" s="1"/>
  <c r="G26" i="8"/>
  <c r="H32" i="8" s="1"/>
  <c r="D28" i="8"/>
  <c r="C34" i="8" s="1"/>
  <c r="C28" i="8"/>
  <c r="G34" i="8" s="1"/>
  <c r="D27" i="8"/>
  <c r="C33" i="8" s="1"/>
  <c r="C27" i="8"/>
  <c r="G33" i="8" s="1"/>
  <c r="D6" i="8" l="1"/>
  <c r="C6" i="8"/>
  <c r="D5" i="8"/>
  <c r="C5" i="8"/>
  <c r="D4" i="8"/>
  <c r="C4" i="8"/>
  <c r="D3" i="8"/>
  <c r="C3" i="8"/>
  <c r="D2" i="8"/>
  <c r="C2" i="8"/>
  <c r="O5" i="6" l="1"/>
  <c r="N5" i="6"/>
  <c r="O4" i="6"/>
  <c r="N4" i="6"/>
  <c r="M5" i="7" l="1"/>
  <c r="M4" i="7"/>
  <c r="L5" i="7"/>
  <c r="L4" i="7"/>
  <c r="H7" i="7"/>
  <c r="H6" i="7"/>
  <c r="H5" i="7"/>
  <c r="H4" i="7"/>
  <c r="H3" i="7"/>
  <c r="G7" i="7"/>
  <c r="G6" i="7"/>
  <c r="G5" i="7"/>
  <c r="G4" i="7"/>
  <c r="G3" i="7"/>
  <c r="C4" i="7"/>
  <c r="C3" i="7"/>
  <c r="M5" i="6"/>
  <c r="M4" i="6"/>
  <c r="L5" i="6"/>
  <c r="L4" i="6"/>
  <c r="H7" i="6"/>
  <c r="H6" i="6"/>
  <c r="H5" i="6"/>
  <c r="H4" i="6"/>
  <c r="H3" i="6"/>
  <c r="G7" i="6"/>
  <c r="G6" i="6"/>
  <c r="G5" i="6"/>
  <c r="G4" i="6"/>
  <c r="G3" i="6"/>
  <c r="C4" i="6"/>
  <c r="C3" i="6"/>
  <c r="M5" i="3" l="1"/>
  <c r="M4" i="3"/>
  <c r="L5" i="3"/>
  <c r="L4" i="3"/>
  <c r="M3" i="3"/>
  <c r="L3" i="3"/>
  <c r="H7" i="3"/>
  <c r="H6" i="3"/>
  <c r="H5" i="3"/>
  <c r="H4" i="3"/>
  <c r="H3" i="3"/>
  <c r="G7" i="3"/>
  <c r="G6" i="3"/>
  <c r="G5" i="3"/>
  <c r="G4" i="3"/>
  <c r="C4" i="3"/>
  <c r="H7" i="2"/>
  <c r="M5" i="2"/>
  <c r="M4" i="2"/>
  <c r="L5" i="2"/>
  <c r="L4" i="2"/>
  <c r="M3" i="2"/>
  <c r="L3" i="2"/>
  <c r="C4" i="2"/>
  <c r="C3" i="2"/>
  <c r="H6" i="2"/>
  <c r="H5" i="2"/>
  <c r="H4" i="2"/>
  <c r="H3" i="2"/>
  <c r="G7" i="2"/>
  <c r="G6" i="2"/>
  <c r="G5" i="2"/>
  <c r="G4" i="2"/>
  <c r="N5" i="1" l="1"/>
  <c r="P5" i="1" s="1"/>
  <c r="N4" i="1"/>
  <c r="P4" i="1" s="1"/>
  <c r="M5" i="1"/>
  <c r="O5" i="1" s="1"/>
  <c r="M4" i="1"/>
  <c r="O4" i="1" s="1"/>
  <c r="I7" i="1"/>
  <c r="I6" i="1"/>
  <c r="I5" i="1"/>
  <c r="H7" i="1"/>
  <c r="H6" i="1"/>
  <c r="H5" i="1"/>
  <c r="I4" i="1"/>
</calcChain>
</file>

<file path=xl/sharedStrings.xml><?xml version="1.0" encoding="utf-8"?>
<sst xmlns="http://schemas.openxmlformats.org/spreadsheetml/2006/main" count="249" uniqueCount="100">
  <si>
    <t>手動入力（秒）</t>
    <rPh sb="0" eb="4">
      <t>シュドウニュウリョク</t>
    </rPh>
    <rPh sb="5" eb="6">
      <t>ビョウ</t>
    </rPh>
    <phoneticPr fontId="1"/>
  </si>
  <si>
    <t>手動（Heat）</t>
    <rPh sb="0" eb="2">
      <t>シュドウ</t>
    </rPh>
    <phoneticPr fontId="1"/>
  </si>
  <si>
    <t>手動(個)</t>
    <rPh sb="0" eb="2">
      <t>シュドウ</t>
    </rPh>
    <rPh sb="3" eb="4">
      <t>コ</t>
    </rPh>
    <phoneticPr fontId="1"/>
  </si>
  <si>
    <t>メモ：記述に慣れていくと文字あたりの所要時間が減っていく。更に記述内容を理解しだすと時間短縮される。</t>
    <rPh sb="3" eb="5">
      <t>キジュツ</t>
    </rPh>
    <rPh sb="6" eb="7">
      <t>ナ</t>
    </rPh>
    <rPh sb="12" eb="14">
      <t>モジ</t>
    </rPh>
    <rPh sb="18" eb="22">
      <t>ショヨウジカン</t>
    </rPh>
    <rPh sb="23" eb="24">
      <t>ヘ</t>
    </rPh>
    <rPh sb="29" eb="30">
      <t>サラ</t>
    </rPh>
    <rPh sb="31" eb="35">
      <t>キジュツナイヨウ</t>
    </rPh>
    <rPh sb="36" eb="38">
      <t>リカイ</t>
    </rPh>
    <rPh sb="42" eb="46">
      <t>ジカンタンシュク</t>
    </rPh>
    <phoneticPr fontId="1"/>
  </si>
  <si>
    <t>手動（秒）</t>
    <rPh sb="0" eb="2">
      <t>シュドウ</t>
    </rPh>
    <rPh sb="3" eb="4">
      <t>ビョウ</t>
    </rPh>
    <phoneticPr fontId="1"/>
  </si>
  <si>
    <t>学習時間(秒)</t>
    <rPh sb="0" eb="4">
      <t>ガクシュウジカン</t>
    </rPh>
    <rPh sb="5" eb="6">
      <t>ビョウ</t>
    </rPh>
    <phoneticPr fontId="1"/>
  </si>
  <si>
    <t>学習時間（秒）</t>
    <rPh sb="0" eb="4">
      <t>ガクシュウジカン</t>
    </rPh>
    <rPh sb="5" eb="6">
      <t>ビョウ</t>
    </rPh>
    <phoneticPr fontId="1"/>
  </si>
  <si>
    <t>手動（回）</t>
    <rPh sb="0" eb="2">
      <t>シュドウ</t>
    </rPh>
    <rPh sb="3" eb="4">
      <t>カイ</t>
    </rPh>
    <phoneticPr fontId="1"/>
  </si>
  <si>
    <t>メモ：手動入力は、テンプレートファイルの仕組みに対する理解が深まれば記述ミスが少なくなるが、理解するまでは大量のミスが生じ時間のロスがすさまじい。</t>
    <rPh sb="3" eb="7">
      <t>シュドウニュウリョク</t>
    </rPh>
    <rPh sb="20" eb="22">
      <t>シク</t>
    </rPh>
    <rPh sb="24" eb="25">
      <t>タイ</t>
    </rPh>
    <rPh sb="27" eb="29">
      <t>リカイ</t>
    </rPh>
    <rPh sb="30" eb="31">
      <t>フカ</t>
    </rPh>
    <rPh sb="34" eb="36">
      <t>キジュツ</t>
    </rPh>
    <rPh sb="39" eb="40">
      <t>スク</t>
    </rPh>
    <rPh sb="46" eb="48">
      <t>リカイ</t>
    </rPh>
    <rPh sb="53" eb="55">
      <t>タイリョウ</t>
    </rPh>
    <rPh sb="59" eb="60">
      <t>ショウ</t>
    </rPh>
    <rPh sb="61" eb="63">
      <t>ジカン</t>
    </rPh>
    <phoneticPr fontId="1"/>
  </si>
  <si>
    <t>メモ：記述内容をあまり理解できないままテンプレートファイルを作成し続けた例。</t>
    <rPh sb="3" eb="5">
      <t>キジュツ</t>
    </rPh>
    <rPh sb="5" eb="7">
      <t>ナイヨウ</t>
    </rPh>
    <rPh sb="11" eb="13">
      <t>リカイ</t>
    </rPh>
    <rPh sb="30" eb="32">
      <t>サクセイ</t>
    </rPh>
    <rPh sb="33" eb="34">
      <t>ツヅ</t>
    </rPh>
    <rPh sb="36" eb="37">
      <t>レイ</t>
    </rPh>
    <phoneticPr fontId="1"/>
  </si>
  <si>
    <t>テンプレートファイル作成の難易度が上がれば上がるほど、作成時間とミスが増える傾向にあった。</t>
    <rPh sb="10" eb="12">
      <t>サクセイ</t>
    </rPh>
    <rPh sb="13" eb="16">
      <t>ナンイド</t>
    </rPh>
    <rPh sb="17" eb="18">
      <t>ア</t>
    </rPh>
    <rPh sb="21" eb="22">
      <t>ア</t>
    </rPh>
    <rPh sb="27" eb="31">
      <t>サクセイジカン</t>
    </rPh>
    <rPh sb="35" eb="36">
      <t>フ</t>
    </rPh>
    <rPh sb="38" eb="40">
      <t>ケイコウ</t>
    </rPh>
    <phoneticPr fontId="1"/>
  </si>
  <si>
    <t>手動(Heat)</t>
    <rPh sb="0" eb="2">
      <t>シュドウ</t>
    </rPh>
    <phoneticPr fontId="1"/>
  </si>
  <si>
    <t>質問回数</t>
    <rPh sb="0" eb="2">
      <t>シツモン</t>
    </rPh>
    <rPh sb="2" eb="4">
      <t>カイスウ</t>
    </rPh>
    <phoneticPr fontId="1"/>
  </si>
  <si>
    <t>instance数</t>
    <rPh sb="8" eb="9">
      <t>スウ</t>
    </rPh>
    <phoneticPr fontId="1"/>
  </si>
  <si>
    <t>手法</t>
    <rPh sb="0" eb="2">
      <t>シュホウ</t>
    </rPh>
    <phoneticPr fontId="1"/>
  </si>
  <si>
    <t>Router数</t>
    <rPh sb="6" eb="7">
      <t>スウ</t>
    </rPh>
    <phoneticPr fontId="1"/>
  </si>
  <si>
    <t>手法</t>
    <rPh sb="0" eb="2">
      <t>シュホウ</t>
    </rPh>
    <phoneticPr fontId="1"/>
  </si>
  <si>
    <t>instance数</t>
    <rPh sb="8" eb="9">
      <t>スウ</t>
    </rPh>
    <phoneticPr fontId="1"/>
  </si>
  <si>
    <t>Router数</t>
    <rPh sb="6" eb="7">
      <t>スウ</t>
    </rPh>
    <phoneticPr fontId="1"/>
  </si>
  <si>
    <t>GUIエディタ使用(秒)</t>
    <rPh sb="7" eb="9">
      <t>シヨウ</t>
    </rPh>
    <rPh sb="10" eb="11">
      <t>ビョウ</t>
    </rPh>
    <phoneticPr fontId="1"/>
  </si>
  <si>
    <t>GUIエディタ使用(個)</t>
    <rPh sb="7" eb="9">
      <t>シヨウ</t>
    </rPh>
    <rPh sb="10" eb="11">
      <t>コ</t>
    </rPh>
    <phoneticPr fontId="1"/>
  </si>
  <si>
    <t>GUIエディタ使用（秒）</t>
    <rPh sb="7" eb="9">
      <t>シヨウ</t>
    </rPh>
    <rPh sb="10" eb="11">
      <t>ビョウ</t>
    </rPh>
    <phoneticPr fontId="1"/>
  </si>
  <si>
    <t>GUIエディタ</t>
    <phoneticPr fontId="1"/>
  </si>
  <si>
    <t>GUIエディタ</t>
    <phoneticPr fontId="1"/>
  </si>
  <si>
    <t>GUIエディタ使用（回）</t>
    <rPh sb="7" eb="9">
      <t>シヨウ</t>
    </rPh>
    <rPh sb="10" eb="11">
      <t>カイ</t>
    </rPh>
    <phoneticPr fontId="1"/>
  </si>
  <si>
    <t>GUIエディタ</t>
    <phoneticPr fontId="1"/>
  </si>
  <si>
    <t>メモ：初めて記述する内容が含まれると作業が難航していた。また記述量が増加しても作業の進みが遅くなっている。</t>
    <rPh sb="3" eb="4">
      <t>ハジ</t>
    </rPh>
    <rPh sb="6" eb="8">
      <t>キジュツ</t>
    </rPh>
    <rPh sb="10" eb="12">
      <t>ナイヨウ</t>
    </rPh>
    <rPh sb="13" eb="14">
      <t>フク</t>
    </rPh>
    <rPh sb="18" eb="20">
      <t>サギョウ</t>
    </rPh>
    <rPh sb="21" eb="23">
      <t>ナンコウ</t>
    </rPh>
    <rPh sb="30" eb="33">
      <t>キジュツリョウ</t>
    </rPh>
    <rPh sb="34" eb="36">
      <t>ゾウカ</t>
    </rPh>
    <rPh sb="39" eb="41">
      <t>サギョウ</t>
    </rPh>
    <rPh sb="42" eb="43">
      <t>スス</t>
    </rPh>
    <rPh sb="45" eb="46">
      <t>オソ</t>
    </rPh>
    <phoneticPr fontId="1"/>
  </si>
  <si>
    <t>メモ：初めて記述する内容が含まれると作業時間が伸びていった。記述量が増加することでも作業時間は伸びていた。</t>
    <rPh sb="3" eb="4">
      <t>ハジ</t>
    </rPh>
    <rPh sb="6" eb="8">
      <t>キジュツ</t>
    </rPh>
    <rPh sb="10" eb="12">
      <t>ナイヨウ</t>
    </rPh>
    <rPh sb="13" eb="14">
      <t>フク</t>
    </rPh>
    <rPh sb="18" eb="22">
      <t>サギョウジカン</t>
    </rPh>
    <rPh sb="23" eb="24">
      <t>ノ</t>
    </rPh>
    <rPh sb="30" eb="33">
      <t>キジュツリョウ</t>
    </rPh>
    <rPh sb="34" eb="36">
      <t>ゾウカ</t>
    </rPh>
    <rPh sb="42" eb="46">
      <t>サギョウジカン</t>
    </rPh>
    <rPh sb="47" eb="48">
      <t>ノ</t>
    </rPh>
    <phoneticPr fontId="1"/>
  </si>
  <si>
    <t>メモ：元々、システム構築になれている被験者だったので作成のノウハウを掴むと時間が短縮されていった。ただし手動入力では入力量が多くなれば入力時間も増加していった。</t>
    <rPh sb="3" eb="5">
      <t>モトモト</t>
    </rPh>
    <rPh sb="10" eb="12">
      <t>コウチク</t>
    </rPh>
    <rPh sb="18" eb="21">
      <t>ヒケンシャ</t>
    </rPh>
    <rPh sb="26" eb="28">
      <t>サクセイ</t>
    </rPh>
    <rPh sb="34" eb="35">
      <t>ツカ</t>
    </rPh>
    <rPh sb="37" eb="39">
      <t>ジカン</t>
    </rPh>
    <rPh sb="40" eb="42">
      <t>タンシュク</t>
    </rPh>
    <rPh sb="52" eb="56">
      <t>シュドウニュウリョク</t>
    </rPh>
    <rPh sb="58" eb="60">
      <t>ニュウリョク</t>
    </rPh>
    <rPh sb="60" eb="61">
      <t>リョウ</t>
    </rPh>
    <rPh sb="62" eb="63">
      <t>オオ</t>
    </rPh>
    <rPh sb="67" eb="69">
      <t>ニュウリョク</t>
    </rPh>
    <rPh sb="69" eb="71">
      <t>ジカン</t>
    </rPh>
    <rPh sb="72" eb="74">
      <t>ゾウカ</t>
    </rPh>
    <phoneticPr fontId="1"/>
  </si>
  <si>
    <t>Router数１と比較しての記述時間増加秒数(GUIエディタ)</t>
    <rPh sb="6" eb="7">
      <t>スウ</t>
    </rPh>
    <rPh sb="9" eb="11">
      <t>ヒカク</t>
    </rPh>
    <rPh sb="14" eb="16">
      <t>キジュツ</t>
    </rPh>
    <rPh sb="16" eb="18">
      <t>ジカン</t>
    </rPh>
    <rPh sb="18" eb="20">
      <t>ゾウカ</t>
    </rPh>
    <rPh sb="20" eb="22">
      <t>ビョウスウ</t>
    </rPh>
    <phoneticPr fontId="1"/>
  </si>
  <si>
    <t>Router数１と比較しての記述時間増加秒数(手動)</t>
    <rPh sb="6" eb="7">
      <t>スウ</t>
    </rPh>
    <rPh sb="9" eb="11">
      <t>ヒカク</t>
    </rPh>
    <rPh sb="14" eb="16">
      <t>キジュツ</t>
    </rPh>
    <rPh sb="16" eb="18">
      <t>ジカン</t>
    </rPh>
    <rPh sb="18" eb="20">
      <t>ゾウカ</t>
    </rPh>
    <rPh sb="20" eb="21">
      <t>ビョウ</t>
    </rPh>
    <rPh sb="21" eb="22">
      <t>スウ</t>
    </rPh>
    <rPh sb="23" eb="25">
      <t>シュドウ</t>
    </rPh>
    <phoneticPr fontId="1"/>
  </si>
  <si>
    <t>オーケストレーション定義エディタ(秒)</t>
    <rPh sb="17" eb="18">
      <t>ビョウ</t>
    </rPh>
    <phoneticPr fontId="1"/>
  </si>
  <si>
    <t>従来方式(秒)</t>
    <rPh sb="0" eb="4">
      <t>ジュウライホウシキ</t>
    </rPh>
    <rPh sb="5" eb="6">
      <t>ビョウ</t>
    </rPh>
    <phoneticPr fontId="1"/>
  </si>
  <si>
    <t>A</t>
    <phoneticPr fontId="1"/>
  </si>
  <si>
    <t>B</t>
    <phoneticPr fontId="1"/>
  </si>
  <si>
    <t>C</t>
    <phoneticPr fontId="1"/>
  </si>
  <si>
    <t>D</t>
    <phoneticPr fontId="1"/>
  </si>
  <si>
    <t>E</t>
    <phoneticPr fontId="1"/>
  </si>
  <si>
    <t>被験者A</t>
    <rPh sb="0" eb="3">
      <t>ヒケンシャ</t>
    </rPh>
    <phoneticPr fontId="1"/>
  </si>
  <si>
    <t>被験者C</t>
    <rPh sb="0" eb="3">
      <t>ヒケンシャ</t>
    </rPh>
    <phoneticPr fontId="1"/>
  </si>
  <si>
    <t>AとC比較</t>
    <rPh sb="3" eb="5">
      <t>ヒカク</t>
    </rPh>
    <phoneticPr fontId="1"/>
  </si>
  <si>
    <t>Router数</t>
    <rPh sb="6" eb="7">
      <t>スウ</t>
    </rPh>
    <phoneticPr fontId="1"/>
  </si>
  <si>
    <t>手動入力-A(秒)</t>
    <rPh sb="0" eb="4">
      <t>シュドウニュウリョク</t>
    </rPh>
    <rPh sb="7" eb="8">
      <t>ビョウ</t>
    </rPh>
    <phoneticPr fontId="1"/>
  </si>
  <si>
    <t>手動入力-C(秒)</t>
    <rPh sb="0" eb="4">
      <t>シュドウニュウリョク</t>
    </rPh>
    <rPh sb="7" eb="8">
      <t>ビョウ</t>
    </rPh>
    <phoneticPr fontId="1"/>
  </si>
  <si>
    <t>オーケストレーション定義エディタ</t>
    <phoneticPr fontId="1"/>
  </si>
  <si>
    <t>オーケストレーション定義エディタ使用-A(秒)</t>
    <rPh sb="16" eb="18">
      <t>シヨウ</t>
    </rPh>
    <rPh sb="21" eb="22">
      <t>ビョウ</t>
    </rPh>
    <phoneticPr fontId="1"/>
  </si>
  <si>
    <t>オーケストレーション定義エディタ使用-C(秒)</t>
    <rPh sb="16" eb="18">
      <t>シヨウ</t>
    </rPh>
    <rPh sb="21" eb="22">
      <t>ビョウ</t>
    </rPh>
    <phoneticPr fontId="1"/>
  </si>
  <si>
    <t>Aエラー数</t>
    <rPh sb="4" eb="5">
      <t>スウ</t>
    </rPh>
    <phoneticPr fontId="1"/>
  </si>
  <si>
    <t>Bエラー数</t>
    <rPh sb="4" eb="5">
      <t>スウ</t>
    </rPh>
    <phoneticPr fontId="1"/>
  </si>
  <si>
    <t>Cエラー数</t>
    <rPh sb="4" eb="5">
      <t>スウ</t>
    </rPh>
    <phoneticPr fontId="1"/>
  </si>
  <si>
    <t>Dエラー数</t>
    <rPh sb="4" eb="5">
      <t>スウ</t>
    </rPh>
    <phoneticPr fontId="1"/>
  </si>
  <si>
    <t>Eエラー数</t>
    <rPh sb="4" eb="5">
      <t>スウ</t>
    </rPh>
    <phoneticPr fontId="1"/>
  </si>
  <si>
    <t>エラー数まとめ</t>
    <rPh sb="3" eb="4">
      <t>スウ</t>
    </rPh>
    <phoneticPr fontId="1"/>
  </si>
  <si>
    <t>構成</t>
    <rPh sb="0" eb="2">
      <t>コウセイ</t>
    </rPh>
    <phoneticPr fontId="1"/>
  </si>
  <si>
    <t>Ⅰ</t>
    <phoneticPr fontId="1"/>
  </si>
  <si>
    <t>Ⅱ</t>
    <phoneticPr fontId="1"/>
  </si>
  <si>
    <t>Ⅲ</t>
    <phoneticPr fontId="1"/>
  </si>
  <si>
    <t>Ⅳ</t>
    <phoneticPr fontId="1"/>
  </si>
  <si>
    <t>Ⅴ</t>
    <phoneticPr fontId="1"/>
  </si>
  <si>
    <t>A</t>
    <phoneticPr fontId="1"/>
  </si>
  <si>
    <t>B</t>
    <phoneticPr fontId="1"/>
  </si>
  <si>
    <t>C</t>
    <phoneticPr fontId="1"/>
  </si>
  <si>
    <t>D</t>
    <phoneticPr fontId="1"/>
  </si>
  <si>
    <t>E</t>
    <phoneticPr fontId="1"/>
  </si>
  <si>
    <t>A</t>
    <phoneticPr fontId="1"/>
  </si>
  <si>
    <t>B</t>
    <phoneticPr fontId="1"/>
  </si>
  <si>
    <t>C</t>
    <phoneticPr fontId="1"/>
  </si>
  <si>
    <t>D</t>
    <phoneticPr fontId="1"/>
  </si>
  <si>
    <t>E</t>
    <phoneticPr fontId="1"/>
  </si>
  <si>
    <t>まとめ</t>
    <phoneticPr fontId="1"/>
  </si>
  <si>
    <t>B</t>
    <phoneticPr fontId="1"/>
  </si>
  <si>
    <t>C</t>
    <phoneticPr fontId="1"/>
  </si>
  <si>
    <t>D</t>
    <phoneticPr fontId="1"/>
  </si>
  <si>
    <t>E</t>
    <phoneticPr fontId="1"/>
  </si>
  <si>
    <t>従来方式</t>
    <rPh sb="0" eb="4">
      <t>ジュウライホウシキ</t>
    </rPh>
    <phoneticPr fontId="1"/>
  </si>
  <si>
    <t>オーケストレーション定義エディタ</t>
    <phoneticPr fontId="1"/>
  </si>
  <si>
    <t>A</t>
    <phoneticPr fontId="1"/>
  </si>
  <si>
    <t>B</t>
    <phoneticPr fontId="1"/>
  </si>
  <si>
    <t>D</t>
    <phoneticPr fontId="1"/>
  </si>
  <si>
    <t>E</t>
    <phoneticPr fontId="1"/>
  </si>
  <si>
    <t>まとめ</t>
    <phoneticPr fontId="1"/>
  </si>
  <si>
    <t>A</t>
    <phoneticPr fontId="1"/>
  </si>
  <si>
    <t>B</t>
    <phoneticPr fontId="1"/>
  </si>
  <si>
    <t>C</t>
    <phoneticPr fontId="1"/>
  </si>
  <si>
    <t>D</t>
    <phoneticPr fontId="1"/>
  </si>
  <si>
    <t>E</t>
    <phoneticPr fontId="1"/>
  </si>
  <si>
    <t>B</t>
    <phoneticPr fontId="1"/>
  </si>
  <si>
    <t>C</t>
    <phoneticPr fontId="1"/>
  </si>
  <si>
    <t>A</t>
    <phoneticPr fontId="1"/>
  </si>
  <si>
    <t>E</t>
    <phoneticPr fontId="1"/>
  </si>
  <si>
    <t>まとめ</t>
    <phoneticPr fontId="1"/>
  </si>
  <si>
    <t>A</t>
    <phoneticPr fontId="1"/>
  </si>
  <si>
    <t>C</t>
    <phoneticPr fontId="1"/>
  </si>
  <si>
    <t>D</t>
    <phoneticPr fontId="1"/>
  </si>
  <si>
    <t>A</t>
    <phoneticPr fontId="1"/>
  </si>
  <si>
    <t>C</t>
    <phoneticPr fontId="1"/>
  </si>
  <si>
    <t>E</t>
    <phoneticPr fontId="1"/>
  </si>
  <si>
    <t>B</t>
    <phoneticPr fontId="1"/>
  </si>
  <si>
    <t>D</t>
    <phoneticPr fontId="1"/>
  </si>
  <si>
    <t>オーケストレーション定義エディタ</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</si>
</sst>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double">
        <color auto="1"/>
      </left>
      <right style="double">
        <color auto="1"/>
      </right>
      <top style="double">
        <color auto="1"/>
      </top>
      <bottom style="double">
        <color auto="1"/>
      </bottom>
      <diagonal/>
    </border>
  </borders>
  <cellStyleXfs count="1">
    <xf numFmtId="0" fontId="0" fillId="0" borderId="0">
      <alignment vertical="center"/>
    </xf>
  </cellStyleXfs>
  <cellXfs count="8">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Fill="1" applyBorder="1">
      <alignment vertical="center"/>
    </xf>
    <xf numFmtId="9" fontId="0" fillId="0" borderId="3" xfId="0" applyNumberFormat="1" applyFill="1" applyBorder="1">
      <alignment vertical="center"/>
    </xf>
    <xf numFmtId="0" fontId="0" fillId="0" borderId="3" xfId="0" applyNumberFormat="1" applyBorder="1">
      <alignment vertical="center"/>
    </xf>
    <xf numFmtId="0" fontId="0" fillId="0" borderId="0" xfId="0" applyFill="1" applyBorder="1">
      <alignment vertical="center"/>
    </xf>
    <xf numFmtId="0" fontId="0" fillId="0" borderId="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A</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別役データ!$H$3:$H$7</c:f>
              <c:numCache>
                <c:formatCode>General</c:formatCode>
                <c:ptCount val="5"/>
                <c:pt idx="0">
                  <c:v>27</c:v>
                </c:pt>
                <c:pt idx="1">
                  <c:v>64</c:v>
                </c:pt>
                <c:pt idx="2">
                  <c:v>87</c:v>
                </c:pt>
                <c:pt idx="3">
                  <c:v>117</c:v>
                </c:pt>
                <c:pt idx="4">
                  <c:v>105</c:v>
                </c:pt>
              </c:numCache>
            </c:numRef>
          </c:val>
          <c:smooth val="0"/>
        </c:ser>
        <c:ser>
          <c:idx val="1"/>
          <c:order val="1"/>
          <c:tx>
            <c:strRef>
              <c:f>別役データ!$I$2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別役データ!$I$3:$I$7</c:f>
              <c:numCache>
                <c:formatCode>General</c:formatCode>
                <c:ptCount val="5"/>
                <c:pt idx="0">
                  <c:v>685</c:v>
                </c:pt>
                <c:pt idx="1">
                  <c:v>531</c:v>
                </c:pt>
                <c:pt idx="2">
                  <c:v>597</c:v>
                </c:pt>
                <c:pt idx="3">
                  <c:v>525</c:v>
                </c:pt>
                <c:pt idx="4">
                  <c:v>485</c:v>
                </c:pt>
              </c:numCache>
            </c:numRef>
          </c:val>
          <c:smooth val="0"/>
        </c:ser>
        <c:dLbls>
          <c:showLegendKey val="0"/>
          <c:showVal val="0"/>
          <c:showCatName val="0"/>
          <c:showSerName val="0"/>
          <c:showPercent val="0"/>
          <c:showBubbleSize val="0"/>
        </c:dLbls>
        <c:marker val="1"/>
        <c:smooth val="0"/>
        <c:axId val="-16478064"/>
        <c:axId val="-16475888"/>
      </c:lineChart>
      <c:catAx>
        <c:axId val="-16478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475888"/>
        <c:crosses val="autoZero"/>
        <c:auto val="1"/>
        <c:lblAlgn val="ctr"/>
        <c:lblOffset val="100"/>
        <c:noMultiLvlLbl val="0"/>
      </c:catAx>
      <c:valAx>
        <c:axId val="-1647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4780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B</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手塚データ!$G$27:$G$31</c:f>
              <c:numCache>
                <c:formatCode>General</c:formatCode>
                <c:ptCount val="5"/>
                <c:pt idx="0">
                  <c:v>0</c:v>
                </c:pt>
                <c:pt idx="1">
                  <c:v>0</c:v>
                </c:pt>
                <c:pt idx="2">
                  <c:v>0</c:v>
                </c:pt>
                <c:pt idx="3">
                  <c:v>0</c:v>
                </c:pt>
                <c:pt idx="4">
                  <c:v>0</c:v>
                </c:pt>
              </c:numCache>
            </c:numRef>
          </c:val>
          <c:smooth val="0"/>
        </c:ser>
        <c:ser>
          <c:idx val="1"/>
          <c:order val="1"/>
          <c:tx>
            <c:strRef>
              <c:f>手塚データ!$H$26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手塚データ!$H$27:$H$31</c:f>
              <c:numCache>
                <c:formatCode>General</c:formatCode>
                <c:ptCount val="5"/>
                <c:pt idx="0">
                  <c:v>7</c:v>
                </c:pt>
                <c:pt idx="1">
                  <c:v>6</c:v>
                </c:pt>
                <c:pt idx="2">
                  <c:v>3</c:v>
                </c:pt>
                <c:pt idx="3">
                  <c:v>1</c:v>
                </c:pt>
                <c:pt idx="4">
                  <c:v>3</c:v>
                </c:pt>
              </c:numCache>
            </c:numRef>
          </c:val>
          <c:smooth val="0"/>
        </c:ser>
        <c:dLbls>
          <c:showLegendKey val="0"/>
          <c:showVal val="0"/>
          <c:showCatName val="0"/>
          <c:showSerName val="0"/>
          <c:showPercent val="0"/>
          <c:showBubbleSize val="0"/>
        </c:dLbls>
        <c:marker val="1"/>
        <c:smooth val="0"/>
        <c:axId val="-1941019456"/>
        <c:axId val="-1941021632"/>
      </c:lineChart>
      <c:catAx>
        <c:axId val="-1941019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1021632"/>
        <c:crosses val="autoZero"/>
        <c:auto val="1"/>
        <c:lblAlgn val="ctr"/>
        <c:lblOffset val="100"/>
        <c:noMultiLvlLbl val="0"/>
      </c:catAx>
      <c:valAx>
        <c:axId val="-1941021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1019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B</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手塚データ!$K$27:$K$29</c:f>
              <c:numCache>
                <c:formatCode>General</c:formatCode>
                <c:ptCount val="3"/>
                <c:pt idx="0">
                  <c:v>1</c:v>
                </c:pt>
                <c:pt idx="1">
                  <c:v>2</c:v>
                </c:pt>
                <c:pt idx="2">
                  <c:v>3</c:v>
                </c:pt>
              </c:numCache>
            </c:numRef>
          </c:cat>
          <c:val>
            <c:numRef>
              <c:f>手塚データ!$L$27:$L$29</c:f>
              <c:numCache>
                <c:formatCode>General</c:formatCode>
                <c:ptCount val="3"/>
                <c:pt idx="0">
                  <c:v>0</c:v>
                </c:pt>
                <c:pt idx="1">
                  <c:v>0</c:v>
                </c:pt>
                <c:pt idx="2">
                  <c:v>0</c:v>
                </c:pt>
              </c:numCache>
            </c:numRef>
          </c:val>
          <c:smooth val="0"/>
        </c:ser>
        <c:ser>
          <c:idx val="1"/>
          <c:order val="1"/>
          <c:tx>
            <c:strRef>
              <c:f>手塚データ!$M$26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手塚データ!$K$27:$K$29</c:f>
              <c:numCache>
                <c:formatCode>General</c:formatCode>
                <c:ptCount val="3"/>
                <c:pt idx="0">
                  <c:v>1</c:v>
                </c:pt>
                <c:pt idx="1">
                  <c:v>2</c:v>
                </c:pt>
                <c:pt idx="2">
                  <c:v>3</c:v>
                </c:pt>
              </c:numCache>
            </c:numRef>
          </c:cat>
          <c:val>
            <c:numRef>
              <c:f>手塚データ!$M$27:$M$29</c:f>
              <c:numCache>
                <c:formatCode>General</c:formatCode>
                <c:ptCount val="3"/>
                <c:pt idx="0">
                  <c:v>3</c:v>
                </c:pt>
                <c:pt idx="1">
                  <c:v>0</c:v>
                </c:pt>
                <c:pt idx="2">
                  <c:v>0</c:v>
                </c:pt>
              </c:numCache>
            </c:numRef>
          </c:val>
          <c:smooth val="0"/>
        </c:ser>
        <c:dLbls>
          <c:showLegendKey val="0"/>
          <c:showVal val="0"/>
          <c:showCatName val="0"/>
          <c:showSerName val="0"/>
          <c:showPercent val="0"/>
          <c:showBubbleSize val="0"/>
        </c:dLbls>
        <c:marker val="1"/>
        <c:smooth val="0"/>
        <c:axId val="-1941022720"/>
        <c:axId val="-1941013472"/>
      </c:lineChart>
      <c:catAx>
        <c:axId val="-1941022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1013472"/>
        <c:crosses val="autoZero"/>
        <c:auto val="1"/>
        <c:lblAlgn val="ctr"/>
        <c:lblOffset val="100"/>
        <c:noMultiLvlLbl val="0"/>
      </c:catAx>
      <c:valAx>
        <c:axId val="-194101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1022720"/>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船越データ!$G$3:$G$7</c:f>
              <c:numCache>
                <c:formatCode>General</c:formatCode>
                <c:ptCount val="5"/>
                <c:pt idx="0">
                  <c:v>36</c:v>
                </c:pt>
                <c:pt idx="1">
                  <c:v>97</c:v>
                </c:pt>
                <c:pt idx="2">
                  <c:v>148</c:v>
                </c:pt>
                <c:pt idx="3">
                  <c:v>147</c:v>
                </c:pt>
                <c:pt idx="4">
                  <c:v>106</c:v>
                </c:pt>
              </c:numCache>
            </c:numRef>
          </c:val>
          <c:smooth val="0"/>
        </c:ser>
        <c:ser>
          <c:idx val="1"/>
          <c:order val="1"/>
          <c:tx>
            <c:strRef>
              <c:f>船越データ!$H$2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船越データ!$H$3:$H$7</c:f>
              <c:numCache>
                <c:formatCode>General</c:formatCode>
                <c:ptCount val="5"/>
                <c:pt idx="0">
                  <c:v>1328</c:v>
                </c:pt>
                <c:pt idx="1">
                  <c:v>1560</c:v>
                </c:pt>
                <c:pt idx="2">
                  <c:v>886</c:v>
                </c:pt>
                <c:pt idx="3">
                  <c:v>1258</c:v>
                </c:pt>
                <c:pt idx="4">
                  <c:v>1532</c:v>
                </c:pt>
              </c:numCache>
            </c:numRef>
          </c:val>
          <c:smooth val="0"/>
        </c:ser>
        <c:dLbls>
          <c:showLegendKey val="0"/>
          <c:showVal val="0"/>
          <c:showCatName val="0"/>
          <c:showSerName val="0"/>
          <c:showPercent val="0"/>
          <c:showBubbleSize val="0"/>
        </c:dLbls>
        <c:marker val="1"/>
        <c:smooth val="0"/>
        <c:axId val="-1941024896"/>
        <c:axId val="-1941023808"/>
      </c:lineChart>
      <c:catAx>
        <c:axId val="-1941024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1023808"/>
        <c:crosses val="autoZero"/>
        <c:auto val="1"/>
        <c:lblAlgn val="ctr"/>
        <c:lblOffset val="100"/>
        <c:noMultiLvlLbl val="0"/>
      </c:catAx>
      <c:valAx>
        <c:axId val="-19410238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1024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船越データ!$C$2</c:f>
              <c:strCache>
                <c:ptCount val="1"/>
                <c:pt idx="0">
                  <c:v>学習時間（秒）</c:v>
                </c:pt>
              </c:strCache>
            </c:strRef>
          </c:tx>
          <c:spPr>
            <a:solidFill>
              <a:schemeClr val="accent1"/>
            </a:solidFill>
            <a:ln>
              <a:noFill/>
            </a:ln>
            <a:effectLst/>
          </c:spPr>
          <c:invertIfNegative val="0"/>
          <c:cat>
            <c:strRef>
              <c:f>船越データ!$B$3:$B$4</c:f>
              <c:strCache>
                <c:ptCount val="2"/>
                <c:pt idx="0">
                  <c:v>GUIエディタ</c:v>
                </c:pt>
                <c:pt idx="1">
                  <c:v>手動（Heat）</c:v>
                </c:pt>
              </c:strCache>
            </c:strRef>
          </c:cat>
          <c:val>
            <c:numRef>
              <c:f>船越データ!$C$3:$C$4</c:f>
              <c:numCache>
                <c:formatCode>General</c:formatCode>
                <c:ptCount val="2"/>
                <c:pt idx="0">
                  <c:v>90</c:v>
                </c:pt>
                <c:pt idx="1">
                  <c:v>503</c:v>
                </c:pt>
              </c:numCache>
            </c:numRef>
          </c:val>
        </c:ser>
        <c:dLbls>
          <c:showLegendKey val="0"/>
          <c:showVal val="0"/>
          <c:showCatName val="0"/>
          <c:showSerName val="0"/>
          <c:showPercent val="0"/>
          <c:showBubbleSize val="0"/>
        </c:dLbls>
        <c:gapWidth val="219"/>
        <c:overlap val="-27"/>
        <c:axId val="-1939537216"/>
        <c:axId val="-1939533408"/>
      </c:barChart>
      <c:catAx>
        <c:axId val="-193953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533408"/>
        <c:crosses val="autoZero"/>
        <c:auto val="1"/>
        <c:lblAlgn val="ctr"/>
        <c:lblOffset val="100"/>
        <c:noMultiLvlLbl val="0"/>
      </c:catAx>
      <c:valAx>
        <c:axId val="-19395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537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船越データ!$K$3:$K$5</c:f>
              <c:numCache>
                <c:formatCode>General</c:formatCode>
                <c:ptCount val="3"/>
                <c:pt idx="0">
                  <c:v>1</c:v>
                </c:pt>
                <c:pt idx="1">
                  <c:v>2</c:v>
                </c:pt>
                <c:pt idx="2">
                  <c:v>3</c:v>
                </c:pt>
              </c:numCache>
            </c:numRef>
          </c:cat>
          <c:val>
            <c:numRef>
              <c:f>船越データ!$L$3:$L$5</c:f>
              <c:numCache>
                <c:formatCode>General</c:formatCode>
                <c:ptCount val="3"/>
                <c:pt idx="0">
                  <c:v>106</c:v>
                </c:pt>
                <c:pt idx="1">
                  <c:v>228</c:v>
                </c:pt>
                <c:pt idx="2">
                  <c:v>162</c:v>
                </c:pt>
              </c:numCache>
            </c:numRef>
          </c:val>
          <c:smooth val="0"/>
        </c:ser>
        <c:ser>
          <c:idx val="1"/>
          <c:order val="1"/>
          <c:tx>
            <c:strRef>
              <c:f>船越データ!$M$2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船越データ!$K$3:$K$5</c:f>
              <c:numCache>
                <c:formatCode>General</c:formatCode>
                <c:ptCount val="3"/>
                <c:pt idx="0">
                  <c:v>1</c:v>
                </c:pt>
                <c:pt idx="1">
                  <c:v>2</c:v>
                </c:pt>
                <c:pt idx="2">
                  <c:v>3</c:v>
                </c:pt>
              </c:numCache>
            </c:numRef>
          </c:cat>
          <c:val>
            <c:numRef>
              <c:f>船越データ!$M$3:$M$5</c:f>
              <c:numCache>
                <c:formatCode>General</c:formatCode>
                <c:ptCount val="3"/>
                <c:pt idx="0">
                  <c:v>1532</c:v>
                </c:pt>
                <c:pt idx="1">
                  <c:v>2070</c:v>
                </c:pt>
                <c:pt idx="2">
                  <c:v>2990</c:v>
                </c:pt>
              </c:numCache>
            </c:numRef>
          </c:val>
          <c:smooth val="0"/>
        </c:ser>
        <c:dLbls>
          <c:showLegendKey val="0"/>
          <c:showVal val="0"/>
          <c:showCatName val="0"/>
          <c:showSerName val="0"/>
          <c:showPercent val="0"/>
          <c:showBubbleSize val="0"/>
        </c:dLbls>
        <c:marker val="1"/>
        <c:smooth val="0"/>
        <c:axId val="-1939539392"/>
        <c:axId val="-1939540480"/>
      </c:lineChart>
      <c:catAx>
        <c:axId val="-193953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540480"/>
        <c:crosses val="autoZero"/>
        <c:auto val="1"/>
        <c:lblAlgn val="ctr"/>
        <c:lblOffset val="100"/>
        <c:noMultiLvlLbl val="0"/>
      </c:catAx>
      <c:valAx>
        <c:axId val="-193954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539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C</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船越データ!$G$27:$G$31</c:f>
              <c:numCache>
                <c:formatCode>General</c:formatCode>
                <c:ptCount val="5"/>
                <c:pt idx="0">
                  <c:v>0</c:v>
                </c:pt>
                <c:pt idx="1">
                  <c:v>0</c:v>
                </c:pt>
                <c:pt idx="2">
                  <c:v>0</c:v>
                </c:pt>
                <c:pt idx="3">
                  <c:v>0</c:v>
                </c:pt>
                <c:pt idx="4">
                  <c:v>0</c:v>
                </c:pt>
              </c:numCache>
            </c:numRef>
          </c:val>
          <c:smooth val="0"/>
        </c:ser>
        <c:ser>
          <c:idx val="1"/>
          <c:order val="1"/>
          <c:tx>
            <c:strRef>
              <c:f>船越データ!$H$26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船越データ!$H$27:$H$31</c:f>
              <c:numCache>
                <c:formatCode>General</c:formatCode>
                <c:ptCount val="5"/>
                <c:pt idx="0">
                  <c:v>6</c:v>
                </c:pt>
                <c:pt idx="1">
                  <c:v>4</c:v>
                </c:pt>
                <c:pt idx="2">
                  <c:v>1</c:v>
                </c:pt>
                <c:pt idx="3">
                  <c:v>5</c:v>
                </c:pt>
                <c:pt idx="4">
                  <c:v>5</c:v>
                </c:pt>
              </c:numCache>
            </c:numRef>
          </c:val>
          <c:smooth val="0"/>
        </c:ser>
        <c:dLbls>
          <c:showLegendKey val="0"/>
          <c:showVal val="0"/>
          <c:showCatName val="0"/>
          <c:showSerName val="0"/>
          <c:showPercent val="0"/>
          <c:showBubbleSize val="0"/>
        </c:dLbls>
        <c:marker val="1"/>
        <c:smooth val="0"/>
        <c:axId val="-1939532864"/>
        <c:axId val="-1939531232"/>
      </c:lineChart>
      <c:catAx>
        <c:axId val="-193953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531232"/>
        <c:crosses val="autoZero"/>
        <c:auto val="1"/>
        <c:lblAlgn val="ctr"/>
        <c:lblOffset val="100"/>
        <c:noMultiLvlLbl val="0"/>
      </c:catAx>
      <c:valAx>
        <c:axId val="-1939531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5328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C</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船越データ!$K$27:$K$29</c:f>
              <c:numCache>
                <c:formatCode>General</c:formatCode>
                <c:ptCount val="3"/>
                <c:pt idx="0">
                  <c:v>1</c:v>
                </c:pt>
                <c:pt idx="1">
                  <c:v>2</c:v>
                </c:pt>
                <c:pt idx="2">
                  <c:v>3</c:v>
                </c:pt>
              </c:numCache>
            </c:numRef>
          </c:cat>
          <c:val>
            <c:numRef>
              <c:f>船越データ!$L$27:$L$29</c:f>
              <c:numCache>
                <c:formatCode>General</c:formatCode>
                <c:ptCount val="3"/>
                <c:pt idx="0">
                  <c:v>0</c:v>
                </c:pt>
                <c:pt idx="1">
                  <c:v>0</c:v>
                </c:pt>
                <c:pt idx="2">
                  <c:v>0</c:v>
                </c:pt>
              </c:numCache>
            </c:numRef>
          </c:val>
          <c:smooth val="0"/>
        </c:ser>
        <c:ser>
          <c:idx val="1"/>
          <c:order val="1"/>
          <c:tx>
            <c:strRef>
              <c:f>船越データ!$M$26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船越データ!$K$27:$K$29</c:f>
              <c:numCache>
                <c:formatCode>General</c:formatCode>
                <c:ptCount val="3"/>
                <c:pt idx="0">
                  <c:v>1</c:v>
                </c:pt>
                <c:pt idx="1">
                  <c:v>2</c:v>
                </c:pt>
                <c:pt idx="2">
                  <c:v>3</c:v>
                </c:pt>
              </c:numCache>
            </c:numRef>
          </c:cat>
          <c:val>
            <c:numRef>
              <c:f>船越データ!$M$27:$M$29</c:f>
              <c:numCache>
                <c:formatCode>General</c:formatCode>
                <c:ptCount val="3"/>
                <c:pt idx="0">
                  <c:v>5</c:v>
                </c:pt>
                <c:pt idx="1">
                  <c:v>7</c:v>
                </c:pt>
                <c:pt idx="2">
                  <c:v>4</c:v>
                </c:pt>
              </c:numCache>
            </c:numRef>
          </c:val>
          <c:smooth val="0"/>
        </c:ser>
        <c:dLbls>
          <c:showLegendKey val="0"/>
          <c:showVal val="0"/>
          <c:showCatName val="0"/>
          <c:showSerName val="0"/>
          <c:showPercent val="0"/>
          <c:showBubbleSize val="0"/>
        </c:dLbls>
        <c:marker val="1"/>
        <c:smooth val="0"/>
        <c:axId val="-1939530688"/>
        <c:axId val="-1939545920"/>
      </c:lineChart>
      <c:catAx>
        <c:axId val="-1939530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545920"/>
        <c:crosses val="autoZero"/>
        <c:auto val="1"/>
        <c:lblAlgn val="ctr"/>
        <c:lblOffset val="100"/>
        <c:noMultiLvlLbl val="0"/>
      </c:catAx>
      <c:valAx>
        <c:axId val="-1939545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530688"/>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a:t>
            </a:r>
            <a:r>
              <a:rPr lang="ja-JP" altLang="en-US" baseline="0"/>
              <a:t> </a:t>
            </a:r>
            <a:r>
              <a:rPr lang="ja-JP" altLang="en-US"/>
              <a:t>記述時間比較グラフ（被験者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濱田データ!$G$3:$G$7</c:f>
              <c:numCache>
                <c:formatCode>General</c:formatCode>
                <c:ptCount val="5"/>
                <c:pt idx="0">
                  <c:v>71</c:v>
                </c:pt>
                <c:pt idx="1">
                  <c:v>97</c:v>
                </c:pt>
                <c:pt idx="2">
                  <c:v>117</c:v>
                </c:pt>
                <c:pt idx="3">
                  <c:v>231</c:v>
                </c:pt>
                <c:pt idx="4">
                  <c:v>139</c:v>
                </c:pt>
              </c:numCache>
            </c:numRef>
          </c:val>
          <c:smooth val="0"/>
        </c:ser>
        <c:ser>
          <c:idx val="1"/>
          <c:order val="1"/>
          <c:tx>
            <c:strRef>
              <c:f>濱田データ!$H$2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濱田データ!$H$3:$H$7</c:f>
              <c:numCache>
                <c:formatCode>General</c:formatCode>
                <c:ptCount val="5"/>
                <c:pt idx="0">
                  <c:v>1323</c:v>
                </c:pt>
                <c:pt idx="1">
                  <c:v>1180</c:v>
                </c:pt>
                <c:pt idx="2">
                  <c:v>916</c:v>
                </c:pt>
                <c:pt idx="3">
                  <c:v>975</c:v>
                </c:pt>
                <c:pt idx="4">
                  <c:v>868</c:v>
                </c:pt>
              </c:numCache>
            </c:numRef>
          </c:val>
          <c:smooth val="0"/>
        </c:ser>
        <c:dLbls>
          <c:showLegendKey val="0"/>
          <c:showVal val="0"/>
          <c:showCatName val="0"/>
          <c:showSerName val="0"/>
          <c:showPercent val="0"/>
          <c:showBubbleSize val="0"/>
        </c:dLbls>
        <c:marker val="1"/>
        <c:smooth val="0"/>
        <c:axId val="-1939545376"/>
        <c:axId val="-1939541024"/>
      </c:lineChart>
      <c:catAx>
        <c:axId val="-1939545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541024"/>
        <c:crosses val="autoZero"/>
        <c:auto val="1"/>
        <c:lblAlgn val="ctr"/>
        <c:lblOffset val="100"/>
        <c:noMultiLvlLbl val="0"/>
      </c:catAx>
      <c:valAx>
        <c:axId val="-19395410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5453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濱田データ!$C$2</c:f>
              <c:strCache>
                <c:ptCount val="1"/>
                <c:pt idx="0">
                  <c:v>学習時間（秒）</c:v>
                </c:pt>
              </c:strCache>
            </c:strRef>
          </c:tx>
          <c:spPr>
            <a:solidFill>
              <a:schemeClr val="accent1"/>
            </a:solidFill>
            <a:ln>
              <a:noFill/>
            </a:ln>
            <a:effectLst/>
          </c:spPr>
          <c:invertIfNegative val="0"/>
          <c:cat>
            <c:strRef>
              <c:f>濱田データ!$B$3:$B$4</c:f>
              <c:strCache>
                <c:ptCount val="2"/>
                <c:pt idx="0">
                  <c:v>GUIエディタ</c:v>
                </c:pt>
                <c:pt idx="1">
                  <c:v>手動（Heat）</c:v>
                </c:pt>
              </c:strCache>
            </c:strRef>
          </c:cat>
          <c:val>
            <c:numRef>
              <c:f>濱田データ!$C$3:$C$4</c:f>
              <c:numCache>
                <c:formatCode>General</c:formatCode>
                <c:ptCount val="2"/>
                <c:pt idx="0">
                  <c:v>90</c:v>
                </c:pt>
                <c:pt idx="1">
                  <c:v>479</c:v>
                </c:pt>
              </c:numCache>
            </c:numRef>
          </c:val>
        </c:ser>
        <c:dLbls>
          <c:showLegendKey val="0"/>
          <c:showVal val="0"/>
          <c:showCatName val="0"/>
          <c:showSerName val="0"/>
          <c:showPercent val="0"/>
          <c:showBubbleSize val="0"/>
        </c:dLbls>
        <c:gapWidth val="219"/>
        <c:overlap val="-27"/>
        <c:axId val="-1939538848"/>
        <c:axId val="-1939537760"/>
      </c:barChart>
      <c:catAx>
        <c:axId val="-193953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537760"/>
        <c:crosses val="autoZero"/>
        <c:auto val="1"/>
        <c:lblAlgn val="ctr"/>
        <c:lblOffset val="100"/>
        <c:noMultiLvlLbl val="0"/>
      </c:catAx>
      <c:valAx>
        <c:axId val="-19395377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538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D</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濱田データ!$K$3:$K$5</c:f>
              <c:numCache>
                <c:formatCode>General</c:formatCode>
                <c:ptCount val="3"/>
                <c:pt idx="0">
                  <c:v>1</c:v>
                </c:pt>
                <c:pt idx="1">
                  <c:v>2</c:v>
                </c:pt>
                <c:pt idx="2">
                  <c:v>3</c:v>
                </c:pt>
              </c:numCache>
            </c:numRef>
          </c:cat>
          <c:val>
            <c:numRef>
              <c:f>濱田データ!$L$3:$L$5</c:f>
              <c:numCache>
                <c:formatCode>General</c:formatCode>
                <c:ptCount val="3"/>
                <c:pt idx="0">
                  <c:v>139</c:v>
                </c:pt>
                <c:pt idx="1">
                  <c:v>188</c:v>
                </c:pt>
                <c:pt idx="2">
                  <c:v>145</c:v>
                </c:pt>
              </c:numCache>
            </c:numRef>
          </c:val>
          <c:smooth val="0"/>
        </c:ser>
        <c:ser>
          <c:idx val="1"/>
          <c:order val="1"/>
          <c:tx>
            <c:strRef>
              <c:f>濱田データ!$M$2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濱田データ!$K$3:$K$5</c:f>
              <c:numCache>
                <c:formatCode>General</c:formatCode>
                <c:ptCount val="3"/>
                <c:pt idx="0">
                  <c:v>1</c:v>
                </c:pt>
                <c:pt idx="1">
                  <c:v>2</c:v>
                </c:pt>
                <c:pt idx="2">
                  <c:v>3</c:v>
                </c:pt>
              </c:numCache>
            </c:numRef>
          </c:cat>
          <c:val>
            <c:numRef>
              <c:f>濱田データ!$M$3:$M$5</c:f>
              <c:numCache>
                <c:formatCode>General</c:formatCode>
                <c:ptCount val="3"/>
                <c:pt idx="0">
                  <c:v>868</c:v>
                </c:pt>
                <c:pt idx="1">
                  <c:v>1173</c:v>
                </c:pt>
                <c:pt idx="2">
                  <c:v>1946</c:v>
                </c:pt>
              </c:numCache>
            </c:numRef>
          </c:val>
          <c:smooth val="0"/>
        </c:ser>
        <c:dLbls>
          <c:showLegendKey val="0"/>
          <c:showVal val="0"/>
          <c:showCatName val="0"/>
          <c:showSerName val="0"/>
          <c:showPercent val="0"/>
          <c:showBubbleSize val="0"/>
        </c:dLbls>
        <c:marker val="1"/>
        <c:smooth val="0"/>
        <c:axId val="-1939536128"/>
        <c:axId val="-1939533952"/>
      </c:lineChart>
      <c:catAx>
        <c:axId val="-193953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533952"/>
        <c:crosses val="autoZero"/>
        <c:auto val="1"/>
        <c:lblAlgn val="ctr"/>
        <c:lblOffset val="100"/>
        <c:noMultiLvlLbl val="0"/>
      </c:catAx>
      <c:valAx>
        <c:axId val="-193953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5361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被験者</a:t>
            </a:r>
            <a:r>
              <a:rPr lang="en-US" altLang="ja-JP"/>
              <a: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別役データ!$C$2</c:f>
              <c:strCache>
                <c:ptCount val="1"/>
                <c:pt idx="0">
                  <c:v>学習時間(秒)</c:v>
                </c:pt>
              </c:strCache>
            </c:strRef>
          </c:tx>
          <c:spPr>
            <a:solidFill>
              <a:schemeClr val="accent1"/>
            </a:solidFill>
            <a:ln>
              <a:noFill/>
            </a:ln>
            <a:effectLst/>
          </c:spPr>
          <c:invertIfNegative val="0"/>
          <c:cat>
            <c:strRef>
              <c:f>別役データ!$B$3:$B$4</c:f>
              <c:strCache>
                <c:ptCount val="2"/>
                <c:pt idx="0">
                  <c:v>GUIエディタ</c:v>
                </c:pt>
                <c:pt idx="1">
                  <c:v>手動（Heat）</c:v>
                </c:pt>
              </c:strCache>
            </c:strRef>
          </c:cat>
          <c:val>
            <c:numRef>
              <c:f>別役データ!$C$3:$C$4</c:f>
              <c:numCache>
                <c:formatCode>General</c:formatCode>
                <c:ptCount val="2"/>
                <c:pt idx="0">
                  <c:v>180</c:v>
                </c:pt>
                <c:pt idx="1">
                  <c:v>540</c:v>
                </c:pt>
              </c:numCache>
            </c:numRef>
          </c:val>
        </c:ser>
        <c:dLbls>
          <c:showLegendKey val="0"/>
          <c:showVal val="0"/>
          <c:showCatName val="0"/>
          <c:showSerName val="0"/>
          <c:showPercent val="0"/>
          <c:showBubbleSize val="0"/>
        </c:dLbls>
        <c:gapWidth val="219"/>
        <c:overlap val="-27"/>
        <c:axId val="-16469360"/>
        <c:axId val="-16476976"/>
      </c:barChart>
      <c:catAx>
        <c:axId val="-16469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476976"/>
        <c:crosses val="autoZero"/>
        <c:auto val="1"/>
        <c:lblAlgn val="ctr"/>
        <c:lblOffset val="100"/>
        <c:noMultiLvlLbl val="0"/>
      </c:catAx>
      <c:valAx>
        <c:axId val="-16476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秒</a:t>
                </a:r>
                <a:r>
                  <a:rPr lang="en-US" altLang="ja-JP"/>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469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D</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濱田データ!$G$27:$G$31</c:f>
              <c:numCache>
                <c:formatCode>General</c:formatCode>
                <c:ptCount val="5"/>
                <c:pt idx="0">
                  <c:v>0</c:v>
                </c:pt>
                <c:pt idx="1">
                  <c:v>0</c:v>
                </c:pt>
                <c:pt idx="2">
                  <c:v>0</c:v>
                </c:pt>
                <c:pt idx="3">
                  <c:v>0</c:v>
                </c:pt>
                <c:pt idx="4">
                  <c:v>0</c:v>
                </c:pt>
              </c:numCache>
            </c:numRef>
          </c:val>
          <c:smooth val="0"/>
        </c:ser>
        <c:ser>
          <c:idx val="1"/>
          <c:order val="1"/>
          <c:tx>
            <c:strRef>
              <c:f>濱田データ!$H$26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濱田データ!$H$27:$H$31</c:f>
              <c:numCache>
                <c:formatCode>General</c:formatCode>
                <c:ptCount val="5"/>
                <c:pt idx="0">
                  <c:v>3</c:v>
                </c:pt>
                <c:pt idx="1">
                  <c:v>2</c:v>
                </c:pt>
                <c:pt idx="2">
                  <c:v>3</c:v>
                </c:pt>
                <c:pt idx="3">
                  <c:v>3</c:v>
                </c:pt>
                <c:pt idx="4">
                  <c:v>3</c:v>
                </c:pt>
              </c:numCache>
            </c:numRef>
          </c:val>
          <c:smooth val="0"/>
        </c:ser>
        <c:dLbls>
          <c:showLegendKey val="0"/>
          <c:showVal val="0"/>
          <c:showCatName val="0"/>
          <c:showSerName val="0"/>
          <c:showPercent val="0"/>
          <c:showBubbleSize val="0"/>
        </c:dLbls>
        <c:marker val="1"/>
        <c:smooth val="0"/>
        <c:axId val="-1939086128"/>
        <c:axId val="-1939082864"/>
      </c:lineChart>
      <c:catAx>
        <c:axId val="-193908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082864"/>
        <c:crosses val="autoZero"/>
        <c:auto val="1"/>
        <c:lblAlgn val="ctr"/>
        <c:lblOffset val="100"/>
        <c:noMultiLvlLbl val="0"/>
      </c:catAx>
      <c:valAx>
        <c:axId val="-1939082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0861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D</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濱田データ!$K$27:$K$29</c:f>
              <c:numCache>
                <c:formatCode>General</c:formatCode>
                <c:ptCount val="3"/>
                <c:pt idx="0">
                  <c:v>1</c:v>
                </c:pt>
                <c:pt idx="1">
                  <c:v>2</c:v>
                </c:pt>
                <c:pt idx="2">
                  <c:v>3</c:v>
                </c:pt>
              </c:numCache>
            </c:numRef>
          </c:cat>
          <c:val>
            <c:numRef>
              <c:f>濱田データ!$L$27:$L$29</c:f>
              <c:numCache>
                <c:formatCode>General</c:formatCode>
                <c:ptCount val="3"/>
                <c:pt idx="0">
                  <c:v>0</c:v>
                </c:pt>
                <c:pt idx="1">
                  <c:v>0</c:v>
                </c:pt>
                <c:pt idx="2">
                  <c:v>0</c:v>
                </c:pt>
              </c:numCache>
            </c:numRef>
          </c:val>
          <c:smooth val="0"/>
        </c:ser>
        <c:ser>
          <c:idx val="1"/>
          <c:order val="1"/>
          <c:tx>
            <c:strRef>
              <c:f>濱田データ!$M$26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濱田データ!$K$27:$K$29</c:f>
              <c:numCache>
                <c:formatCode>General</c:formatCode>
                <c:ptCount val="3"/>
                <c:pt idx="0">
                  <c:v>1</c:v>
                </c:pt>
                <c:pt idx="1">
                  <c:v>2</c:v>
                </c:pt>
                <c:pt idx="2">
                  <c:v>3</c:v>
                </c:pt>
              </c:numCache>
            </c:numRef>
          </c:cat>
          <c:val>
            <c:numRef>
              <c:f>濱田データ!$M$27:$M$29</c:f>
              <c:numCache>
                <c:formatCode>General</c:formatCode>
                <c:ptCount val="3"/>
                <c:pt idx="0">
                  <c:v>3</c:v>
                </c:pt>
                <c:pt idx="1">
                  <c:v>2</c:v>
                </c:pt>
                <c:pt idx="2">
                  <c:v>4</c:v>
                </c:pt>
              </c:numCache>
            </c:numRef>
          </c:val>
          <c:smooth val="0"/>
        </c:ser>
        <c:dLbls>
          <c:showLegendKey val="0"/>
          <c:showVal val="0"/>
          <c:showCatName val="0"/>
          <c:showSerName val="0"/>
          <c:showPercent val="0"/>
          <c:showBubbleSize val="0"/>
        </c:dLbls>
        <c:marker val="1"/>
        <c:smooth val="0"/>
        <c:axId val="-1939071984"/>
        <c:axId val="-1939083952"/>
      </c:lineChart>
      <c:catAx>
        <c:axId val="-193907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083952"/>
        <c:crosses val="autoZero"/>
        <c:auto val="1"/>
        <c:lblAlgn val="ctr"/>
        <c:lblOffset val="100"/>
        <c:noMultiLvlLbl val="0"/>
      </c:catAx>
      <c:valAx>
        <c:axId val="-193908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071984"/>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ja-JP" sz="1200" b="0" i="0" baseline="0">
                <a:effectLst/>
              </a:rPr>
              <a:t>Router</a:t>
            </a:r>
            <a:r>
              <a:rPr lang="ja-JP" altLang="ja-JP" sz="1200" b="0" i="0" baseline="0">
                <a:effectLst/>
              </a:rPr>
              <a:t>数別 </a:t>
            </a:r>
            <a:r>
              <a:rPr lang="en-US" altLang="ja-JP" sz="1200" b="0" i="0" baseline="0">
                <a:effectLst/>
              </a:rPr>
              <a:t>Router</a:t>
            </a:r>
            <a:r>
              <a:rPr lang="ja-JP" altLang="ja-JP" sz="1200" b="0" i="0" baseline="0">
                <a:effectLst/>
              </a:rPr>
              <a:t>数１と比較した入力時間増加量</a:t>
            </a:r>
            <a:r>
              <a:rPr lang="en-US" altLang="ja-JP" sz="1200" b="0" i="0" baseline="0">
                <a:effectLst/>
              </a:rPr>
              <a:t>(</a:t>
            </a:r>
            <a:r>
              <a:rPr lang="ja-JP" altLang="en-US" sz="1200" b="0" i="0" baseline="0">
                <a:effectLst/>
              </a:rPr>
              <a:t>被験者</a:t>
            </a:r>
            <a:r>
              <a:rPr lang="en-US" altLang="ja-JP" sz="1200" b="0" i="0" baseline="0">
                <a:effectLst/>
              </a:rPr>
              <a:t>D)</a:t>
            </a:r>
            <a:endParaRPr lang="ja-JP" altLang="ja-JP" sz="105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ja-JP" altLang="en-US"/>
          </a:p>
        </c:rich>
      </c:tx>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濱田データ!$N$2</c:f>
              <c:strCache>
                <c:ptCount val="1"/>
                <c:pt idx="0">
                  <c:v>Router数１と比較しての記述時間増加秒数(GUIエディタ)</c:v>
                </c:pt>
              </c:strCache>
            </c:strRef>
          </c:tx>
          <c:spPr>
            <a:solidFill>
              <a:schemeClr val="accent1"/>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濱田データ!$N$3:$N$5</c15:sqref>
                  </c15:fullRef>
                </c:ext>
              </c:extLst>
              <c:f>濱田データ!$N$4:$N$5</c:f>
              <c:numCache>
                <c:formatCode>General</c:formatCode>
                <c:ptCount val="2"/>
                <c:pt idx="0">
                  <c:v>49</c:v>
                </c:pt>
                <c:pt idx="1">
                  <c:v>6</c:v>
                </c:pt>
              </c:numCache>
            </c:numRef>
          </c:val>
        </c:ser>
        <c:ser>
          <c:idx val="1"/>
          <c:order val="1"/>
          <c:tx>
            <c:strRef>
              <c:f>濱田データ!$O$2</c:f>
              <c:strCache>
                <c:ptCount val="1"/>
                <c:pt idx="0">
                  <c:v>Router数１と比較しての記述時間増加秒数(手動)</c:v>
                </c:pt>
              </c:strCache>
            </c:strRef>
          </c:tx>
          <c:spPr>
            <a:solidFill>
              <a:schemeClr val="accent2"/>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濱田データ!$O$3:$O$5</c15:sqref>
                  </c15:fullRef>
                </c:ext>
              </c:extLst>
              <c:f>濱田データ!$O$4:$O$5</c:f>
              <c:numCache>
                <c:formatCode>General</c:formatCode>
                <c:ptCount val="2"/>
                <c:pt idx="0">
                  <c:v>305</c:v>
                </c:pt>
                <c:pt idx="1">
                  <c:v>1078</c:v>
                </c:pt>
              </c:numCache>
            </c:numRef>
          </c:val>
        </c:ser>
        <c:dLbls>
          <c:showLegendKey val="0"/>
          <c:showVal val="0"/>
          <c:showCatName val="0"/>
          <c:showSerName val="0"/>
          <c:showPercent val="0"/>
          <c:showBubbleSize val="0"/>
        </c:dLbls>
        <c:gapWidth val="219"/>
        <c:overlap val="-27"/>
        <c:axId val="-1939077968"/>
        <c:axId val="-1939085584"/>
      </c:barChart>
      <c:catAx>
        <c:axId val="-1939077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085584"/>
        <c:crosses val="autoZero"/>
        <c:auto val="1"/>
        <c:lblAlgn val="ctr"/>
        <c:lblOffset val="100"/>
        <c:noMultiLvlLbl val="0"/>
      </c:catAx>
      <c:valAx>
        <c:axId val="-1939085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0779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川村データ!$G$3:$G$7</c:f>
              <c:numCache>
                <c:formatCode>General</c:formatCode>
                <c:ptCount val="5"/>
                <c:pt idx="0">
                  <c:v>52</c:v>
                </c:pt>
                <c:pt idx="1">
                  <c:v>85</c:v>
                </c:pt>
                <c:pt idx="2">
                  <c:v>107</c:v>
                </c:pt>
                <c:pt idx="3">
                  <c:v>123</c:v>
                </c:pt>
                <c:pt idx="4">
                  <c:v>137</c:v>
                </c:pt>
              </c:numCache>
            </c:numRef>
          </c:val>
          <c:smooth val="0"/>
        </c:ser>
        <c:ser>
          <c:idx val="1"/>
          <c:order val="1"/>
          <c:tx>
            <c:strRef>
              <c:f>川村データ!$H$2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川村データ!$H$3:$H$7</c:f>
              <c:numCache>
                <c:formatCode>General</c:formatCode>
                <c:ptCount val="5"/>
                <c:pt idx="0">
                  <c:v>1200</c:v>
                </c:pt>
                <c:pt idx="1">
                  <c:v>1229</c:v>
                </c:pt>
                <c:pt idx="2">
                  <c:v>683</c:v>
                </c:pt>
                <c:pt idx="3">
                  <c:v>917</c:v>
                </c:pt>
                <c:pt idx="4">
                  <c:v>731</c:v>
                </c:pt>
              </c:numCache>
            </c:numRef>
          </c:val>
          <c:smooth val="0"/>
        </c:ser>
        <c:dLbls>
          <c:showLegendKey val="0"/>
          <c:showVal val="0"/>
          <c:showCatName val="0"/>
          <c:showSerName val="0"/>
          <c:showPercent val="0"/>
          <c:showBubbleSize val="0"/>
        </c:dLbls>
        <c:marker val="1"/>
        <c:smooth val="0"/>
        <c:axId val="-1939079056"/>
        <c:axId val="-1939078512"/>
      </c:lineChart>
      <c:catAx>
        <c:axId val="-193907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078512"/>
        <c:crosses val="autoZero"/>
        <c:auto val="1"/>
        <c:lblAlgn val="ctr"/>
        <c:lblOffset val="100"/>
        <c:noMultiLvlLbl val="0"/>
      </c:catAx>
      <c:valAx>
        <c:axId val="-19390785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0790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川村データ!$C$2</c:f>
              <c:strCache>
                <c:ptCount val="1"/>
                <c:pt idx="0">
                  <c:v>学習時間（秒）</c:v>
                </c:pt>
              </c:strCache>
            </c:strRef>
          </c:tx>
          <c:spPr>
            <a:solidFill>
              <a:schemeClr val="accent1"/>
            </a:solidFill>
            <a:ln>
              <a:noFill/>
            </a:ln>
            <a:effectLst/>
          </c:spPr>
          <c:invertIfNegative val="0"/>
          <c:cat>
            <c:strRef>
              <c:f>川村データ!$B$3:$B$4</c:f>
              <c:strCache>
                <c:ptCount val="2"/>
                <c:pt idx="0">
                  <c:v>GUIエディタ</c:v>
                </c:pt>
                <c:pt idx="1">
                  <c:v>手動（Heat）</c:v>
                </c:pt>
              </c:strCache>
            </c:strRef>
          </c:cat>
          <c:val>
            <c:numRef>
              <c:f>川村データ!$C$3:$C$4</c:f>
              <c:numCache>
                <c:formatCode>General</c:formatCode>
                <c:ptCount val="2"/>
                <c:pt idx="0">
                  <c:v>103</c:v>
                </c:pt>
                <c:pt idx="1">
                  <c:v>413</c:v>
                </c:pt>
              </c:numCache>
            </c:numRef>
          </c:val>
        </c:ser>
        <c:dLbls>
          <c:showLegendKey val="0"/>
          <c:showVal val="0"/>
          <c:showCatName val="0"/>
          <c:showSerName val="0"/>
          <c:showPercent val="0"/>
          <c:showBubbleSize val="0"/>
        </c:dLbls>
        <c:gapWidth val="219"/>
        <c:overlap val="-27"/>
        <c:axId val="-1939076880"/>
        <c:axId val="-1939073072"/>
      </c:barChart>
      <c:catAx>
        <c:axId val="-193907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073072"/>
        <c:crosses val="autoZero"/>
        <c:auto val="1"/>
        <c:lblAlgn val="ctr"/>
        <c:lblOffset val="100"/>
        <c:noMultiLvlLbl val="0"/>
      </c:catAx>
      <c:valAx>
        <c:axId val="-1939073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076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E</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川村データ!$K$3:$K$5</c:f>
              <c:numCache>
                <c:formatCode>General</c:formatCode>
                <c:ptCount val="3"/>
                <c:pt idx="0">
                  <c:v>1</c:v>
                </c:pt>
                <c:pt idx="1">
                  <c:v>2</c:v>
                </c:pt>
                <c:pt idx="2">
                  <c:v>3</c:v>
                </c:pt>
              </c:numCache>
            </c:numRef>
          </c:cat>
          <c:val>
            <c:numRef>
              <c:f>川村データ!$L$3:$L$5</c:f>
              <c:numCache>
                <c:formatCode>General</c:formatCode>
                <c:ptCount val="3"/>
                <c:pt idx="0">
                  <c:v>137</c:v>
                </c:pt>
                <c:pt idx="1">
                  <c:v>189</c:v>
                </c:pt>
                <c:pt idx="2">
                  <c:v>229</c:v>
                </c:pt>
              </c:numCache>
            </c:numRef>
          </c:val>
          <c:smooth val="0"/>
        </c:ser>
        <c:ser>
          <c:idx val="1"/>
          <c:order val="1"/>
          <c:tx>
            <c:strRef>
              <c:f>川村データ!$M$2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川村データ!$K$3:$K$5</c:f>
              <c:numCache>
                <c:formatCode>General</c:formatCode>
                <c:ptCount val="3"/>
                <c:pt idx="0">
                  <c:v>1</c:v>
                </c:pt>
                <c:pt idx="1">
                  <c:v>2</c:v>
                </c:pt>
                <c:pt idx="2">
                  <c:v>3</c:v>
                </c:pt>
              </c:numCache>
            </c:numRef>
          </c:cat>
          <c:val>
            <c:numRef>
              <c:f>川村データ!$M$3:$M$5</c:f>
              <c:numCache>
                <c:formatCode>General</c:formatCode>
                <c:ptCount val="3"/>
                <c:pt idx="0">
                  <c:v>731</c:v>
                </c:pt>
                <c:pt idx="1">
                  <c:v>2296</c:v>
                </c:pt>
                <c:pt idx="2">
                  <c:v>1191</c:v>
                </c:pt>
              </c:numCache>
            </c:numRef>
          </c:val>
          <c:smooth val="0"/>
        </c:ser>
        <c:dLbls>
          <c:showLegendKey val="0"/>
          <c:showVal val="0"/>
          <c:showCatName val="0"/>
          <c:showSerName val="0"/>
          <c:showPercent val="0"/>
          <c:showBubbleSize val="0"/>
        </c:dLbls>
        <c:marker val="1"/>
        <c:smooth val="0"/>
        <c:axId val="-1939082320"/>
        <c:axId val="-1939075792"/>
      </c:lineChart>
      <c:catAx>
        <c:axId val="-1939082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075792"/>
        <c:crosses val="autoZero"/>
        <c:auto val="1"/>
        <c:lblAlgn val="ctr"/>
        <c:lblOffset val="100"/>
        <c:noMultiLvlLbl val="0"/>
      </c:catAx>
      <c:valAx>
        <c:axId val="-1939075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082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E</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川村データ!$G$27:$G$31</c:f>
              <c:numCache>
                <c:formatCode>General</c:formatCode>
                <c:ptCount val="5"/>
                <c:pt idx="0">
                  <c:v>0</c:v>
                </c:pt>
                <c:pt idx="1">
                  <c:v>0</c:v>
                </c:pt>
                <c:pt idx="2">
                  <c:v>0</c:v>
                </c:pt>
                <c:pt idx="3">
                  <c:v>0</c:v>
                </c:pt>
                <c:pt idx="4">
                  <c:v>0</c:v>
                </c:pt>
              </c:numCache>
            </c:numRef>
          </c:val>
          <c:smooth val="0"/>
        </c:ser>
        <c:ser>
          <c:idx val="1"/>
          <c:order val="1"/>
          <c:tx>
            <c:strRef>
              <c:f>川村データ!$H$26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川村データ!$H$27:$H$31</c:f>
              <c:numCache>
                <c:formatCode>General</c:formatCode>
                <c:ptCount val="5"/>
                <c:pt idx="0">
                  <c:v>1</c:v>
                </c:pt>
                <c:pt idx="1">
                  <c:v>2</c:v>
                </c:pt>
                <c:pt idx="2">
                  <c:v>1</c:v>
                </c:pt>
                <c:pt idx="3">
                  <c:v>3</c:v>
                </c:pt>
                <c:pt idx="4">
                  <c:v>0</c:v>
                </c:pt>
              </c:numCache>
            </c:numRef>
          </c:val>
          <c:smooth val="0"/>
        </c:ser>
        <c:dLbls>
          <c:showLegendKey val="0"/>
          <c:showVal val="0"/>
          <c:showCatName val="0"/>
          <c:showSerName val="0"/>
          <c:showPercent val="0"/>
          <c:showBubbleSize val="0"/>
        </c:dLbls>
        <c:marker val="1"/>
        <c:smooth val="0"/>
        <c:axId val="-1939074160"/>
        <c:axId val="-1939072528"/>
      </c:lineChart>
      <c:catAx>
        <c:axId val="-193907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072528"/>
        <c:crosses val="autoZero"/>
        <c:auto val="1"/>
        <c:lblAlgn val="ctr"/>
        <c:lblOffset val="100"/>
        <c:noMultiLvlLbl val="0"/>
      </c:catAx>
      <c:valAx>
        <c:axId val="-193907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0741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E</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川村データ!$K$27:$K$29</c:f>
              <c:numCache>
                <c:formatCode>General</c:formatCode>
                <c:ptCount val="3"/>
                <c:pt idx="0">
                  <c:v>1</c:v>
                </c:pt>
                <c:pt idx="1">
                  <c:v>2</c:v>
                </c:pt>
                <c:pt idx="2">
                  <c:v>3</c:v>
                </c:pt>
              </c:numCache>
            </c:numRef>
          </c:cat>
          <c:val>
            <c:numRef>
              <c:f>川村データ!$L$27:$L$29</c:f>
              <c:numCache>
                <c:formatCode>General</c:formatCode>
                <c:ptCount val="3"/>
                <c:pt idx="0">
                  <c:v>0</c:v>
                </c:pt>
                <c:pt idx="1">
                  <c:v>0</c:v>
                </c:pt>
                <c:pt idx="2">
                  <c:v>0</c:v>
                </c:pt>
              </c:numCache>
            </c:numRef>
          </c:val>
          <c:smooth val="0"/>
        </c:ser>
        <c:ser>
          <c:idx val="1"/>
          <c:order val="1"/>
          <c:tx>
            <c:strRef>
              <c:f>川村データ!$M$26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川村データ!$K$27:$K$29</c:f>
              <c:numCache>
                <c:formatCode>General</c:formatCode>
                <c:ptCount val="3"/>
                <c:pt idx="0">
                  <c:v>1</c:v>
                </c:pt>
                <c:pt idx="1">
                  <c:v>2</c:v>
                </c:pt>
                <c:pt idx="2">
                  <c:v>3</c:v>
                </c:pt>
              </c:numCache>
            </c:numRef>
          </c:cat>
          <c:val>
            <c:numRef>
              <c:f>川村データ!$M$27:$M$29</c:f>
              <c:numCache>
                <c:formatCode>General</c:formatCode>
                <c:ptCount val="3"/>
                <c:pt idx="0">
                  <c:v>0</c:v>
                </c:pt>
                <c:pt idx="1">
                  <c:v>3</c:v>
                </c:pt>
                <c:pt idx="2">
                  <c:v>1</c:v>
                </c:pt>
              </c:numCache>
            </c:numRef>
          </c:val>
          <c:smooth val="0"/>
        </c:ser>
        <c:dLbls>
          <c:showLegendKey val="0"/>
          <c:showVal val="0"/>
          <c:showCatName val="0"/>
          <c:showSerName val="0"/>
          <c:showPercent val="0"/>
          <c:showBubbleSize val="0"/>
        </c:dLbls>
        <c:marker val="1"/>
        <c:smooth val="0"/>
        <c:axId val="-1939086672"/>
        <c:axId val="-1937540112"/>
      </c:lineChart>
      <c:catAx>
        <c:axId val="-193908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7540112"/>
        <c:crosses val="autoZero"/>
        <c:auto val="1"/>
        <c:lblAlgn val="ctr"/>
        <c:lblOffset val="100"/>
        <c:noMultiLvlLbl val="0"/>
      </c:catAx>
      <c:valAx>
        <c:axId val="-193754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9086672"/>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900"/>
              <a:t>３セグメント５インスタンス構成におけるテンプレートファイル作成所要時間</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論文掲載用データ!$C$1</c:f>
              <c:strCache>
                <c:ptCount val="1"/>
                <c:pt idx="0">
                  <c:v>オーケストレーション定義エディタ(秒)</c:v>
                </c:pt>
              </c:strCache>
            </c:strRef>
          </c:tx>
          <c:spPr>
            <a:solidFill>
              <a:schemeClr val="accent1"/>
            </a:solidFill>
            <a:ln>
              <a:noFill/>
            </a:ln>
            <a:effectLst/>
          </c:spPr>
          <c:invertIfNegative val="0"/>
          <c:cat>
            <c:strRef>
              <c:f>論文掲載用データ!$B$2:$B$6</c:f>
              <c:strCache>
                <c:ptCount val="5"/>
                <c:pt idx="0">
                  <c:v>A</c:v>
                </c:pt>
                <c:pt idx="1">
                  <c:v>B</c:v>
                </c:pt>
                <c:pt idx="2">
                  <c:v>C</c:v>
                </c:pt>
                <c:pt idx="3">
                  <c:v>D</c:v>
                </c:pt>
                <c:pt idx="4">
                  <c:v>E</c:v>
                </c:pt>
              </c:strCache>
            </c:strRef>
          </c:cat>
          <c:val>
            <c:numRef>
              <c:f>論文掲載用データ!$C$2:$C$6</c:f>
              <c:numCache>
                <c:formatCode>General</c:formatCode>
                <c:ptCount val="5"/>
                <c:pt idx="0">
                  <c:v>160</c:v>
                </c:pt>
                <c:pt idx="1">
                  <c:v>160</c:v>
                </c:pt>
                <c:pt idx="2">
                  <c:v>162</c:v>
                </c:pt>
                <c:pt idx="3">
                  <c:v>145</c:v>
                </c:pt>
                <c:pt idx="4">
                  <c:v>229</c:v>
                </c:pt>
              </c:numCache>
            </c:numRef>
          </c:val>
        </c:ser>
        <c:ser>
          <c:idx val="1"/>
          <c:order val="1"/>
          <c:tx>
            <c:strRef>
              <c:f>論文掲載用データ!$D$1</c:f>
              <c:strCache>
                <c:ptCount val="1"/>
                <c:pt idx="0">
                  <c:v>従来方式(秒)</c:v>
                </c:pt>
              </c:strCache>
            </c:strRef>
          </c:tx>
          <c:spPr>
            <a:pattFill prst="wdDnDiag">
              <a:fgClr>
                <a:schemeClr val="accent2"/>
              </a:fgClr>
              <a:bgClr>
                <a:schemeClr val="bg1"/>
              </a:bgClr>
            </a:pattFill>
            <a:ln cmpd="sng">
              <a:solidFill>
                <a:schemeClr val="accent2"/>
              </a:solidFill>
            </a:ln>
            <a:effectLst/>
          </c:spPr>
          <c:invertIfNegative val="0"/>
          <c:cat>
            <c:strRef>
              <c:f>論文掲載用データ!$B$2:$B$6</c:f>
              <c:strCache>
                <c:ptCount val="5"/>
                <c:pt idx="0">
                  <c:v>A</c:v>
                </c:pt>
                <c:pt idx="1">
                  <c:v>B</c:v>
                </c:pt>
                <c:pt idx="2">
                  <c:v>C</c:v>
                </c:pt>
                <c:pt idx="3">
                  <c:v>D</c:v>
                </c:pt>
                <c:pt idx="4">
                  <c:v>E</c:v>
                </c:pt>
              </c:strCache>
            </c:strRef>
          </c:cat>
          <c:val>
            <c:numRef>
              <c:f>論文掲載用データ!$D$2:$D$6</c:f>
              <c:numCache>
                <c:formatCode>General</c:formatCode>
                <c:ptCount val="5"/>
                <c:pt idx="0">
                  <c:v>660</c:v>
                </c:pt>
                <c:pt idx="1">
                  <c:v>730</c:v>
                </c:pt>
                <c:pt idx="2">
                  <c:v>2990</c:v>
                </c:pt>
                <c:pt idx="3">
                  <c:v>1946</c:v>
                </c:pt>
                <c:pt idx="4">
                  <c:v>1191</c:v>
                </c:pt>
              </c:numCache>
            </c:numRef>
          </c:val>
        </c:ser>
        <c:dLbls>
          <c:showLegendKey val="0"/>
          <c:showVal val="0"/>
          <c:showCatName val="0"/>
          <c:showSerName val="0"/>
          <c:showPercent val="0"/>
          <c:showBubbleSize val="0"/>
        </c:dLbls>
        <c:gapWidth val="219"/>
        <c:overlap val="-27"/>
        <c:axId val="-1937546640"/>
        <c:axId val="-1937546096"/>
      </c:barChart>
      <c:catAx>
        <c:axId val="-1937546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被験者</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7546096"/>
        <c:crosses val="autoZero"/>
        <c:auto val="1"/>
        <c:lblAlgn val="ctr"/>
        <c:lblOffset val="100"/>
        <c:noMultiLvlLbl val="0"/>
      </c:catAx>
      <c:valAx>
        <c:axId val="-1937546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テンプレートファイル作成所要時間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75466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従来方式手動入力による作成所要時間比較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論文掲載用データ!$C$31</c:f>
              <c:strCache>
                <c:ptCount val="1"/>
                <c:pt idx="0">
                  <c:v>手動入力-A(秒)</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論文掲載用データ!$C$32:$C$34</c:f>
              <c:numCache>
                <c:formatCode>General</c:formatCode>
                <c:ptCount val="3"/>
                <c:pt idx="0">
                  <c:v>485</c:v>
                </c:pt>
                <c:pt idx="1">
                  <c:v>594</c:v>
                </c:pt>
                <c:pt idx="2">
                  <c:v>660</c:v>
                </c:pt>
              </c:numCache>
            </c:numRef>
          </c:val>
          <c:smooth val="0"/>
        </c:ser>
        <c:ser>
          <c:idx val="1"/>
          <c:order val="1"/>
          <c:tx>
            <c:strRef>
              <c:f>論文掲載用データ!$D$31</c:f>
              <c:strCache>
                <c:ptCount val="1"/>
                <c:pt idx="0">
                  <c:v>手動入力-C(秒)</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論文掲載用データ!$D$32:$D$34</c:f>
              <c:numCache>
                <c:formatCode>General</c:formatCode>
                <c:ptCount val="3"/>
                <c:pt idx="0">
                  <c:v>1532</c:v>
                </c:pt>
                <c:pt idx="1">
                  <c:v>2070</c:v>
                </c:pt>
                <c:pt idx="2">
                  <c:v>2990</c:v>
                </c:pt>
              </c:numCache>
            </c:numRef>
          </c:val>
          <c:smooth val="0"/>
        </c:ser>
        <c:dLbls>
          <c:dLblPos val="t"/>
          <c:showLegendKey val="0"/>
          <c:showVal val="1"/>
          <c:showCatName val="0"/>
          <c:showSerName val="0"/>
          <c:showPercent val="0"/>
          <c:showBubbleSize val="0"/>
        </c:dLbls>
        <c:smooth val="0"/>
        <c:axId val="-1937554256"/>
        <c:axId val="-1937554800"/>
      </c:lineChart>
      <c:catAx>
        <c:axId val="-1937554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セグメント数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7554800"/>
        <c:crosses val="autoZero"/>
        <c:auto val="1"/>
        <c:lblAlgn val="ctr"/>
        <c:lblOffset val="100"/>
        <c:noMultiLvlLbl val="0"/>
      </c:catAx>
      <c:valAx>
        <c:axId val="-1937554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75542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 エラー発生回数</a:t>
            </a:r>
            <a:r>
              <a:rPr lang="en-US" altLang="ja-JP" sz="1100"/>
              <a:t>(</a:t>
            </a:r>
            <a:r>
              <a:rPr lang="ja-JP" altLang="en-US" sz="1100"/>
              <a:t>被験者</a:t>
            </a:r>
            <a:r>
              <a:rPr lang="en-US" altLang="ja-JP" sz="1100"/>
              <a:t>A)</a:t>
            </a:r>
            <a:endParaRPr lang="ja-JP" alt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別役データ!$H$28</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別役データ!$H$29:$H$33</c:f>
              <c:numCache>
                <c:formatCode>General</c:formatCode>
                <c:ptCount val="5"/>
                <c:pt idx="0">
                  <c:v>0</c:v>
                </c:pt>
                <c:pt idx="1">
                  <c:v>0</c:v>
                </c:pt>
                <c:pt idx="2">
                  <c:v>0</c:v>
                </c:pt>
                <c:pt idx="3">
                  <c:v>0</c:v>
                </c:pt>
                <c:pt idx="4">
                  <c:v>0</c:v>
                </c:pt>
              </c:numCache>
            </c:numRef>
          </c:val>
          <c:smooth val="0"/>
        </c:ser>
        <c:ser>
          <c:idx val="1"/>
          <c:order val="1"/>
          <c:tx>
            <c:strRef>
              <c:f>別役データ!$I$28</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別役データ!$I$29:$I$33</c:f>
              <c:numCache>
                <c:formatCode>General</c:formatCode>
                <c:ptCount val="5"/>
                <c:pt idx="0">
                  <c:v>6</c:v>
                </c:pt>
                <c:pt idx="1">
                  <c:v>0</c:v>
                </c:pt>
                <c:pt idx="2">
                  <c:v>3</c:v>
                </c:pt>
                <c:pt idx="3">
                  <c:v>1</c:v>
                </c:pt>
                <c:pt idx="4">
                  <c:v>0</c:v>
                </c:pt>
              </c:numCache>
            </c:numRef>
          </c:val>
          <c:smooth val="0"/>
        </c:ser>
        <c:dLbls>
          <c:showLegendKey val="0"/>
          <c:showVal val="0"/>
          <c:showCatName val="0"/>
          <c:showSerName val="0"/>
          <c:showPercent val="0"/>
          <c:showBubbleSize val="0"/>
        </c:dLbls>
        <c:marker val="1"/>
        <c:smooth val="0"/>
        <c:axId val="-16476432"/>
        <c:axId val="-16480784"/>
      </c:lineChart>
      <c:catAx>
        <c:axId val="-16476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480784"/>
        <c:crosses val="autoZero"/>
        <c:auto val="1"/>
        <c:lblAlgn val="ctr"/>
        <c:lblOffset val="100"/>
        <c:noMultiLvlLbl val="0"/>
      </c:catAx>
      <c:valAx>
        <c:axId val="-16480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4764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100"/>
              <a:t>オーケストレーション定義エディタによる作成所要時間比較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論文掲載用データ!$G$31</c:f>
              <c:strCache>
                <c:ptCount val="1"/>
                <c:pt idx="0">
                  <c:v>オーケストレーション定義エディタ使用-A(秒)</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論文掲載用データ!$G$32:$G$34</c:f>
              <c:numCache>
                <c:formatCode>General</c:formatCode>
                <c:ptCount val="3"/>
                <c:pt idx="0">
                  <c:v>105</c:v>
                </c:pt>
                <c:pt idx="1">
                  <c:v>113</c:v>
                </c:pt>
                <c:pt idx="2">
                  <c:v>160</c:v>
                </c:pt>
              </c:numCache>
            </c:numRef>
          </c:val>
          <c:smooth val="0"/>
        </c:ser>
        <c:ser>
          <c:idx val="1"/>
          <c:order val="1"/>
          <c:tx>
            <c:strRef>
              <c:f>論文掲載用データ!$H$31</c:f>
              <c:strCache>
                <c:ptCount val="1"/>
                <c:pt idx="0">
                  <c:v>オーケストレーション定義エディタ使用-C(秒)</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論文掲載用データ!$H$32:$H$34</c:f>
              <c:numCache>
                <c:formatCode>General</c:formatCode>
                <c:ptCount val="3"/>
                <c:pt idx="0">
                  <c:v>106</c:v>
                </c:pt>
                <c:pt idx="1">
                  <c:v>228</c:v>
                </c:pt>
                <c:pt idx="2">
                  <c:v>162</c:v>
                </c:pt>
              </c:numCache>
            </c:numRef>
          </c:val>
          <c:smooth val="0"/>
        </c:ser>
        <c:dLbls>
          <c:dLblPos val="t"/>
          <c:showLegendKey val="0"/>
          <c:showVal val="1"/>
          <c:showCatName val="0"/>
          <c:showSerName val="0"/>
          <c:showPercent val="0"/>
          <c:showBubbleSize val="0"/>
        </c:dLbls>
        <c:smooth val="0"/>
        <c:axId val="-1937555344"/>
        <c:axId val="-1937553712"/>
      </c:lineChart>
      <c:catAx>
        <c:axId val="-1937555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セグメント数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7553712"/>
        <c:crosses val="autoZero"/>
        <c:auto val="1"/>
        <c:lblAlgn val="ctr"/>
        <c:lblOffset val="100"/>
        <c:noMultiLvlLbl val="0"/>
      </c:catAx>
      <c:valAx>
        <c:axId val="-1937553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75553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各構成における被験者別エラー発生回数</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論文掲載用データ!$F$73</c:f>
              <c:strCache>
                <c:ptCount val="1"/>
                <c:pt idx="0">
                  <c:v>Ⅰ</c:v>
                </c:pt>
              </c:strCache>
            </c:strRef>
          </c:tx>
          <c:spPr>
            <a:pattFill prst="pct90">
              <a:fgClr>
                <a:schemeClr val="accent2"/>
              </a:fgClr>
              <a:bgClr>
                <a:schemeClr val="bg1"/>
              </a:bgClr>
            </a:patt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論文掲載用データ!$G$72:$K$72</c:f>
              <c:strCache>
                <c:ptCount val="5"/>
                <c:pt idx="0">
                  <c:v>A</c:v>
                </c:pt>
                <c:pt idx="1">
                  <c:v>B</c:v>
                </c:pt>
                <c:pt idx="2">
                  <c:v>C</c:v>
                </c:pt>
                <c:pt idx="3">
                  <c:v>D</c:v>
                </c:pt>
                <c:pt idx="4">
                  <c:v>E</c:v>
                </c:pt>
              </c:strCache>
            </c:strRef>
          </c:cat>
          <c:val>
            <c:numRef>
              <c:f>論文掲載用データ!$G$73:$K$73</c:f>
              <c:numCache>
                <c:formatCode>General</c:formatCode>
                <c:ptCount val="5"/>
                <c:pt idx="0">
                  <c:v>6</c:v>
                </c:pt>
                <c:pt idx="1">
                  <c:v>7</c:v>
                </c:pt>
                <c:pt idx="2">
                  <c:v>6</c:v>
                </c:pt>
                <c:pt idx="3">
                  <c:v>3</c:v>
                </c:pt>
                <c:pt idx="4">
                  <c:v>1</c:v>
                </c:pt>
              </c:numCache>
            </c:numRef>
          </c:val>
        </c:ser>
        <c:ser>
          <c:idx val="1"/>
          <c:order val="1"/>
          <c:tx>
            <c:strRef>
              <c:f>論文掲載用データ!$F$74</c:f>
              <c:strCache>
                <c:ptCount val="1"/>
                <c:pt idx="0">
                  <c:v>Ⅱ</c:v>
                </c:pt>
              </c:strCache>
            </c:strRef>
          </c:tx>
          <c:spPr>
            <a:pattFill prst="wdDnDiag">
              <a:fgClr>
                <a:schemeClr val="accent6"/>
              </a:fgClr>
              <a:bgClr>
                <a:schemeClr val="bg1"/>
              </a:bgClr>
            </a:patt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論文掲載用データ!$G$72:$K$72</c:f>
              <c:strCache>
                <c:ptCount val="5"/>
                <c:pt idx="0">
                  <c:v>A</c:v>
                </c:pt>
                <c:pt idx="1">
                  <c:v>B</c:v>
                </c:pt>
                <c:pt idx="2">
                  <c:v>C</c:v>
                </c:pt>
                <c:pt idx="3">
                  <c:v>D</c:v>
                </c:pt>
                <c:pt idx="4">
                  <c:v>E</c:v>
                </c:pt>
              </c:strCache>
            </c:strRef>
          </c:cat>
          <c:val>
            <c:numRef>
              <c:f>論文掲載用データ!$G$74:$K$74</c:f>
              <c:numCache>
                <c:formatCode>General</c:formatCode>
                <c:ptCount val="5"/>
                <c:pt idx="0">
                  <c:v>3</c:v>
                </c:pt>
                <c:pt idx="1">
                  <c:v>3</c:v>
                </c:pt>
                <c:pt idx="2">
                  <c:v>1</c:v>
                </c:pt>
                <c:pt idx="3">
                  <c:v>3</c:v>
                </c:pt>
                <c:pt idx="4">
                  <c:v>1</c:v>
                </c:pt>
              </c:numCache>
            </c:numRef>
          </c:val>
        </c:ser>
        <c:ser>
          <c:idx val="2"/>
          <c:order val="2"/>
          <c:tx>
            <c:strRef>
              <c:f>論文掲載用データ!$F$75</c:f>
              <c:strCache>
                <c:ptCount val="1"/>
                <c:pt idx="0">
                  <c:v>Ⅲ</c:v>
                </c:pt>
              </c:strCache>
            </c:strRef>
          </c:tx>
          <c:spPr>
            <a:pattFill prst="dkHorz">
              <a:fgClr>
                <a:schemeClr val="bg2">
                  <a:lumMod val="75000"/>
                </a:schemeClr>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論文掲載用データ!$G$72:$K$72</c:f>
              <c:strCache>
                <c:ptCount val="5"/>
                <c:pt idx="0">
                  <c:v>A</c:v>
                </c:pt>
                <c:pt idx="1">
                  <c:v>B</c:v>
                </c:pt>
                <c:pt idx="2">
                  <c:v>C</c:v>
                </c:pt>
                <c:pt idx="3">
                  <c:v>D</c:v>
                </c:pt>
                <c:pt idx="4">
                  <c:v>E</c:v>
                </c:pt>
              </c:strCache>
            </c:strRef>
          </c:cat>
          <c:val>
            <c:numRef>
              <c:f>論文掲載用データ!$G$75:$K$75</c:f>
              <c:numCache>
                <c:formatCode>General</c:formatCode>
                <c:ptCount val="5"/>
                <c:pt idx="0">
                  <c:v>0</c:v>
                </c:pt>
                <c:pt idx="1">
                  <c:v>3</c:v>
                </c:pt>
                <c:pt idx="2">
                  <c:v>5</c:v>
                </c:pt>
                <c:pt idx="3">
                  <c:v>3</c:v>
                </c:pt>
                <c:pt idx="4">
                  <c:v>0</c:v>
                </c:pt>
              </c:numCache>
            </c:numRef>
          </c:val>
        </c:ser>
        <c:ser>
          <c:idx val="3"/>
          <c:order val="3"/>
          <c:tx>
            <c:strRef>
              <c:f>論文掲載用データ!$F$76</c:f>
              <c:strCache>
                <c:ptCount val="1"/>
                <c:pt idx="0">
                  <c:v>Ⅳ</c:v>
                </c:pt>
              </c:strCache>
            </c:strRef>
          </c:tx>
          <c:spPr>
            <a:pattFill prst="wdUpDiag">
              <a:fgClr>
                <a:schemeClr val="accent4"/>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論文掲載用データ!$G$72:$K$72</c:f>
              <c:strCache>
                <c:ptCount val="5"/>
                <c:pt idx="0">
                  <c:v>A</c:v>
                </c:pt>
                <c:pt idx="1">
                  <c:v>B</c:v>
                </c:pt>
                <c:pt idx="2">
                  <c:v>C</c:v>
                </c:pt>
                <c:pt idx="3">
                  <c:v>D</c:v>
                </c:pt>
                <c:pt idx="4">
                  <c:v>E</c:v>
                </c:pt>
              </c:strCache>
            </c:strRef>
          </c:cat>
          <c:val>
            <c:numRef>
              <c:f>論文掲載用データ!$G$76:$K$76</c:f>
              <c:numCache>
                <c:formatCode>General</c:formatCode>
                <c:ptCount val="5"/>
                <c:pt idx="0">
                  <c:v>0</c:v>
                </c:pt>
                <c:pt idx="1">
                  <c:v>0</c:v>
                </c:pt>
                <c:pt idx="2">
                  <c:v>7</c:v>
                </c:pt>
                <c:pt idx="3">
                  <c:v>2</c:v>
                </c:pt>
                <c:pt idx="4">
                  <c:v>3</c:v>
                </c:pt>
              </c:numCache>
            </c:numRef>
          </c:val>
        </c:ser>
        <c:ser>
          <c:idx val="4"/>
          <c:order val="4"/>
          <c:tx>
            <c:strRef>
              <c:f>論文掲載用データ!$F$77</c:f>
              <c:strCache>
                <c:ptCount val="1"/>
                <c:pt idx="0">
                  <c:v>Ⅴ</c:v>
                </c:pt>
              </c:strCache>
            </c:strRef>
          </c:tx>
          <c:spPr>
            <a:pattFill prst="openDmnd">
              <a:fgClr>
                <a:schemeClr val="accent5"/>
              </a:fgClr>
              <a:bgClr>
                <a:schemeClr val="bg1"/>
              </a:bgClr>
            </a:patt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論文掲載用データ!$G$72:$K$72</c:f>
              <c:strCache>
                <c:ptCount val="5"/>
                <c:pt idx="0">
                  <c:v>A</c:v>
                </c:pt>
                <c:pt idx="1">
                  <c:v>B</c:v>
                </c:pt>
                <c:pt idx="2">
                  <c:v>C</c:v>
                </c:pt>
                <c:pt idx="3">
                  <c:v>D</c:v>
                </c:pt>
                <c:pt idx="4">
                  <c:v>E</c:v>
                </c:pt>
              </c:strCache>
            </c:strRef>
          </c:cat>
          <c:val>
            <c:numRef>
              <c:f>論文掲載用データ!$G$77:$K$77</c:f>
              <c:numCache>
                <c:formatCode>General</c:formatCode>
                <c:ptCount val="5"/>
                <c:pt idx="0">
                  <c:v>2</c:v>
                </c:pt>
                <c:pt idx="1">
                  <c:v>0</c:v>
                </c:pt>
                <c:pt idx="2">
                  <c:v>4</c:v>
                </c:pt>
                <c:pt idx="3">
                  <c:v>4</c:v>
                </c:pt>
                <c:pt idx="4">
                  <c:v>1</c:v>
                </c:pt>
              </c:numCache>
            </c:numRef>
          </c:val>
        </c:ser>
        <c:dLbls>
          <c:dLblPos val="outEnd"/>
          <c:showLegendKey val="0"/>
          <c:showVal val="1"/>
          <c:showCatName val="0"/>
          <c:showSerName val="0"/>
          <c:showPercent val="0"/>
          <c:showBubbleSize val="0"/>
        </c:dLbls>
        <c:gapWidth val="219"/>
        <c:overlap val="-27"/>
        <c:axId val="-1937540656"/>
        <c:axId val="-1937550448"/>
      </c:barChart>
      <c:catAx>
        <c:axId val="-1937540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被験者</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7550448"/>
        <c:crosses val="autoZero"/>
        <c:auto val="1"/>
        <c:lblAlgn val="ctr"/>
        <c:lblOffset val="100"/>
        <c:noMultiLvlLbl val="0"/>
      </c:catAx>
      <c:valAx>
        <c:axId val="-193755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r>
                  <a:rPr lang="en-US" altLang="ja-JP"/>
                  <a:t>(</a:t>
                </a:r>
                <a:r>
                  <a:rPr lang="ja-JP" altLang="en-US"/>
                  <a:t>回</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37540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各方式学習時間比較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論文掲載用データ!$B$121</c:f>
              <c:strCache>
                <c:ptCount val="1"/>
                <c:pt idx="0">
                  <c:v>オーケストレーション定義エディタ</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論文掲載用データ!$C$120:$G$120</c:f>
              <c:strCache>
                <c:ptCount val="5"/>
                <c:pt idx="0">
                  <c:v>A</c:v>
                </c:pt>
                <c:pt idx="1">
                  <c:v>B</c:v>
                </c:pt>
                <c:pt idx="2">
                  <c:v>C</c:v>
                </c:pt>
                <c:pt idx="3">
                  <c:v>D</c:v>
                </c:pt>
                <c:pt idx="4">
                  <c:v>E</c:v>
                </c:pt>
              </c:strCache>
            </c:strRef>
          </c:cat>
          <c:val>
            <c:numRef>
              <c:f>論文掲載用データ!$C$121:$G$121</c:f>
              <c:numCache>
                <c:formatCode>General</c:formatCode>
                <c:ptCount val="5"/>
                <c:pt idx="0">
                  <c:v>180</c:v>
                </c:pt>
                <c:pt idx="1">
                  <c:v>72</c:v>
                </c:pt>
                <c:pt idx="2">
                  <c:v>90</c:v>
                </c:pt>
                <c:pt idx="3">
                  <c:v>90</c:v>
                </c:pt>
                <c:pt idx="4">
                  <c:v>103</c:v>
                </c:pt>
              </c:numCache>
            </c:numRef>
          </c:val>
        </c:ser>
        <c:ser>
          <c:idx val="1"/>
          <c:order val="1"/>
          <c:tx>
            <c:strRef>
              <c:f>論文掲載用データ!$B$122</c:f>
              <c:strCache>
                <c:ptCount val="1"/>
                <c:pt idx="0">
                  <c:v>従来方式</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論文掲載用データ!$C$120:$G$120</c:f>
              <c:strCache>
                <c:ptCount val="5"/>
                <c:pt idx="0">
                  <c:v>A</c:v>
                </c:pt>
                <c:pt idx="1">
                  <c:v>B</c:v>
                </c:pt>
                <c:pt idx="2">
                  <c:v>C</c:v>
                </c:pt>
                <c:pt idx="3">
                  <c:v>D</c:v>
                </c:pt>
                <c:pt idx="4">
                  <c:v>E</c:v>
                </c:pt>
              </c:strCache>
            </c:strRef>
          </c:cat>
          <c:val>
            <c:numRef>
              <c:f>論文掲載用データ!$C$122:$G$122</c:f>
              <c:numCache>
                <c:formatCode>General</c:formatCode>
                <c:ptCount val="5"/>
                <c:pt idx="0">
                  <c:v>540</c:v>
                </c:pt>
                <c:pt idx="1">
                  <c:v>421</c:v>
                </c:pt>
                <c:pt idx="2">
                  <c:v>503</c:v>
                </c:pt>
                <c:pt idx="3">
                  <c:v>479</c:v>
                </c:pt>
                <c:pt idx="4">
                  <c:v>413</c:v>
                </c:pt>
              </c:numCache>
            </c:numRef>
          </c:val>
        </c:ser>
        <c:dLbls>
          <c:dLblPos val="outEnd"/>
          <c:showLegendKey val="0"/>
          <c:showVal val="1"/>
          <c:showCatName val="0"/>
          <c:showSerName val="0"/>
          <c:showPercent val="0"/>
          <c:showBubbleSize val="0"/>
        </c:dLbls>
        <c:gapWidth val="219"/>
        <c:overlap val="-27"/>
        <c:axId val="-67268000"/>
        <c:axId val="-67262016"/>
      </c:barChart>
      <c:catAx>
        <c:axId val="-67268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被験者</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262016"/>
        <c:crosses val="autoZero"/>
        <c:auto val="1"/>
        <c:lblAlgn val="ctr"/>
        <c:lblOffset val="100"/>
        <c:noMultiLvlLbl val="0"/>
      </c:catAx>
      <c:valAx>
        <c:axId val="-67262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2680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各方式作成所要時間比較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論文掲載用データ!$B$168</c:f>
              <c:strCache>
                <c:ptCount val="1"/>
                <c:pt idx="0">
                  <c:v>オーケストレーション定義エディタ</c:v>
                </c:pt>
              </c:strCache>
            </c:strRef>
          </c:tx>
          <c:spPr>
            <a:solidFill>
              <a:schemeClr val="accent2"/>
            </a:solidFill>
            <a:ln>
              <a:solidFill>
                <a:schemeClr val="accent2"/>
              </a:solidFill>
            </a:ln>
            <a:effectLst/>
          </c:spPr>
          <c:invertIfNegative val="0"/>
          <c:cat>
            <c:strRef>
              <c:f>論文掲載用データ!$C$167:$Q$167</c:f>
              <c:strCache>
                <c:ptCount val="15"/>
                <c:pt idx="0">
                  <c:v>A</c:v>
                </c:pt>
                <c:pt idx="1">
                  <c:v>B</c:v>
                </c:pt>
                <c:pt idx="2">
                  <c:v>C</c:v>
                </c:pt>
                <c:pt idx="3">
                  <c:v>D</c:v>
                </c:pt>
                <c:pt idx="4">
                  <c:v>E</c:v>
                </c:pt>
                <c:pt idx="5">
                  <c:v>A</c:v>
                </c:pt>
                <c:pt idx="6">
                  <c:v>B</c:v>
                </c:pt>
                <c:pt idx="7">
                  <c:v>C</c:v>
                </c:pt>
                <c:pt idx="8">
                  <c:v>D</c:v>
                </c:pt>
                <c:pt idx="9">
                  <c:v>E</c:v>
                </c:pt>
                <c:pt idx="10">
                  <c:v>A</c:v>
                </c:pt>
                <c:pt idx="11">
                  <c:v>B</c:v>
                </c:pt>
                <c:pt idx="12">
                  <c:v>C</c:v>
                </c:pt>
                <c:pt idx="13">
                  <c:v>D</c:v>
                </c:pt>
                <c:pt idx="14">
                  <c:v>E</c:v>
                </c:pt>
              </c:strCache>
            </c:strRef>
          </c:cat>
          <c:val>
            <c:numRef>
              <c:f>論文掲載用データ!$C$168:$Q$168</c:f>
              <c:numCache>
                <c:formatCode>General</c:formatCode>
                <c:ptCount val="15"/>
                <c:pt idx="0">
                  <c:v>105</c:v>
                </c:pt>
                <c:pt idx="1">
                  <c:v>190</c:v>
                </c:pt>
                <c:pt idx="2">
                  <c:v>106</c:v>
                </c:pt>
                <c:pt idx="3">
                  <c:v>139</c:v>
                </c:pt>
                <c:pt idx="4">
                  <c:v>137</c:v>
                </c:pt>
                <c:pt idx="5">
                  <c:v>113</c:v>
                </c:pt>
                <c:pt idx="6">
                  <c:v>124</c:v>
                </c:pt>
                <c:pt idx="7">
                  <c:v>228</c:v>
                </c:pt>
                <c:pt idx="8">
                  <c:v>188</c:v>
                </c:pt>
                <c:pt idx="9">
                  <c:v>189</c:v>
                </c:pt>
                <c:pt idx="10">
                  <c:v>160</c:v>
                </c:pt>
                <c:pt idx="11">
                  <c:v>160</c:v>
                </c:pt>
                <c:pt idx="12">
                  <c:v>162</c:v>
                </c:pt>
                <c:pt idx="13">
                  <c:v>145</c:v>
                </c:pt>
                <c:pt idx="14">
                  <c:v>229</c:v>
                </c:pt>
              </c:numCache>
            </c:numRef>
          </c:val>
        </c:ser>
        <c:ser>
          <c:idx val="1"/>
          <c:order val="1"/>
          <c:tx>
            <c:strRef>
              <c:f>論文掲載用データ!$B$169</c:f>
              <c:strCache>
                <c:ptCount val="1"/>
                <c:pt idx="0">
                  <c:v>従来方式</c:v>
                </c:pt>
              </c:strCache>
            </c:strRef>
          </c:tx>
          <c:spPr>
            <a:solidFill>
              <a:schemeClr val="accent1"/>
            </a:solidFill>
            <a:ln>
              <a:solidFill>
                <a:schemeClr val="accent1"/>
              </a:solidFill>
            </a:ln>
            <a:effectLst/>
          </c:spPr>
          <c:invertIfNegative val="0"/>
          <c:cat>
            <c:strRef>
              <c:f>論文掲載用データ!$C$167:$Q$167</c:f>
              <c:strCache>
                <c:ptCount val="15"/>
                <c:pt idx="0">
                  <c:v>A</c:v>
                </c:pt>
                <c:pt idx="1">
                  <c:v>B</c:v>
                </c:pt>
                <c:pt idx="2">
                  <c:v>C</c:v>
                </c:pt>
                <c:pt idx="3">
                  <c:v>D</c:v>
                </c:pt>
                <c:pt idx="4">
                  <c:v>E</c:v>
                </c:pt>
                <c:pt idx="5">
                  <c:v>A</c:v>
                </c:pt>
                <c:pt idx="6">
                  <c:v>B</c:v>
                </c:pt>
                <c:pt idx="7">
                  <c:v>C</c:v>
                </c:pt>
                <c:pt idx="8">
                  <c:v>D</c:v>
                </c:pt>
                <c:pt idx="9">
                  <c:v>E</c:v>
                </c:pt>
                <c:pt idx="10">
                  <c:v>A</c:v>
                </c:pt>
                <c:pt idx="11">
                  <c:v>B</c:v>
                </c:pt>
                <c:pt idx="12">
                  <c:v>C</c:v>
                </c:pt>
                <c:pt idx="13">
                  <c:v>D</c:v>
                </c:pt>
                <c:pt idx="14">
                  <c:v>E</c:v>
                </c:pt>
              </c:strCache>
            </c:strRef>
          </c:cat>
          <c:val>
            <c:numRef>
              <c:f>論文掲載用データ!$C$169:$Q$169</c:f>
              <c:numCache>
                <c:formatCode>General</c:formatCode>
                <c:ptCount val="15"/>
                <c:pt idx="0">
                  <c:v>485</c:v>
                </c:pt>
                <c:pt idx="1">
                  <c:v>745</c:v>
                </c:pt>
                <c:pt idx="2">
                  <c:v>1532</c:v>
                </c:pt>
                <c:pt idx="3">
                  <c:v>868</c:v>
                </c:pt>
                <c:pt idx="4">
                  <c:v>731</c:v>
                </c:pt>
                <c:pt idx="5">
                  <c:v>594</c:v>
                </c:pt>
                <c:pt idx="6">
                  <c:v>862</c:v>
                </c:pt>
                <c:pt idx="7">
                  <c:v>2070</c:v>
                </c:pt>
                <c:pt idx="8">
                  <c:v>1173</c:v>
                </c:pt>
                <c:pt idx="9">
                  <c:v>2296</c:v>
                </c:pt>
                <c:pt idx="10">
                  <c:v>660</c:v>
                </c:pt>
                <c:pt idx="11">
                  <c:v>730</c:v>
                </c:pt>
                <c:pt idx="12">
                  <c:v>2990</c:v>
                </c:pt>
                <c:pt idx="13">
                  <c:v>1946</c:v>
                </c:pt>
                <c:pt idx="14">
                  <c:v>1191</c:v>
                </c:pt>
              </c:numCache>
            </c:numRef>
          </c:val>
        </c:ser>
        <c:dLbls>
          <c:showLegendKey val="0"/>
          <c:showVal val="0"/>
          <c:showCatName val="0"/>
          <c:showSerName val="0"/>
          <c:showPercent val="0"/>
          <c:showBubbleSize val="0"/>
        </c:dLbls>
        <c:gapWidth val="219"/>
        <c:overlap val="-27"/>
        <c:axId val="-1896721152"/>
        <c:axId val="-1896715712"/>
      </c:barChart>
      <c:catAx>
        <c:axId val="-1896721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96715712"/>
        <c:crosses val="autoZero"/>
        <c:auto val="1"/>
        <c:lblAlgn val="ctr"/>
        <c:lblOffset val="100"/>
        <c:noMultiLvlLbl val="0"/>
      </c:catAx>
      <c:valAx>
        <c:axId val="-189671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967211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各方式エラー回数比較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論文掲載用データ!$F$97</c:f>
              <c:strCache>
                <c:ptCount val="1"/>
                <c:pt idx="0">
                  <c:v>オーケストレーション定義エディタ</c:v>
                </c:pt>
              </c:strCache>
            </c:strRef>
          </c:tx>
          <c:spPr>
            <a:solidFill>
              <a:schemeClr val="accent2"/>
            </a:solidFill>
            <a:ln>
              <a:solidFill>
                <a:schemeClr val="accent2"/>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論文掲載用データ!$G$96:$U$96</c:f>
              <c:strCache>
                <c:ptCount val="15"/>
                <c:pt idx="0">
                  <c:v>A</c:v>
                </c:pt>
                <c:pt idx="1">
                  <c:v>B</c:v>
                </c:pt>
                <c:pt idx="2">
                  <c:v>C</c:v>
                </c:pt>
                <c:pt idx="3">
                  <c:v>D</c:v>
                </c:pt>
                <c:pt idx="4">
                  <c:v>E</c:v>
                </c:pt>
                <c:pt idx="5">
                  <c:v>A</c:v>
                </c:pt>
                <c:pt idx="6">
                  <c:v>B</c:v>
                </c:pt>
                <c:pt idx="7">
                  <c:v>C</c:v>
                </c:pt>
                <c:pt idx="8">
                  <c:v>D</c:v>
                </c:pt>
                <c:pt idx="9">
                  <c:v>E</c:v>
                </c:pt>
                <c:pt idx="10">
                  <c:v>A</c:v>
                </c:pt>
                <c:pt idx="11">
                  <c:v>B</c:v>
                </c:pt>
                <c:pt idx="12">
                  <c:v>C</c:v>
                </c:pt>
                <c:pt idx="13">
                  <c:v>D</c:v>
                </c:pt>
                <c:pt idx="14">
                  <c:v>E</c:v>
                </c:pt>
              </c:strCache>
            </c:strRef>
          </c:cat>
          <c:val>
            <c:numRef>
              <c:f>論文掲載用データ!$G$97:$U$97</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ser>
        <c:ser>
          <c:idx val="1"/>
          <c:order val="1"/>
          <c:tx>
            <c:strRef>
              <c:f>論文掲載用データ!$F$98</c:f>
              <c:strCache>
                <c:ptCount val="1"/>
                <c:pt idx="0">
                  <c:v>従来方式</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論文掲載用データ!$G$96:$U$96</c:f>
              <c:strCache>
                <c:ptCount val="15"/>
                <c:pt idx="0">
                  <c:v>A</c:v>
                </c:pt>
                <c:pt idx="1">
                  <c:v>B</c:v>
                </c:pt>
                <c:pt idx="2">
                  <c:v>C</c:v>
                </c:pt>
                <c:pt idx="3">
                  <c:v>D</c:v>
                </c:pt>
                <c:pt idx="4">
                  <c:v>E</c:v>
                </c:pt>
                <c:pt idx="5">
                  <c:v>A</c:v>
                </c:pt>
                <c:pt idx="6">
                  <c:v>B</c:v>
                </c:pt>
                <c:pt idx="7">
                  <c:v>C</c:v>
                </c:pt>
                <c:pt idx="8">
                  <c:v>D</c:v>
                </c:pt>
                <c:pt idx="9">
                  <c:v>E</c:v>
                </c:pt>
                <c:pt idx="10">
                  <c:v>A</c:v>
                </c:pt>
                <c:pt idx="11">
                  <c:v>B</c:v>
                </c:pt>
                <c:pt idx="12">
                  <c:v>C</c:v>
                </c:pt>
                <c:pt idx="13">
                  <c:v>D</c:v>
                </c:pt>
                <c:pt idx="14">
                  <c:v>E</c:v>
                </c:pt>
              </c:strCache>
            </c:strRef>
          </c:cat>
          <c:val>
            <c:numRef>
              <c:f>論文掲載用データ!$G$98:$U$98</c:f>
              <c:numCache>
                <c:formatCode>General</c:formatCode>
                <c:ptCount val="15"/>
                <c:pt idx="0">
                  <c:v>0</c:v>
                </c:pt>
                <c:pt idx="1">
                  <c:v>3</c:v>
                </c:pt>
                <c:pt idx="2">
                  <c:v>5</c:v>
                </c:pt>
                <c:pt idx="3">
                  <c:v>3</c:v>
                </c:pt>
                <c:pt idx="4">
                  <c:v>0</c:v>
                </c:pt>
                <c:pt idx="5">
                  <c:v>0</c:v>
                </c:pt>
                <c:pt idx="6">
                  <c:v>0</c:v>
                </c:pt>
                <c:pt idx="7">
                  <c:v>7</c:v>
                </c:pt>
                <c:pt idx="8">
                  <c:v>2</c:v>
                </c:pt>
                <c:pt idx="9">
                  <c:v>3</c:v>
                </c:pt>
                <c:pt idx="10">
                  <c:v>2</c:v>
                </c:pt>
                <c:pt idx="11">
                  <c:v>0</c:v>
                </c:pt>
                <c:pt idx="12">
                  <c:v>4</c:v>
                </c:pt>
                <c:pt idx="13">
                  <c:v>4</c:v>
                </c:pt>
                <c:pt idx="14">
                  <c:v>1</c:v>
                </c:pt>
              </c:numCache>
            </c:numRef>
          </c:val>
        </c:ser>
        <c:dLbls>
          <c:dLblPos val="outEnd"/>
          <c:showLegendKey val="0"/>
          <c:showVal val="1"/>
          <c:showCatName val="0"/>
          <c:showSerName val="0"/>
          <c:showPercent val="0"/>
          <c:showBubbleSize val="0"/>
        </c:dLbls>
        <c:gapWidth val="219"/>
        <c:overlap val="-27"/>
        <c:axId val="-1896717344"/>
        <c:axId val="-1896729856"/>
      </c:barChart>
      <c:catAx>
        <c:axId val="-189671734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96729856"/>
        <c:crosses val="autoZero"/>
        <c:auto val="1"/>
        <c:lblAlgn val="ctr"/>
        <c:lblOffset val="100"/>
        <c:noMultiLvlLbl val="0"/>
      </c:catAx>
      <c:valAx>
        <c:axId val="-189672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エラー回数</a:t>
                </a:r>
                <a:r>
                  <a:rPr lang="en-US" altLang="ja-JP"/>
                  <a:t>(</a:t>
                </a:r>
                <a:r>
                  <a:rPr lang="ja-JP" altLang="en-US"/>
                  <a:t>回</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8967173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a:t>
            </a:r>
            <a:r>
              <a:rPr lang="en-US" altLang="ja-JP"/>
              <a:t>(</a:t>
            </a:r>
            <a:r>
              <a:rPr lang="ja-JP" altLang="en-US"/>
              <a:t>被験者</a:t>
            </a:r>
            <a:r>
              <a:rPr lang="en-US" altLang="ja-JP"/>
              <a:t>A)</a:t>
            </a:r>
            <a:endParaRPr lang="ja-JP"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別役データ!$L$3:$L$5</c:f>
              <c:numCache>
                <c:formatCode>General</c:formatCode>
                <c:ptCount val="3"/>
                <c:pt idx="0">
                  <c:v>1</c:v>
                </c:pt>
                <c:pt idx="1">
                  <c:v>2</c:v>
                </c:pt>
                <c:pt idx="2">
                  <c:v>3</c:v>
                </c:pt>
              </c:numCache>
            </c:numRef>
          </c:cat>
          <c:val>
            <c:numRef>
              <c:f>別役データ!$M$3:$M$5</c:f>
              <c:numCache>
                <c:formatCode>General</c:formatCode>
                <c:ptCount val="3"/>
                <c:pt idx="0">
                  <c:v>105</c:v>
                </c:pt>
                <c:pt idx="1">
                  <c:v>113</c:v>
                </c:pt>
                <c:pt idx="2">
                  <c:v>160</c:v>
                </c:pt>
              </c:numCache>
            </c:numRef>
          </c:val>
          <c:smooth val="0"/>
        </c:ser>
        <c:ser>
          <c:idx val="1"/>
          <c:order val="1"/>
          <c:tx>
            <c:strRef>
              <c:f>別役データ!$N$2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別役データ!$L$3:$L$5</c:f>
              <c:numCache>
                <c:formatCode>General</c:formatCode>
                <c:ptCount val="3"/>
                <c:pt idx="0">
                  <c:v>1</c:v>
                </c:pt>
                <c:pt idx="1">
                  <c:v>2</c:v>
                </c:pt>
                <c:pt idx="2">
                  <c:v>3</c:v>
                </c:pt>
              </c:numCache>
            </c:numRef>
          </c:cat>
          <c:val>
            <c:numRef>
              <c:f>別役データ!$N$3:$N$5</c:f>
              <c:numCache>
                <c:formatCode>General</c:formatCode>
                <c:ptCount val="3"/>
                <c:pt idx="0">
                  <c:v>485</c:v>
                </c:pt>
                <c:pt idx="1">
                  <c:v>594</c:v>
                </c:pt>
                <c:pt idx="2">
                  <c:v>660</c:v>
                </c:pt>
              </c:numCache>
            </c:numRef>
          </c:val>
          <c:smooth val="0"/>
        </c:ser>
        <c:dLbls>
          <c:showLegendKey val="0"/>
          <c:showVal val="0"/>
          <c:showCatName val="0"/>
          <c:showSerName val="0"/>
          <c:showPercent val="0"/>
          <c:showBubbleSize val="0"/>
        </c:dLbls>
        <c:marker val="1"/>
        <c:smooth val="0"/>
        <c:axId val="-16474800"/>
        <c:axId val="-16474256"/>
      </c:lineChart>
      <c:catAx>
        <c:axId val="-1647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474256"/>
        <c:crosses val="autoZero"/>
        <c:auto val="1"/>
        <c:lblAlgn val="ctr"/>
        <c:lblOffset val="100"/>
        <c:noMultiLvlLbl val="0"/>
      </c:catAx>
      <c:valAx>
        <c:axId val="-16474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4748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 エラー発生回数（被験者</a:t>
            </a:r>
            <a:r>
              <a:rPr lang="en-US" altLang="ja-JP" sz="1200"/>
              <a:t>A</a:t>
            </a:r>
            <a:r>
              <a:rPr lang="ja-JP" altLang="en-US" sz="1200"/>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別役データ!$M$30</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別役データ!$L$31:$L$33</c:f>
              <c:numCache>
                <c:formatCode>General</c:formatCode>
                <c:ptCount val="3"/>
                <c:pt idx="0">
                  <c:v>1</c:v>
                </c:pt>
                <c:pt idx="1">
                  <c:v>2</c:v>
                </c:pt>
                <c:pt idx="2">
                  <c:v>3</c:v>
                </c:pt>
              </c:numCache>
            </c:numRef>
          </c:cat>
          <c:val>
            <c:numRef>
              <c:f>別役データ!$M$31:$M$33</c:f>
              <c:numCache>
                <c:formatCode>General</c:formatCode>
                <c:ptCount val="3"/>
                <c:pt idx="0">
                  <c:v>0</c:v>
                </c:pt>
                <c:pt idx="1">
                  <c:v>0</c:v>
                </c:pt>
                <c:pt idx="2">
                  <c:v>0</c:v>
                </c:pt>
              </c:numCache>
            </c:numRef>
          </c:val>
          <c:smooth val="0"/>
        </c:ser>
        <c:ser>
          <c:idx val="1"/>
          <c:order val="1"/>
          <c:tx>
            <c:strRef>
              <c:f>別役データ!$N$30</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別役データ!$L$31:$L$33</c:f>
              <c:numCache>
                <c:formatCode>General</c:formatCode>
                <c:ptCount val="3"/>
                <c:pt idx="0">
                  <c:v>1</c:v>
                </c:pt>
                <c:pt idx="1">
                  <c:v>2</c:v>
                </c:pt>
                <c:pt idx="2">
                  <c:v>3</c:v>
                </c:pt>
              </c:numCache>
            </c:numRef>
          </c:cat>
          <c:val>
            <c:numRef>
              <c:f>別役データ!$N$31:$N$33</c:f>
              <c:numCache>
                <c:formatCode>General</c:formatCode>
                <c:ptCount val="3"/>
                <c:pt idx="0">
                  <c:v>0</c:v>
                </c:pt>
                <c:pt idx="1">
                  <c:v>0</c:v>
                </c:pt>
                <c:pt idx="2">
                  <c:v>2</c:v>
                </c:pt>
              </c:numCache>
            </c:numRef>
          </c:val>
          <c:smooth val="0"/>
        </c:ser>
        <c:dLbls>
          <c:showLegendKey val="0"/>
          <c:showVal val="0"/>
          <c:showCatName val="0"/>
          <c:showSerName val="0"/>
          <c:showPercent val="0"/>
          <c:showBubbleSize val="0"/>
        </c:dLbls>
        <c:marker val="1"/>
        <c:smooth val="0"/>
        <c:axId val="-16470992"/>
        <c:axId val="-67259840"/>
      </c:lineChart>
      <c:catAx>
        <c:axId val="-16470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7259840"/>
        <c:crosses val="autoZero"/>
        <c:auto val="1"/>
        <c:lblAlgn val="ctr"/>
        <c:lblOffset val="100"/>
        <c:noMultiLvlLbl val="0"/>
      </c:catAx>
      <c:valAx>
        <c:axId val="-6725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470992"/>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Router</a:t>
            </a:r>
            <a:r>
              <a:rPr lang="ja-JP" altLang="en-US" sz="1100"/>
              <a:t>数別 </a:t>
            </a:r>
            <a:r>
              <a:rPr lang="en-US" altLang="ja-JP" sz="1100"/>
              <a:t>Router</a:t>
            </a:r>
            <a:r>
              <a:rPr lang="ja-JP" altLang="en-US" sz="1100"/>
              <a:t>数１と比較した入力時間増加量</a:t>
            </a:r>
            <a:r>
              <a:rPr lang="en-US" altLang="ja-JP" sz="1100"/>
              <a:t>(</a:t>
            </a:r>
            <a:r>
              <a:rPr lang="ja-JP" altLang="en-US" sz="1100"/>
              <a:t>被験者</a:t>
            </a:r>
            <a:r>
              <a:rPr lang="en-US" altLang="ja-JP" sz="1100"/>
              <a:t>A)</a:t>
            </a:r>
            <a:endParaRPr lang="ja-JP" alt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別役データ!$O$2</c:f>
              <c:strCache>
                <c:ptCount val="1"/>
                <c:pt idx="0">
                  <c:v>Router数１と比較しての記述時間増加秒数(GUIエディタ)</c:v>
                </c:pt>
              </c:strCache>
            </c:strRef>
          </c:tx>
          <c:spPr>
            <a:solidFill>
              <a:schemeClr val="accent1"/>
            </a:solidFill>
            <a:ln>
              <a:noFill/>
            </a:ln>
            <a:effectLst/>
          </c:spPr>
          <c:invertIfNegative val="0"/>
          <c:cat>
            <c:numRef>
              <c:f>別役データ!$L$4:$L$5</c:f>
              <c:numCache>
                <c:formatCode>General</c:formatCode>
                <c:ptCount val="2"/>
                <c:pt idx="0">
                  <c:v>2</c:v>
                </c:pt>
                <c:pt idx="1">
                  <c:v>3</c:v>
                </c:pt>
              </c:numCache>
            </c:numRef>
          </c:cat>
          <c:val>
            <c:numRef>
              <c:f>別役データ!$O$4:$O$5</c:f>
              <c:numCache>
                <c:formatCode>General</c:formatCode>
                <c:ptCount val="2"/>
                <c:pt idx="0">
                  <c:v>8</c:v>
                </c:pt>
                <c:pt idx="1">
                  <c:v>55</c:v>
                </c:pt>
              </c:numCache>
            </c:numRef>
          </c:val>
        </c:ser>
        <c:ser>
          <c:idx val="1"/>
          <c:order val="1"/>
          <c:tx>
            <c:strRef>
              <c:f>別役データ!$P$2</c:f>
              <c:strCache>
                <c:ptCount val="1"/>
                <c:pt idx="0">
                  <c:v>Router数１と比較しての記述時間増加秒数(手動)</c:v>
                </c:pt>
              </c:strCache>
            </c:strRef>
          </c:tx>
          <c:spPr>
            <a:solidFill>
              <a:schemeClr val="accent2"/>
            </a:solidFill>
            <a:ln>
              <a:noFill/>
            </a:ln>
            <a:effectLst/>
          </c:spPr>
          <c:invertIfNegative val="0"/>
          <c:cat>
            <c:numRef>
              <c:f>別役データ!$L$4:$L$5</c:f>
              <c:numCache>
                <c:formatCode>General</c:formatCode>
                <c:ptCount val="2"/>
                <c:pt idx="0">
                  <c:v>2</c:v>
                </c:pt>
                <c:pt idx="1">
                  <c:v>3</c:v>
                </c:pt>
              </c:numCache>
            </c:numRef>
          </c:cat>
          <c:val>
            <c:numRef>
              <c:f>別役データ!$P$4:$P$5</c:f>
              <c:numCache>
                <c:formatCode>General</c:formatCode>
                <c:ptCount val="2"/>
                <c:pt idx="0">
                  <c:v>109</c:v>
                </c:pt>
                <c:pt idx="1">
                  <c:v>175</c:v>
                </c:pt>
              </c:numCache>
            </c:numRef>
          </c:val>
        </c:ser>
        <c:dLbls>
          <c:showLegendKey val="0"/>
          <c:showVal val="0"/>
          <c:showCatName val="0"/>
          <c:showSerName val="0"/>
          <c:showPercent val="0"/>
          <c:showBubbleSize val="0"/>
        </c:dLbls>
        <c:gapWidth val="219"/>
        <c:overlap val="-27"/>
        <c:axId val="-1941010208"/>
        <c:axId val="-1941016192"/>
      </c:barChart>
      <c:catAx>
        <c:axId val="-1941010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1016192"/>
        <c:crosses val="autoZero"/>
        <c:auto val="1"/>
        <c:lblAlgn val="ctr"/>
        <c:lblOffset val="100"/>
        <c:noMultiLvlLbl val="0"/>
      </c:catAx>
      <c:valAx>
        <c:axId val="-194101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1010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手塚データ!$G$3:$G$7</c:f>
              <c:numCache>
                <c:formatCode>General</c:formatCode>
                <c:ptCount val="5"/>
                <c:pt idx="0">
                  <c:v>28</c:v>
                </c:pt>
                <c:pt idx="1">
                  <c:v>62</c:v>
                </c:pt>
                <c:pt idx="2">
                  <c:v>166</c:v>
                </c:pt>
                <c:pt idx="3">
                  <c:v>97</c:v>
                </c:pt>
                <c:pt idx="4">
                  <c:v>190</c:v>
                </c:pt>
              </c:numCache>
            </c:numRef>
          </c:val>
          <c:smooth val="0"/>
        </c:ser>
        <c:ser>
          <c:idx val="1"/>
          <c:order val="1"/>
          <c:tx>
            <c:strRef>
              <c:f>手塚データ!$H$2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手塚データ!$H$3:$H$7</c:f>
              <c:numCache>
                <c:formatCode>General</c:formatCode>
                <c:ptCount val="5"/>
                <c:pt idx="0">
                  <c:v>1216</c:v>
                </c:pt>
                <c:pt idx="1">
                  <c:v>1324</c:v>
                </c:pt>
                <c:pt idx="2">
                  <c:v>931</c:v>
                </c:pt>
                <c:pt idx="3">
                  <c:v>693</c:v>
                </c:pt>
                <c:pt idx="4">
                  <c:v>745</c:v>
                </c:pt>
              </c:numCache>
            </c:numRef>
          </c:val>
          <c:smooth val="0"/>
        </c:ser>
        <c:dLbls>
          <c:showLegendKey val="0"/>
          <c:showVal val="0"/>
          <c:showCatName val="0"/>
          <c:showSerName val="0"/>
          <c:showPercent val="0"/>
          <c:showBubbleSize val="0"/>
        </c:dLbls>
        <c:marker val="1"/>
        <c:smooth val="0"/>
        <c:axId val="-1941017280"/>
        <c:axId val="-1941016736"/>
      </c:lineChart>
      <c:catAx>
        <c:axId val="-1941017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endParaRPr lang="en-US" altLang="ja-JP"/>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1016736"/>
        <c:crosses val="autoZero"/>
        <c:auto val="1"/>
        <c:lblAlgn val="ctr"/>
        <c:lblOffset val="100"/>
        <c:noMultiLvlLbl val="0"/>
      </c:catAx>
      <c:valAx>
        <c:axId val="-194101673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101728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手塚データ!$C$2</c:f>
              <c:strCache>
                <c:ptCount val="1"/>
                <c:pt idx="0">
                  <c:v>学習時間（秒）</c:v>
                </c:pt>
              </c:strCache>
            </c:strRef>
          </c:tx>
          <c:spPr>
            <a:solidFill>
              <a:schemeClr val="accent1"/>
            </a:solidFill>
            <a:ln>
              <a:noFill/>
            </a:ln>
            <a:effectLst/>
          </c:spPr>
          <c:invertIfNegative val="0"/>
          <c:cat>
            <c:strRef>
              <c:f>手塚データ!$B$3:$B$4</c:f>
              <c:strCache>
                <c:ptCount val="2"/>
                <c:pt idx="0">
                  <c:v>GUIエディタ</c:v>
                </c:pt>
                <c:pt idx="1">
                  <c:v>手動（Heat）</c:v>
                </c:pt>
              </c:strCache>
            </c:strRef>
          </c:cat>
          <c:val>
            <c:numRef>
              <c:f>手塚データ!$C$3:$C$4</c:f>
              <c:numCache>
                <c:formatCode>General</c:formatCode>
                <c:ptCount val="2"/>
                <c:pt idx="0">
                  <c:v>72</c:v>
                </c:pt>
                <c:pt idx="1">
                  <c:v>421</c:v>
                </c:pt>
              </c:numCache>
            </c:numRef>
          </c:val>
        </c:ser>
        <c:dLbls>
          <c:showLegendKey val="0"/>
          <c:showVal val="0"/>
          <c:showCatName val="0"/>
          <c:showSerName val="0"/>
          <c:showPercent val="0"/>
          <c:showBubbleSize val="0"/>
        </c:dLbls>
        <c:gapWidth val="219"/>
        <c:overlap val="-27"/>
        <c:axId val="-1941015104"/>
        <c:axId val="-1941023264"/>
      </c:barChart>
      <c:catAx>
        <c:axId val="-1941015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1023264"/>
        <c:crosses val="autoZero"/>
        <c:auto val="1"/>
        <c:lblAlgn val="ctr"/>
        <c:lblOffset val="100"/>
        <c:noMultiLvlLbl val="0"/>
      </c:catAx>
      <c:valAx>
        <c:axId val="-1941023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1015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手塚データ!$K$3:$K$5</c:f>
              <c:numCache>
                <c:formatCode>General</c:formatCode>
                <c:ptCount val="3"/>
                <c:pt idx="0">
                  <c:v>1</c:v>
                </c:pt>
                <c:pt idx="1">
                  <c:v>2</c:v>
                </c:pt>
                <c:pt idx="2">
                  <c:v>3</c:v>
                </c:pt>
              </c:numCache>
            </c:numRef>
          </c:cat>
          <c:val>
            <c:numRef>
              <c:f>手塚データ!$L$3:$L$5</c:f>
              <c:numCache>
                <c:formatCode>General</c:formatCode>
                <c:ptCount val="3"/>
                <c:pt idx="0">
                  <c:v>190</c:v>
                </c:pt>
                <c:pt idx="1">
                  <c:v>124</c:v>
                </c:pt>
                <c:pt idx="2">
                  <c:v>160</c:v>
                </c:pt>
              </c:numCache>
            </c:numRef>
          </c:val>
          <c:smooth val="0"/>
        </c:ser>
        <c:ser>
          <c:idx val="1"/>
          <c:order val="1"/>
          <c:tx>
            <c:strRef>
              <c:f>手塚データ!$M$2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手塚データ!$K$3:$K$5</c:f>
              <c:numCache>
                <c:formatCode>General</c:formatCode>
                <c:ptCount val="3"/>
                <c:pt idx="0">
                  <c:v>1</c:v>
                </c:pt>
                <c:pt idx="1">
                  <c:v>2</c:v>
                </c:pt>
                <c:pt idx="2">
                  <c:v>3</c:v>
                </c:pt>
              </c:numCache>
            </c:numRef>
          </c:cat>
          <c:val>
            <c:numRef>
              <c:f>手塚データ!$M$3:$M$5</c:f>
              <c:numCache>
                <c:formatCode>General</c:formatCode>
                <c:ptCount val="3"/>
                <c:pt idx="0">
                  <c:v>745</c:v>
                </c:pt>
                <c:pt idx="1">
                  <c:v>862</c:v>
                </c:pt>
                <c:pt idx="2">
                  <c:v>730</c:v>
                </c:pt>
              </c:numCache>
            </c:numRef>
          </c:val>
          <c:smooth val="0"/>
        </c:ser>
        <c:dLbls>
          <c:showLegendKey val="0"/>
          <c:showVal val="0"/>
          <c:showCatName val="0"/>
          <c:showSerName val="0"/>
          <c:showPercent val="0"/>
          <c:showBubbleSize val="0"/>
        </c:dLbls>
        <c:marker val="1"/>
        <c:smooth val="0"/>
        <c:axId val="-1941014560"/>
        <c:axId val="-1941010752"/>
      </c:lineChart>
      <c:catAx>
        <c:axId val="-1941014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1010752"/>
        <c:crosses val="autoZero"/>
        <c:auto val="1"/>
        <c:lblAlgn val="ctr"/>
        <c:lblOffset val="100"/>
        <c:noMultiLvlLbl val="0"/>
      </c:catAx>
      <c:valAx>
        <c:axId val="-194101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941014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drawing1.xml><?xml version="1.0" encoding="utf-8"?>
<xdr:wsDr xmlns:xdr="http://schemas.openxmlformats.org/drawingml/2006/spreadsheetDrawing" xmlns:a="http://schemas.openxmlformats.org/drawingml/2006/main">
  <xdr:twoCellAnchor>
    <xdr:from>
      <xdr:col>4</xdr:col>
      <xdr:colOff>238125</xdr:colOff>
      <xdr:row>7</xdr:row>
      <xdr:rowOff>38100</xdr:rowOff>
    </xdr:from>
    <xdr:to>
      <xdr:col>10</xdr:col>
      <xdr:colOff>371475</xdr:colOff>
      <xdr:row>23</xdr:row>
      <xdr:rowOff>38100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47625</xdr:rowOff>
    </xdr:from>
    <xdr:to>
      <xdr:col>4</xdr:col>
      <xdr:colOff>285750</xdr:colOff>
      <xdr:row>20</xdr:row>
      <xdr:rowOff>47625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33</xdr:row>
      <xdr:rowOff>28575</xdr:rowOff>
    </xdr:from>
    <xdr:to>
      <xdr:col>9</xdr:col>
      <xdr:colOff>409575</xdr:colOff>
      <xdr:row>49</xdr:row>
      <xdr:rowOff>28575</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390525</xdr:colOff>
      <xdr:row>5</xdr:row>
      <xdr:rowOff>28575</xdr:rowOff>
    </xdr:from>
    <xdr:to>
      <xdr:col>14</xdr:col>
      <xdr:colOff>1543050</xdr:colOff>
      <xdr:row>21</xdr:row>
      <xdr:rowOff>28575</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657225</xdr:colOff>
      <xdr:row>33</xdr:row>
      <xdr:rowOff>9525</xdr:rowOff>
    </xdr:from>
    <xdr:to>
      <xdr:col>14</xdr:col>
      <xdr:colOff>561975</xdr:colOff>
      <xdr:row>49</xdr:row>
      <xdr:rowOff>9525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1714500</xdr:colOff>
      <xdr:row>5</xdr:row>
      <xdr:rowOff>57150</xdr:rowOff>
    </xdr:from>
    <xdr:to>
      <xdr:col>15</xdr:col>
      <xdr:colOff>2847975</xdr:colOff>
      <xdr:row>21</xdr:row>
      <xdr:rowOff>47625</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619125</xdr:colOff>
      <xdr:row>29</xdr:row>
      <xdr:rowOff>28575</xdr:rowOff>
    </xdr:from>
    <xdr:to>
      <xdr:col>13</xdr:col>
      <xdr:colOff>1219200</xdr:colOff>
      <xdr:row>45</xdr:row>
      <xdr:rowOff>28575</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838200</xdr:colOff>
      <xdr:row>5</xdr:row>
      <xdr:rowOff>76200</xdr:rowOff>
    </xdr:from>
    <xdr:to>
      <xdr:col>14</xdr:col>
      <xdr:colOff>2352676</xdr:colOff>
      <xdr:row>23</xdr:row>
      <xdr:rowOff>114301</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381000</xdr:colOff>
      <xdr:row>6</xdr:row>
      <xdr:rowOff>57150</xdr:rowOff>
    </xdr:from>
    <xdr:to>
      <xdr:col>3</xdr:col>
      <xdr:colOff>1943100</xdr:colOff>
      <xdr:row>22</xdr:row>
      <xdr:rowOff>57150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419100</xdr:colOff>
      <xdr:row>34</xdr:row>
      <xdr:rowOff>76200</xdr:rowOff>
    </xdr:from>
    <xdr:to>
      <xdr:col>3</xdr:col>
      <xdr:colOff>1981200</xdr:colOff>
      <xdr:row>50</xdr:row>
      <xdr:rowOff>76200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419100</xdr:colOff>
      <xdr:row>35</xdr:row>
      <xdr:rowOff>85725</xdr:rowOff>
    </xdr:from>
    <xdr:to>
      <xdr:col>7</xdr:col>
      <xdr:colOff>733425</xdr:colOff>
      <xdr:row>51</xdr:row>
      <xdr:rowOff>85725</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962025</xdr:colOff>
      <xdr:row>77</xdr:row>
      <xdr:rowOff>161925</xdr:rowOff>
    </xdr:from>
    <xdr:to>
      <xdr:col>7</xdr:col>
      <xdr:colOff>1276350</xdr:colOff>
      <xdr:row>93</xdr:row>
      <xdr:rowOff>161925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104775</xdr:colOff>
      <xdr:row>123</xdr:row>
      <xdr:rowOff>0</xdr:rowOff>
    </xdr:from>
    <xdr:to>
      <xdr:col>4</xdr:col>
      <xdr:colOff>114300</xdr:colOff>
      <xdr:row>139</xdr:row>
      <xdr:rowOff>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400050</xdr:colOff>
      <xdr:row>148</xdr:row>
      <xdr:rowOff>28575</xdr:rowOff>
    </xdr:from>
    <xdr:to>
      <xdr:col>15</xdr:col>
      <xdr:colOff>171450</xdr:colOff>
      <xdr:row>164</xdr:row>
      <xdr:rowOff>28575</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514350</xdr:colOff>
      <xdr:row>75</xdr:row>
      <xdr:rowOff>95250</xdr:rowOff>
    </xdr:from>
    <xdr:to>
      <xdr:col>19</xdr:col>
      <xdr:colOff>285750</xdr:colOff>
      <xdr:row>91</xdr:row>
      <xdr:rowOff>95250</xdr:rowOff>
    </xdr:to>
    <xdr:graphicFrame macro="">
      <xdr:nvGraphicFramePr>
        <xdr:cNvPr id="8" name="グラフ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3"/>
  <sheetViews>
    <sheetView topLeftCell="J1" workbookViewId="0">
      <selection activeCell="L2" sqref="L2:N5"/>
    </sheetView>
  </sheetViews>
  <sheetFormatPr defaultRowHeight="13.5" x14ac:dyDescent="0.15"/>
  <cols>
    <col min="2" max="2" width="15.5" customWidth="1"/>
    <col min="3" max="3" width="14.375" customWidth="1"/>
    <col min="4" max="4" width="17.375" customWidth="1"/>
    <col min="7" max="7" width="11.875" customWidth="1"/>
    <col min="8" max="8" width="17.125" customWidth="1"/>
    <col min="9" max="9" width="13" customWidth="1"/>
    <col min="13" max="13" width="16.625" customWidth="1"/>
    <col min="14" max="14" width="14.75" customWidth="1"/>
    <col min="15" max="15" width="45.125" customWidth="1"/>
    <col min="16" max="16" width="42.625" customWidth="1"/>
  </cols>
  <sheetData>
    <row r="1" spans="2:16" ht="14.25" thickBot="1" x14ac:dyDescent="0.2"/>
    <row r="2" spans="2:16" ht="15" thickTop="1" thickBot="1" x14ac:dyDescent="0.2">
      <c r="B2" s="1" t="s">
        <v>14</v>
      </c>
      <c r="C2" s="1" t="s">
        <v>5</v>
      </c>
      <c r="G2" s="1" t="s">
        <v>13</v>
      </c>
      <c r="H2" s="1" t="s">
        <v>19</v>
      </c>
      <c r="I2" s="1" t="s">
        <v>0</v>
      </c>
      <c r="L2" s="1" t="s">
        <v>15</v>
      </c>
      <c r="M2" s="1" t="s">
        <v>21</v>
      </c>
      <c r="N2" s="2" t="s">
        <v>0</v>
      </c>
      <c r="O2" s="3" t="s">
        <v>29</v>
      </c>
      <c r="P2" s="4" t="s">
        <v>30</v>
      </c>
    </row>
    <row r="3" spans="2:16" ht="15" thickTop="1" thickBot="1" x14ac:dyDescent="0.2">
      <c r="B3" s="1" t="s">
        <v>22</v>
      </c>
      <c r="C3" s="1">
        <v>180</v>
      </c>
      <c r="G3" s="1">
        <v>1</v>
      </c>
      <c r="H3" s="1">
        <v>27</v>
      </c>
      <c r="I3" s="1">
        <v>685</v>
      </c>
      <c r="L3" s="1">
        <v>1</v>
      </c>
      <c r="M3" s="1">
        <v>105</v>
      </c>
      <c r="N3" s="2">
        <v>485</v>
      </c>
    </row>
    <row r="4" spans="2:16" ht="15" thickTop="1" thickBot="1" x14ac:dyDescent="0.2">
      <c r="B4" s="1" t="s">
        <v>1</v>
      </c>
      <c r="C4" s="1">
        <v>540</v>
      </c>
      <c r="G4" s="1">
        <v>2</v>
      </c>
      <c r="H4" s="1">
        <v>64</v>
      </c>
      <c r="I4" s="1">
        <f>(8*60)+51</f>
        <v>531</v>
      </c>
      <c r="L4" s="1">
        <v>2</v>
      </c>
      <c r="M4" s="1">
        <f>60+53</f>
        <v>113</v>
      </c>
      <c r="N4" s="2">
        <f>9*60+54</f>
        <v>594</v>
      </c>
      <c r="O4" s="5">
        <f>(M4-M3)</f>
        <v>8</v>
      </c>
      <c r="P4" s="5">
        <f>(N4-N3)</f>
        <v>109</v>
      </c>
    </row>
    <row r="5" spans="2:16" ht="15" thickTop="1" thickBot="1" x14ac:dyDescent="0.2">
      <c r="G5" s="1">
        <v>3</v>
      </c>
      <c r="H5" s="1">
        <f>60+27</f>
        <v>87</v>
      </c>
      <c r="I5" s="1">
        <f>(9*60)+57</f>
        <v>597</v>
      </c>
      <c r="L5" s="1">
        <v>3</v>
      </c>
      <c r="M5" s="1">
        <f>120+40</f>
        <v>160</v>
      </c>
      <c r="N5" s="2">
        <f>11*60</f>
        <v>660</v>
      </c>
      <c r="O5" s="5">
        <f>(M5-M3)</f>
        <v>55</v>
      </c>
      <c r="P5" s="5">
        <f>(N5-N3)</f>
        <v>175</v>
      </c>
    </row>
    <row r="6" spans="2:16" ht="14.25" thickTop="1" x14ac:dyDescent="0.15">
      <c r="G6" s="1">
        <v>4</v>
      </c>
      <c r="H6" s="1">
        <f>60+57</f>
        <v>117</v>
      </c>
      <c r="I6" s="1">
        <f>(8*60)+45</f>
        <v>525</v>
      </c>
    </row>
    <row r="7" spans="2:16" x14ac:dyDescent="0.15">
      <c r="G7" s="1">
        <v>5</v>
      </c>
      <c r="H7" s="1">
        <f>60+45</f>
        <v>105</v>
      </c>
      <c r="I7" s="1">
        <f>(8*60)+5</f>
        <v>485</v>
      </c>
    </row>
    <row r="25" spans="2:14" x14ac:dyDescent="0.15">
      <c r="B25" t="s">
        <v>28</v>
      </c>
    </row>
    <row r="26" spans="2:14" x14ac:dyDescent="0.15">
      <c r="H26" t="s">
        <v>3</v>
      </c>
    </row>
    <row r="28" spans="2:14" x14ac:dyDescent="0.15">
      <c r="G28" s="1" t="s">
        <v>13</v>
      </c>
      <c r="H28" s="1" t="s">
        <v>20</v>
      </c>
      <c r="I28" s="1" t="s">
        <v>2</v>
      </c>
    </row>
    <row r="29" spans="2:14" x14ac:dyDescent="0.15">
      <c r="G29" s="1">
        <v>1</v>
      </c>
      <c r="H29" s="1">
        <v>0</v>
      </c>
      <c r="I29" s="1">
        <v>6</v>
      </c>
    </row>
    <row r="30" spans="2:14" x14ac:dyDescent="0.15">
      <c r="G30" s="1">
        <v>2</v>
      </c>
      <c r="H30" s="1">
        <v>0</v>
      </c>
      <c r="I30" s="1">
        <v>0</v>
      </c>
      <c r="L30" s="1" t="s">
        <v>15</v>
      </c>
      <c r="M30" s="1" t="s">
        <v>20</v>
      </c>
      <c r="N30" s="1" t="s">
        <v>2</v>
      </c>
    </row>
    <row r="31" spans="2:14" x14ac:dyDescent="0.15">
      <c r="G31" s="1">
        <v>3</v>
      </c>
      <c r="H31" s="1">
        <v>0</v>
      </c>
      <c r="I31" s="1">
        <v>3</v>
      </c>
      <c r="L31" s="1">
        <v>1</v>
      </c>
      <c r="M31" s="1">
        <v>0</v>
      </c>
      <c r="N31" s="1">
        <v>0</v>
      </c>
    </row>
    <row r="32" spans="2:14" x14ac:dyDescent="0.15">
      <c r="G32" s="1">
        <v>4</v>
      </c>
      <c r="H32" s="1">
        <v>0</v>
      </c>
      <c r="I32" s="1">
        <v>1</v>
      </c>
      <c r="L32" s="1">
        <v>2</v>
      </c>
      <c r="M32" s="1">
        <v>0</v>
      </c>
      <c r="N32" s="1">
        <v>0</v>
      </c>
    </row>
    <row r="33" spans="7:14" x14ac:dyDescent="0.15">
      <c r="G33" s="1">
        <v>5</v>
      </c>
      <c r="H33" s="1">
        <v>0</v>
      </c>
      <c r="I33" s="1">
        <v>0</v>
      </c>
      <c r="L33" s="1">
        <v>3</v>
      </c>
      <c r="M33" s="1">
        <v>0</v>
      </c>
      <c r="N33" s="1">
        <v>2</v>
      </c>
    </row>
  </sheetData>
  <phoneticPr fontId="1"/>
  <pageMargins left="0.7" right="0.7" top="0.75" bottom="0.75" header="0.3" footer="0.3"/>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E1" workbookViewId="0">
      <selection activeCell="K2" sqref="K2:M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c r="C2" s="1" t="s">
        <v>6</v>
      </c>
      <c r="F2" s="1" t="s">
        <v>13</v>
      </c>
      <c r="G2" s="1" t="s">
        <v>21</v>
      </c>
      <c r="H2" s="1" t="s">
        <v>4</v>
      </c>
      <c r="K2" s="1" t="s">
        <v>15</v>
      </c>
      <c r="L2" s="1" t="s">
        <v>21</v>
      </c>
      <c r="M2" s="1" t="s">
        <v>4</v>
      </c>
    </row>
    <row r="3" spans="2:13" x14ac:dyDescent="0.15">
      <c r="B3" s="1" t="s">
        <v>23</v>
      </c>
      <c r="C3" s="1">
        <f>60*1+12</f>
        <v>72</v>
      </c>
      <c r="F3" s="1">
        <v>1</v>
      </c>
      <c r="G3" s="1">
        <v>28</v>
      </c>
      <c r="H3" s="1">
        <f>20*60+16</f>
        <v>1216</v>
      </c>
      <c r="K3" s="1">
        <v>1</v>
      </c>
      <c r="L3" s="1">
        <f>180+10</f>
        <v>190</v>
      </c>
      <c r="M3" s="1">
        <f>12*60+25</f>
        <v>745</v>
      </c>
    </row>
    <row r="4" spans="2:13" x14ac:dyDescent="0.15">
      <c r="B4" s="1" t="s">
        <v>1</v>
      </c>
      <c r="C4" s="1">
        <f>7*60+1</f>
        <v>421</v>
      </c>
      <c r="F4" s="1">
        <v>2</v>
      </c>
      <c r="G4" s="1">
        <f>60+2</f>
        <v>62</v>
      </c>
      <c r="H4" s="1">
        <f>22*60+4</f>
        <v>1324</v>
      </c>
      <c r="K4" s="1">
        <v>2</v>
      </c>
      <c r="L4" s="1">
        <f>2*60+4</f>
        <v>124</v>
      </c>
      <c r="M4" s="1">
        <f>14*60+22</f>
        <v>862</v>
      </c>
    </row>
    <row r="5" spans="2:13" x14ac:dyDescent="0.15">
      <c r="F5" s="1">
        <v>3</v>
      </c>
      <c r="G5" s="1">
        <f>120+46</f>
        <v>166</v>
      </c>
      <c r="H5" s="1">
        <f>15*60+31</f>
        <v>931</v>
      </c>
      <c r="K5" s="1">
        <v>3</v>
      </c>
      <c r="L5" s="1">
        <f>2*60+40</f>
        <v>160</v>
      </c>
      <c r="M5" s="1">
        <f>12*60+10</f>
        <v>730</v>
      </c>
    </row>
    <row r="6" spans="2:13" x14ac:dyDescent="0.15">
      <c r="F6" s="1">
        <v>4</v>
      </c>
      <c r="G6" s="1">
        <f>60+37</f>
        <v>97</v>
      </c>
      <c r="H6" s="1">
        <f>11*60+33</f>
        <v>693</v>
      </c>
    </row>
    <row r="7" spans="2:13" x14ac:dyDescent="0.15">
      <c r="F7" s="1">
        <v>5</v>
      </c>
      <c r="G7" s="1">
        <f>180+10</f>
        <v>190</v>
      </c>
      <c r="H7" s="1">
        <f>12*60+25</f>
        <v>745</v>
      </c>
    </row>
    <row r="24" spans="1:13" x14ac:dyDescent="0.15">
      <c r="A24" t="s">
        <v>8</v>
      </c>
    </row>
    <row r="26" spans="1:13" x14ac:dyDescent="0.15">
      <c r="F26" s="1" t="s">
        <v>13</v>
      </c>
      <c r="G26" s="1" t="s">
        <v>24</v>
      </c>
      <c r="H26" s="1" t="s">
        <v>7</v>
      </c>
      <c r="K26" s="1" t="s">
        <v>15</v>
      </c>
      <c r="L26" s="1" t="s">
        <v>24</v>
      </c>
      <c r="M26" s="1" t="s">
        <v>7</v>
      </c>
    </row>
    <row r="27" spans="1:13" x14ac:dyDescent="0.15">
      <c r="F27" s="1">
        <v>1</v>
      </c>
      <c r="G27" s="1">
        <v>0</v>
      </c>
      <c r="H27" s="1">
        <v>7</v>
      </c>
      <c r="K27" s="1">
        <v>1</v>
      </c>
      <c r="L27" s="1">
        <v>0</v>
      </c>
      <c r="M27" s="1">
        <v>3</v>
      </c>
    </row>
    <row r="28" spans="1:13" x14ac:dyDescent="0.15">
      <c r="F28" s="1">
        <v>2</v>
      </c>
      <c r="G28" s="1">
        <v>0</v>
      </c>
      <c r="H28" s="1">
        <v>6</v>
      </c>
      <c r="K28" s="1">
        <v>2</v>
      </c>
      <c r="L28" s="1">
        <v>0</v>
      </c>
      <c r="M28" s="1">
        <v>0</v>
      </c>
    </row>
    <row r="29" spans="1:13" x14ac:dyDescent="0.15">
      <c r="F29" s="1">
        <v>3</v>
      </c>
      <c r="G29" s="1">
        <v>0</v>
      </c>
      <c r="H29" s="1">
        <v>3</v>
      </c>
      <c r="K29" s="1">
        <v>3</v>
      </c>
      <c r="L29" s="1">
        <v>0</v>
      </c>
      <c r="M29" s="1">
        <v>0</v>
      </c>
    </row>
    <row r="30" spans="1:13" x14ac:dyDescent="0.15">
      <c r="F30" s="1">
        <v>4</v>
      </c>
      <c r="G30" s="1">
        <v>0</v>
      </c>
      <c r="H30" s="1">
        <v>1</v>
      </c>
    </row>
    <row r="31" spans="1:13" x14ac:dyDescent="0.15">
      <c r="F31" s="1">
        <v>5</v>
      </c>
      <c r="G31" s="1">
        <v>0</v>
      </c>
      <c r="H31" s="1">
        <v>3</v>
      </c>
    </row>
  </sheetData>
  <phoneticPr fontId="1"/>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E1" workbookViewId="0">
      <selection activeCell="K2" sqref="K2:M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v>90</v>
      </c>
      <c r="F3" s="1">
        <v>1</v>
      </c>
      <c r="G3" s="1">
        <v>36</v>
      </c>
      <c r="H3" s="1">
        <f>22*60+8</f>
        <v>1328</v>
      </c>
      <c r="K3" s="1">
        <v>1</v>
      </c>
      <c r="L3" s="1">
        <f>60+46</f>
        <v>106</v>
      </c>
      <c r="M3" s="1">
        <f>25*60+32</f>
        <v>1532</v>
      </c>
    </row>
    <row r="4" spans="2:13" x14ac:dyDescent="0.15">
      <c r="B4" s="1" t="s">
        <v>1</v>
      </c>
      <c r="C4" s="1">
        <f>8*60+23</f>
        <v>503</v>
      </c>
      <c r="F4" s="1">
        <v>2</v>
      </c>
      <c r="G4" s="1">
        <f>60+37</f>
        <v>97</v>
      </c>
      <c r="H4" s="1">
        <f>26*60+0</f>
        <v>1560</v>
      </c>
      <c r="K4" s="1">
        <v>2</v>
      </c>
      <c r="L4" s="1">
        <f>3*60+48</f>
        <v>228</v>
      </c>
      <c r="M4" s="1">
        <f>34*60+30</f>
        <v>2070</v>
      </c>
    </row>
    <row r="5" spans="2:13" x14ac:dyDescent="0.15">
      <c r="F5" s="1">
        <v>3</v>
      </c>
      <c r="G5" s="1">
        <f>2*60+28</f>
        <v>148</v>
      </c>
      <c r="H5" s="1">
        <f>14*60+46</f>
        <v>886</v>
      </c>
      <c r="K5" s="1">
        <v>3</v>
      </c>
      <c r="L5" s="1">
        <f>2*60+42</f>
        <v>162</v>
      </c>
      <c r="M5" s="1">
        <f>49*60+50</f>
        <v>2990</v>
      </c>
    </row>
    <row r="6" spans="2:13" x14ac:dyDescent="0.15">
      <c r="F6" s="1">
        <v>4</v>
      </c>
      <c r="G6" s="1">
        <f>2*60+27</f>
        <v>147</v>
      </c>
      <c r="H6" s="1">
        <f>20*60+58</f>
        <v>1258</v>
      </c>
    </row>
    <row r="7" spans="2:13" x14ac:dyDescent="0.15">
      <c r="F7" s="1">
        <v>5</v>
      </c>
      <c r="G7" s="1">
        <f>60+46</f>
        <v>106</v>
      </c>
      <c r="H7" s="1">
        <f>25*60+32</f>
        <v>1532</v>
      </c>
    </row>
    <row r="24" spans="1:13" x14ac:dyDescent="0.15">
      <c r="A24" t="s">
        <v>9</v>
      </c>
    </row>
    <row r="25" spans="1:13" x14ac:dyDescent="0.15">
      <c r="A25" t="s">
        <v>10</v>
      </c>
    </row>
    <row r="26" spans="1:13" x14ac:dyDescent="0.15">
      <c r="F26" s="1" t="s">
        <v>13</v>
      </c>
      <c r="G26" s="1" t="s">
        <v>24</v>
      </c>
      <c r="H26" s="1" t="s">
        <v>7</v>
      </c>
      <c r="K26" s="1" t="s">
        <v>15</v>
      </c>
      <c r="L26" s="1" t="s">
        <v>24</v>
      </c>
      <c r="M26" s="1" t="s">
        <v>7</v>
      </c>
    </row>
    <row r="27" spans="1:13" x14ac:dyDescent="0.15">
      <c r="F27" s="1">
        <v>1</v>
      </c>
      <c r="G27" s="1">
        <v>0</v>
      </c>
      <c r="H27" s="1">
        <v>6</v>
      </c>
      <c r="K27" s="1">
        <v>1</v>
      </c>
      <c r="L27" s="1">
        <v>0</v>
      </c>
      <c r="M27" s="1">
        <v>5</v>
      </c>
    </row>
    <row r="28" spans="1:13" x14ac:dyDescent="0.15">
      <c r="F28" s="1">
        <v>2</v>
      </c>
      <c r="G28" s="1">
        <v>0</v>
      </c>
      <c r="H28" s="1">
        <v>4</v>
      </c>
      <c r="K28" s="1">
        <v>2</v>
      </c>
      <c r="L28" s="1">
        <v>0</v>
      </c>
      <c r="M28" s="1">
        <v>7</v>
      </c>
    </row>
    <row r="29" spans="1:13" x14ac:dyDescent="0.15">
      <c r="B29" s="1"/>
      <c r="C29" s="1" t="s">
        <v>12</v>
      </c>
      <c r="F29" s="1">
        <v>3</v>
      </c>
      <c r="G29" s="1">
        <v>0</v>
      </c>
      <c r="H29" s="1">
        <v>1</v>
      </c>
      <c r="K29" s="1">
        <v>3</v>
      </c>
      <c r="L29" s="1">
        <v>0</v>
      </c>
      <c r="M29" s="1">
        <v>4</v>
      </c>
    </row>
    <row r="30" spans="1:13" x14ac:dyDescent="0.15">
      <c r="B30" s="1" t="s">
        <v>22</v>
      </c>
      <c r="C30" s="1">
        <v>0</v>
      </c>
      <c r="F30" s="1">
        <v>4</v>
      </c>
      <c r="G30" s="1">
        <v>0</v>
      </c>
      <c r="H30" s="1">
        <v>5</v>
      </c>
    </row>
    <row r="31" spans="1:13" x14ac:dyDescent="0.15">
      <c r="B31" s="1" t="s">
        <v>11</v>
      </c>
      <c r="C31" s="1">
        <v>1</v>
      </c>
      <c r="F31" s="1">
        <v>5</v>
      </c>
      <c r="G31" s="1">
        <v>0</v>
      </c>
      <c r="H31" s="1">
        <v>5</v>
      </c>
    </row>
  </sheetData>
  <phoneticPr fontId="1"/>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E1" workbookViewId="0">
      <selection activeCell="K2" sqref="K2:M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 min="14" max="14" width="49.5" customWidth="1"/>
    <col min="15" max="15" width="38.875" customWidth="1"/>
  </cols>
  <sheetData>
    <row r="1" spans="2:15" ht="14.25" thickBot="1" x14ac:dyDescent="0.2"/>
    <row r="2" spans="2:15" ht="15" thickTop="1" thickBot="1" x14ac:dyDescent="0.2">
      <c r="B2" s="1" t="s">
        <v>16</v>
      </c>
      <c r="C2" s="1" t="s">
        <v>6</v>
      </c>
      <c r="F2" s="1" t="s">
        <v>17</v>
      </c>
      <c r="G2" s="1" t="s">
        <v>21</v>
      </c>
      <c r="H2" s="1" t="s">
        <v>4</v>
      </c>
      <c r="K2" s="1" t="s">
        <v>18</v>
      </c>
      <c r="L2" s="1" t="s">
        <v>21</v>
      </c>
      <c r="M2" s="1" t="s">
        <v>4</v>
      </c>
      <c r="N2" s="3" t="s">
        <v>29</v>
      </c>
      <c r="O2" s="4" t="s">
        <v>30</v>
      </c>
    </row>
    <row r="3" spans="2:15" ht="15" thickTop="1" thickBot="1" x14ac:dyDescent="0.2">
      <c r="B3" s="1" t="s">
        <v>22</v>
      </c>
      <c r="C3" s="1">
        <f>60+30</f>
        <v>90</v>
      </c>
      <c r="F3" s="1">
        <v>1</v>
      </c>
      <c r="G3" s="1">
        <f>60+11</f>
        <v>71</v>
      </c>
      <c r="H3" s="1">
        <f>22*60+3</f>
        <v>1323</v>
      </c>
      <c r="K3" s="1">
        <v>1</v>
      </c>
      <c r="L3" s="1">
        <v>139</v>
      </c>
      <c r="M3" s="1">
        <v>868</v>
      </c>
    </row>
    <row r="4" spans="2:15" ht="15" thickTop="1" thickBot="1" x14ac:dyDescent="0.2">
      <c r="B4" s="1" t="s">
        <v>1</v>
      </c>
      <c r="C4" s="1">
        <f>7*60+59</f>
        <v>479</v>
      </c>
      <c r="F4" s="1">
        <v>2</v>
      </c>
      <c r="G4" s="1">
        <f>60+37</f>
        <v>97</v>
      </c>
      <c r="H4" s="1">
        <f>19*60+40</f>
        <v>1180</v>
      </c>
      <c r="K4" s="1">
        <v>2</v>
      </c>
      <c r="L4" s="1">
        <f>3*60+8</f>
        <v>188</v>
      </c>
      <c r="M4" s="1">
        <f>19*60+33</f>
        <v>1173</v>
      </c>
      <c r="N4" s="5">
        <f>(L4-L3)</f>
        <v>49</v>
      </c>
      <c r="O4" s="5">
        <f>(M4-M3)</f>
        <v>305</v>
      </c>
    </row>
    <row r="5" spans="2:15" ht="15" thickTop="1" thickBot="1" x14ac:dyDescent="0.2">
      <c r="F5" s="1">
        <v>3</v>
      </c>
      <c r="G5" s="1">
        <f>60+57</f>
        <v>117</v>
      </c>
      <c r="H5" s="1">
        <f>15*60+16</f>
        <v>916</v>
      </c>
      <c r="K5" s="1">
        <v>3</v>
      </c>
      <c r="L5" s="1">
        <f>2*60+25</f>
        <v>145</v>
      </c>
      <c r="M5" s="1">
        <f>32*60+26</f>
        <v>1946</v>
      </c>
      <c r="N5" s="5">
        <f>(L5-L3)</f>
        <v>6</v>
      </c>
      <c r="O5" s="5">
        <f>(M5-M3)</f>
        <v>1078</v>
      </c>
    </row>
    <row r="6" spans="2:15" ht="14.25" thickTop="1" x14ac:dyDescent="0.15">
      <c r="F6" s="1">
        <v>4</v>
      </c>
      <c r="G6" s="1">
        <f>3*60+51</f>
        <v>231</v>
      </c>
      <c r="H6" s="1">
        <f>16*60+15</f>
        <v>975</v>
      </c>
    </row>
    <row r="7" spans="2:15" x14ac:dyDescent="0.15">
      <c r="F7" s="1">
        <v>5</v>
      </c>
      <c r="G7" s="1">
        <f>2*60+19</f>
        <v>139</v>
      </c>
      <c r="H7" s="1">
        <f>14*60+28</f>
        <v>868</v>
      </c>
    </row>
    <row r="24" spans="1:13" x14ac:dyDescent="0.15">
      <c r="A24" t="s">
        <v>27</v>
      </c>
    </row>
    <row r="26" spans="1:13" x14ac:dyDescent="0.15">
      <c r="F26" s="1" t="s">
        <v>17</v>
      </c>
      <c r="G26" s="1" t="s">
        <v>24</v>
      </c>
      <c r="H26" s="1" t="s">
        <v>7</v>
      </c>
      <c r="K26" s="1" t="s">
        <v>18</v>
      </c>
      <c r="L26" s="1" t="s">
        <v>24</v>
      </c>
      <c r="M26" s="1" t="s">
        <v>7</v>
      </c>
    </row>
    <row r="27" spans="1:13" x14ac:dyDescent="0.15">
      <c r="F27" s="1">
        <v>1</v>
      </c>
      <c r="G27" s="1">
        <v>0</v>
      </c>
      <c r="H27" s="1">
        <v>3</v>
      </c>
      <c r="K27" s="1">
        <v>1</v>
      </c>
      <c r="L27" s="1">
        <v>0</v>
      </c>
      <c r="M27" s="1">
        <v>3</v>
      </c>
    </row>
    <row r="28" spans="1:13" x14ac:dyDescent="0.15">
      <c r="F28" s="1">
        <v>2</v>
      </c>
      <c r="G28" s="1">
        <v>0</v>
      </c>
      <c r="H28" s="1">
        <v>2</v>
      </c>
      <c r="K28" s="1">
        <v>2</v>
      </c>
      <c r="L28" s="1">
        <v>0</v>
      </c>
      <c r="M28" s="1">
        <v>2</v>
      </c>
    </row>
    <row r="29" spans="1:13" x14ac:dyDescent="0.15">
      <c r="F29" s="1">
        <v>3</v>
      </c>
      <c r="G29" s="1">
        <v>0</v>
      </c>
      <c r="H29" s="1">
        <v>3</v>
      </c>
      <c r="K29" s="1">
        <v>3</v>
      </c>
      <c r="L29" s="1">
        <v>0</v>
      </c>
      <c r="M29" s="1">
        <v>4</v>
      </c>
    </row>
    <row r="30" spans="1:13" x14ac:dyDescent="0.15">
      <c r="F30" s="1">
        <v>4</v>
      </c>
      <c r="G30" s="1">
        <v>0</v>
      </c>
      <c r="H30" s="1">
        <v>3</v>
      </c>
    </row>
    <row r="31" spans="1:13" x14ac:dyDescent="0.15">
      <c r="F31" s="1">
        <v>5</v>
      </c>
      <c r="G31" s="1">
        <v>0</v>
      </c>
      <c r="H31" s="1">
        <v>3</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D1" workbookViewId="0">
      <selection activeCell="K2" sqref="K2:M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f>60+43</f>
        <v>103</v>
      </c>
      <c r="F3" s="1">
        <v>1</v>
      </c>
      <c r="G3" s="1">
        <f>52</f>
        <v>52</v>
      </c>
      <c r="H3" s="1">
        <f>20*60</f>
        <v>1200</v>
      </c>
      <c r="K3" s="1">
        <v>1</v>
      </c>
      <c r="L3" s="1">
        <v>137</v>
      </c>
      <c r="M3" s="1">
        <v>731</v>
      </c>
    </row>
    <row r="4" spans="2:13" x14ac:dyDescent="0.15">
      <c r="B4" s="1" t="s">
        <v>1</v>
      </c>
      <c r="C4" s="1">
        <f>6*60+53</f>
        <v>413</v>
      </c>
      <c r="F4" s="1">
        <v>2</v>
      </c>
      <c r="G4" s="1">
        <f>60+25</f>
        <v>85</v>
      </c>
      <c r="H4" s="1">
        <f>20*60+29</f>
        <v>1229</v>
      </c>
      <c r="K4" s="1">
        <v>2</v>
      </c>
      <c r="L4" s="1">
        <f>3*60+9</f>
        <v>189</v>
      </c>
      <c r="M4" s="1">
        <f>38*60+16</f>
        <v>2296</v>
      </c>
    </row>
    <row r="5" spans="2:13" x14ac:dyDescent="0.15">
      <c r="F5" s="1">
        <v>3</v>
      </c>
      <c r="G5" s="1">
        <f>60+47</f>
        <v>107</v>
      </c>
      <c r="H5" s="1">
        <f>11*60+23</f>
        <v>683</v>
      </c>
      <c r="K5" s="1">
        <v>3</v>
      </c>
      <c r="L5" s="1">
        <f>3*60+49</f>
        <v>229</v>
      </c>
      <c r="M5" s="1">
        <f>19*60+51</f>
        <v>1191</v>
      </c>
    </row>
    <row r="6" spans="2:13" x14ac:dyDescent="0.15">
      <c r="F6" s="1">
        <v>4</v>
      </c>
      <c r="G6" s="1">
        <f>2*60+3</f>
        <v>123</v>
      </c>
      <c r="H6" s="1">
        <f>15*60+17</f>
        <v>917</v>
      </c>
    </row>
    <row r="7" spans="2:13" x14ac:dyDescent="0.15">
      <c r="F7" s="1">
        <v>5</v>
      </c>
      <c r="G7" s="1">
        <f>2*60+17</f>
        <v>137</v>
      </c>
      <c r="H7" s="1">
        <f>12*60+11</f>
        <v>731</v>
      </c>
    </row>
    <row r="24" spans="1:13" x14ac:dyDescent="0.15">
      <c r="A24" t="s">
        <v>26</v>
      </c>
    </row>
    <row r="26" spans="1:13" x14ac:dyDescent="0.15">
      <c r="F26" s="1" t="s">
        <v>13</v>
      </c>
      <c r="G26" s="1" t="s">
        <v>24</v>
      </c>
      <c r="H26" s="1" t="s">
        <v>7</v>
      </c>
      <c r="K26" s="1" t="s">
        <v>15</v>
      </c>
      <c r="L26" s="1" t="s">
        <v>24</v>
      </c>
      <c r="M26" s="1" t="s">
        <v>7</v>
      </c>
    </row>
    <row r="27" spans="1:13" x14ac:dyDescent="0.15">
      <c r="F27" s="1">
        <v>1</v>
      </c>
      <c r="G27" s="1">
        <v>0</v>
      </c>
      <c r="H27" s="1">
        <v>1</v>
      </c>
      <c r="K27" s="1">
        <v>1</v>
      </c>
      <c r="L27" s="1">
        <v>0</v>
      </c>
      <c r="M27" s="1">
        <v>0</v>
      </c>
    </row>
    <row r="28" spans="1:13" x14ac:dyDescent="0.15">
      <c r="F28" s="1">
        <v>2</v>
      </c>
      <c r="G28" s="1">
        <v>0</v>
      </c>
      <c r="H28" s="1">
        <v>2</v>
      </c>
      <c r="K28" s="1">
        <v>2</v>
      </c>
      <c r="L28" s="1">
        <v>0</v>
      </c>
      <c r="M28" s="1">
        <v>3</v>
      </c>
    </row>
    <row r="29" spans="1:13" x14ac:dyDescent="0.15">
      <c r="F29" s="1">
        <v>3</v>
      </c>
      <c r="G29" s="1">
        <v>0</v>
      </c>
      <c r="H29" s="1">
        <v>1</v>
      </c>
      <c r="K29" s="1">
        <v>3</v>
      </c>
      <c r="L29" s="1">
        <v>0</v>
      </c>
      <c r="M29" s="1">
        <v>1</v>
      </c>
    </row>
    <row r="30" spans="1:13" x14ac:dyDescent="0.15">
      <c r="F30" s="1">
        <v>4</v>
      </c>
      <c r="G30" s="1">
        <v>0</v>
      </c>
      <c r="H30" s="1">
        <v>3</v>
      </c>
    </row>
    <row r="31" spans="1:13" x14ac:dyDescent="0.15">
      <c r="F31" s="1">
        <v>5</v>
      </c>
      <c r="G31" s="1">
        <v>0</v>
      </c>
      <c r="H31" s="1">
        <v>0</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9"/>
  <sheetViews>
    <sheetView tabSelected="1" topLeftCell="I72" workbookViewId="0">
      <selection activeCell="P108" sqref="P108"/>
    </sheetView>
  </sheetViews>
  <sheetFormatPr defaultRowHeight="13.5" x14ac:dyDescent="0.15"/>
  <cols>
    <col min="2" max="2" width="26.875" customWidth="1"/>
    <col min="3" max="4" width="30.5" customWidth="1"/>
    <col min="5" max="5" width="27" customWidth="1"/>
    <col min="6" max="6" width="27.375" customWidth="1"/>
    <col min="7" max="7" width="37" customWidth="1"/>
    <col min="8" max="8" width="38.125" customWidth="1"/>
  </cols>
  <sheetData>
    <row r="1" spans="2:4" x14ac:dyDescent="0.15">
      <c r="C1" t="s">
        <v>31</v>
      </c>
      <c r="D1" t="s">
        <v>32</v>
      </c>
    </row>
    <row r="2" spans="2:4" x14ac:dyDescent="0.15">
      <c r="B2" s="1" t="s">
        <v>33</v>
      </c>
      <c r="C2" s="1">
        <f>120+40</f>
        <v>160</v>
      </c>
      <c r="D2" s="2">
        <f>11*60</f>
        <v>660</v>
      </c>
    </row>
    <row r="3" spans="2:4" x14ac:dyDescent="0.15">
      <c r="B3" s="1" t="s">
        <v>34</v>
      </c>
      <c r="C3" s="1">
        <f>2*60+40</f>
        <v>160</v>
      </c>
      <c r="D3" s="1">
        <f>12*60+10</f>
        <v>730</v>
      </c>
    </row>
    <row r="4" spans="2:4" x14ac:dyDescent="0.15">
      <c r="B4" s="1" t="s">
        <v>35</v>
      </c>
      <c r="C4" s="1">
        <f>2*60+42</f>
        <v>162</v>
      </c>
      <c r="D4" s="1">
        <f>49*60+50</f>
        <v>2990</v>
      </c>
    </row>
    <row r="5" spans="2:4" x14ac:dyDescent="0.15">
      <c r="B5" s="1" t="s">
        <v>36</v>
      </c>
      <c r="C5" s="1">
        <f>2*60+25</f>
        <v>145</v>
      </c>
      <c r="D5" s="1">
        <f>32*60+26</f>
        <v>1946</v>
      </c>
    </row>
    <row r="6" spans="2:4" x14ac:dyDescent="0.15">
      <c r="B6" s="1" t="s">
        <v>37</v>
      </c>
      <c r="C6" s="1">
        <f>3*60+49</f>
        <v>229</v>
      </c>
      <c r="D6" s="1">
        <f>19*60+51</f>
        <v>1191</v>
      </c>
    </row>
    <row r="25" spans="1:8" x14ac:dyDescent="0.15">
      <c r="A25" t="s">
        <v>38</v>
      </c>
      <c r="B25" s="1" t="s">
        <v>15</v>
      </c>
      <c r="C25" s="1" t="s">
        <v>21</v>
      </c>
      <c r="D25" s="2" t="s">
        <v>0</v>
      </c>
      <c r="E25" t="s">
        <v>39</v>
      </c>
      <c r="F25" s="1" t="s">
        <v>15</v>
      </c>
      <c r="G25" s="1" t="s">
        <v>21</v>
      </c>
      <c r="H25" s="1" t="s">
        <v>4</v>
      </c>
    </row>
    <row r="26" spans="1:8" x14ac:dyDescent="0.15">
      <c r="B26" s="1">
        <v>1</v>
      </c>
      <c r="C26" s="1">
        <v>105</v>
      </c>
      <c r="D26" s="2">
        <v>485</v>
      </c>
      <c r="F26" s="1">
        <v>1</v>
      </c>
      <c r="G26" s="1">
        <f>60+46</f>
        <v>106</v>
      </c>
      <c r="H26" s="1">
        <f>25*60+32</f>
        <v>1532</v>
      </c>
    </row>
    <row r="27" spans="1:8" x14ac:dyDescent="0.15">
      <c r="B27" s="1">
        <v>2</v>
      </c>
      <c r="C27" s="1">
        <f>60+53</f>
        <v>113</v>
      </c>
      <c r="D27" s="2">
        <f>9*60+54</f>
        <v>594</v>
      </c>
      <c r="F27" s="1">
        <v>2</v>
      </c>
      <c r="G27" s="1">
        <f>3*60+48</f>
        <v>228</v>
      </c>
      <c r="H27" s="1">
        <f>34*60+30</f>
        <v>2070</v>
      </c>
    </row>
    <row r="28" spans="1:8" x14ac:dyDescent="0.15">
      <c r="B28" s="1">
        <v>3</v>
      </c>
      <c r="C28" s="1">
        <f>120+40</f>
        <v>160</v>
      </c>
      <c r="D28" s="2">
        <f>11*60</f>
        <v>660</v>
      </c>
      <c r="F28" s="1">
        <v>3</v>
      </c>
      <c r="G28" s="1">
        <f>2*60+42</f>
        <v>162</v>
      </c>
      <c r="H28" s="1">
        <f>49*60+50</f>
        <v>2990</v>
      </c>
    </row>
    <row r="31" spans="1:8" x14ac:dyDescent="0.15">
      <c r="A31" t="s">
        <v>40</v>
      </c>
      <c r="B31" s="1" t="s">
        <v>41</v>
      </c>
      <c r="C31" s="1" t="s">
        <v>42</v>
      </c>
      <c r="D31" s="1" t="s">
        <v>43</v>
      </c>
      <c r="E31" t="s">
        <v>44</v>
      </c>
      <c r="F31" s="1" t="s">
        <v>41</v>
      </c>
      <c r="G31" s="1" t="s">
        <v>45</v>
      </c>
      <c r="H31" s="1" t="s">
        <v>46</v>
      </c>
    </row>
    <row r="32" spans="1:8" x14ac:dyDescent="0.15">
      <c r="B32" s="1">
        <v>1</v>
      </c>
      <c r="C32" s="1">
        <f>D26</f>
        <v>485</v>
      </c>
      <c r="D32" s="1">
        <f>H26</f>
        <v>1532</v>
      </c>
      <c r="F32" s="1">
        <v>1</v>
      </c>
      <c r="G32" s="1">
        <f>C26</f>
        <v>105</v>
      </c>
      <c r="H32" s="1">
        <f>G26</f>
        <v>106</v>
      </c>
    </row>
    <row r="33" spans="2:8" x14ac:dyDescent="0.15">
      <c r="B33" s="1">
        <v>2</v>
      </c>
      <c r="C33" s="1">
        <f>D27</f>
        <v>594</v>
      </c>
      <c r="D33" s="1">
        <f>H27</f>
        <v>2070</v>
      </c>
      <c r="F33" s="1">
        <v>2</v>
      </c>
      <c r="G33" s="1">
        <f>C27</f>
        <v>113</v>
      </c>
      <c r="H33" s="1">
        <f>G27</f>
        <v>228</v>
      </c>
    </row>
    <row r="34" spans="2:8" x14ac:dyDescent="0.15">
      <c r="B34" s="1">
        <v>3</v>
      </c>
      <c r="C34" s="1">
        <f>D28</f>
        <v>660</v>
      </c>
      <c r="D34" s="1">
        <f>H28</f>
        <v>2990</v>
      </c>
      <c r="F34" s="1">
        <v>3</v>
      </c>
      <c r="G34" s="1">
        <f>C28</f>
        <v>160</v>
      </c>
      <c r="H34" s="1">
        <f>G28</f>
        <v>162</v>
      </c>
    </row>
    <row r="53" spans="1:8" x14ac:dyDescent="0.15">
      <c r="A53" t="s">
        <v>47</v>
      </c>
      <c r="B53" s="1" t="s">
        <v>13</v>
      </c>
      <c r="C53" s="1" t="s">
        <v>20</v>
      </c>
      <c r="D53" s="1" t="s">
        <v>2</v>
      </c>
      <c r="E53" t="s">
        <v>48</v>
      </c>
      <c r="F53" s="1" t="s">
        <v>13</v>
      </c>
      <c r="G53" s="1" t="s">
        <v>24</v>
      </c>
      <c r="H53" s="1" t="s">
        <v>7</v>
      </c>
    </row>
    <row r="54" spans="1:8" x14ac:dyDescent="0.15">
      <c r="B54" s="1">
        <v>1</v>
      </c>
      <c r="C54" s="1">
        <v>0</v>
      </c>
      <c r="D54" s="1">
        <v>6</v>
      </c>
      <c r="F54" s="1">
        <v>1</v>
      </c>
      <c r="G54" s="1">
        <v>0</v>
      </c>
      <c r="H54" s="1">
        <v>7</v>
      </c>
    </row>
    <row r="55" spans="1:8" x14ac:dyDescent="0.15">
      <c r="B55" s="1">
        <v>2</v>
      </c>
      <c r="C55" s="1">
        <v>0</v>
      </c>
      <c r="D55" s="1">
        <v>0</v>
      </c>
      <c r="F55" s="1">
        <v>2</v>
      </c>
      <c r="G55" s="1">
        <v>0</v>
      </c>
      <c r="H55" s="1">
        <v>6</v>
      </c>
    </row>
    <row r="56" spans="1:8" x14ac:dyDescent="0.15">
      <c r="B56" s="1">
        <v>3</v>
      </c>
      <c r="C56" s="1">
        <v>0</v>
      </c>
      <c r="D56" s="1">
        <v>3</v>
      </c>
      <c r="F56" s="1">
        <v>3</v>
      </c>
      <c r="G56" s="1">
        <v>0</v>
      </c>
      <c r="H56" s="1">
        <v>3</v>
      </c>
    </row>
    <row r="57" spans="1:8" x14ac:dyDescent="0.15">
      <c r="B57" s="1">
        <v>4</v>
      </c>
      <c r="C57" s="1">
        <v>0</v>
      </c>
      <c r="D57" s="1">
        <v>1</v>
      </c>
      <c r="F57" s="1">
        <v>4</v>
      </c>
      <c r="G57" s="1">
        <v>0</v>
      </c>
      <c r="H57" s="1">
        <v>1</v>
      </c>
    </row>
    <row r="58" spans="1:8" x14ac:dyDescent="0.15">
      <c r="B58" s="1">
        <v>5</v>
      </c>
      <c r="C58" s="1">
        <v>0</v>
      </c>
      <c r="D58" s="1">
        <v>0</v>
      </c>
      <c r="F58" s="1">
        <v>5</v>
      </c>
      <c r="G58" s="1">
        <v>0</v>
      </c>
      <c r="H58" s="1">
        <v>3</v>
      </c>
    </row>
    <row r="60" spans="1:8" x14ac:dyDescent="0.15">
      <c r="B60" s="1" t="s">
        <v>15</v>
      </c>
      <c r="C60" s="1" t="s">
        <v>20</v>
      </c>
      <c r="D60" s="1" t="s">
        <v>2</v>
      </c>
      <c r="F60" s="1" t="s">
        <v>15</v>
      </c>
      <c r="G60" s="1" t="s">
        <v>24</v>
      </c>
      <c r="H60" s="1" t="s">
        <v>7</v>
      </c>
    </row>
    <row r="61" spans="1:8" x14ac:dyDescent="0.15">
      <c r="B61" s="1">
        <v>1</v>
      </c>
      <c r="C61" s="1">
        <v>0</v>
      </c>
      <c r="D61" s="1">
        <v>0</v>
      </c>
      <c r="F61" s="1">
        <v>1</v>
      </c>
      <c r="G61" s="1">
        <v>0</v>
      </c>
      <c r="H61" s="1">
        <v>3</v>
      </c>
    </row>
    <row r="62" spans="1:8" x14ac:dyDescent="0.15">
      <c r="B62" s="1">
        <v>2</v>
      </c>
      <c r="C62" s="1">
        <v>0</v>
      </c>
      <c r="D62" s="1">
        <v>0</v>
      </c>
      <c r="F62" s="1">
        <v>2</v>
      </c>
      <c r="G62" s="1">
        <v>0</v>
      </c>
      <c r="H62" s="1">
        <v>0</v>
      </c>
    </row>
    <row r="63" spans="1:8" x14ac:dyDescent="0.15">
      <c r="B63" s="1">
        <v>3</v>
      </c>
      <c r="C63" s="1">
        <v>0</v>
      </c>
      <c r="D63" s="1">
        <v>2</v>
      </c>
      <c r="F63" s="1">
        <v>3</v>
      </c>
      <c r="G63" s="1">
        <v>0</v>
      </c>
      <c r="H63" s="1">
        <v>0</v>
      </c>
    </row>
    <row r="65" spans="1:11" x14ac:dyDescent="0.15">
      <c r="A65" t="s">
        <v>49</v>
      </c>
      <c r="B65" s="1" t="s">
        <v>13</v>
      </c>
      <c r="C65" s="1" t="s">
        <v>24</v>
      </c>
      <c r="D65" s="1" t="s">
        <v>7</v>
      </c>
      <c r="E65" t="s">
        <v>50</v>
      </c>
      <c r="F65" s="1" t="s">
        <v>13</v>
      </c>
      <c r="G65" s="1" t="s">
        <v>24</v>
      </c>
      <c r="H65" s="1" t="s">
        <v>7</v>
      </c>
    </row>
    <row r="66" spans="1:11" x14ac:dyDescent="0.15">
      <c r="B66" s="1">
        <v>1</v>
      </c>
      <c r="C66" s="1">
        <v>0</v>
      </c>
      <c r="D66" s="1">
        <v>6</v>
      </c>
      <c r="F66" s="1">
        <v>1</v>
      </c>
      <c r="G66" s="1">
        <v>0</v>
      </c>
      <c r="H66" s="1">
        <v>3</v>
      </c>
    </row>
    <row r="67" spans="1:11" x14ac:dyDescent="0.15">
      <c r="B67" s="1">
        <v>2</v>
      </c>
      <c r="C67" s="1">
        <v>0</v>
      </c>
      <c r="D67" s="1">
        <v>4</v>
      </c>
      <c r="F67" s="1">
        <v>2</v>
      </c>
      <c r="G67" s="1">
        <v>0</v>
      </c>
      <c r="H67" s="1">
        <v>2</v>
      </c>
    </row>
    <row r="68" spans="1:11" x14ac:dyDescent="0.15">
      <c r="B68" s="1">
        <v>3</v>
      </c>
      <c r="C68" s="1">
        <v>0</v>
      </c>
      <c r="D68" s="1">
        <v>1</v>
      </c>
      <c r="F68" s="1">
        <v>3</v>
      </c>
      <c r="G68" s="1">
        <v>0</v>
      </c>
      <c r="H68" s="1">
        <v>3</v>
      </c>
    </row>
    <row r="69" spans="1:11" x14ac:dyDescent="0.15">
      <c r="B69" s="1">
        <v>4</v>
      </c>
      <c r="C69" s="1">
        <v>0</v>
      </c>
      <c r="D69" s="1">
        <v>5</v>
      </c>
      <c r="F69" s="1">
        <v>4</v>
      </c>
      <c r="G69" s="1">
        <v>0</v>
      </c>
      <c r="H69" s="1">
        <v>3</v>
      </c>
    </row>
    <row r="70" spans="1:11" x14ac:dyDescent="0.15">
      <c r="B70" s="1">
        <v>5</v>
      </c>
      <c r="C70" s="1">
        <v>0</v>
      </c>
      <c r="D70" s="1">
        <v>5</v>
      </c>
      <c r="F70" s="1">
        <v>5</v>
      </c>
      <c r="G70" s="1">
        <v>0</v>
      </c>
      <c r="H70" s="1">
        <v>3</v>
      </c>
    </row>
    <row r="72" spans="1:11" x14ac:dyDescent="0.15">
      <c r="B72" s="1" t="s">
        <v>15</v>
      </c>
      <c r="C72" s="1" t="s">
        <v>24</v>
      </c>
      <c r="D72" s="1" t="s">
        <v>7</v>
      </c>
      <c r="E72" t="s">
        <v>52</v>
      </c>
      <c r="F72" s="1" t="s">
        <v>53</v>
      </c>
      <c r="G72" s="1" t="s">
        <v>59</v>
      </c>
      <c r="H72" s="1" t="s">
        <v>60</v>
      </c>
      <c r="I72" s="1" t="s">
        <v>61</v>
      </c>
      <c r="J72" s="1" t="s">
        <v>62</v>
      </c>
      <c r="K72" s="1" t="s">
        <v>63</v>
      </c>
    </row>
    <row r="73" spans="1:11" x14ac:dyDescent="0.15">
      <c r="B73" s="1">
        <v>1</v>
      </c>
      <c r="C73" s="1">
        <v>0</v>
      </c>
      <c r="D73" s="1">
        <v>5</v>
      </c>
      <c r="F73" s="1" t="s">
        <v>54</v>
      </c>
      <c r="G73" s="1">
        <v>6</v>
      </c>
      <c r="H73" s="1">
        <v>7</v>
      </c>
      <c r="I73" s="1">
        <v>6</v>
      </c>
      <c r="J73" s="1">
        <v>3</v>
      </c>
      <c r="K73" s="1">
        <v>1</v>
      </c>
    </row>
    <row r="74" spans="1:11" x14ac:dyDescent="0.15">
      <c r="B74" s="1">
        <v>2</v>
      </c>
      <c r="C74" s="1">
        <v>0</v>
      </c>
      <c r="D74" s="1">
        <v>7</v>
      </c>
      <c r="F74" s="1" t="s">
        <v>55</v>
      </c>
      <c r="G74" s="1">
        <v>3</v>
      </c>
      <c r="H74" s="1">
        <v>3</v>
      </c>
      <c r="I74" s="1">
        <v>1</v>
      </c>
      <c r="J74" s="1">
        <v>3</v>
      </c>
      <c r="K74" s="1">
        <v>1</v>
      </c>
    </row>
    <row r="75" spans="1:11" x14ac:dyDescent="0.15">
      <c r="B75" s="1">
        <v>3</v>
      </c>
      <c r="C75" s="1">
        <v>0</v>
      </c>
      <c r="D75" s="1">
        <v>4</v>
      </c>
      <c r="F75" s="1" t="s">
        <v>56</v>
      </c>
      <c r="G75" s="1">
        <v>0</v>
      </c>
      <c r="H75" s="1">
        <v>3</v>
      </c>
      <c r="I75" s="1">
        <v>5</v>
      </c>
      <c r="J75" s="1">
        <v>3</v>
      </c>
      <c r="K75" s="1">
        <v>0</v>
      </c>
    </row>
    <row r="76" spans="1:11" x14ac:dyDescent="0.15">
      <c r="F76" s="1" t="s">
        <v>57</v>
      </c>
      <c r="G76" s="1">
        <v>0</v>
      </c>
      <c r="H76" s="1">
        <v>0</v>
      </c>
      <c r="I76" s="1">
        <v>7</v>
      </c>
      <c r="J76" s="1">
        <v>2</v>
      </c>
      <c r="K76" s="1">
        <v>3</v>
      </c>
    </row>
    <row r="77" spans="1:11" x14ac:dyDescent="0.15">
      <c r="A77" t="s">
        <v>51</v>
      </c>
      <c r="B77" s="1" t="s">
        <v>13</v>
      </c>
      <c r="C77" s="1" t="s">
        <v>24</v>
      </c>
      <c r="D77" s="1" t="s">
        <v>7</v>
      </c>
      <c r="F77" s="1" t="s">
        <v>58</v>
      </c>
      <c r="G77" s="1">
        <v>2</v>
      </c>
      <c r="H77" s="1">
        <v>0</v>
      </c>
      <c r="I77" s="1">
        <v>4</v>
      </c>
      <c r="J77" s="1">
        <v>4</v>
      </c>
      <c r="K77" s="1">
        <v>1</v>
      </c>
    </row>
    <row r="78" spans="1:11" x14ac:dyDescent="0.15">
      <c r="B78" s="1">
        <v>1</v>
      </c>
      <c r="C78" s="1">
        <v>0</v>
      </c>
      <c r="D78" s="1">
        <v>1</v>
      </c>
    </row>
    <row r="79" spans="1:11" x14ac:dyDescent="0.15">
      <c r="B79" s="1">
        <v>2</v>
      </c>
      <c r="C79" s="1">
        <v>0</v>
      </c>
      <c r="D79" s="1">
        <v>2</v>
      </c>
    </row>
    <row r="80" spans="1:11" x14ac:dyDescent="0.15">
      <c r="B80" s="1">
        <v>3</v>
      </c>
      <c r="C80" s="1">
        <v>0</v>
      </c>
      <c r="D80" s="1">
        <v>1</v>
      </c>
    </row>
    <row r="81" spans="2:21" x14ac:dyDescent="0.15">
      <c r="B81" s="1">
        <v>4</v>
      </c>
      <c r="C81" s="1">
        <v>0</v>
      </c>
      <c r="D81" s="1">
        <v>3</v>
      </c>
    </row>
    <row r="82" spans="2:21" x14ac:dyDescent="0.15">
      <c r="B82" s="1">
        <v>5</v>
      </c>
      <c r="C82" s="1">
        <v>0</v>
      </c>
      <c r="D82" s="1">
        <v>0</v>
      </c>
    </row>
    <row r="84" spans="2:21" x14ac:dyDescent="0.15">
      <c r="B84" s="1" t="s">
        <v>15</v>
      </c>
      <c r="C84" s="1" t="s">
        <v>24</v>
      </c>
      <c r="D84" s="1" t="s">
        <v>7</v>
      </c>
    </row>
    <row r="85" spans="2:21" x14ac:dyDescent="0.15">
      <c r="B85" s="1">
        <v>1</v>
      </c>
      <c r="C85" s="1">
        <v>0</v>
      </c>
      <c r="D85" s="1">
        <v>0</v>
      </c>
    </row>
    <row r="86" spans="2:21" x14ac:dyDescent="0.15">
      <c r="B86" s="1">
        <v>2</v>
      </c>
      <c r="C86" s="1">
        <v>0</v>
      </c>
      <c r="D86" s="1">
        <v>3</v>
      </c>
    </row>
    <row r="87" spans="2:21" x14ac:dyDescent="0.15">
      <c r="B87" s="1">
        <v>3</v>
      </c>
      <c r="C87" s="1">
        <v>0</v>
      </c>
      <c r="D87" s="1">
        <v>1</v>
      </c>
    </row>
    <row r="96" spans="2:21" x14ac:dyDescent="0.15">
      <c r="F96" s="1" t="s">
        <v>80</v>
      </c>
      <c r="G96" s="1" t="s">
        <v>91</v>
      </c>
      <c r="H96" s="1" t="s">
        <v>82</v>
      </c>
      <c r="I96" s="1" t="s">
        <v>92</v>
      </c>
      <c r="J96" s="1" t="s">
        <v>93</v>
      </c>
      <c r="K96" s="1" t="s">
        <v>68</v>
      </c>
      <c r="L96" s="1" t="s">
        <v>94</v>
      </c>
      <c r="M96" s="1" t="s">
        <v>86</v>
      </c>
      <c r="N96" s="1" t="s">
        <v>95</v>
      </c>
      <c r="O96" s="1" t="s">
        <v>84</v>
      </c>
      <c r="P96" s="1" t="s">
        <v>96</v>
      </c>
      <c r="Q96" s="1" t="s">
        <v>64</v>
      </c>
      <c r="R96" s="1" t="s">
        <v>97</v>
      </c>
      <c r="S96" s="1" t="s">
        <v>83</v>
      </c>
      <c r="T96" s="1" t="s">
        <v>98</v>
      </c>
      <c r="U96" s="7" t="s">
        <v>68</v>
      </c>
    </row>
    <row r="97" spans="2:21" x14ac:dyDescent="0.15">
      <c r="F97" s="1" t="s">
        <v>99</v>
      </c>
      <c r="G97" s="1">
        <v>0</v>
      </c>
      <c r="H97" s="1">
        <v>0</v>
      </c>
      <c r="I97" s="1">
        <v>0</v>
      </c>
      <c r="J97" s="1">
        <v>0</v>
      </c>
      <c r="K97" s="1">
        <v>0</v>
      </c>
      <c r="L97" s="1">
        <v>0</v>
      </c>
      <c r="M97" s="1">
        <v>0</v>
      </c>
      <c r="N97" s="1">
        <v>0</v>
      </c>
      <c r="O97" s="1">
        <v>0</v>
      </c>
      <c r="P97" s="1">
        <v>0</v>
      </c>
      <c r="Q97" s="1">
        <v>0</v>
      </c>
      <c r="R97" s="1">
        <v>0</v>
      </c>
      <c r="S97" s="1">
        <v>0</v>
      </c>
      <c r="T97" s="1">
        <v>0</v>
      </c>
      <c r="U97" s="1">
        <v>0</v>
      </c>
    </row>
    <row r="98" spans="2:21" x14ac:dyDescent="0.15">
      <c r="F98" s="1" t="s">
        <v>74</v>
      </c>
      <c r="G98" s="1">
        <v>0</v>
      </c>
      <c r="H98" s="1">
        <v>3</v>
      </c>
      <c r="I98" s="1">
        <v>5</v>
      </c>
      <c r="J98" s="1">
        <v>3</v>
      </c>
      <c r="K98" s="1">
        <v>0</v>
      </c>
      <c r="L98" s="1">
        <v>0</v>
      </c>
      <c r="M98" s="1">
        <v>0</v>
      </c>
      <c r="N98" s="1">
        <v>7</v>
      </c>
      <c r="O98" s="1">
        <v>2</v>
      </c>
      <c r="P98" s="1">
        <v>3</v>
      </c>
      <c r="Q98" s="1">
        <v>2</v>
      </c>
      <c r="R98" s="1">
        <v>0</v>
      </c>
      <c r="S98" s="1">
        <v>4</v>
      </c>
      <c r="T98" s="1">
        <v>4</v>
      </c>
      <c r="U98" s="1">
        <v>1</v>
      </c>
    </row>
    <row r="99" spans="2:21" x14ac:dyDescent="0.15">
      <c r="B99" t="s">
        <v>64</v>
      </c>
    </row>
    <row r="100" spans="2:21" x14ac:dyDescent="0.15">
      <c r="B100" s="1" t="s">
        <v>14</v>
      </c>
      <c r="C100" s="1" t="s">
        <v>5</v>
      </c>
    </row>
    <row r="101" spans="2:21" x14ac:dyDescent="0.15">
      <c r="B101" s="1" t="s">
        <v>22</v>
      </c>
      <c r="C101" s="1">
        <v>180</v>
      </c>
    </row>
    <row r="102" spans="2:21" x14ac:dyDescent="0.15">
      <c r="B102" s="1" t="s">
        <v>1</v>
      </c>
      <c r="C102" s="1">
        <v>540</v>
      </c>
    </row>
    <row r="103" spans="2:21" x14ac:dyDescent="0.15">
      <c r="B103" s="6" t="s">
        <v>65</v>
      </c>
    </row>
    <row r="104" spans="2:21" x14ac:dyDescent="0.15">
      <c r="B104" s="1"/>
      <c r="C104" s="1" t="s">
        <v>6</v>
      </c>
    </row>
    <row r="105" spans="2:21" x14ac:dyDescent="0.15">
      <c r="B105" s="1" t="s">
        <v>22</v>
      </c>
      <c r="C105" s="1">
        <f>60*1+12</f>
        <v>72</v>
      </c>
    </row>
    <row r="106" spans="2:21" x14ac:dyDescent="0.15">
      <c r="B106" s="1" t="s">
        <v>1</v>
      </c>
      <c r="C106" s="1">
        <f>7*60+1</f>
        <v>421</v>
      </c>
    </row>
    <row r="107" spans="2:21" x14ac:dyDescent="0.15">
      <c r="B107" s="6" t="s">
        <v>66</v>
      </c>
    </row>
    <row r="108" spans="2:21" x14ac:dyDescent="0.15">
      <c r="B108" s="1" t="s">
        <v>14</v>
      </c>
      <c r="C108" s="1" t="s">
        <v>6</v>
      </c>
    </row>
    <row r="109" spans="2:21" x14ac:dyDescent="0.15">
      <c r="B109" s="1" t="s">
        <v>22</v>
      </c>
      <c r="C109" s="1">
        <v>90</v>
      </c>
    </row>
    <row r="110" spans="2:21" x14ac:dyDescent="0.15">
      <c r="B110" s="1" t="s">
        <v>1</v>
      </c>
      <c r="C110" s="1">
        <f>8*60+23</f>
        <v>503</v>
      </c>
    </row>
    <row r="111" spans="2:21" x14ac:dyDescent="0.15">
      <c r="B111" s="6" t="s">
        <v>67</v>
      </c>
    </row>
    <row r="112" spans="2:21" x14ac:dyDescent="0.15">
      <c r="B112" s="1" t="s">
        <v>14</v>
      </c>
      <c r="C112" s="1" t="s">
        <v>6</v>
      </c>
    </row>
    <row r="113" spans="2:7" x14ac:dyDescent="0.15">
      <c r="B113" s="1" t="s">
        <v>22</v>
      </c>
      <c r="C113" s="1">
        <f>60+30</f>
        <v>90</v>
      </c>
    </row>
    <row r="114" spans="2:7" x14ac:dyDescent="0.15">
      <c r="B114" s="1" t="s">
        <v>1</v>
      </c>
      <c r="C114" s="1">
        <f>7*60+59</f>
        <v>479</v>
      </c>
    </row>
    <row r="115" spans="2:7" x14ac:dyDescent="0.15">
      <c r="B115" s="6" t="s">
        <v>68</v>
      </c>
    </row>
    <row r="116" spans="2:7" x14ac:dyDescent="0.15">
      <c r="B116" s="1" t="s">
        <v>14</v>
      </c>
      <c r="C116" s="1" t="s">
        <v>6</v>
      </c>
    </row>
    <row r="117" spans="2:7" x14ac:dyDescent="0.15">
      <c r="B117" s="1" t="s">
        <v>22</v>
      </c>
      <c r="C117" s="1">
        <f>60+43</f>
        <v>103</v>
      </c>
    </row>
    <row r="118" spans="2:7" x14ac:dyDescent="0.15">
      <c r="B118" s="1" t="s">
        <v>1</v>
      </c>
      <c r="C118" s="1">
        <f>6*60+53</f>
        <v>413</v>
      </c>
    </row>
    <row r="120" spans="2:7" x14ac:dyDescent="0.15">
      <c r="B120" s="1" t="s">
        <v>69</v>
      </c>
      <c r="C120" s="1" t="s">
        <v>64</v>
      </c>
      <c r="D120" s="1" t="s">
        <v>70</v>
      </c>
      <c r="E120" s="1" t="s">
        <v>71</v>
      </c>
      <c r="F120" s="1" t="s">
        <v>72</v>
      </c>
      <c r="G120" s="1" t="s">
        <v>73</v>
      </c>
    </row>
    <row r="121" spans="2:7" x14ac:dyDescent="0.15">
      <c r="B121" s="1" t="s">
        <v>75</v>
      </c>
      <c r="C121" s="1">
        <v>180</v>
      </c>
      <c r="D121" s="1">
        <v>72</v>
      </c>
      <c r="E121" s="1">
        <v>90</v>
      </c>
      <c r="F121" s="1">
        <v>90</v>
      </c>
      <c r="G121" s="1">
        <v>103</v>
      </c>
    </row>
    <row r="122" spans="2:7" x14ac:dyDescent="0.15">
      <c r="B122" s="1" t="s">
        <v>74</v>
      </c>
      <c r="C122" s="1">
        <v>540</v>
      </c>
      <c r="D122" s="1">
        <v>421</v>
      </c>
      <c r="E122" s="1">
        <v>503</v>
      </c>
      <c r="F122" s="1">
        <v>479</v>
      </c>
      <c r="G122" s="1">
        <v>413</v>
      </c>
    </row>
    <row r="141" spans="2:4" x14ac:dyDescent="0.15">
      <c r="B141" t="s">
        <v>76</v>
      </c>
    </row>
    <row r="142" spans="2:4" x14ac:dyDescent="0.15">
      <c r="B142" s="1" t="s">
        <v>15</v>
      </c>
      <c r="C142" s="1" t="s">
        <v>21</v>
      </c>
      <c r="D142" s="2" t="s">
        <v>0</v>
      </c>
    </row>
    <row r="143" spans="2:4" x14ac:dyDescent="0.15">
      <c r="B143" s="1">
        <v>1</v>
      </c>
      <c r="C143" s="1">
        <v>105</v>
      </c>
      <c r="D143" s="2">
        <v>485</v>
      </c>
    </row>
    <row r="144" spans="2:4" x14ac:dyDescent="0.15">
      <c r="B144" s="1">
        <v>2</v>
      </c>
      <c r="C144" s="1">
        <f>60+53</f>
        <v>113</v>
      </c>
      <c r="D144" s="2">
        <f>9*60+54</f>
        <v>594</v>
      </c>
    </row>
    <row r="145" spans="2:4" x14ac:dyDescent="0.15">
      <c r="B145" s="1">
        <v>3</v>
      </c>
      <c r="C145" s="1">
        <f>120+40</f>
        <v>160</v>
      </c>
      <c r="D145" s="2">
        <f>11*60</f>
        <v>660</v>
      </c>
    </row>
    <row r="146" spans="2:4" x14ac:dyDescent="0.15">
      <c r="B146" t="s">
        <v>77</v>
      </c>
    </row>
    <row r="147" spans="2:4" x14ac:dyDescent="0.15">
      <c r="B147" s="1" t="s">
        <v>15</v>
      </c>
      <c r="C147" s="1" t="s">
        <v>21</v>
      </c>
      <c r="D147" s="1" t="s">
        <v>4</v>
      </c>
    </row>
    <row r="148" spans="2:4" x14ac:dyDescent="0.15">
      <c r="B148" s="1">
        <v>1</v>
      </c>
      <c r="C148" s="1">
        <f>180+10</f>
        <v>190</v>
      </c>
      <c r="D148" s="1">
        <f>12*60+25</f>
        <v>745</v>
      </c>
    </row>
    <row r="149" spans="2:4" x14ac:dyDescent="0.15">
      <c r="B149" s="1">
        <v>2</v>
      </c>
      <c r="C149" s="1">
        <f>2*60+4</f>
        <v>124</v>
      </c>
      <c r="D149" s="1">
        <f>14*60+22</f>
        <v>862</v>
      </c>
    </row>
    <row r="150" spans="2:4" x14ac:dyDescent="0.15">
      <c r="B150" s="1">
        <v>3</v>
      </c>
      <c r="C150" s="1">
        <f>2*60+40</f>
        <v>160</v>
      </c>
      <c r="D150" s="1">
        <f>12*60+10</f>
        <v>730</v>
      </c>
    </row>
    <row r="151" spans="2:4" x14ac:dyDescent="0.15">
      <c r="B151" t="s">
        <v>71</v>
      </c>
    </row>
    <row r="152" spans="2:4" x14ac:dyDescent="0.15">
      <c r="B152" s="1" t="s">
        <v>15</v>
      </c>
      <c r="C152" s="1" t="s">
        <v>21</v>
      </c>
      <c r="D152" s="1" t="s">
        <v>4</v>
      </c>
    </row>
    <row r="153" spans="2:4" x14ac:dyDescent="0.15">
      <c r="B153" s="1">
        <v>1</v>
      </c>
      <c r="C153" s="1">
        <f>60+46</f>
        <v>106</v>
      </c>
      <c r="D153" s="1">
        <f>25*60+32</f>
        <v>1532</v>
      </c>
    </row>
    <row r="154" spans="2:4" x14ac:dyDescent="0.15">
      <c r="B154" s="1">
        <v>2</v>
      </c>
      <c r="C154" s="1">
        <f>3*60+48</f>
        <v>228</v>
      </c>
      <c r="D154" s="1">
        <f>34*60+30</f>
        <v>2070</v>
      </c>
    </row>
    <row r="155" spans="2:4" x14ac:dyDescent="0.15">
      <c r="B155" s="1">
        <v>3</v>
      </c>
      <c r="C155" s="1">
        <f>2*60+42</f>
        <v>162</v>
      </c>
      <c r="D155" s="1">
        <f>49*60+50</f>
        <v>2990</v>
      </c>
    </row>
    <row r="156" spans="2:4" x14ac:dyDescent="0.15">
      <c r="B156" t="s">
        <v>78</v>
      </c>
    </row>
    <row r="157" spans="2:4" x14ac:dyDescent="0.15">
      <c r="B157" s="1" t="s">
        <v>15</v>
      </c>
      <c r="C157" s="1" t="s">
        <v>21</v>
      </c>
      <c r="D157" s="1" t="s">
        <v>4</v>
      </c>
    </row>
    <row r="158" spans="2:4" x14ac:dyDescent="0.15">
      <c r="B158" s="1">
        <v>1</v>
      </c>
      <c r="C158" s="1">
        <v>139</v>
      </c>
      <c r="D158" s="1">
        <v>868</v>
      </c>
    </row>
    <row r="159" spans="2:4" x14ac:dyDescent="0.15">
      <c r="B159" s="1">
        <v>2</v>
      </c>
      <c r="C159" s="1">
        <f>3*60+8</f>
        <v>188</v>
      </c>
      <c r="D159" s="1">
        <f>19*60+33</f>
        <v>1173</v>
      </c>
    </row>
    <row r="160" spans="2:4" x14ac:dyDescent="0.15">
      <c r="B160" s="1">
        <v>3</v>
      </c>
      <c r="C160" s="1">
        <f>2*60+25</f>
        <v>145</v>
      </c>
      <c r="D160" s="1">
        <f>32*60+26</f>
        <v>1946</v>
      </c>
    </row>
    <row r="161" spans="2:17" x14ac:dyDescent="0.15">
      <c r="B161" t="s">
        <v>79</v>
      </c>
    </row>
    <row r="162" spans="2:17" x14ac:dyDescent="0.15">
      <c r="B162" s="1" t="s">
        <v>15</v>
      </c>
      <c r="C162" s="1" t="s">
        <v>21</v>
      </c>
      <c r="D162" s="1" t="s">
        <v>4</v>
      </c>
    </row>
    <row r="163" spans="2:17" x14ac:dyDescent="0.15">
      <c r="B163" s="1">
        <v>1</v>
      </c>
      <c r="C163" s="1">
        <v>137</v>
      </c>
      <c r="D163" s="1">
        <v>731</v>
      </c>
    </row>
    <row r="164" spans="2:17" x14ac:dyDescent="0.15">
      <c r="B164" s="1">
        <v>2</v>
      </c>
      <c r="C164" s="1">
        <f>3*60+9</f>
        <v>189</v>
      </c>
      <c r="D164" s="1">
        <f>38*60+16</f>
        <v>2296</v>
      </c>
    </row>
    <row r="165" spans="2:17" x14ac:dyDescent="0.15">
      <c r="B165" s="1">
        <v>3</v>
      </c>
      <c r="C165" s="1">
        <f>3*60+49</f>
        <v>229</v>
      </c>
      <c r="D165" s="1">
        <f>19*60+51</f>
        <v>1191</v>
      </c>
    </row>
    <row r="166" spans="2:17" x14ac:dyDescent="0.15">
      <c r="B166" t="s">
        <v>80</v>
      </c>
    </row>
    <row r="167" spans="2:17" x14ac:dyDescent="0.15">
      <c r="B167" s="1" t="s">
        <v>90</v>
      </c>
      <c r="C167" s="1" t="s">
        <v>81</v>
      </c>
      <c r="D167" s="1" t="s">
        <v>82</v>
      </c>
      <c r="E167" s="1" t="s">
        <v>83</v>
      </c>
      <c r="F167" s="1" t="s">
        <v>84</v>
      </c>
      <c r="G167" s="1" t="s">
        <v>85</v>
      </c>
      <c r="H167" s="1" t="s">
        <v>64</v>
      </c>
      <c r="I167" s="1" t="s">
        <v>86</v>
      </c>
      <c r="J167" s="1" t="s">
        <v>87</v>
      </c>
      <c r="K167" s="1" t="s">
        <v>72</v>
      </c>
      <c r="L167" s="1" t="s">
        <v>85</v>
      </c>
      <c r="M167" s="1" t="s">
        <v>88</v>
      </c>
      <c r="N167" s="1" t="s">
        <v>86</v>
      </c>
      <c r="O167" s="1" t="s">
        <v>71</v>
      </c>
      <c r="P167" s="1" t="s">
        <v>72</v>
      </c>
      <c r="Q167" s="1" t="s">
        <v>89</v>
      </c>
    </row>
    <row r="168" spans="2:17" x14ac:dyDescent="0.15">
      <c r="B168" s="1" t="s">
        <v>75</v>
      </c>
      <c r="C168" s="1">
        <v>105</v>
      </c>
      <c r="D168" s="1">
        <v>190</v>
      </c>
      <c r="E168" s="1">
        <v>106</v>
      </c>
      <c r="F168" s="1">
        <v>139</v>
      </c>
      <c r="G168" s="1">
        <v>137</v>
      </c>
      <c r="H168" s="1">
        <v>113</v>
      </c>
      <c r="I168" s="1">
        <v>124</v>
      </c>
      <c r="J168" s="1">
        <v>228</v>
      </c>
      <c r="K168" s="1">
        <v>188</v>
      </c>
      <c r="L168" s="1">
        <v>189</v>
      </c>
      <c r="M168" s="1">
        <v>160</v>
      </c>
      <c r="N168" s="1">
        <v>160</v>
      </c>
      <c r="O168" s="1">
        <v>162</v>
      </c>
      <c r="P168" s="1">
        <v>145</v>
      </c>
      <c r="Q168" s="1">
        <v>229</v>
      </c>
    </row>
    <row r="169" spans="2:17" x14ac:dyDescent="0.15">
      <c r="B169" s="1" t="s">
        <v>74</v>
      </c>
      <c r="C169" s="1">
        <v>485</v>
      </c>
      <c r="D169" s="1">
        <v>745</v>
      </c>
      <c r="E169" s="1">
        <v>1532</v>
      </c>
      <c r="F169" s="1">
        <v>868</v>
      </c>
      <c r="G169" s="1">
        <v>731</v>
      </c>
      <c r="H169" s="1">
        <v>594</v>
      </c>
      <c r="I169" s="1">
        <v>862</v>
      </c>
      <c r="J169" s="1">
        <v>2070</v>
      </c>
      <c r="K169" s="1">
        <v>1173</v>
      </c>
      <c r="L169" s="1">
        <v>2296</v>
      </c>
      <c r="M169" s="1">
        <v>660</v>
      </c>
      <c r="N169" s="1">
        <v>730</v>
      </c>
      <c r="O169" s="1">
        <v>2990</v>
      </c>
      <c r="P169" s="1">
        <v>1946</v>
      </c>
      <c r="Q169" s="1">
        <v>1191</v>
      </c>
    </row>
  </sheetData>
  <phoneticPr fontId="1"/>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別役データ</vt:lpstr>
      <vt:lpstr>手塚データ</vt:lpstr>
      <vt:lpstr>船越データ</vt:lpstr>
      <vt:lpstr>濱田データ</vt:lpstr>
      <vt:lpstr>川村データ</vt:lpstr>
      <vt:lpstr>論文掲載用データ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川口貴大</dc:creator>
  <cp:lastModifiedBy>川口貴大</cp:lastModifiedBy>
  <cp:lastPrinted>2016-01-06T05:33:45Z</cp:lastPrinted>
  <dcterms:created xsi:type="dcterms:W3CDTF">2016-01-04T06:18:58Z</dcterms:created>
  <dcterms:modified xsi:type="dcterms:W3CDTF">2016-02-08T11:57:17Z</dcterms:modified>
</cp:coreProperties>
</file>