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28035" windowHeight="123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0" i="1"/>
  <c r="D10"/>
  <c r="E9"/>
  <c r="D9"/>
  <c r="G10"/>
  <c r="I10"/>
  <c r="K10"/>
  <c r="L10"/>
  <c r="E10"/>
  <c r="G9"/>
  <c r="H9"/>
  <c r="I9"/>
  <c r="K9"/>
  <c r="L9"/>
  <c r="F10" l="1"/>
  <c r="J10"/>
  <c r="K7"/>
  <c r="L7"/>
  <c r="I7"/>
  <c r="I8"/>
  <c r="H7"/>
  <c r="G7"/>
  <c r="D7"/>
  <c r="L8"/>
  <c r="K8"/>
  <c r="E7"/>
  <c r="G8"/>
  <c r="H8"/>
  <c r="F9" l="1"/>
  <c r="J9"/>
  <c r="J8"/>
  <c r="J7"/>
  <c r="K1"/>
  <c r="G5"/>
  <c r="G4"/>
  <c r="E8"/>
  <c r="D8"/>
  <c r="I5"/>
  <c r="H4"/>
  <c r="I4"/>
  <c r="H5"/>
  <c r="H6"/>
  <c r="G6"/>
  <c r="I6"/>
  <c r="L6"/>
  <c r="L5"/>
  <c r="K6"/>
  <c r="E4"/>
  <c r="E5"/>
  <c r="E6"/>
  <c r="D5"/>
  <c r="D4"/>
  <c r="D6"/>
  <c r="L4"/>
  <c r="K4"/>
  <c r="K5"/>
  <c r="F8" l="1"/>
  <c r="J6"/>
  <c r="J4"/>
  <c r="J5"/>
</calcChain>
</file>

<file path=xl/sharedStrings.xml><?xml version="1.0" encoding="utf-8"?>
<sst xmlns="http://schemas.openxmlformats.org/spreadsheetml/2006/main" count="28" uniqueCount="27">
  <si>
    <t>달러 F</t>
    <phoneticPr fontId="1" type="noConversion"/>
  </si>
  <si>
    <t>종가</t>
    <phoneticPr fontId="1" type="noConversion"/>
  </si>
  <si>
    <t>이슈/Comment</t>
    <phoneticPr fontId="1" type="noConversion"/>
  </si>
  <si>
    <t>3년 국채 F</t>
    <phoneticPr fontId="1" type="noConversion"/>
  </si>
  <si>
    <t>미결제약정</t>
    <phoneticPr fontId="1" type="noConversion"/>
  </si>
  <si>
    <t>지수</t>
    <phoneticPr fontId="1" type="noConversion"/>
  </si>
  <si>
    <t>통화</t>
    <phoneticPr fontId="1" type="noConversion"/>
  </si>
  <si>
    <t>국채</t>
    <phoneticPr fontId="1" type="noConversion"/>
  </si>
  <si>
    <t>LG에너지솔루션 F</t>
    <phoneticPr fontId="1" type="noConversion"/>
  </si>
  <si>
    <r>
      <t xml:space="preserve">주식선물
</t>
    </r>
    <r>
      <rPr>
        <sz val="8"/>
        <color theme="0"/>
        <rFont val="맑은 고딕"/>
        <family val="3"/>
        <charset val="129"/>
        <scheme val="minor"/>
      </rPr>
      <t>(보유량순)</t>
    </r>
    <phoneticPr fontId="1" type="noConversion"/>
  </si>
  <si>
    <t>포스코퓨처엠 F</t>
    <phoneticPr fontId="1" type="noConversion"/>
  </si>
  <si>
    <t>수급 Daily Report</t>
    <phoneticPr fontId="1" type="noConversion"/>
  </si>
  <si>
    <t>투자주체별 순매수</t>
    <phoneticPr fontId="1" type="noConversion"/>
  </si>
  <si>
    <t>구분</t>
    <phoneticPr fontId="1" type="noConversion"/>
  </si>
  <si>
    <t>종목명</t>
    <phoneticPr fontId="1" type="noConversion"/>
  </si>
  <si>
    <t>전일비 증감</t>
    <phoneticPr fontId="1" type="noConversion"/>
  </si>
  <si>
    <t>외국인</t>
    <phoneticPr fontId="1" type="noConversion"/>
  </si>
  <si>
    <t>기관</t>
    <phoneticPr fontId="1" type="noConversion"/>
  </si>
  <si>
    <t>개인</t>
    <phoneticPr fontId="1" type="noConversion"/>
  </si>
  <si>
    <t>합계</t>
    <phoneticPr fontId="1" type="noConversion"/>
  </si>
  <si>
    <t>선물 종가</t>
    <phoneticPr fontId="1" type="noConversion"/>
  </si>
  <si>
    <t>대비(%)</t>
    <phoneticPr fontId="1" type="noConversion"/>
  </si>
  <si>
    <t>HD현대일렉트릭 F</t>
    <phoneticPr fontId="1" type="noConversion"/>
  </si>
  <si>
    <t>미결대비 보유량(%)</t>
    <phoneticPr fontId="1" type="noConversion"/>
  </si>
  <si>
    <t>-</t>
    <phoneticPr fontId="1" type="noConversion"/>
  </si>
  <si>
    <t>코스피 200 F</t>
    <phoneticPr fontId="1" type="noConversion"/>
  </si>
  <si>
    <t>코스닥 150 F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</si>
</sst>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212E4B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3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3" fontId="2" fillId="2" borderId="0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3">
    <dxf>
      <font>
        <color rgb="FFFF6565"/>
      </font>
    </dxf>
    <dxf>
      <font>
        <color rgb="FF44C6E4"/>
      </font>
    </dxf>
    <dxf>
      <font>
        <color rgb="FFFF6565"/>
      </font>
    </dxf>
  </dxfs>
  <tableStyles count="0" defaultTableStyle="TableStyleMedium9" defaultPivotStyle="PivotStyleLight16"/>
  <colors>
    <mruColors>
      <color rgb="FF44C6E4"/>
      <color rgb="FF212E4B"/>
      <color rgb="FF010131"/>
      <color rgb="FFFF6565"/>
    </mruColors>
  </colors>
</styleSheet>
</file>

<file path=xl/volatileDependencies.xml><?xml version="1.0" encoding="utf-8"?>
<volTypes xmlns="http://schemas.openxmlformats.org/spreadsheetml/2006/main">
  <volType type="realTimeData">
    <main first="infomax.xlrtd">
      <tp>
        <v>-2408</v>
        <stp/>
        <stp>P</stp>
        <stp>0</stp>
        <stp>FUT</stp>
        <stp>C01</stp>
        <stp>개인순매수수량</stp>
        <stp/>
        <stp/>
        <tr r="I4" s="1"/>
      </tp>
      <tp>
        <v>-4282</v>
        <stp/>
        <stp>P</stp>
        <stp>0</stp>
        <stp>FUT</stp>
        <stp>C01</stp>
        <stp>기관순매수수량</stp>
        <stp/>
        <stp/>
        <tr r="H4" s="1"/>
      </tp>
      <tp>
        <v>-380</v>
        <stp/>
        <stp>P</stp>
        <stp>0</stp>
        <stp>FUT</stp>
        <stp>C06</stp>
        <stp>개인순매수수량</stp>
        <stp/>
        <stp/>
        <tr r="I5" s="1"/>
      </tp>
      <tp>
        <v>-3482</v>
        <stp/>
        <stp>P</stp>
        <stp>0</stp>
        <stp>FUT</stp>
        <stp>C06</stp>
        <stp>기관순매수수량</stp>
        <stp/>
        <stp/>
        <tr r="H5" s="1"/>
      </tp>
      <tp>
        <v>-4266</v>
        <stp/>
        <stp>P</stp>
        <stp>0</stp>
        <stp>FUT</stp>
        <stp>C75</stp>
        <stp>개인순매수수량</stp>
        <stp/>
        <stp/>
        <tr r="I6" s="1"/>
      </tp>
      <tp>
        <v>181</v>
        <stp/>
        <stp>P</stp>
        <stp>0</stp>
        <stp>FUT</stp>
        <stp>C75</stp>
        <stp>기관순매수수량</stp>
        <stp/>
        <stp/>
        <tr r="H6" s="1"/>
      </tp>
      <tp>
        <v>-0.14000000000000001</v>
        <stp/>
        <stp>P</stp>
        <stp>0</stp>
        <stp>FUT</stp>
        <stp>175W1000</stp>
        <stp>등락률</stp>
        <stp/>
        <stp/>
        <tr r="L6" s="1"/>
      </tp>
      <tp>
        <v>3.03</v>
        <stp/>
        <stp>P</stp>
        <stp>0</stp>
        <stp>FUT</stp>
        <stp>1F5W1000</stp>
        <stp>등락률</stp>
        <stp/>
        <stp/>
        <tr r="L8" s="1"/>
      </tp>
      <tp>
        <v>-0.99</v>
        <stp/>
        <stp>P</stp>
        <stp>0</stp>
        <stp>FUT</stp>
        <stp>1GHW1000</stp>
        <stp>등락률</stp>
        <stp/>
        <stp/>
        <tr r="L10" s="1"/>
      </tp>
      <tp>
        <v>5.91</v>
        <stp/>
        <stp>P</stp>
        <stp>0</stp>
        <stp>FUT</stp>
        <stp>1E8W1000</stp>
        <stp>등락률</stp>
        <stp/>
        <stp/>
        <tr r="L9" s="1"/>
      </tp>
      <tp>
        <v>1.89</v>
        <stp/>
        <stp>P</stp>
        <stp>0</stp>
        <stp>FUT</stp>
        <stp>101W3000</stp>
        <stp>등락률</stp>
        <stp/>
        <stp/>
        <tr r="L4" s="1"/>
      </tp>
      <tp>
        <v>2.66</v>
        <stp/>
        <stp>P</stp>
        <stp>0</stp>
        <stp>FUT</stp>
        <stp>106W3000</stp>
        <stp>등락률</stp>
        <stp/>
        <stp/>
        <tr r="L5" s="1"/>
      </tp>
      <tp>
        <v>0.05</v>
        <stp/>
        <stp>P</stp>
        <stp>0</stp>
        <stp>FUT</stp>
        <stp>165W3000</stp>
        <stp>등락률</stp>
        <stp/>
        <stp/>
        <tr r="L7" s="1"/>
      </tp>
      <tp>
        <v>-203</v>
        <stp/>
        <stp>P</stp>
        <stp>0</stp>
        <stp>FUT</stp>
        <stp>165W3000</stp>
        <stp>개인순매수수량</stp>
        <stp/>
        <stp/>
        <tr r="I7" s="1"/>
      </tp>
      <tp>
        <v>50</v>
        <stp/>
        <stp>P</stp>
        <stp>0</stp>
        <stp>FUT</stp>
        <stp>1GHW1000</stp>
        <stp>기관순매수수량</stp>
        <stp/>
        <stp/>
        <tr r="H10" s="1"/>
      </tp>
      <tp>
        <v>-569</v>
        <stp/>
        <stp>P</stp>
        <stp>0</stp>
        <stp>FUT</stp>
        <stp>1F5W1000</stp>
        <stp>기관순매수수량</stp>
        <stp/>
        <stp/>
        <tr r="H8" s="1"/>
      </tp>
      <tp>
        <v>-1569</v>
        <stp/>
        <stp>P</stp>
        <stp>0</stp>
        <stp>FUT</stp>
        <stp>1E8W1000</stp>
        <stp>기관순매수수량</stp>
        <stp/>
        <stp/>
        <tr r="H9" s="1"/>
      </tp>
      <tp>
        <v>154</v>
        <stp/>
        <stp>P</stp>
        <stp>0</stp>
        <stp>FUT</stp>
        <stp>165W3000</stp>
        <stp>기관순매수수량</stp>
        <stp/>
        <stp/>
        <tr r="H7" s="1"/>
      </tp>
      <tp>
        <v>-184</v>
        <stp/>
        <stp>P</stp>
        <stp>0</stp>
        <stp>FUT</stp>
        <stp>1E8W1000</stp>
        <stp>개인순매수수량</stp>
        <stp/>
        <stp/>
        <tr r="I9" s="1"/>
      </tp>
      <tp>
        <v>17</v>
        <stp/>
        <stp>P</stp>
        <stp>0</stp>
        <stp>FUT</stp>
        <stp>1GHW1000</stp>
        <stp>개인순매수수량</stp>
        <stp/>
        <stp/>
        <tr r="I10" s="1"/>
      </tp>
      <tp>
        <v>-339</v>
        <stp/>
        <stp>P</stp>
        <stp>0</stp>
        <stp>FUT</stp>
        <stp>1F5W1000</stp>
        <stp>개인순매수수량</stp>
        <stp/>
        <stp/>
        <tr r="I8" s="1"/>
      </tp>
      <tp>
        <v>1993</v>
        <stp/>
        <stp>P</stp>
        <stp>0</stp>
        <stp>FUT</stp>
        <stp>1E8W1000</stp>
        <stp>외국인합순매수수량</stp>
        <stp/>
        <stp/>
        <tr r="G9" s="1"/>
      </tp>
      <tp>
        <v>-72</v>
        <stp/>
        <stp>P</stp>
        <stp>0</stp>
        <stp>FUT</stp>
        <stp>1GHW1000</stp>
        <stp>외국인합순매수수량</stp>
        <stp/>
        <stp/>
        <tr r="G10" s="1"/>
      </tp>
      <tp>
        <v>932</v>
        <stp/>
        <stp>P</stp>
        <stp>0</stp>
        <stp>FUT</stp>
        <stp>1F5W1000</stp>
        <stp>외국인합순매수수량</stp>
        <stp/>
        <stp/>
        <tr r="G8" s="1"/>
      </tp>
      <tp>
        <v>-1198</v>
        <stp/>
        <stp>P</stp>
        <stp>0</stp>
        <stp>FUT</stp>
        <stp>1GHW1000</stp>
        <stp>미결제전일대비</stp>
        <stp/>
        <stp/>
        <tr r="E10" s="1"/>
      </tp>
      <tp>
        <v>-612</v>
        <stp/>
        <stp>P</stp>
        <stp>0</stp>
        <stp>FUT</stp>
        <stp>1F5W1000</stp>
        <stp>미결제전일대비</stp>
        <stp/>
        <stp/>
        <tr r="E8" s="1"/>
      </tp>
      <tp>
        <v>693</v>
        <stp/>
        <stp>P</stp>
        <stp>0</stp>
        <stp>FUT</stp>
        <stp>1E8W1000</stp>
        <stp>미결제전일대비</stp>
        <stp/>
        <stp/>
        <tr r="E9" s="1"/>
      </tp>
      <tp>
        <v>4611</v>
        <stp/>
        <stp>P</stp>
        <stp>0</stp>
        <stp>FUT</stp>
        <stp>175W1000</stp>
        <stp>미결제전일대비</stp>
        <stp/>
        <stp/>
        <tr r="E6" s="1"/>
      </tp>
      <tp>
        <v>1593</v>
        <stp/>
        <stp>P</stp>
        <stp>0</stp>
        <stp>FUT</stp>
        <stp>165W3000</stp>
        <stp>미결제전일대비</stp>
        <stp/>
        <stp/>
        <tr r="E7" s="1"/>
      </tp>
      <tp>
        <v>3867</v>
        <stp/>
        <stp>P</stp>
        <stp>0</stp>
        <stp>FUT</stp>
        <stp>101W3000</stp>
        <stp>미결제전일대비</stp>
        <stp/>
        <stp/>
        <tr r="E4" s="1"/>
      </tp>
      <tp>
        <v>2905</v>
        <stp/>
        <stp>P</stp>
        <stp>0</stp>
        <stp>FUT</stp>
        <stp>106W3000</stp>
        <stp>미결제전일대비</stp>
        <stp/>
        <stp/>
        <tr r="E5" s="1"/>
      </tp>
      <tp>
        <v>6407</v>
        <stp/>
        <stp>P</stp>
        <stp>0</stp>
        <stp>FUT</stp>
        <stp>C01</stp>
        <stp>외국인합순매수수량</stp>
        <stp/>
        <stp/>
        <tr r="G4" s="1"/>
      </tp>
      <tp>
        <v>3759</v>
        <stp/>
        <stp>P</stp>
        <stp>0</stp>
        <stp>FUT</stp>
        <stp>C06</stp>
        <stp>외국인합순매수수량</stp>
        <stp/>
        <stp/>
        <tr r="G5" s="1"/>
      </tp>
      <tp>
        <v>5286</v>
        <stp/>
        <stp>P</stp>
        <stp>0</stp>
        <stp>FUT</stp>
        <stp>C75</stp>
        <stp>외국인합순매수수량</stp>
        <stp/>
        <stp/>
        <tr r="G6" s="1"/>
      </tp>
      <tp>
        <v>106.94</v>
        <stp/>
        <stp>P</stp>
        <stp>0</stp>
        <stp>FUT</stp>
        <stp>165W3000</stp>
        <stp>선물호가_현재가</stp>
        <stp/>
        <stp/>
        <tr r="K7" s="1"/>
      </tp>
      <tp>
        <v>1166.4000000000001</v>
        <stp/>
        <stp>P</stp>
        <stp>0</stp>
        <stp>FUT</stp>
        <stp>106W3000</stp>
        <stp>선물호가_현재가</stp>
        <stp/>
        <stp/>
        <tr r="K5" s="1"/>
      </tp>
      <tp>
        <v>323.60000000000002</v>
        <stp/>
        <stp>P</stp>
        <stp>0</stp>
        <stp>FUT</stp>
        <stp>101W3000</stp>
        <stp>선물호가_현재가</stp>
        <stp/>
        <stp/>
        <tr r="K4" s="1"/>
      </tp>
      <tp>
        <v>356500</v>
        <stp/>
        <stp>P</stp>
        <stp>0</stp>
        <stp>FUT</stp>
        <stp>1F5W1000</stp>
        <stp>선물호가_현재가</stp>
        <stp/>
        <stp/>
        <tr r="K8" s="1"/>
      </tp>
      <tp>
        <v>400000</v>
        <stp/>
        <stp>P</stp>
        <stp>0</stp>
        <stp>FUT</stp>
        <stp>1GHW1000</stp>
        <stp>선물호가_현재가</stp>
        <stp/>
        <stp/>
        <tr r="K10" s="1"/>
      </tp>
      <tp>
        <v>145200</v>
        <stp/>
        <stp>P</stp>
        <stp>0</stp>
        <stp>FUT</stp>
        <stp>1E8W1000</stp>
        <stp>선물호가_현재가</stp>
        <stp/>
        <stp/>
        <tr r="K9" s="1"/>
      </tp>
      <tp>
        <v>1465</v>
        <stp/>
        <stp>P</stp>
        <stp>0</stp>
        <stp>FUT</stp>
        <stp>175W1000</stp>
        <stp>선물호가_현재가</stp>
        <stp/>
        <stp/>
        <tr r="K6" s="1"/>
      </tp>
      <tp>
        <v>426054</v>
        <stp/>
        <stp>P</stp>
        <stp>0</stp>
        <stp>FUT</stp>
        <stp>165W3000</stp>
        <stp>선물호가_미결제약정수량</stp>
        <stp/>
        <stp/>
        <tr r="D7" s="1"/>
      </tp>
      <tp>
        <v>344953</v>
        <stp/>
        <stp>P</stp>
        <stp>0</stp>
        <stp>FUT</stp>
        <stp>106W3000</stp>
        <stp>선물호가_미결제약정수량</stp>
        <stp/>
        <stp/>
        <tr r="D5" s="1"/>
      </tp>
      <tp>
        <v>260755</v>
        <stp/>
        <stp>P</stp>
        <stp>0</stp>
        <stp>FUT</stp>
        <stp>101W3000</stp>
        <stp>선물호가_미결제약정수량</stp>
        <stp/>
        <stp/>
        <tr r="D4" s="1"/>
      </tp>
      <tp>
        <v>1118131</v>
        <stp/>
        <stp>P</stp>
        <stp>0</stp>
        <stp>FUT</stp>
        <stp>175W1000</stp>
        <stp>선물호가_미결제약정수량</stp>
        <stp/>
        <stp/>
        <tr r="D6" s="1"/>
      </tp>
      <tp>
        <v>74</v>
        <stp/>
        <stp>P</stp>
        <stp>0</stp>
        <stp>FUT</stp>
        <stp>165W3000</stp>
        <stp>외국인합순매수수량</stp>
        <stp/>
        <stp/>
        <tr r="G7" s="1"/>
      </tp>
      <tp>
        <v>253374</v>
        <stp/>
        <stp>P</stp>
        <stp>0</stp>
        <stp>FUT</stp>
        <stp>1F5W1000</stp>
        <stp>선물호가_미결제약정수량</stp>
        <stp/>
        <stp/>
        <tr r="D8" s="1"/>
      </tp>
      <tp>
        <v>60595</v>
        <stp/>
        <stp>P</stp>
        <stp>0</stp>
        <stp>FUT</stp>
        <stp>1GHW1000</stp>
        <stp>선물호가_미결제약정수량</stp>
        <stp/>
        <stp/>
        <tr r="D10" s="1"/>
      </tp>
      <tp>
        <v>165432</v>
        <stp/>
        <stp>P</stp>
        <stp>0</stp>
        <stp>FUT</stp>
        <stp>1E8W1000</stp>
        <stp>선물호가_미결제약정수량</stp>
        <stp/>
        <stp/>
        <tr r="D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2"/>
  <sheetViews>
    <sheetView tabSelected="1" zoomScaleNormal="100" workbookViewId="0">
      <selection activeCell="G6" sqref="G6"/>
    </sheetView>
  </sheetViews>
  <sheetFormatPr defaultRowHeight="13.5"/>
  <cols>
    <col min="1" max="1" width="3.125" style="2" customWidth="1"/>
    <col min="2" max="2" width="9.875" style="2" customWidth="1"/>
    <col min="3" max="3" width="22" style="2" customWidth="1"/>
    <col min="4" max="4" width="11.5" style="1" customWidth="1"/>
    <col min="5" max="5" width="10.25" style="1" bestFit="1" customWidth="1"/>
    <col min="6" max="6" width="15" style="1" customWidth="1"/>
    <col min="7" max="7" width="8.5" style="1" customWidth="1"/>
    <col min="8" max="10" width="8.5" style="2" customWidth="1"/>
    <col min="11" max="11" width="12.5" style="2" bestFit="1" customWidth="1"/>
    <col min="12" max="12" width="7.375" style="2" bestFit="1" customWidth="1"/>
    <col min="13" max="16384" width="9" style="2"/>
  </cols>
  <sheetData>
    <row r="1" spans="2:12" ht="50.25" customHeight="1">
      <c r="C1" s="9" t="s">
        <v>11</v>
      </c>
      <c r="K1" s="17">
        <f ca="1">TODAY()</f>
        <v>45660</v>
      </c>
    </row>
    <row r="2" spans="2:12" ht="29.25" customHeight="1">
      <c r="B2" s="23" t="s">
        <v>13</v>
      </c>
      <c r="C2" s="29" t="s">
        <v>4</v>
      </c>
      <c r="D2" s="30"/>
      <c r="E2" s="30"/>
      <c r="F2" s="31"/>
      <c r="G2" s="21" t="s">
        <v>12</v>
      </c>
      <c r="H2" s="35"/>
      <c r="I2" s="35"/>
      <c r="J2" s="22"/>
      <c r="K2" s="21" t="s">
        <v>1</v>
      </c>
      <c r="L2" s="22"/>
    </row>
    <row r="3" spans="2:12" ht="29.25" customHeight="1">
      <c r="B3" s="24"/>
      <c r="C3" s="15" t="s">
        <v>14</v>
      </c>
      <c r="D3" s="18" t="s">
        <v>4</v>
      </c>
      <c r="E3" s="18" t="s">
        <v>15</v>
      </c>
      <c r="F3" s="19" t="s">
        <v>23</v>
      </c>
      <c r="G3" s="15" t="s">
        <v>16</v>
      </c>
      <c r="H3" s="15" t="s">
        <v>17</v>
      </c>
      <c r="I3" s="15" t="s">
        <v>18</v>
      </c>
      <c r="J3" s="15" t="s">
        <v>19</v>
      </c>
      <c r="K3" s="15" t="s">
        <v>20</v>
      </c>
      <c r="L3" s="15" t="s">
        <v>21</v>
      </c>
    </row>
    <row r="4" spans="2:12" s="4" customFormat="1" ht="23.25" customHeight="1">
      <c r="B4" s="28" t="s">
        <v>5</v>
      </c>
      <c r="C4" s="7" t="s">
        <v>25</v>
      </c>
      <c r="D4" s="8">
        <f>_xll.IMDP("FUT","101W3000","선물호가_미결제약정수량")</f>
        <v>260755</v>
      </c>
      <c r="E4" s="8">
        <f>_xll.IMDP("FUT","101W3000","미결제전일대비")</f>
        <v>3867</v>
      </c>
      <c r="F4" s="32" t="s">
        <v>24</v>
      </c>
      <c r="G4" s="8">
        <f>_xll.IMDP("FUT","C01","외국인합순매수수량")</f>
        <v>-6322</v>
      </c>
      <c r="H4" s="8">
        <f>_xll.IMDP("FUT","C01","기관순매수수량")</f>
        <v>4746</v>
      </c>
      <c r="I4" s="8">
        <f>_xll.IMDP("FUT","C01","개인순매수수량")</f>
        <v>1646</v>
      </c>
      <c r="J4" s="8">
        <f>SUM(G4:I4)</f>
        <v>70</v>
      </c>
      <c r="K4" s="5">
        <f>_xll.IMDP("FUT","101W3000","선물호가_현재가")</f>
        <v>323.60000000000002</v>
      </c>
      <c r="L4" s="6">
        <f>_xll.IMDP("FUT","101W3000","등락률")</f>
        <v>1.89</v>
      </c>
    </row>
    <row r="5" spans="2:12" s="4" customFormat="1" ht="23.25" customHeight="1">
      <c r="B5" s="27"/>
      <c r="C5" s="7" t="s">
        <v>26</v>
      </c>
      <c r="D5" s="8">
        <f>_xll.IMDP("FUT","106W3000","선물호가_미결제약정수량")</f>
        <v>344953</v>
      </c>
      <c r="E5" s="8">
        <f>_xll.IMDP("FUT","106W3000","미결제전일대비")</f>
        <v>2905</v>
      </c>
      <c r="F5" s="33"/>
      <c r="G5" s="8">
        <f>_xll.IMDP("FUT","C06","외국인합순매수수량")</f>
        <v>-3860</v>
      </c>
      <c r="H5" s="8">
        <f>_xll.IMDP("FUT","C06","기관순매수수량")</f>
        <v>3734</v>
      </c>
      <c r="I5" s="8">
        <f>_xll.IMDP("FUT","C06","개인순매수수량")</f>
        <v>-92</v>
      </c>
      <c r="J5" s="8">
        <f t="shared" ref="J5" si="0">SUM(G5:I5)</f>
        <v>-218</v>
      </c>
      <c r="K5" s="5">
        <f>_xll.IMDP("FUT","106W3000","선물호가_현재가")</f>
        <v>1166.4000000000001</v>
      </c>
      <c r="L5" s="6">
        <f>_xll.IMDP("FUT","106W3000","등락률")</f>
        <v>2.66</v>
      </c>
    </row>
    <row r="6" spans="2:12" s="4" customFormat="1" ht="23.25" customHeight="1">
      <c r="B6" s="7" t="s">
        <v>6</v>
      </c>
      <c r="C6" s="7" t="s">
        <v>0</v>
      </c>
      <c r="D6" s="8">
        <f>_xll.IMDP("FUT","175W1000","선물호가_미결제약정수량")</f>
        <v>1118131</v>
      </c>
      <c r="E6" s="8">
        <f>_xll.IMDP("FUT","175W1000","미결제전일대비")</f>
        <v>4611</v>
      </c>
      <c r="F6" s="33"/>
      <c r="G6" s="8">
        <f>_xll.IMDP("FUT","C75","외국인합순매수수량")</f>
        <v>5286</v>
      </c>
      <c r="H6" s="8">
        <f>_xll.IMDP("FUT","C75","기관순매수수량")</f>
        <v>181</v>
      </c>
      <c r="I6" s="8">
        <f>_xll.IMDP("FUT","C75","개인순매수수량")</f>
        <v>-4266</v>
      </c>
      <c r="J6" s="8">
        <f t="shared" ref="J6" si="1">SUM(G6:I6)</f>
        <v>1201</v>
      </c>
      <c r="K6" s="5">
        <f>_xll.IMDP("FUT","175W1000","선물호가_현재가")</f>
        <v>1465</v>
      </c>
      <c r="L6" s="6">
        <f>_xll.IMDP("FUT","175W1000","등락률")</f>
        <v>-0.14000000000000001</v>
      </c>
    </row>
    <row r="7" spans="2:12" s="4" customFormat="1" ht="23.25" customHeight="1">
      <c r="B7" s="3" t="s">
        <v>7</v>
      </c>
      <c r="C7" s="3" t="s">
        <v>3</v>
      </c>
      <c r="D7" s="8">
        <f>_xll.IMDP("FUT","165W3000","선물호가_미결제약정수량")</f>
        <v>426054</v>
      </c>
      <c r="E7" s="8">
        <f>_xll.IMDP("FUT","165W3000","미결제전일대비")</f>
        <v>1593</v>
      </c>
      <c r="F7" s="34"/>
      <c r="G7" s="8">
        <f>_xll.IMDP("FUT","165W3000","외국인합순매수수량")</f>
        <v>74</v>
      </c>
      <c r="H7" s="8">
        <f>_xll.IMDP("FUT","165W3000","기관순매수수량")</f>
        <v>154</v>
      </c>
      <c r="I7" s="8">
        <f>_xll.IMDP("FUT","165W3000","개인순매수수량")</f>
        <v>-218</v>
      </c>
      <c r="J7" s="8">
        <f t="shared" ref="J7:J8" si="2">SUM(G7:I7)</f>
        <v>10</v>
      </c>
      <c r="K7" s="5">
        <f>_xll.IMDP("FUT","165W3000","선물호가_현재가")</f>
        <v>106.89</v>
      </c>
      <c r="L7" s="6">
        <f>_xll.IMDP("FUT","165W3000","등락률")</f>
        <v>0.23</v>
      </c>
    </row>
    <row r="8" spans="2:12" s="4" customFormat="1" ht="23.25" customHeight="1">
      <c r="B8" s="25" t="s">
        <v>9</v>
      </c>
      <c r="C8" s="7" t="s">
        <v>8</v>
      </c>
      <c r="D8" s="8">
        <f>_xll.IMDP("FUT","1F5W1000","선물호가_미결제약정수량")</f>
        <v>253986</v>
      </c>
      <c r="E8" s="8">
        <f>_xll.IMDP("FUT","1F5W1000","미결제전일대비")</f>
        <v>-1865</v>
      </c>
      <c r="F8" s="20">
        <f>33258/D8</f>
        <v>0.1309442252722591</v>
      </c>
      <c r="G8" s="8">
        <f>_xll.IMDP("FUT","1F5W1000","외국인합순매수수량")</f>
        <v>932</v>
      </c>
      <c r="H8" s="8">
        <f>_xll.IMDP("FUT","1F5W1000","기관순매수수량")</f>
        <v>-569</v>
      </c>
      <c r="I8" s="8">
        <f>_xll.IMDP("FUT","1F5W1000","개인순매수수량")</f>
        <v>9</v>
      </c>
      <c r="J8" s="8">
        <f t="shared" si="2"/>
        <v>372</v>
      </c>
      <c r="K8" s="16">
        <f>_xll.IMDP("FUT","1F5W1000","선물호가_현재가")</f>
        <v>356500</v>
      </c>
      <c r="L8" s="6">
        <f>_xll.IMDP("FUT","1F5W1000","등락률")</f>
        <v>3.03</v>
      </c>
    </row>
    <row r="9" spans="2:12" s="4" customFormat="1" ht="23.25" customHeight="1">
      <c r="B9" s="26"/>
      <c r="C9" s="7" t="s">
        <v>10</v>
      </c>
      <c r="D9" s="8">
        <f>_xll.IMDP("FUT","1E8W1000","선물호가_미결제약정수량")</f>
        <v>165432</v>
      </c>
      <c r="E9" s="8">
        <f>_xll.IMDP("FUT","1E8W1000","미결제전일대비")</f>
        <v>693</v>
      </c>
      <c r="F9" s="20">
        <f>11569/D9</f>
        <v>6.9932056675854726E-2</v>
      </c>
      <c r="G9" s="8">
        <f>_xll.IMDP("FUT","1E8W1000","외국인합순매수수량")</f>
        <v>1993</v>
      </c>
      <c r="H9" s="8">
        <f>_xll.IMDP("FUT","1E8W1000","기관순매수수량")</f>
        <v>-1569</v>
      </c>
      <c r="I9" s="8">
        <f>_xll.IMDP("FUT","1E8W1000","개인순매수수량")</f>
        <v>-184</v>
      </c>
      <c r="J9" s="8">
        <f t="shared" ref="J9:J10" si="3">SUM(G9:I9)</f>
        <v>240</v>
      </c>
      <c r="K9" s="16">
        <f>_xll.IMDP("FUT","1E8W1000","선물호가_현재가")</f>
        <v>145200</v>
      </c>
      <c r="L9" s="6">
        <f>_xll.IMDP("FUT","1E8W1000","등락률")</f>
        <v>5.91</v>
      </c>
    </row>
    <row r="10" spans="2:12" s="4" customFormat="1" ht="23.25" customHeight="1">
      <c r="B10" s="27"/>
      <c r="C10" s="7" t="s">
        <v>22</v>
      </c>
      <c r="D10" s="8">
        <f>_xll.IMDP("FUT","1GHW1000","선물호가_미결제약정수량")</f>
        <v>60595</v>
      </c>
      <c r="E10" s="8">
        <f>_xll.IMDP("FUT","1GHW1000","미결제전일대비")</f>
        <v>-1198</v>
      </c>
      <c r="F10" s="20">
        <f>3359/D10</f>
        <v>5.5433616635035897E-2</v>
      </c>
      <c r="G10" s="8">
        <f>_xll.IMDP("FUT","1GHW1000","외국인합순매수수량")</f>
        <v>-72</v>
      </c>
      <c r="H10" s="8">
        <f>_xll.IMDP("FUT","1GHW1000","기관순매수수량")</f>
        <v>-7480</v>
      </c>
      <c r="I10" s="8">
        <f>_xll.IMDP("FUT","1GHW1000","개인순매수수량")</f>
        <v>17</v>
      </c>
      <c r="J10" s="8">
        <f t="shared" si="3"/>
        <v>-7535</v>
      </c>
      <c r="K10" s="16">
        <f>_xll.IMDP("FUT","1GHW1000","선물호가_현재가")</f>
        <v>400000</v>
      </c>
      <c r="L10" s="6">
        <f>_xll.IMDP("FUT","1GHW1000","등락률")</f>
        <v>-0.99</v>
      </c>
    </row>
    <row r="12" spans="2:12" ht="23.25" customHeight="1">
      <c r="C12" s="10" t="s">
        <v>2</v>
      </c>
      <c r="I12" s="13"/>
      <c r="J12" s="12"/>
      <c r="K12" s="12"/>
      <c r="L12" s="12"/>
    </row>
    <row r="13" spans="2:12">
      <c r="C13" s="14"/>
    </row>
    <row r="14" spans="2:12">
      <c r="C14" s="11"/>
    </row>
    <row r="15" spans="2:12">
      <c r="C15" s="11"/>
    </row>
    <row r="16" spans="2:12">
      <c r="C16" s="11"/>
    </row>
    <row r="17" spans="3:3">
      <c r="C17" s="11"/>
    </row>
    <row r="18" spans="3:3" ht="17.25">
      <c r="C18" s="10"/>
    </row>
    <row r="19" spans="3:3">
      <c r="C19" s="11"/>
    </row>
    <row r="20" spans="3:3">
      <c r="C20" s="11"/>
    </row>
    <row r="21" spans="3:3">
      <c r="C21" s="11"/>
    </row>
    <row r="22" spans="3:3">
      <c r="C22" s="11"/>
    </row>
  </sheetData>
  <mergeCells count="7">
    <mergeCell ref="K2:L2"/>
    <mergeCell ref="B2:B3"/>
    <mergeCell ref="B8:B10"/>
    <mergeCell ref="B4:B5"/>
    <mergeCell ref="C2:F2"/>
    <mergeCell ref="F4:F7"/>
    <mergeCell ref="G2:J2"/>
  </mergeCells>
  <phoneticPr fontId="1" type="noConversion"/>
  <conditionalFormatting sqref="L4:L10 E4:E10 G4:J10">
    <cfRule type="cellIs" dxfId="2" priority="29" operator="greaterThan">
      <formula>0</formula>
    </cfRule>
  </conditionalFormatting>
  <conditionalFormatting sqref="L4:L10 E4:E10 G4:J10">
    <cfRule type="cellIs" dxfId="1" priority="27" operator="lessThan">
      <formula>0</formula>
    </cfRule>
    <cfRule type="cellIs" dxfId="0" priority="2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MarketPoint</dc:creator>
  <cp:lastModifiedBy>infomax</cp:lastModifiedBy>
  <dcterms:created xsi:type="dcterms:W3CDTF">2022-11-03T06:47:37Z</dcterms:created>
  <dcterms:modified xsi:type="dcterms:W3CDTF">2025-01-03T00:41:00Z</dcterms:modified>
</cp:coreProperties>
</file>