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5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  <sheet name="11-2012" sheetId="20" r:id="rId6"/>
  </sheets>
  <calcPr calcId="145621"/>
</workbook>
</file>

<file path=xl/calcChain.xml><?xml version="1.0" encoding="utf-8"?>
<calcChain xmlns="http://schemas.openxmlformats.org/spreadsheetml/2006/main">
  <c r="J5" i="20" l="1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G32" i="20"/>
  <c r="F32" i="20"/>
  <c r="G31" i="20"/>
  <c r="H31" i="20" s="1"/>
  <c r="F31" i="20"/>
  <c r="G30" i="20"/>
  <c r="F30" i="20"/>
  <c r="G29" i="20"/>
  <c r="H29" i="20" s="1"/>
  <c r="F29" i="20"/>
  <c r="F28" i="20"/>
  <c r="G27" i="20"/>
  <c r="H27" i="20" s="1"/>
  <c r="F27" i="20"/>
  <c r="G26" i="20"/>
  <c r="H26" i="20" s="1"/>
  <c r="I26" i="20" s="1"/>
  <c r="F26" i="20"/>
  <c r="F25" i="20"/>
  <c r="F24" i="20"/>
  <c r="G23" i="20"/>
  <c r="F23" i="20"/>
  <c r="G22" i="20"/>
  <c r="F22" i="20"/>
  <c r="F21" i="20"/>
  <c r="F20" i="20"/>
  <c r="G19" i="20"/>
  <c r="H19" i="20" s="1"/>
  <c r="F19" i="20"/>
  <c r="F18" i="20"/>
  <c r="F17" i="20"/>
  <c r="G16" i="20"/>
  <c r="F16" i="20"/>
  <c r="G15" i="20"/>
  <c r="H15" i="20" s="1"/>
  <c r="F15" i="20"/>
  <c r="G14" i="20"/>
  <c r="H14" i="20" s="1"/>
  <c r="F14" i="20"/>
  <c r="F13" i="20"/>
  <c r="F12" i="20"/>
  <c r="F11" i="20"/>
  <c r="G10" i="20"/>
  <c r="F10" i="20"/>
  <c r="G9" i="20"/>
  <c r="H9" i="20" s="1"/>
  <c r="I9" i="20" s="1"/>
  <c r="F9" i="20"/>
  <c r="G8" i="20"/>
  <c r="H8" i="20" s="1"/>
  <c r="F8" i="20"/>
  <c r="F7" i="20"/>
  <c r="G6" i="20"/>
  <c r="H6" i="20" s="1"/>
  <c r="F6" i="20"/>
  <c r="F5" i="20"/>
  <c r="P4" i="20"/>
  <c r="G18" i="20" s="1"/>
  <c r="O4" i="20"/>
  <c r="N4" i="20"/>
  <c r="F4" i="20"/>
  <c r="J3" i="20"/>
  <c r="F3" i="20"/>
  <c r="H30" i="20" l="1"/>
  <c r="I30" i="20" s="1"/>
  <c r="H22" i="20"/>
  <c r="I22" i="20" s="1"/>
  <c r="I8" i="20"/>
  <c r="I29" i="20"/>
  <c r="H18" i="20"/>
  <c r="I18" i="20" s="1"/>
  <c r="G7" i="20"/>
  <c r="H10" i="20"/>
  <c r="I10" i="20" s="1"/>
  <c r="G20" i="20"/>
  <c r="H23" i="20"/>
  <c r="I23" i="20" s="1"/>
  <c r="G28" i="20"/>
  <c r="H32" i="20"/>
  <c r="I32" i="20" s="1"/>
  <c r="G3" i="20"/>
  <c r="I6" i="20"/>
  <c r="G12" i="20"/>
  <c r="I14" i="20"/>
  <c r="I15" i="20"/>
  <c r="H16" i="20"/>
  <c r="I16" i="20" s="1"/>
  <c r="G17" i="20"/>
  <c r="I19" i="20"/>
  <c r="G21" i="20"/>
  <c r="G25" i="20"/>
  <c r="I27" i="20"/>
  <c r="I31" i="20"/>
  <c r="H36" i="20"/>
  <c r="G11" i="20"/>
  <c r="G24" i="20"/>
  <c r="G4" i="20"/>
  <c r="G5" i="20"/>
  <c r="G13" i="20"/>
  <c r="S36" i="19"/>
  <c r="H24" i="20" l="1"/>
  <c r="I24" i="20" s="1"/>
  <c r="H11" i="20"/>
  <c r="I11" i="20" s="1"/>
  <c r="H17" i="20"/>
  <c r="I17" i="20" s="1"/>
  <c r="H12" i="20"/>
  <c r="I12" i="20"/>
  <c r="H28" i="20"/>
  <c r="I28" i="20" s="1"/>
  <c r="H7" i="20"/>
  <c r="I7" i="20" s="1"/>
  <c r="H5" i="20"/>
  <c r="I5" i="20" s="1"/>
  <c r="H25" i="20"/>
  <c r="I25" i="20" s="1"/>
  <c r="H13" i="20"/>
  <c r="I13" i="20" s="1"/>
  <c r="H4" i="20"/>
  <c r="I4" i="20"/>
  <c r="H21" i="20"/>
  <c r="I21" i="20" s="1"/>
  <c r="H3" i="20"/>
  <c r="G34" i="20"/>
  <c r="H20" i="20"/>
  <c r="I20" i="20" s="1"/>
  <c r="S36" i="18"/>
  <c r="S43" i="16"/>
  <c r="H34" i="20" l="1"/>
  <c r="I3" i="20"/>
  <c r="I34" i="20" s="1"/>
  <c r="H36" i="18"/>
  <c r="H36" i="16"/>
  <c r="I37" i="20" l="1"/>
  <c r="R37" i="20" s="1"/>
  <c r="H40" i="16"/>
  <c r="J4" i="19"/>
  <c r="J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H40" i="19" s="1"/>
  <c r="H36" i="19" s="1"/>
  <c r="J28" i="19"/>
  <c r="J29" i="19"/>
  <c r="J30" i="19"/>
  <c r="J32" i="19"/>
  <c r="J33" i="19"/>
  <c r="J3" i="19"/>
  <c r="J4" i="18"/>
  <c r="J5" i="18"/>
  <c r="J6" i="18"/>
  <c r="J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H40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I38" i="20" l="1"/>
  <c r="R38" i="20" s="1"/>
  <c r="F4" i="17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 s="1"/>
  <c r="F6" i="19"/>
  <c r="G6" i="19"/>
  <c r="H6" i="19" s="1"/>
  <c r="F7" i="19"/>
  <c r="G7" i="19"/>
  <c r="H7" i="19" s="1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 s="1"/>
  <c r="F12" i="19"/>
  <c r="G12" i="19"/>
  <c r="F13" i="19"/>
  <c r="G13" i="19"/>
  <c r="H13" i="19" s="1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 s="1"/>
  <c r="F18" i="19"/>
  <c r="G18" i="19"/>
  <c r="H18" i="19" s="1"/>
  <c r="F19" i="19"/>
  <c r="G19" i="19"/>
  <c r="H19" i="19" s="1"/>
  <c r="F20" i="19"/>
  <c r="G20" i="19"/>
  <c r="F21" i="19"/>
  <c r="G21" i="19"/>
  <c r="H21" i="19" s="1"/>
  <c r="F22" i="19"/>
  <c r="G22" i="19"/>
  <c r="I22" i="19" s="1"/>
  <c r="F23" i="19"/>
  <c r="G23" i="19"/>
  <c r="I23" i="19" s="1"/>
  <c r="H23" i="19"/>
  <c r="F24" i="19"/>
  <c r="G24" i="19"/>
  <c r="F25" i="19"/>
  <c r="G25" i="19"/>
  <c r="H25" i="19" s="1"/>
  <c r="F26" i="19"/>
  <c r="G26" i="19"/>
  <c r="H26" i="19" s="1"/>
  <c r="F27" i="19"/>
  <c r="G27" i="19"/>
  <c r="H27" i="19" s="1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33" i="19" l="1"/>
  <c r="H30" i="19"/>
  <c r="I25" i="19"/>
  <c r="H22" i="19"/>
  <c r="I21" i="19"/>
  <c r="I17" i="19"/>
  <c r="I13" i="19"/>
  <c r="I5" i="19"/>
  <c r="I26" i="19"/>
  <c r="I18" i="19"/>
  <c r="I14" i="19"/>
  <c r="I10" i="19"/>
  <c r="I6" i="19"/>
  <c r="H32" i="19"/>
  <c r="I32" i="19" s="1"/>
  <c r="I31" i="19"/>
  <c r="H28" i="19"/>
  <c r="I28" i="19" s="1"/>
  <c r="I27" i="19"/>
  <c r="H24" i="19"/>
  <c r="I24" i="19" s="1"/>
  <c r="H20" i="19"/>
  <c r="I20" i="19" s="1"/>
  <c r="I19" i="19"/>
  <c r="H16" i="19"/>
  <c r="H12" i="19"/>
  <c r="I12" i="19" s="1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H37" i="19" l="1"/>
  <c r="H41" i="19"/>
  <c r="I3" i="15"/>
  <c r="H34" i="19"/>
  <c r="I3" i="19"/>
  <c r="I34" i="19" s="1"/>
  <c r="G34" i="16"/>
  <c r="H3" i="18"/>
  <c r="I3" i="18" s="1"/>
  <c r="G34" i="18"/>
  <c r="G34" i="15"/>
  <c r="B13" i="17" s="1"/>
  <c r="H4" i="16"/>
  <c r="H38" i="19" l="1"/>
  <c r="R38" i="19" s="1"/>
  <c r="S43" i="19" s="1"/>
  <c r="R37" i="19"/>
  <c r="I37" i="19"/>
  <c r="I41" i="19"/>
  <c r="H42" i="19"/>
  <c r="R42" i="19" s="1"/>
  <c r="R41" i="19"/>
  <c r="B15" i="17"/>
  <c r="H41" i="18"/>
  <c r="H37" i="18"/>
  <c r="B14" i="17"/>
  <c r="H37" i="16"/>
  <c r="H41" i="16"/>
  <c r="H34" i="18"/>
  <c r="H34" i="15"/>
  <c r="C13" i="17" s="1"/>
  <c r="I34" i="18"/>
  <c r="D15" i="17" s="1"/>
  <c r="F15" i="17" s="1"/>
  <c r="I4" i="16"/>
  <c r="H34" i="16"/>
  <c r="I34" i="15"/>
  <c r="D13" i="17" s="1"/>
  <c r="F13" i="17" s="1"/>
  <c r="I42" i="19" l="1"/>
  <c r="S42" i="19" s="1"/>
  <c r="S41" i="19"/>
  <c r="I38" i="19"/>
  <c r="S38" i="19" s="1"/>
  <c r="S37" i="19"/>
  <c r="C15" i="17"/>
  <c r="I41" i="18"/>
  <c r="I37" i="18"/>
  <c r="R37" i="18"/>
  <c r="H38" i="18"/>
  <c r="R38" i="18" s="1"/>
  <c r="S43" i="18" s="1"/>
  <c r="H42" i="18"/>
  <c r="R42" i="18" s="1"/>
  <c r="R41" i="18"/>
  <c r="H38" i="16"/>
  <c r="R38" i="16" s="1"/>
  <c r="R37" i="16"/>
  <c r="C14" i="17"/>
  <c r="I37" i="16"/>
  <c r="I41" i="16"/>
  <c r="H42" i="16"/>
  <c r="R42" i="16" s="1"/>
  <c r="R41" i="16"/>
  <c r="I34" i="16"/>
  <c r="I38" i="18" l="1"/>
  <c r="S38" i="18" s="1"/>
  <c r="S37" i="18"/>
  <c r="I42" i="18"/>
  <c r="S42" i="18" s="1"/>
  <c r="S41" i="18"/>
  <c r="S37" i="16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<sst xmlns="http://schemas.openxmlformats.org/spreadsheetml/2006/main" count="194" uniqueCount="54">
  <si>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</si>
  <si>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</si>
  <si>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</si>
  <si>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</si>
  <si>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</si>
  <si>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</si>
  <si>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</si>
  <si>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</si>
  <si>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</si>
  <si>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</si>
  <si>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</si>
  <si>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</si>
  <si>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</si>
  <si>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</si>
  <si>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</si>
  <si>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</si>
  <si>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</si>
  <si>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</si>
  <si>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</si>
  <si>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</si>
  <si>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</si>
  <si>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</si>
  <si>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</si>
  <si>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</si>
  <si>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</si>
  <si>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</si>
  <si>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</si>
  <si>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</si>
  <si>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</si>
  <si>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</si>
  <si>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</si>
  <si>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</si>
  <si>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</si>
  <si>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</si>
  <si>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</si>
  <si>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</si>
  <si>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</si>
  <si>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</si>
  <si>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</si>
  <si>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</si>
  <si>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</si>
  <si>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</si>
  <si>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</si>
  <si>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</si>
  <si>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</si>
  <si>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</si>
  <si>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</si>
  <si>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</si>
  <si>
    <t>Feriado</t>
  </si>
  <si>
    <t>F e r i a d o</t>
  </si>
  <si>
    <t>HORAS DE ISAQUE MARINHO RIBEIRO - NOVEMBRO/2012</t>
  </si>
  <si>
    <t>Base:</t>
  </si>
  <si>
    <t>A Pagar:</t>
  </si>
  <si>
    <t>Descontar: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</si>
</sst>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30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  <font>
      <b/>
      <sz val="8"/>
      <color rgb="FF0070C0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43" fontId="22" fillId="8" borderId="20" xfId="1" applyFont="1" applyFill="1" applyBorder="1" applyAlignment="1">
      <alignment vertical="center"/>
    </xf>
    <xf numFmtId="43" fontId="1" fillId="9" borderId="5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1" fillId="9" borderId="5" xfId="0" applyNumberFormat="1" applyFont="1" applyFill="1" applyBorder="1" applyAlignment="1">
      <alignment vertical="center"/>
    </xf>
    <xf numFmtId="43" fontId="1" fillId="0" borderId="0" xfId="0" applyNumberFormat="1" applyFont="1" applyAlignment="1">
      <alignment vertical="center"/>
    </xf>
    <xf numFmtId="43" fontId="26" fillId="9" borderId="2" xfId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43" fontId="28" fillId="8" borderId="32" xfId="1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43" fontId="29" fillId="8" borderId="1" xfId="1" applyFont="1" applyFill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14" t="s">
        <v>33</v>
      </c>
      <c r="B1" s="114"/>
      <c r="C1" s="114"/>
      <c r="D1" s="114"/>
      <c r="E1" s="114"/>
      <c r="F1" s="114"/>
      <c r="G1" s="33" t="s">
        <v>40</v>
      </c>
    </row>
    <row r="2" spans="1:8" ht="20.25" customHeight="1" thickBot="1" x14ac:dyDescent="0.25">
      <c r="A2" s="120" t="s">
        <v>41</v>
      </c>
      <c r="B2" s="120"/>
      <c r="C2" s="119" t="s">
        <v>42</v>
      </c>
      <c r="D2" s="119"/>
      <c r="E2" s="119"/>
      <c r="F2" s="119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2.6666666666666661</v>
      </c>
      <c r="C15" s="63">
        <f>'09-2012'!H34</f>
        <v>3.9236111111111112</v>
      </c>
      <c r="D15" s="64">
        <f>'09-2012'!I34</f>
        <v>1.2569444444444449</v>
      </c>
      <c r="E15" s="65">
        <v>0</v>
      </c>
      <c r="F15" s="66">
        <f t="shared" si="2"/>
        <v>1.2569444444444449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15">
        <f>SUM(D7:D18)</f>
        <v>2.136111111111112</v>
      </c>
      <c r="F20" s="115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16">
        <f>SUM(E8:E19)</f>
        <v>0</v>
      </c>
      <c r="F21" s="116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17">
        <f>SUM(F9:F20)</f>
        <v>2.136111111111112</v>
      </c>
      <c r="F22" s="117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18" t="s">
        <v>30</v>
      </c>
      <c r="D24" s="118"/>
      <c r="E24" s="118"/>
      <c r="F24" s="72">
        <f>E22/F3</f>
        <v>12.816666666666672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35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48" priority="19" stopIfTrue="1" operator="equal">
      <formula>0</formula>
    </cfRule>
    <cfRule type="cellIs" dxfId="47" priority="20" stopIfTrue="1" operator="greaterThan">
      <formula>0</formula>
    </cfRule>
    <cfRule type="cellIs" dxfId="46" priority="21" stopIfTrue="1" operator="lessThan">
      <formula>0</formula>
    </cfRule>
  </conditionalFormatting>
  <conditionalFormatting sqref="F3:F33">
    <cfRule type="cellIs" dxfId="45" priority="17" stopIfTrue="1" operator="lessThanOrEqual">
      <formula>0.0833333333333333</formula>
    </cfRule>
    <cfRule type="cellIs" dxfId="44" priority="18" stopIfTrue="1" operator="greaterThan">
      <formula>0.0833333333333333</formula>
    </cfRule>
  </conditionalFormatting>
  <conditionalFormatting sqref="I3:I33">
    <cfRule type="cellIs" dxfId="43" priority="15" stopIfTrue="1" operator="greaterThanOrEqual">
      <formula>0</formula>
    </cfRule>
    <cfRule type="cellIs" dxfId="42" priority="16" stopIfTrue="1" operator="lessThan">
      <formula>0</formula>
    </cfRule>
  </conditionalFormatting>
  <conditionalFormatting sqref="H3:H33">
    <cfRule type="cellIs" dxfId="41" priority="13" stopIfTrue="1" operator="greaterThanOrEqual">
      <formula>0.333333333333333</formula>
    </cfRule>
    <cfRule type="cellIs" dxfId="40" priority="14" stopIfTrue="1" operator="lessThan">
      <formula>0.333333333333333</formula>
    </cfRule>
  </conditionalFormatting>
  <conditionalFormatting sqref="F3">
    <cfRule type="cellIs" dxfId="39" priority="11" stopIfTrue="1" operator="lessThanOrEqual">
      <formula>0.0833333333333333</formula>
    </cfRule>
    <cfRule type="cellIs" dxfId="38" priority="12" stopIfTrue="1" operator="greaterThan">
      <formula>0.0833333333333333</formula>
    </cfRule>
  </conditionalFormatting>
  <conditionalFormatting sqref="F4:F33">
    <cfRule type="cellIs" dxfId="37" priority="9" stopIfTrue="1" operator="lessThanOrEqual">
      <formula>0.0833333333333333</formula>
    </cfRule>
    <cfRule type="cellIs" dxfId="36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T32" sqref="T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37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0">
        <v>1000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5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99">
        <f>$R$36*H38</f>
        <v>363.63636363636397</v>
      </c>
      <c r="S38" s="92">
        <f>$R$36*I38</f>
        <v>-115.90909090909074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7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5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6">
        <f>$R$36*H42</f>
        <v>363.63636363636397</v>
      </c>
      <c r="S42" s="93">
        <f>$R$36*I42</f>
        <v>-115.90909090909074</v>
      </c>
    </row>
    <row r="43" spans="1:19" x14ac:dyDescent="0.2">
      <c r="R43" s="103"/>
      <c r="S43" s="102">
        <f>S36-R38</f>
        <v>636.36363636363603</v>
      </c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35" priority="7" stopIfTrue="1" operator="equal">
      <formula>0</formula>
    </cfRule>
    <cfRule type="cellIs" dxfId="34" priority="8" stopIfTrue="1" operator="greaterThan">
      <formula>0</formula>
    </cfRule>
    <cfRule type="cellIs" dxfId="33" priority="9" stopIfTrue="1" operator="lessThan">
      <formula>0</formula>
    </cfRule>
  </conditionalFormatting>
  <conditionalFormatting sqref="F3:F33">
    <cfRule type="cellIs" dxfId="32" priority="5" stopIfTrue="1" operator="lessThanOrEqual">
      <formula>0.0833333333333333</formula>
    </cfRule>
    <cfRule type="cellIs" dxfId="31" priority="6" stopIfTrue="1" operator="greaterThan">
      <formula>0.0833333333333333</formula>
    </cfRule>
  </conditionalFormatting>
  <conditionalFormatting sqref="I3:I33">
    <cfRule type="cellIs" dxfId="30" priority="3" stopIfTrue="1" operator="greaterThanOrEqual">
      <formula>0</formula>
    </cfRule>
    <cfRule type="cellIs" dxfId="29" priority="4" stopIfTrue="1" operator="lessThan">
      <formula>0</formula>
    </cfRule>
  </conditionalFormatting>
  <conditionalFormatting sqref="H3:H33">
    <cfRule type="cellIs" dxfId="28" priority="1" stopIfTrue="1" operator="greaterThanOrEqual">
      <formula>0.333333333333333</formula>
    </cfRule>
    <cfRule type="cellIs" dxfId="27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R35" sqref="R35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21" t="s">
        <v>36</v>
      </c>
      <c r="B1" s="122"/>
      <c r="C1" s="122"/>
      <c r="D1" s="122"/>
      <c r="E1" s="122"/>
      <c r="F1" s="122"/>
      <c r="G1" s="122"/>
      <c r="H1" s="122"/>
      <c r="I1" s="123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8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8" x14ac:dyDescent="0.2">
      <c r="A5" s="3">
        <v>39693</v>
      </c>
      <c r="B5" s="4">
        <v>0.37152777777777773</v>
      </c>
      <c r="C5" s="4">
        <v>0.51458333333333328</v>
      </c>
      <c r="D5" s="4">
        <v>0.5395833333333333</v>
      </c>
      <c r="E5" s="4">
        <v>0.66249999999999998</v>
      </c>
      <c r="F5" s="5">
        <f t="shared" si="0"/>
        <v>2.5000000000000022E-2</v>
      </c>
      <c r="G5" s="5">
        <f t="shared" si="1"/>
        <v>0.16666666666666666</v>
      </c>
      <c r="H5" s="5">
        <f t="shared" si="2"/>
        <v>0.26597222222222222</v>
      </c>
      <c r="I5" s="5">
        <f t="shared" si="3"/>
        <v>9.9305555555555564E-2</v>
      </c>
      <c r="J5" s="90">
        <f t="shared" si="4"/>
        <v>1</v>
      </c>
    </row>
    <row r="6" spans="1:18" x14ac:dyDescent="0.2">
      <c r="A6" s="3">
        <v>39694</v>
      </c>
      <c r="B6" s="4">
        <v>0.33888888888888885</v>
      </c>
      <c r="C6" s="4">
        <v>0.5180555555555556</v>
      </c>
      <c r="D6" s="4"/>
      <c r="E6" s="4"/>
      <c r="F6" s="5">
        <f t="shared" si="0"/>
        <v>0</v>
      </c>
      <c r="G6" s="5">
        <f t="shared" si="1"/>
        <v>0.16666666666666666</v>
      </c>
      <c r="H6" s="5">
        <f t="shared" si="2"/>
        <v>0.17916666666666675</v>
      </c>
      <c r="I6" s="5">
        <f t="shared" si="3"/>
        <v>1.2500000000000094E-2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39695</v>
      </c>
      <c r="B7" s="4">
        <v>0.36458333333333331</v>
      </c>
      <c r="C7" s="4">
        <v>0.55069444444444449</v>
      </c>
      <c r="D7" s="4">
        <v>0.57708333333333328</v>
      </c>
      <c r="E7" s="4">
        <v>0.70833333333333337</v>
      </c>
      <c r="F7" s="5">
        <f t="shared" si="0"/>
        <v>2.6388888888888795E-2</v>
      </c>
      <c r="G7" s="5">
        <f t="shared" si="1"/>
        <v>0.16666666666666666</v>
      </c>
      <c r="H7" s="5">
        <f t="shared" si="2"/>
        <v>0.31736111111111126</v>
      </c>
      <c r="I7" s="5">
        <f t="shared" si="3"/>
        <v>0.1506944444444446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39696</v>
      </c>
      <c r="B8" s="4">
        <v>0.36319444444444443</v>
      </c>
      <c r="C8" s="4">
        <v>0.52430555555555558</v>
      </c>
      <c r="D8" s="4">
        <v>0.53402777777777777</v>
      </c>
      <c r="E8" s="4">
        <v>0.68541666666666667</v>
      </c>
      <c r="F8" s="5">
        <f t="shared" si="0"/>
        <v>9.7222222222221877E-3</v>
      </c>
      <c r="G8" s="5">
        <f t="shared" si="1"/>
        <v>0.16666666666666666</v>
      </c>
      <c r="H8" s="5">
        <f t="shared" si="2"/>
        <v>0.31250000000000006</v>
      </c>
      <c r="I8" s="5">
        <f t="shared" si="3"/>
        <v>0.1458333333333334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v>0</v>
      </c>
      <c r="K9" s="28" t="s">
        <v>31</v>
      </c>
      <c r="L9" s="29"/>
      <c r="M9" s="29"/>
      <c r="N9" s="29"/>
      <c r="O9" s="29"/>
      <c r="P9" s="30"/>
      <c r="R9" s="79" t="s">
        <v>48</v>
      </c>
    </row>
    <row r="10" spans="1:18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39700</v>
      </c>
      <c r="B12" s="4">
        <v>0.34027777777777773</v>
      </c>
      <c r="C12" s="4">
        <v>0.52569444444444446</v>
      </c>
      <c r="D12" s="4">
        <v>0.55625000000000002</v>
      </c>
      <c r="E12" s="4">
        <v>0.625</v>
      </c>
      <c r="F12" s="5">
        <f t="shared" si="0"/>
        <v>3.0555555555555558E-2</v>
      </c>
      <c r="G12" s="5">
        <f t="shared" si="1"/>
        <v>0.16666666666666666</v>
      </c>
      <c r="H12" s="5">
        <f t="shared" si="2"/>
        <v>0.25416666666666671</v>
      </c>
      <c r="I12" s="5">
        <f t="shared" si="3"/>
        <v>8.750000000000005E-2</v>
      </c>
      <c r="J12" s="90">
        <f t="shared" si="4"/>
        <v>1</v>
      </c>
    </row>
    <row r="13" spans="1:18" x14ac:dyDescent="0.2">
      <c r="A13" s="3">
        <v>39701</v>
      </c>
      <c r="B13" s="4">
        <v>0.34722222222222227</v>
      </c>
      <c r="C13" s="4">
        <v>0.53333333333333333</v>
      </c>
      <c r="D13" s="4">
        <v>0.54027777777777775</v>
      </c>
      <c r="E13" s="4">
        <v>0.60347222222222219</v>
      </c>
      <c r="F13" s="5">
        <f t="shared" si="0"/>
        <v>6.9444444444444198E-3</v>
      </c>
      <c r="G13" s="5">
        <f t="shared" si="1"/>
        <v>0.16666666666666666</v>
      </c>
      <c r="H13" s="5">
        <f t="shared" si="2"/>
        <v>0.2493055555555555</v>
      </c>
      <c r="I13" s="5">
        <f t="shared" si="3"/>
        <v>8.2638888888888845E-2</v>
      </c>
      <c r="J13" s="90">
        <f t="shared" si="4"/>
        <v>1</v>
      </c>
    </row>
    <row r="14" spans="1:18" x14ac:dyDescent="0.2">
      <c r="A14" s="3">
        <v>39702</v>
      </c>
      <c r="B14" s="4">
        <v>0.40277777777777773</v>
      </c>
      <c r="C14" s="4">
        <v>0.5395833333333333</v>
      </c>
      <c r="D14" s="4">
        <v>0.55972222222222223</v>
      </c>
      <c r="E14" s="4">
        <v>0.6118055555555556</v>
      </c>
      <c r="F14" s="5">
        <f t="shared" si="0"/>
        <v>2.0138888888888928E-2</v>
      </c>
      <c r="G14" s="5">
        <f t="shared" si="1"/>
        <v>0.16666666666666666</v>
      </c>
      <c r="H14" s="5">
        <f t="shared" si="2"/>
        <v>0.18888888888888894</v>
      </c>
      <c r="I14" s="5">
        <f t="shared" si="3"/>
        <v>2.2222222222222282E-2</v>
      </c>
      <c r="J14" s="90">
        <f t="shared" si="4"/>
        <v>1</v>
      </c>
    </row>
    <row r="15" spans="1:18" x14ac:dyDescent="0.2">
      <c r="A15" s="3">
        <v>39703</v>
      </c>
      <c r="B15" s="4">
        <v>0.33680555555555558</v>
      </c>
      <c r="C15" s="4">
        <v>0.52708333333333335</v>
      </c>
      <c r="D15" s="4">
        <v>0.61805555555555558</v>
      </c>
      <c r="E15" s="4">
        <v>0.69513888888888886</v>
      </c>
      <c r="F15" s="5">
        <f t="shared" si="0"/>
        <v>9.0972222222222232E-2</v>
      </c>
      <c r="G15" s="5">
        <f t="shared" si="1"/>
        <v>0.16666666666666666</v>
      </c>
      <c r="H15" s="5">
        <f t="shared" si="2"/>
        <v>0.26736111111111105</v>
      </c>
      <c r="I15" s="5">
        <f t="shared" si="3"/>
        <v>0.10069444444444439</v>
      </c>
      <c r="J15" s="90">
        <f t="shared" si="4"/>
        <v>1</v>
      </c>
    </row>
    <row r="16" spans="1:18" x14ac:dyDescent="0.2">
      <c r="A16" s="3">
        <v>39704</v>
      </c>
      <c r="B16" s="4">
        <v>0.4861111111111111</v>
      </c>
      <c r="C16" s="4">
        <v>0.54305555555555551</v>
      </c>
      <c r="D16" s="4">
        <v>0.55555555555555558</v>
      </c>
      <c r="E16" s="4">
        <v>0.70833333333333337</v>
      </c>
      <c r="F16" s="5">
        <f t="shared" si="0"/>
        <v>1.2500000000000067E-2</v>
      </c>
      <c r="G16" s="5">
        <f t="shared" si="1"/>
        <v>0.16666666666666666</v>
      </c>
      <c r="H16" s="5">
        <f t="shared" si="2"/>
        <v>0.2097222222222222</v>
      </c>
      <c r="I16" s="5">
        <f t="shared" si="3"/>
        <v>4.3055555555555541E-2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>
        <v>0.4861111111111111</v>
      </c>
      <c r="C19" s="4">
        <v>0.54166666666666663</v>
      </c>
      <c r="D19" s="4">
        <v>0.55625000000000002</v>
      </c>
      <c r="E19" s="4">
        <v>0.71319444444444446</v>
      </c>
      <c r="F19" s="5">
        <f t="shared" si="0"/>
        <v>1.4583333333333393E-2</v>
      </c>
      <c r="G19" s="5">
        <f t="shared" si="1"/>
        <v>0.16666666666666666</v>
      </c>
      <c r="H19" s="5">
        <f t="shared" si="2"/>
        <v>0.21249999999999997</v>
      </c>
      <c r="I19" s="5">
        <f t="shared" si="3"/>
        <v>4.5833333333333309E-2</v>
      </c>
      <c r="J19" s="90">
        <f t="shared" si="4"/>
        <v>1</v>
      </c>
    </row>
    <row r="20" spans="1:11" x14ac:dyDescent="0.2">
      <c r="A20" s="3">
        <v>39708</v>
      </c>
      <c r="B20" s="4">
        <v>0.41041666666666665</v>
      </c>
      <c r="C20" s="4">
        <v>0.55833333333333335</v>
      </c>
      <c r="D20" s="4">
        <v>0.56805555555555554</v>
      </c>
      <c r="E20" s="4">
        <v>0.65277777777777779</v>
      </c>
      <c r="F20" s="5">
        <f t="shared" si="0"/>
        <v>9.7222222222221877E-3</v>
      </c>
      <c r="G20" s="5">
        <f t="shared" si="1"/>
        <v>0.16666666666666666</v>
      </c>
      <c r="H20" s="5">
        <f t="shared" si="2"/>
        <v>0.23263888888888895</v>
      </c>
      <c r="I20" s="5">
        <f t="shared" si="3"/>
        <v>6.5972222222222293E-2</v>
      </c>
      <c r="J20" s="90">
        <f t="shared" si="4"/>
        <v>1</v>
      </c>
      <c r="K20" s="7"/>
    </row>
    <row r="21" spans="1:11" x14ac:dyDescent="0.2">
      <c r="A21" s="3">
        <v>39709</v>
      </c>
      <c r="B21" s="4">
        <v>0.34375</v>
      </c>
      <c r="C21" s="4">
        <v>0.53263888888888888</v>
      </c>
      <c r="D21" s="4">
        <v>0.5625</v>
      </c>
      <c r="E21" s="4">
        <v>0.67708333333333337</v>
      </c>
      <c r="F21" s="5">
        <f t="shared" si="0"/>
        <v>2.9861111111111116E-2</v>
      </c>
      <c r="G21" s="5">
        <f t="shared" si="1"/>
        <v>0.16666666666666666</v>
      </c>
      <c r="H21" s="5">
        <f t="shared" si="2"/>
        <v>0.30347222222222225</v>
      </c>
      <c r="I21" s="5">
        <f t="shared" si="3"/>
        <v>0.1368055555555556</v>
      </c>
      <c r="J21" s="90">
        <f t="shared" si="4"/>
        <v>1</v>
      </c>
    </row>
    <row r="22" spans="1:11" x14ac:dyDescent="0.2">
      <c r="A22" s="3">
        <v>39710</v>
      </c>
      <c r="B22" s="4">
        <v>0.34027777777777773</v>
      </c>
      <c r="C22" s="4">
        <v>0.52083333333333337</v>
      </c>
      <c r="D22" s="4"/>
      <c r="E22" s="4"/>
      <c r="F22" s="5">
        <f t="shared" si="0"/>
        <v>0</v>
      </c>
      <c r="G22" s="5">
        <f t="shared" si="1"/>
        <v>0.16666666666666666</v>
      </c>
      <c r="H22" s="5">
        <f t="shared" si="2"/>
        <v>0.18055555555555564</v>
      </c>
      <c r="I22" s="5">
        <f t="shared" si="3"/>
        <v>1.3888888888888978E-2</v>
      </c>
      <c r="J22" s="90">
        <f t="shared" si="4"/>
        <v>1</v>
      </c>
    </row>
    <row r="23" spans="1:11" x14ac:dyDescent="0.2">
      <c r="A23" s="3">
        <v>39711</v>
      </c>
      <c r="B23" s="4">
        <v>0.33333333333333331</v>
      </c>
      <c r="C23" s="4">
        <v>0.5</v>
      </c>
      <c r="D23" s="4">
        <v>0.53472222222222221</v>
      </c>
      <c r="E23" s="4">
        <v>0.7055555555555556</v>
      </c>
      <c r="F23" s="5">
        <f t="shared" si="0"/>
        <v>3.472222222222221E-2</v>
      </c>
      <c r="G23" s="5">
        <f t="shared" si="1"/>
        <v>0.16666666666666666</v>
      </c>
      <c r="H23" s="5">
        <f t="shared" si="2"/>
        <v>0.33750000000000008</v>
      </c>
      <c r="I23" s="5">
        <f t="shared" si="3"/>
        <v>0.17083333333333342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>
        <v>0.41180555555555554</v>
      </c>
      <c r="C29" s="4">
        <v>0.53819444444444442</v>
      </c>
      <c r="D29" s="4">
        <v>0.55208333333333337</v>
      </c>
      <c r="E29" s="4">
        <v>0.62569444444444444</v>
      </c>
      <c r="F29" s="5">
        <f t="shared" si="0"/>
        <v>1.3888888888888951E-2</v>
      </c>
      <c r="G29" s="5">
        <f t="shared" si="1"/>
        <v>0.16666666666666666</v>
      </c>
      <c r="H29" s="5">
        <f t="shared" si="2"/>
        <v>0.19999999999999996</v>
      </c>
      <c r="I29" s="5">
        <f t="shared" si="3"/>
        <v>3.3333333333333298E-2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>
        <v>0.55208333333333337</v>
      </c>
      <c r="E30" s="4">
        <v>0.76458333333333339</v>
      </c>
      <c r="F30" s="5">
        <f t="shared" si="0"/>
        <v>0</v>
      </c>
      <c r="G30" s="5">
        <f t="shared" si="1"/>
        <v>0.16666666666666666</v>
      </c>
      <c r="H30" s="5">
        <f t="shared" si="2"/>
        <v>0.21250000000000002</v>
      </c>
      <c r="I30" s="5">
        <f t="shared" si="3"/>
        <v>4.5833333333333365E-2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3.9236111111111112</v>
      </c>
      <c r="I34" s="20">
        <f>SUM(I3:I33)</f>
        <v>1.2569444444444449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3.1666666666666665</v>
      </c>
      <c r="I36" s="97"/>
      <c r="R36" s="94">
        <v>2000</v>
      </c>
      <c r="S36" s="100">
        <f>'08-2012'!S43</f>
        <v>636.36363636363603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0.84210526315789458</v>
      </c>
      <c r="I37" s="86">
        <f>H34/H36</f>
        <v>1.2390350877192984</v>
      </c>
      <c r="R37" s="95">
        <f>$R$36*H37</f>
        <v>1684.2105263157891</v>
      </c>
      <c r="S37" s="92">
        <f>$R$36*I37</f>
        <v>2478.0701754385968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0.15789473684210542</v>
      </c>
      <c r="I38" s="89">
        <f>1-I37</f>
        <v>-0.23903508771929838</v>
      </c>
      <c r="R38" s="99">
        <f>$R$36*H38</f>
        <v>315.78947368421086</v>
      </c>
      <c r="S38" s="92">
        <f>$R$36*I38</f>
        <v>-478.07017543859678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3.1666666666666665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0.84210526315789458</v>
      </c>
      <c r="I41" s="86">
        <f>H34/H40</f>
        <v>1.2390350877192984</v>
      </c>
      <c r="R41" s="95">
        <f>$R$36*H41</f>
        <v>1684.2105263157891</v>
      </c>
      <c r="S41" s="92">
        <f>$R$36*I41</f>
        <v>2478.0701754385968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0.15789473684210542</v>
      </c>
      <c r="I42" s="89">
        <f>1-I41</f>
        <v>-0.23903508771929838</v>
      </c>
      <c r="R42" s="96">
        <f>$R$36*H42</f>
        <v>315.78947368421086</v>
      </c>
      <c r="S42" s="93">
        <f>$R$36*I42</f>
        <v>-478.07017543859678</v>
      </c>
    </row>
    <row r="43" spans="1:19" x14ac:dyDescent="0.2">
      <c r="R43" s="101"/>
      <c r="S43" s="102">
        <f>S36-R38</f>
        <v>320.57416267942517</v>
      </c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B33" sqref="B33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34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39721</v>
      </c>
      <c r="B3" s="4">
        <v>0.36388888888888887</v>
      </c>
      <c r="C3" s="4">
        <v>0.54166666666666663</v>
      </c>
      <c r="D3" s="4">
        <v>0.61805555555555558</v>
      </c>
      <c r="E3" s="4">
        <v>0.64583333333333337</v>
      </c>
      <c r="F3" s="5">
        <f>(IF(AND(C3&gt;0,D3&gt;0),D3-C3,0))</f>
        <v>7.6388888888888951E-2</v>
      </c>
      <c r="G3" s="5">
        <f>IF(AND(WEEKDAY(A3)&gt;1,WEEKDAY(A3)&lt;7),IF(((E3-D3)+(C3-B3))&gt;0,$P$4,0),"")</f>
        <v>0.16666666666666666</v>
      </c>
      <c r="H3" s="5">
        <f>IF(G3&lt;&gt;0,(E3-D3)+(C3-B3),0)</f>
        <v>0.20555555555555555</v>
      </c>
      <c r="I3" s="5">
        <f>IF(G3&lt;&gt;"",H3-G3,0)</f>
        <v>3.888888888888889E-2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>
        <v>0.34375</v>
      </c>
      <c r="C4" s="4">
        <v>0.53125</v>
      </c>
      <c r="D4" s="4">
        <v>0.55069444444444449</v>
      </c>
      <c r="E4" s="4">
        <v>0.59722222222222221</v>
      </c>
      <c r="F4" s="5">
        <f t="shared" ref="F4:F33" si="0">(IF(AND(C4&gt;0,D4&gt;0),D4-C4,0))</f>
        <v>1.9444444444444486E-2</v>
      </c>
      <c r="G4" s="5">
        <f t="shared" ref="G4:G33" si="1">IF(AND(WEEKDAY(A4)&gt;1,WEEKDAY(A4)&lt;7),IF(((E4-D4)+(C4-B4))&gt;0,$P$4,0),"")</f>
        <v>0.16666666666666666</v>
      </c>
      <c r="H4" s="5">
        <f t="shared" ref="H4:H33" si="2">IF(G4&lt;&gt;0,(E4-D4)+(C4-B4),0)</f>
        <v>0.23402777777777772</v>
      </c>
      <c r="I4" s="5">
        <f t="shared" ref="I4:I33" si="3">IF(G4&lt;&gt;"",H4-G4,0)</f>
        <v>6.7361111111111066E-2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>
        <v>0.34375</v>
      </c>
      <c r="C5" s="4">
        <v>0.55555555555555558</v>
      </c>
      <c r="D5" s="4">
        <v>0.58333333333333337</v>
      </c>
      <c r="E5" s="4">
        <v>0.65416666666666667</v>
      </c>
      <c r="F5" s="5">
        <f t="shared" si="0"/>
        <v>2.777777777777779E-2</v>
      </c>
      <c r="G5" s="5">
        <f t="shared" si="1"/>
        <v>0.16666666666666666</v>
      </c>
      <c r="H5" s="5">
        <f t="shared" si="2"/>
        <v>0.28263888888888888</v>
      </c>
      <c r="I5" s="5">
        <f t="shared" si="3"/>
        <v>0.11597222222222223</v>
      </c>
      <c r="J5" s="90">
        <f t="shared" si="4"/>
        <v>1</v>
      </c>
    </row>
    <row r="6" spans="1:16" x14ac:dyDescent="0.2">
      <c r="A6" s="3">
        <v>39724</v>
      </c>
      <c r="B6" s="4">
        <v>0.47152777777777777</v>
      </c>
      <c r="C6" s="4">
        <v>0.52569444444444446</v>
      </c>
      <c r="D6" s="4">
        <v>0.55625000000000002</v>
      </c>
      <c r="E6" s="4">
        <v>0.70138888888888884</v>
      </c>
      <c r="F6" s="5">
        <f t="shared" si="0"/>
        <v>3.0555555555555558E-2</v>
      </c>
      <c r="G6" s="5">
        <f t="shared" si="1"/>
        <v>0.16666666666666666</v>
      </c>
      <c r="H6" s="5">
        <f t="shared" si="2"/>
        <v>0.19930555555555551</v>
      </c>
      <c r="I6" s="5">
        <f t="shared" si="3"/>
        <v>3.2638888888888856E-2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>
        <v>0.35069444444444442</v>
      </c>
      <c r="C7" s="4">
        <v>0.53819444444444442</v>
      </c>
      <c r="D7" s="4">
        <v>0.55555555555555558</v>
      </c>
      <c r="E7" s="4">
        <v>0.60416666666666663</v>
      </c>
      <c r="F7" s="5">
        <f t="shared" si="0"/>
        <v>1.736111111111116E-2</v>
      </c>
      <c r="G7" s="5">
        <f t="shared" si="1"/>
        <v>0.16666666666666666</v>
      </c>
      <c r="H7" s="5">
        <f t="shared" si="2"/>
        <v>0.23611111111111105</v>
      </c>
      <c r="I7" s="5">
        <f t="shared" si="3"/>
        <v>6.9444444444444392E-2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>
        <v>0.4548611111111111</v>
      </c>
      <c r="C10" s="4">
        <v>0.55902777777777779</v>
      </c>
      <c r="D10" s="4">
        <v>0.59027777777777779</v>
      </c>
      <c r="E10" s="4">
        <v>0.68055555555555547</v>
      </c>
      <c r="F10" s="5">
        <f t="shared" si="0"/>
        <v>3.125E-2</v>
      </c>
      <c r="G10" s="5">
        <f t="shared" si="1"/>
        <v>0.16666666666666666</v>
      </c>
      <c r="H10" s="5">
        <f t="shared" si="2"/>
        <v>0.19444444444444436</v>
      </c>
      <c r="I10" s="5">
        <f t="shared" si="3"/>
        <v>2.7777777777777707E-2</v>
      </c>
      <c r="J10" s="90">
        <f t="shared" si="4"/>
        <v>1</v>
      </c>
    </row>
    <row r="11" spans="1:16" x14ac:dyDescent="0.2">
      <c r="A11" s="3">
        <v>39729</v>
      </c>
      <c r="B11" s="4">
        <v>0.3576388888888889</v>
      </c>
      <c r="C11" s="4">
        <v>0.53263888888888888</v>
      </c>
      <c r="D11" s="4"/>
      <c r="E11" s="4"/>
      <c r="F11" s="5">
        <f t="shared" si="0"/>
        <v>0</v>
      </c>
      <c r="G11" s="5">
        <f t="shared" si="1"/>
        <v>0.16666666666666666</v>
      </c>
      <c r="H11" s="5">
        <f t="shared" si="2"/>
        <v>0.17499999999999999</v>
      </c>
      <c r="I11" s="5">
        <f t="shared" si="3"/>
        <v>8.3333333333333315E-3</v>
      </c>
      <c r="J11" s="90">
        <f t="shared" si="4"/>
        <v>1</v>
      </c>
      <c r="K11" s="74"/>
    </row>
    <row r="12" spans="1:16" x14ac:dyDescent="0.2">
      <c r="A12" s="3">
        <v>39730</v>
      </c>
      <c r="B12" s="4">
        <v>0.33263888888888887</v>
      </c>
      <c r="C12" s="4">
        <v>0.53055555555555556</v>
      </c>
      <c r="D12" s="4">
        <v>0.54722222222222217</v>
      </c>
      <c r="E12" s="4">
        <v>0.57013888888888886</v>
      </c>
      <c r="F12" s="5">
        <f t="shared" si="0"/>
        <v>1.6666666666666607E-2</v>
      </c>
      <c r="G12" s="5">
        <f t="shared" si="1"/>
        <v>0.16666666666666666</v>
      </c>
      <c r="H12" s="5">
        <f t="shared" si="2"/>
        <v>0.22083333333333338</v>
      </c>
      <c r="I12" s="5">
        <f t="shared" si="3"/>
        <v>5.4166666666666724E-2</v>
      </c>
      <c r="J12" s="90">
        <f t="shared" si="4"/>
        <v>1</v>
      </c>
    </row>
    <row r="13" spans="1:16" x14ac:dyDescent="0.2">
      <c r="A13" s="3">
        <v>39731</v>
      </c>
      <c r="B13" s="4">
        <v>0.34722222222222227</v>
      </c>
      <c r="C13" s="4">
        <v>0.53125</v>
      </c>
      <c r="D13" s="4"/>
      <c r="E13" s="4"/>
      <c r="F13" s="5">
        <f t="shared" si="0"/>
        <v>0</v>
      </c>
      <c r="G13" s="5">
        <f t="shared" si="1"/>
        <v>0.16666666666666666</v>
      </c>
      <c r="H13" s="5">
        <f t="shared" si="2"/>
        <v>0.18402777777777773</v>
      </c>
      <c r="I13" s="5">
        <f t="shared" si="3"/>
        <v>1.7361111111111077E-2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v>0</v>
      </c>
      <c r="K14" s="79" t="s">
        <v>49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>
        <v>0.34375</v>
      </c>
      <c r="C17" s="4">
        <v>0.51180555555555551</v>
      </c>
      <c r="D17" s="4">
        <v>0.52083333333333337</v>
      </c>
      <c r="E17" s="4">
        <v>0.54166666666666663</v>
      </c>
      <c r="F17" s="5">
        <f t="shared" si="0"/>
        <v>9.0277777777778567E-3</v>
      </c>
      <c r="G17" s="5">
        <f t="shared" si="1"/>
        <v>0.16666666666666666</v>
      </c>
      <c r="H17" s="5">
        <f t="shared" si="2"/>
        <v>0.18888888888888877</v>
      </c>
      <c r="I17" s="5">
        <f t="shared" si="3"/>
        <v>2.2222222222222116E-2</v>
      </c>
      <c r="J17" s="90">
        <f t="shared" si="4"/>
        <v>1</v>
      </c>
    </row>
    <row r="18" spans="1:11" x14ac:dyDescent="0.2">
      <c r="A18" s="3">
        <v>39736</v>
      </c>
      <c r="B18" s="4">
        <v>0.33124999999999999</v>
      </c>
      <c r="C18" s="4">
        <v>0.54027777777777775</v>
      </c>
      <c r="D18" s="4"/>
      <c r="E18" s="4"/>
      <c r="F18" s="5">
        <f t="shared" si="0"/>
        <v>0</v>
      </c>
      <c r="G18" s="5">
        <f t="shared" si="1"/>
        <v>0.16666666666666666</v>
      </c>
      <c r="H18" s="5">
        <f t="shared" si="2"/>
        <v>0.20902777777777776</v>
      </c>
      <c r="I18" s="5">
        <f t="shared" si="3"/>
        <v>4.2361111111111099E-2</v>
      </c>
      <c r="J18" s="90">
        <f t="shared" si="4"/>
        <v>1</v>
      </c>
    </row>
    <row r="19" spans="1:11" x14ac:dyDescent="0.2">
      <c r="A19" s="3">
        <v>39737</v>
      </c>
      <c r="B19" s="4">
        <v>0.31875000000000003</v>
      </c>
      <c r="C19" s="4">
        <v>0.35416666666666669</v>
      </c>
      <c r="D19" s="4">
        <v>0.4770833333333333</v>
      </c>
      <c r="E19" s="4">
        <v>0.68611111111111101</v>
      </c>
      <c r="F19" s="5">
        <f t="shared" si="0"/>
        <v>0.12291666666666662</v>
      </c>
      <c r="G19" s="5">
        <f t="shared" si="1"/>
        <v>0.16666666666666666</v>
      </c>
      <c r="H19" s="5">
        <f t="shared" si="2"/>
        <v>0.24444444444444435</v>
      </c>
      <c r="I19" s="5">
        <f t="shared" si="3"/>
        <v>7.7777777777777696E-2</v>
      </c>
      <c r="J19" s="90">
        <f t="shared" si="4"/>
        <v>1</v>
      </c>
    </row>
    <row r="20" spans="1:11" x14ac:dyDescent="0.2">
      <c r="A20" s="3">
        <v>39738</v>
      </c>
      <c r="B20" s="4">
        <v>0.35416666666666669</v>
      </c>
      <c r="C20" s="4">
        <v>0.52986111111111112</v>
      </c>
      <c r="D20" s="4">
        <v>0.57777777777777783</v>
      </c>
      <c r="E20" s="4">
        <v>0.61875000000000002</v>
      </c>
      <c r="F20" s="5">
        <f t="shared" si="0"/>
        <v>4.7916666666666718E-2</v>
      </c>
      <c r="G20" s="5">
        <f t="shared" si="1"/>
        <v>0.16666666666666666</v>
      </c>
      <c r="H20" s="5">
        <f t="shared" si="2"/>
        <v>0.21666666666666662</v>
      </c>
      <c r="I20" s="5">
        <f t="shared" si="3"/>
        <v>4.9999999999999961E-2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>
        <v>0.57500000000000007</v>
      </c>
      <c r="E21" s="4">
        <v>0.70833333333333337</v>
      </c>
      <c r="F21" s="5">
        <f t="shared" si="0"/>
        <v>0</v>
      </c>
      <c r="G21" s="5">
        <f t="shared" si="1"/>
        <v>0.16666666666666666</v>
      </c>
      <c r="H21" s="5">
        <f t="shared" si="2"/>
        <v>0.1333333333333333</v>
      </c>
      <c r="I21" s="5">
        <f t="shared" si="3"/>
        <v>-3.3333333333333354E-2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>
        <v>0.35416666666666669</v>
      </c>
      <c r="C24" s="4">
        <v>0.53541666666666665</v>
      </c>
      <c r="D24" s="4"/>
      <c r="E24" s="4"/>
      <c r="F24" s="5">
        <f t="shared" si="0"/>
        <v>0</v>
      </c>
      <c r="G24" s="5">
        <f t="shared" si="1"/>
        <v>0.16666666666666666</v>
      </c>
      <c r="H24" s="5">
        <f t="shared" si="2"/>
        <v>0.18124999999999997</v>
      </c>
      <c r="I24" s="5">
        <f t="shared" si="3"/>
        <v>1.4583333333333309E-2</v>
      </c>
      <c r="J24" s="90">
        <f t="shared" si="4"/>
        <v>1</v>
      </c>
    </row>
    <row r="25" spans="1:11" x14ac:dyDescent="0.2">
      <c r="A25" s="3">
        <v>39743</v>
      </c>
      <c r="B25" s="4">
        <v>0.375</v>
      </c>
      <c r="C25" s="4">
        <v>0.51111111111111118</v>
      </c>
      <c r="D25" s="4">
        <v>0.52986111111111112</v>
      </c>
      <c r="E25" s="4">
        <v>0.60416666666666663</v>
      </c>
      <c r="F25" s="5">
        <f t="shared" si="0"/>
        <v>1.8749999999999933E-2</v>
      </c>
      <c r="G25" s="5">
        <f t="shared" si="1"/>
        <v>0.16666666666666666</v>
      </c>
      <c r="H25" s="5">
        <f t="shared" si="2"/>
        <v>0.2104166666666667</v>
      </c>
      <c r="I25" s="5">
        <f t="shared" si="3"/>
        <v>4.3750000000000039E-2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>
        <v>0.33263888888888887</v>
      </c>
      <c r="C27" s="4">
        <v>0.50972222222222219</v>
      </c>
      <c r="D27" s="4"/>
      <c r="E27" s="4"/>
      <c r="F27" s="5">
        <f t="shared" si="0"/>
        <v>0</v>
      </c>
      <c r="G27" s="5">
        <f t="shared" si="1"/>
        <v>0.16666666666666666</v>
      </c>
      <c r="H27" s="5">
        <f t="shared" si="2"/>
        <v>0.17708333333333331</v>
      </c>
      <c r="I27" s="5">
        <f t="shared" si="3"/>
        <v>1.0416666666666657E-2</v>
      </c>
      <c r="J27" s="90">
        <f t="shared" si="4"/>
        <v>1</v>
      </c>
    </row>
    <row r="28" spans="1:11" x14ac:dyDescent="0.2">
      <c r="A28" s="3">
        <v>39746</v>
      </c>
      <c r="B28" s="4">
        <v>0.34722222222222227</v>
      </c>
      <c r="C28" s="4">
        <v>0.55555555555555558</v>
      </c>
      <c r="D28" s="4"/>
      <c r="E28" s="4"/>
      <c r="F28" s="5">
        <f t="shared" si="0"/>
        <v>0</v>
      </c>
      <c r="G28" s="5">
        <f t="shared" si="1"/>
        <v>0.16666666666666666</v>
      </c>
      <c r="H28" s="5">
        <f t="shared" si="2"/>
        <v>0.20833333333333331</v>
      </c>
      <c r="I28" s="5">
        <f t="shared" si="3"/>
        <v>4.1666666666666657E-2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v>0</v>
      </c>
      <c r="K31" s="79" t="s">
        <v>49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3.7013888888888888</v>
      </c>
      <c r="I34" s="20">
        <f>SUM(I3:I33)</f>
        <v>0.70138888888888828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0.85714285714285687</v>
      </c>
      <c r="I37" s="86">
        <f>H34/H36</f>
        <v>1.0575396825396826</v>
      </c>
      <c r="R37" s="95">
        <f>$R$36*H37</f>
        <v>1714.2857142857138</v>
      </c>
      <c r="S37" s="92">
        <f>$R$36*I37</f>
        <v>2115.0793650793653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0.14285714285714313</v>
      </c>
      <c r="I38" s="89">
        <f>1-I37</f>
        <v>-5.7539682539682557E-2</v>
      </c>
      <c r="R38" s="95">
        <f>$R$36*H38</f>
        <v>285.71428571428623</v>
      </c>
      <c r="S38" s="92">
        <f>$R$36*I38</f>
        <v>-115.07936507936512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0.85714285714285687</v>
      </c>
      <c r="I41" s="86">
        <f>H34/H40</f>
        <v>1.0575396825396826</v>
      </c>
      <c r="R41" s="95">
        <f>$R$36*H41</f>
        <v>1714.2857142857138</v>
      </c>
      <c r="S41" s="92">
        <f>$R$36*I41</f>
        <v>2115.0793650793653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0.14285714285714313</v>
      </c>
      <c r="I42" s="89">
        <f>1-I41</f>
        <v>-5.7539682539682557E-2</v>
      </c>
      <c r="R42" s="96">
        <f>$R$36*H42</f>
        <v>285.71428571428623</v>
      </c>
      <c r="S42" s="93">
        <f>$R$36*I42</f>
        <v>-115.07936507936512</v>
      </c>
    </row>
    <row r="43" spans="1:19" x14ac:dyDescent="0.2">
      <c r="R43" s="101"/>
      <c r="S43" s="102">
        <f>S36-R38</f>
        <v>34.859876965138938</v>
      </c>
    </row>
    <row r="44" spans="1:19" x14ac:dyDescent="0.2">
      <c r="S44" s="105"/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E16" sqref="E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21" t="s">
        <v>50</v>
      </c>
      <c r="B1" s="122"/>
      <c r="C1" s="122"/>
      <c r="D1" s="122"/>
      <c r="E1" s="122"/>
      <c r="F1" s="122"/>
      <c r="G1" s="122"/>
      <c r="H1" s="122"/>
      <c r="I1" s="123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8" x14ac:dyDescent="0.2">
      <c r="A3" s="3">
        <v>39752</v>
      </c>
      <c r="B3" s="4">
        <v>0.36458333333333331</v>
      </c>
      <c r="C3" s="4">
        <v>0.54166666666666663</v>
      </c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0.16666666666666666</v>
      </c>
      <c r="H3" s="5">
        <f>IF(G3&lt;&gt;0,(E3-D3)+(C3-B3),0)</f>
        <v>0.17708333333333331</v>
      </c>
      <c r="I3" s="5">
        <f>IF(G3&lt;&gt;"",H3-G3,0)</f>
        <v>1.0416666666666657E-2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39753</v>
      </c>
      <c r="B4" s="4"/>
      <c r="C4" s="4"/>
      <c r="D4" s="4"/>
      <c r="E4" s="4"/>
      <c r="F4" s="5">
        <f t="shared" ref="F4:F32" si="0">(IF(AND(C4&gt;0,D4&gt;0),D4-C4,0))</f>
        <v>0</v>
      </c>
      <c r="G4" s="5">
        <f t="shared" ref="G4:G32" si="1">IF(AND(WEEKDAY(A4)&gt;1,WEEKDAY(A4)&lt;7),IF(((E4-D4)+(C4-B4))&gt;0,$P$4,0),"")</f>
        <v>0</v>
      </c>
      <c r="H4" s="5">
        <f t="shared" ref="H4:H32" si="2">IF(G4&lt;&gt;0,(E4-D4)+(C4-B4),0)</f>
        <v>0</v>
      </c>
      <c r="I4" s="5">
        <f t="shared" ref="I4:I32" si="3">IF(G4&lt;&gt;"",H4-G4,0)</f>
        <v>0</v>
      </c>
      <c r="J4" s="90"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  <c r="R4" s="79" t="s">
        <v>49</v>
      </c>
    </row>
    <row r="5" spans="1:18" x14ac:dyDescent="0.2">
      <c r="A5" s="3">
        <v>39754</v>
      </c>
      <c r="B5" s="4"/>
      <c r="C5" s="4"/>
      <c r="D5" s="4"/>
      <c r="E5" s="4"/>
      <c r="F5" s="5">
        <f t="shared" si="0"/>
        <v>0</v>
      </c>
      <c r="G5" s="5" t="str">
        <f t="shared" si="1"/>
        <v/>
      </c>
      <c r="H5" s="5">
        <f t="shared" si="2"/>
        <v>0</v>
      </c>
      <c r="I5" s="5">
        <f t="shared" si="3"/>
        <v>0</v>
      </c>
      <c r="J5" s="90">
        <f t="shared" ref="J5:J32" si="4">IF(AND(WEEKDAY(A5)&gt;1,WEEKDAY(A5)&lt;7),1,0)</f>
        <v>0</v>
      </c>
    </row>
    <row r="6" spans="1:18" x14ac:dyDescent="0.2">
      <c r="A6" s="3">
        <v>39755</v>
      </c>
      <c r="B6" s="4"/>
      <c r="C6" s="4"/>
      <c r="D6" s="4"/>
      <c r="E6" s="4"/>
      <c r="F6" s="5">
        <f t="shared" si="0"/>
        <v>0</v>
      </c>
      <c r="G6" s="5" t="str">
        <f t="shared" si="1"/>
        <v/>
      </c>
      <c r="H6" s="5">
        <f t="shared" si="2"/>
        <v>0</v>
      </c>
      <c r="I6" s="5">
        <f t="shared" si="3"/>
        <v>0</v>
      </c>
      <c r="J6" s="90">
        <f t="shared" si="4"/>
        <v>0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39756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39757</v>
      </c>
      <c r="B8" s="4">
        <v>0.33124999999999999</v>
      </c>
      <c r="C8" s="4">
        <v>0.55902777777777779</v>
      </c>
      <c r="D8" s="4"/>
      <c r="E8" s="4"/>
      <c r="F8" s="5">
        <f t="shared" si="0"/>
        <v>0</v>
      </c>
      <c r="G8" s="5">
        <f t="shared" si="1"/>
        <v>0.16666666666666666</v>
      </c>
      <c r="H8" s="5">
        <f t="shared" si="2"/>
        <v>0.2277777777777778</v>
      </c>
      <c r="I8" s="5">
        <f t="shared" si="3"/>
        <v>6.1111111111111144E-2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39758</v>
      </c>
      <c r="B9" s="4">
        <v>0.46527777777777773</v>
      </c>
      <c r="C9" s="4">
        <v>0.53263888888888888</v>
      </c>
      <c r="D9" s="4">
        <v>0.55625000000000002</v>
      </c>
      <c r="E9" s="4">
        <v>0.68402777777777779</v>
      </c>
      <c r="F9" s="5">
        <f t="shared" si="0"/>
        <v>2.3611111111111138E-2</v>
      </c>
      <c r="G9" s="5">
        <f t="shared" si="1"/>
        <v>0.16666666666666666</v>
      </c>
      <c r="H9" s="5">
        <f t="shared" si="2"/>
        <v>0.19513888888888892</v>
      </c>
      <c r="I9" s="5">
        <f t="shared" si="3"/>
        <v>2.847222222222226E-2</v>
      </c>
      <c r="J9" s="90">
        <f t="shared" si="4"/>
        <v>1</v>
      </c>
      <c r="K9" s="28" t="s">
        <v>31</v>
      </c>
      <c r="L9" s="29"/>
      <c r="M9" s="29"/>
      <c r="N9" s="29"/>
      <c r="O9" s="29"/>
      <c r="P9" s="30"/>
    </row>
    <row r="10" spans="1:18" x14ac:dyDescent="0.2">
      <c r="A10" s="3">
        <v>39759</v>
      </c>
      <c r="B10" s="4">
        <v>0.33819444444444446</v>
      </c>
      <c r="C10" s="4">
        <v>0.52430555555555558</v>
      </c>
      <c r="D10" s="4">
        <v>0.56458333333333333</v>
      </c>
      <c r="E10" s="4">
        <v>0.64513888888888882</v>
      </c>
      <c r="F10" s="5">
        <f t="shared" si="0"/>
        <v>4.0277777777777746E-2</v>
      </c>
      <c r="G10" s="5">
        <f t="shared" si="1"/>
        <v>0.16666666666666666</v>
      </c>
      <c r="H10" s="5">
        <f t="shared" si="2"/>
        <v>0.26666666666666661</v>
      </c>
      <c r="I10" s="5">
        <f t="shared" si="3"/>
        <v>9.999999999999995E-2</v>
      </c>
      <c r="J10" s="90">
        <f t="shared" si="4"/>
        <v>1</v>
      </c>
    </row>
    <row r="11" spans="1:18" x14ac:dyDescent="0.2">
      <c r="A11" s="3">
        <v>39760</v>
      </c>
      <c r="B11" s="4">
        <v>0.38263888888888892</v>
      </c>
      <c r="C11" s="4">
        <v>0.55069444444444449</v>
      </c>
      <c r="D11" s="4">
        <v>0.64930555555555558</v>
      </c>
      <c r="E11" s="4">
        <v>0.70486111111111116</v>
      </c>
      <c r="F11" s="5">
        <f t="shared" si="0"/>
        <v>9.8611111111111094E-2</v>
      </c>
      <c r="G11" s="5">
        <f t="shared" si="1"/>
        <v>0.16666666666666666</v>
      </c>
      <c r="H11" s="5">
        <f t="shared" si="2"/>
        <v>0.22361111111111115</v>
      </c>
      <c r="I11" s="5">
        <f t="shared" si="3"/>
        <v>5.6944444444444492E-2</v>
      </c>
      <c r="J11" s="90">
        <f t="shared" si="4"/>
        <v>1</v>
      </c>
      <c r="K11" s="74"/>
    </row>
    <row r="12" spans="1:18" x14ac:dyDescent="0.2">
      <c r="A12" s="3">
        <v>39761</v>
      </c>
      <c r="B12" s="4"/>
      <c r="C12" s="4"/>
      <c r="D12" s="4"/>
      <c r="E12" s="4"/>
      <c r="F12" s="5">
        <f t="shared" si="0"/>
        <v>0</v>
      </c>
      <c r="G12" s="5" t="str">
        <f t="shared" si="1"/>
        <v/>
      </c>
      <c r="H12" s="5">
        <f t="shared" si="2"/>
        <v>0</v>
      </c>
      <c r="I12" s="5">
        <f t="shared" si="3"/>
        <v>0</v>
      </c>
      <c r="J12" s="90">
        <f t="shared" si="4"/>
        <v>0</v>
      </c>
    </row>
    <row r="13" spans="1:18" x14ac:dyDescent="0.2">
      <c r="A13" s="3">
        <v>39762</v>
      </c>
      <c r="B13" s="4"/>
      <c r="C13" s="4"/>
      <c r="D13" s="4"/>
      <c r="E13" s="4"/>
      <c r="F13" s="5">
        <f t="shared" si="0"/>
        <v>0</v>
      </c>
      <c r="G13" s="5" t="str">
        <f t="shared" si="1"/>
        <v/>
      </c>
      <c r="H13" s="5">
        <f t="shared" si="2"/>
        <v>0</v>
      </c>
      <c r="I13" s="5">
        <f t="shared" si="3"/>
        <v>0</v>
      </c>
      <c r="J13" s="90">
        <f t="shared" si="4"/>
        <v>0</v>
      </c>
    </row>
    <row r="14" spans="1:18" x14ac:dyDescent="0.2">
      <c r="A14" s="3">
        <v>39763</v>
      </c>
      <c r="B14" s="4">
        <v>0.32708333333333334</v>
      </c>
      <c r="C14" s="4">
        <v>0.52013888888888882</v>
      </c>
      <c r="D14" s="4">
        <v>0.5541666666666667</v>
      </c>
      <c r="E14" s="4">
        <v>0.69791666666666663</v>
      </c>
      <c r="F14" s="5">
        <f t="shared" si="0"/>
        <v>3.4027777777777879E-2</v>
      </c>
      <c r="G14" s="5">
        <f t="shared" si="1"/>
        <v>0.16666666666666666</v>
      </c>
      <c r="H14" s="5">
        <f t="shared" si="2"/>
        <v>0.33680555555555541</v>
      </c>
      <c r="I14" s="5">
        <f t="shared" si="3"/>
        <v>0.17013888888888876</v>
      </c>
      <c r="J14" s="90">
        <f t="shared" si="4"/>
        <v>1</v>
      </c>
      <c r="K14" s="79"/>
    </row>
    <row r="15" spans="1:18" x14ac:dyDescent="0.2">
      <c r="A15" s="3">
        <v>39764</v>
      </c>
      <c r="B15" s="4">
        <v>0.32291666666666669</v>
      </c>
      <c r="C15" s="4">
        <v>0.51736111111111105</v>
      </c>
      <c r="D15" s="4">
        <v>0.58750000000000002</v>
      </c>
      <c r="E15" s="4">
        <v>0.67569444444444438</v>
      </c>
      <c r="F15" s="5">
        <f t="shared" si="0"/>
        <v>7.0138888888888973E-2</v>
      </c>
      <c r="G15" s="5">
        <f t="shared" si="1"/>
        <v>0.16666666666666666</v>
      </c>
      <c r="H15" s="5">
        <f t="shared" si="2"/>
        <v>0.28263888888888872</v>
      </c>
      <c r="I15" s="5">
        <f t="shared" si="3"/>
        <v>0.11597222222222206</v>
      </c>
      <c r="J15" s="90">
        <f t="shared" si="4"/>
        <v>1</v>
      </c>
    </row>
    <row r="16" spans="1:18" x14ac:dyDescent="0.2">
      <c r="A16" s="3">
        <v>39765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  <c r="J16" s="90">
        <f t="shared" si="4"/>
        <v>1</v>
      </c>
    </row>
    <row r="17" spans="1:11" x14ac:dyDescent="0.2">
      <c r="A17" s="3">
        <v>39766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f t="shared" si="4"/>
        <v>1</v>
      </c>
    </row>
    <row r="18" spans="1:11" x14ac:dyDescent="0.2">
      <c r="A18" s="3">
        <v>39767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90">
        <f t="shared" si="4"/>
        <v>1</v>
      </c>
    </row>
    <row r="19" spans="1:11" x14ac:dyDescent="0.2">
      <c r="A19" s="3">
        <v>39768</v>
      </c>
      <c r="B19" s="4"/>
      <c r="C19" s="4"/>
      <c r="D19" s="4"/>
      <c r="E19" s="4"/>
      <c r="F19" s="5">
        <f t="shared" si="0"/>
        <v>0</v>
      </c>
      <c r="G19" s="5" t="str">
        <f t="shared" si="1"/>
        <v/>
      </c>
      <c r="H19" s="5">
        <f t="shared" si="2"/>
        <v>0</v>
      </c>
      <c r="I19" s="5">
        <f t="shared" si="3"/>
        <v>0</v>
      </c>
      <c r="J19" s="90">
        <f t="shared" si="4"/>
        <v>0</v>
      </c>
    </row>
    <row r="20" spans="1:11" x14ac:dyDescent="0.2">
      <c r="A20" s="3">
        <v>39769</v>
      </c>
      <c r="B20" s="4"/>
      <c r="C20" s="4"/>
      <c r="D20" s="4"/>
      <c r="E20" s="4"/>
      <c r="F20" s="5">
        <f t="shared" si="0"/>
        <v>0</v>
      </c>
      <c r="G20" s="5" t="str">
        <f t="shared" si="1"/>
        <v/>
      </c>
      <c r="H20" s="5">
        <f t="shared" si="2"/>
        <v>0</v>
      </c>
      <c r="I20" s="5">
        <f t="shared" si="3"/>
        <v>0</v>
      </c>
      <c r="J20" s="90">
        <f t="shared" si="4"/>
        <v>0</v>
      </c>
      <c r="K20" s="7"/>
    </row>
    <row r="21" spans="1:11" x14ac:dyDescent="0.2">
      <c r="A21" s="3">
        <v>39770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39771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  <c r="J22" s="90">
        <f t="shared" si="4"/>
        <v>1</v>
      </c>
    </row>
    <row r="23" spans="1:11" x14ac:dyDescent="0.2">
      <c r="A23" s="3">
        <v>39772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  <c r="J23" s="90">
        <f t="shared" si="4"/>
        <v>1</v>
      </c>
    </row>
    <row r="24" spans="1:11" x14ac:dyDescent="0.2">
      <c r="A24" s="3">
        <v>39773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  <c r="J24" s="90">
        <f t="shared" si="4"/>
        <v>1</v>
      </c>
    </row>
    <row r="25" spans="1:11" x14ac:dyDescent="0.2">
      <c r="A25" s="3">
        <v>39774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  <c r="J25" s="90">
        <f t="shared" si="4"/>
        <v>1</v>
      </c>
    </row>
    <row r="26" spans="1:11" x14ac:dyDescent="0.2">
      <c r="A26" s="3">
        <v>39775</v>
      </c>
      <c r="B26" s="4"/>
      <c r="C26" s="4"/>
      <c r="D26" s="4"/>
      <c r="E26" s="4"/>
      <c r="F26" s="5">
        <f t="shared" si="0"/>
        <v>0</v>
      </c>
      <c r="G26" s="5" t="str">
        <f t="shared" si="1"/>
        <v/>
      </c>
      <c r="H26" s="5">
        <f t="shared" si="2"/>
        <v>0</v>
      </c>
      <c r="I26" s="5">
        <f t="shared" si="3"/>
        <v>0</v>
      </c>
      <c r="J26" s="90">
        <f t="shared" si="4"/>
        <v>0</v>
      </c>
    </row>
    <row r="27" spans="1:11" x14ac:dyDescent="0.2">
      <c r="A27" s="3">
        <v>39776</v>
      </c>
      <c r="B27" s="4"/>
      <c r="C27" s="4"/>
      <c r="D27" s="4"/>
      <c r="E27" s="4"/>
      <c r="F27" s="5">
        <f t="shared" si="0"/>
        <v>0</v>
      </c>
      <c r="G27" s="5" t="str">
        <f t="shared" si="1"/>
        <v/>
      </c>
      <c r="H27" s="5">
        <f t="shared" si="2"/>
        <v>0</v>
      </c>
      <c r="I27" s="5">
        <f t="shared" si="3"/>
        <v>0</v>
      </c>
      <c r="J27" s="90">
        <f t="shared" si="4"/>
        <v>0</v>
      </c>
    </row>
    <row r="28" spans="1:11" x14ac:dyDescent="0.2">
      <c r="A28" s="3">
        <v>39777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39778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J29" s="90">
        <f t="shared" si="4"/>
        <v>1</v>
      </c>
      <c r="K29" s="19"/>
    </row>
    <row r="30" spans="1:11" x14ac:dyDescent="0.2">
      <c r="A30" s="3">
        <v>39779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90">
        <f t="shared" si="4"/>
        <v>1</v>
      </c>
    </row>
    <row r="31" spans="1:11" x14ac:dyDescent="0.2">
      <c r="A31" s="3">
        <v>39780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f t="shared" si="4"/>
        <v>1</v>
      </c>
      <c r="K31" s="79"/>
    </row>
    <row r="32" spans="1:11" x14ac:dyDescent="0.2">
      <c r="A32" s="3">
        <v>39781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8" x14ac:dyDescent="0.2">
      <c r="A33" s="3"/>
      <c r="B33" s="4"/>
      <c r="C33" s="4"/>
      <c r="D33" s="4"/>
      <c r="E33" s="4"/>
      <c r="F33" s="5"/>
      <c r="G33" s="5"/>
      <c r="H33" s="5"/>
      <c r="I33" s="5"/>
      <c r="J33" s="90"/>
    </row>
    <row r="34" spans="1:18" x14ac:dyDescent="0.2">
      <c r="A34" s="8"/>
      <c r="B34" s="9"/>
      <c r="C34" s="9"/>
      <c r="D34" s="9"/>
      <c r="E34" s="9"/>
      <c r="F34" s="10"/>
      <c r="G34" s="21">
        <f>SUM(G3:G33)</f>
        <v>1.1666666666666665</v>
      </c>
      <c r="H34" s="21">
        <f>SUM(H3:H33)</f>
        <v>1.7097222222222219</v>
      </c>
      <c r="I34" s="20">
        <f>SUM(I3:I33)</f>
        <v>0.54305555555555529</v>
      </c>
    </row>
    <row r="36" spans="1:18" x14ac:dyDescent="0.2">
      <c r="A36" s="80"/>
      <c r="B36" s="81"/>
      <c r="C36" s="80"/>
      <c r="D36" s="80"/>
      <c r="E36" s="80"/>
      <c r="F36" s="80"/>
      <c r="G36" s="82" t="s">
        <v>47</v>
      </c>
      <c r="H36" s="83">
        <f>$P$4*SUM(J3:J33)</f>
        <v>3.5</v>
      </c>
      <c r="I36" s="98"/>
      <c r="P36" s="107" t="s">
        <v>51</v>
      </c>
      <c r="R36" s="106">
        <v>2000</v>
      </c>
    </row>
    <row r="37" spans="1:18" x14ac:dyDescent="0.2">
      <c r="A37" s="26"/>
      <c r="B37" s="84"/>
      <c r="C37" s="26"/>
      <c r="D37" s="26"/>
      <c r="E37" s="26"/>
      <c r="F37" s="26"/>
      <c r="G37" s="85" t="s">
        <v>44</v>
      </c>
      <c r="H37" s="86"/>
      <c r="I37" s="86">
        <f>H34/H36</f>
        <v>0.48849206349206342</v>
      </c>
      <c r="O37" s="108"/>
      <c r="P37" s="109" t="s">
        <v>52</v>
      </c>
      <c r="Q37" s="108"/>
      <c r="R37" s="110">
        <f>R36*I37</f>
        <v>976.98412698412687</v>
      </c>
    </row>
    <row r="38" spans="1:18" x14ac:dyDescent="0.2">
      <c r="A38" s="29"/>
      <c r="B38" s="87"/>
      <c r="C38" s="29"/>
      <c r="D38" s="29"/>
      <c r="E38" s="29"/>
      <c r="F38" s="29"/>
      <c r="G38" s="88" t="s">
        <v>45</v>
      </c>
      <c r="H38" s="89"/>
      <c r="I38" s="89">
        <f>1-I37</f>
        <v>0.51150793650793658</v>
      </c>
      <c r="O38" s="111"/>
      <c r="P38" s="112" t="s">
        <v>53</v>
      </c>
      <c r="Q38" s="111"/>
      <c r="R38" s="113">
        <f>R36*I38</f>
        <v>1023.0158730158731</v>
      </c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BH 2012</vt:lpstr>
      <vt:lpstr>07-2012</vt:lpstr>
      <vt:lpstr>08-2012</vt:lpstr>
      <vt:lpstr>09-2012</vt:lpstr>
      <vt:lpstr>10-2012</vt:lpstr>
      <vt:lpstr>11-2012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2012-11-13T19:15:08Z</dcterms:modified>
</cp:coreProperties>
</file>