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0" documentId="13_ncr:1_{8FDE67D0-D5EA-4A0F-B639-9BEB1DE0126B}" xr6:coauthVersionLast="47" xr6:coauthVersionMax="47" xr10:uidLastSave="{00000000-0000-0000-0000-000000000000}"/>
  <bookViews>
    <workbookView xWindow="-120" yWindow="-120" windowWidth="38640" windowHeight="21840" xr2:uid="{C8CC818C-B27E-47E3-8B76-8AC71A62A65A}"/>
  </bookViews>
  <sheets>
    <sheet name="Bioinformatics 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2" i="1" l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</calcChain>
</file>

<file path=xl/sharedStrings.xml><?xml version="1.0" encoding="utf-8"?>
<sst xmlns="http://schemas.openxmlformats.org/spreadsheetml/2006/main" count="1799" uniqueCount="296">
  <si>
    <t>Bioinformatics 4</t>
  </si>
  <si>
    <t>Name</t>
  </si>
  <si>
    <t>Price</t>
  </si>
  <si>
    <t>Rating</t>
  </si>
  <si>
    <t>Number of reviews</t>
  </si>
  <si>
    <t>Brand</t>
  </si>
  <si>
    <t>Link</t>
  </si>
  <si>
    <t>Type</t>
  </si>
  <si>
    <t>Intro: Analyzing RNA seq data with DESeq2</t>
  </si>
  <si>
    <t>-</t>
  </si>
  <si>
    <t>Website</t>
  </si>
  <si>
    <t>Numpy library in python : A Comprehensive Guide   Python   technic bate</t>
  </si>
  <si>
    <t>GitHub   quinlan lab/applied computational genomics: Applied Computational Genomics Course at UU: Spring 2020</t>
  </si>
  <si>
    <t>A Quick Start Guide to RNA Seq Data Analysis</t>
  </si>
  <si>
    <t>A Comprehensive Guide to Logging in Python   Better Stack Community</t>
  </si>
  <si>
    <t>How to Start Learning Bioinformatics and Not Get Intimidated (With R)</t>
  </si>
  <si>
    <t>Citations</t>
  </si>
  <si>
    <t>2.1 Intro to data manipulation with tidyverse   R tutorials for the course BIOS1140 at the University of Oslo</t>
  </si>
  <si>
    <t>The first step to learning bioinformatics is to not jump to bioinformatics</t>
  </si>
  <si>
    <t>10 Tibbles   R for Data Science</t>
  </si>
  <si>
    <t>Lectures · BIMM 143</t>
  </si>
  <si>
    <t>Managing Molecules for Computational Chemistry with Python</t>
  </si>
  <si>
    <t>GitHub   paulstothard/helpful_commands: Command line tools, commands, and code snippets for performing routine data processing and bioinformatics tasks.</t>
  </si>
  <si>
    <t>Bioinformatics approach examples · Training Course on Next generation sequencing</t>
  </si>
  <si>
    <t>GitHub   GoekeLab/awesome nanopore: A curated list of awesome nanopore analysis tools.</t>
  </si>
  <si>
    <t>Next Generation Sequencing Bioinformatics Pipelines   AACC.org</t>
  </si>
  <si>
    <t>End to end RNA Seq workflow</t>
  </si>
  <si>
    <t>Home   Bioinformatics Notebook</t>
  </si>
  <si>
    <t>Preamble   Bioinformatics</t>
  </si>
  <si>
    <t>A step by step guide to DNA sequencing data analysis</t>
  </si>
  <si>
    <t>Boolean Biotech</t>
  </si>
  <si>
    <t>Preamble   Omics Data Analysis</t>
  </si>
  <si>
    <t>Sequence reads</t>
  </si>
  <si>
    <t>Preamble   Introduction to bioinformatics</t>
  </si>
  <si>
    <t>Teaching</t>
  </si>
  <si>
    <t>Introduction to Bioinformatics and Computational Biology</t>
  </si>
  <si>
    <t>R for Health Data Science</t>
  </si>
  <si>
    <t>Simple and Straightforward High Throughput Proteomics Analysis With Michael A. Hinterberg Video   LabTube</t>
  </si>
  <si>
    <t>Video</t>
  </si>
  <si>
    <t>Webinar: Technique Talk: Designing and Optimizing RNA seq Experiments by LabX Media Group</t>
  </si>
  <si>
    <t>My Journey Into Data Science and Bioinformatics — Part 1: Programming</t>
  </si>
  <si>
    <t>My Journey Into Data Science and Bioinformatics: Part 2 — Sequencing Crash Course</t>
  </si>
  <si>
    <t>My Journey Into Programming and Bioinformatics: Part 3</t>
  </si>
  <si>
    <t>What is the goal of bioinformatics? – Mvorganizing.org</t>
  </si>
  <si>
    <t>Introduction to the Command Line for Genomics</t>
  </si>
  <si>
    <t>Learning Python</t>
  </si>
  <si>
    <t>Summer Institutes Archives   Summer Institutes</t>
  </si>
  <si>
    <t>2021 Workshops</t>
  </si>
  <si>
    <t>In depth introduction to machine learning in 15 hours of expert videos   R bloggers</t>
  </si>
  <si>
    <t>sandbox.bio</t>
  </si>
  <si>
    <t>GitHub   harvardinformatics/learning bioinformatics at home: resources for learning bioinformatics</t>
  </si>
  <si>
    <t>GitHub   bioinf biotec/labs_bioinf: Acá encontrarás todos los laboratorios en que vamos a trabajar en el curso de bioinformática para biotecnología y biología (BIOL311)</t>
  </si>
  <si>
    <t>UniProt</t>
  </si>
  <si>
    <t>The European Bioinformatics Institute &lt; EMBL EBI</t>
  </si>
  <si>
    <t>InterPro</t>
  </si>
  <si>
    <t>Phobius</t>
  </si>
  <si>
    <t>A guide to molecular interactions</t>
  </si>
  <si>
    <t>labs/beginner at master · docker/labs · GitHub</t>
  </si>
  <si>
    <t>Learn LaTeX in 30 minutes   Overleaf, Online LaTeX Editor</t>
  </si>
  <si>
    <t>RPKM, FPKM and TPM, clearly explained   RNA Seq Blog</t>
  </si>
  <si>
    <t>Considerations for RNA Seq read length and coverage</t>
  </si>
  <si>
    <t>Chromatin Immunoprecipitation Sequencing (ChIP Seq)</t>
  </si>
  <si>
    <t>* Eukaryotic pre mRNA processing   RNA splicing (article)   Khan Academy</t>
  </si>
  <si>
    <t>ExPASy   Translate tool</t>
  </si>
  <si>
    <t>abc</t>
  </si>
  <si>
    <t>Programming for Biology 2019</t>
  </si>
  <si>
    <t>XML to Cytoscape Tutorial</t>
  </si>
  <si>
    <t>How to Self Learn Bioinformatics: The Complete Guide – Autodidact Society</t>
  </si>
  <si>
    <t>bioRxiv.org   the preprint server for Biology</t>
  </si>
  <si>
    <t>Bioinformatics Answers</t>
  </si>
  <si>
    <t>8 Best Bioinformatics Courses   Certificate [2021 OCTOBER][UPDATED]</t>
  </si>
  <si>
    <t>edu.t bio.info</t>
  </si>
  <si>
    <t>Bioinformatics Certificate Course Search   Harvard Extension</t>
  </si>
  <si>
    <t>Computational Biology   Electrical Engineering and Computer Science   MIT OpenCourseWare</t>
  </si>
  <si>
    <t>Bioinformatics statistics   Crop Sciences</t>
  </si>
  <si>
    <t>* Statistics and Probability   Khan Academy</t>
  </si>
  <si>
    <t>Bioinformatics for Beginners   Bash   Omixon   NGS for HLA</t>
  </si>
  <si>
    <t>Introduction to bash for data analysis   OMGenomics</t>
  </si>
  <si>
    <t>OMGenomics   OMGenomics is a bioinformatics blog by Maria Nattestad.</t>
  </si>
  <si>
    <t>Homo_sapiens   Ensembl genome browser 104</t>
  </si>
  <si>
    <t>Developmental disorder variants found in non coding genome   Genomics Education Programme</t>
  </si>
  <si>
    <t>Epigenetics – the real key to everything?   Genomics Education Programme</t>
  </si>
  <si>
    <t>The dark side of the genome – does it matter?   Genomics Education Programme</t>
  </si>
  <si>
    <t>Genomic damage and repair: prize winners and pioneers   Genomics Education Programme</t>
  </si>
  <si>
    <t>What is functional genomics?   Genomics Education Programme</t>
  </si>
  <si>
    <t>Hereditary breast and ovarian cancer   Genomics Education Programme</t>
  </si>
  <si>
    <t>The 100,000 Genomes Project   Genomics England</t>
  </si>
  <si>
    <t>Fundamentals in Human Genetics and Genomics   Genomics Education Programme</t>
  </si>
  <si>
    <t>Various types of variant: what is genomic variation?   Genomics Education Programme</t>
  </si>
  <si>
    <t>Genomics in government policy   Genomics Education Programme</t>
  </si>
  <si>
    <t>What is epigenetics?   Genomics Education Programme</t>
  </si>
  <si>
    <t>How to Self Learn Data Analytics: The Ultimate Guide – Autodidact Society</t>
  </si>
  <si>
    <t>Learning From Data   Online Course (MOOC)</t>
  </si>
  <si>
    <t>UCI Machine Learning Repository</t>
  </si>
  <si>
    <t>Four types of genomic testing explained   Genomics Education Programme</t>
  </si>
  <si>
    <t>Whole genome sequencing drives progress in cancer   Genomics Education Programme</t>
  </si>
  <si>
    <t>How NHS research is finding new ‘rare disease genes’   Genomics Education Programme</t>
  </si>
  <si>
    <t>Covid 19: what’s in the genes?   Genomics Education Programme</t>
  </si>
  <si>
    <t>Genomics of Common and Rare Inherited Disease   Genomics Education Programme</t>
  </si>
  <si>
    <t>Rare disease, genomics and the future   Genomics Education Programme</t>
  </si>
  <si>
    <t>DIY.transcriptomics – RNAseq course.</t>
  </si>
  <si>
    <t>5 tips for getting into computational biology</t>
  </si>
  <si>
    <t>Resources to become a computational biologist outside of academia   by Deena Blumenkrantz   Deena Does Data Science   Medium</t>
  </si>
  <si>
    <t>yangkky/Machine learning for proteins: Listing of papers about machine learning for proteins.</t>
  </si>
  <si>
    <t>Geneious   Bioinformatics Software for Sequence Data Analysis</t>
  </si>
  <si>
    <t>GATK</t>
  </si>
  <si>
    <t>Python and Data Sci _resources to help us learn_   Google Docs</t>
  </si>
  <si>
    <t>What is the Human Genome Project?</t>
  </si>
  <si>
    <t>World first: continuous DNA sequence of more than a million bases achieved with nanopore sequencing.</t>
  </si>
  <si>
    <t>Introduction to Biomedical Data Science and Health Informatics summer course</t>
  </si>
  <si>
    <t>30  Best Bioinformatics Software   Tools in 2021 [Free Paid]</t>
  </si>
  <si>
    <t>Tuberculosis: genome sequencing and new treatment   Genomics Education Programme</t>
  </si>
  <si>
    <t>Taking and drawing a family history   Genomics Education Programme</t>
  </si>
  <si>
    <t>Regular Expressions In Python   Practice Probs</t>
  </si>
  <si>
    <t>GitHub   sib swiss/training collection: Collection of bioinformatics training materials</t>
  </si>
  <si>
    <t>The BioImage Archive: Home for life sciences microscopy data</t>
  </si>
  <si>
    <t>So called junk DNA plays critical role in mammalian development   Berkeley News</t>
  </si>
  <si>
    <t>COVID 19 Genomics UK Consortium</t>
  </si>
  <si>
    <t>Home   genomicc.org</t>
  </si>
  <si>
    <t>Coronavirus strain from Spain accounts for most UK cases – study</t>
  </si>
  <si>
    <t>Covid 19 Archives   Genomics Education Programme</t>
  </si>
  <si>
    <t>ENCODE at UCSC</t>
  </si>
  <si>
    <t>Harnessing the benefits of genomic data   Genomics Education Programme</t>
  </si>
  <si>
    <t>Genomics and the 'Angelina Jolie effect'   Genomics Education Programme</t>
  </si>
  <si>
    <t>Direct to consumer genetic testing: where and how does genetic counseling fit?   Personalized Medicine</t>
  </si>
  <si>
    <t>Direct to consumer genetic tests at an all time high…   Genomics Education Programme</t>
  </si>
  <si>
    <t>Genomic Position Statement</t>
  </si>
  <si>
    <t>Consumer genetic testing: expectation and reality   Genomics Education Programme</t>
  </si>
  <si>
    <t>Direct to consumer testing: a clinician's guide   Genomics Education Programme</t>
  </si>
  <si>
    <t>BBC Radio 4   Personalised Medicine: Dose by Design</t>
  </si>
  <si>
    <t>Pharmacogenomics and Stratified Healthcare   Genomics Education Programme</t>
  </si>
  <si>
    <t>Genome Based Therapeutics   Genomics Education Programme</t>
  </si>
  <si>
    <t>Fighting adverse drug reactions   Genomics Education Programme</t>
  </si>
  <si>
    <t>Improving outcomes through personalised medicine</t>
  </si>
  <si>
    <t>New gene therapy launches in the UK   Genomics Education Programme</t>
  </si>
  <si>
    <t>Learn It with Me #1: Recommended sources for self learning Bioinformatics – Ha Vu</t>
  </si>
  <si>
    <t>Bash Scripting Tutorial   Ryans Tutorials</t>
  </si>
  <si>
    <t>Machine Learning Mastery</t>
  </si>
  <si>
    <t>Machine Learning   GeeksforGeeks</t>
  </si>
  <si>
    <t>Machine learning for biology part one   Python for Biologists</t>
  </si>
  <si>
    <t>Machine learning for biology part two   Python for Biologists</t>
  </si>
  <si>
    <t>Machine learning for biology part three   Python for Biologists</t>
  </si>
  <si>
    <t>Edwards Lab   Georgetown University Medical Center</t>
  </si>
  <si>
    <t>Job Postings</t>
  </si>
  <si>
    <t>bioinformatics   What exactly are computers used for in DNA sequencing?   Biology Stack Exchange</t>
  </si>
  <si>
    <t>Computational Methods in Evolutionary Biology</t>
  </si>
  <si>
    <t>DataBiosphere/toil: A scalable, efficient, cross platform (Linux/macOS) and easy to use workflow engine in pure Python.</t>
  </si>
  <si>
    <t>spotify/luigi: Luigi is a Python module that helps you build complex pipelines of batch jobs. It handles dependency resolution, workflow management, visualization etc. It also comes with Hadoop support built in.</t>
  </si>
  <si>
    <t>bcbio/bcbio nextgen: Validated, scalable, community developed variant calling, RNA seq and small RNA analysis</t>
  </si>
  <si>
    <t>Introduction — An Introduction to Applied Bioinformatics</t>
  </si>
  <si>
    <t>EMBL EBI Training</t>
  </si>
  <si>
    <t>NCBI Minicourses HomePage</t>
  </si>
  <si>
    <t>ngs docs/2016 adv begin python: See https://dib training.readthedocs.org/en/pub/2016 04 04 adv beg python.html</t>
  </si>
  <si>
    <t>Welcome to the Data Intensive Biology training program Web site! — DIB training 1.0 documentation</t>
  </si>
  <si>
    <t>Overview   Common Fund Data Ecosystem Training</t>
  </si>
  <si>
    <t>June 2021 Release   Common Fund Data Ecosystem Training</t>
  </si>
  <si>
    <t>Preface – A Primer for Computational Biology</t>
  </si>
  <si>
    <t>Courses</t>
  </si>
  <si>
    <t>The Top 4,436 Bioinformatics Open Source Projects on Github</t>
  </si>
  <si>
    <t>Using Data Science to understand how the Coronavirus is evading vaccines and immune systems.</t>
  </si>
  <si>
    <t>Let’s set up a code editor for Python and Bioinformatics   by rebelCoder   Python in Plain English</t>
  </si>
  <si>
    <t>Step 1 · Introduction · Stepik</t>
  </si>
  <si>
    <t>Step 1 · Welcome to Data Structures! · Stepik</t>
  </si>
  <si>
    <t>Bioinformatics Tips   Tricks: Hamming Distance   by rebelCoder   Python in Plain English</t>
  </si>
  <si>
    <t>Getting Started — Luigi 2.8.13 documentation</t>
  </si>
  <si>
    <t>Training   Harvard Chan Bioinformatics Core</t>
  </si>
  <si>
    <t>SEQanswers Home</t>
  </si>
  <si>
    <t>Training program description:   Bioinformatics Training at the Harvard Chan Bioinformatics Core</t>
  </si>
  <si>
    <t>Genomics</t>
  </si>
  <si>
    <t>GoekeLab/bioinformatics workflows: minimal example implementations for bioinformatics workflow managers</t>
  </si>
  <si>
    <t>5 Common Types of Data Visualization   Analytics Steps</t>
  </si>
  <si>
    <t>Biological Modeling   Biological Modeling: A Free Online Course</t>
  </si>
  <si>
    <t>SARS CoV 2 Software Assignments   Phillip Compeau</t>
  </si>
  <si>
    <t>Programming for Lovers   Prologue   Phillip Compeau</t>
  </si>
  <si>
    <t>High Throughput Sequencing &gt; StatQuest: A gentle introduction to RNA seq  Class Central Classroom</t>
  </si>
  <si>
    <t>openbiox/awosome bioinformatics: A curated list of resources for learning bioinformatics.</t>
  </si>
  <si>
    <t>Awesome Bioinformatics   Massive Collection of Resources   Learn Practice   Share</t>
  </si>
  <si>
    <t>Bioinformatics courses in United States – Omics tutorials</t>
  </si>
  <si>
    <t>Content   Bioinformatics for principal investigators</t>
  </si>
  <si>
    <t>Course Content   Bioinformatics for immunologists</t>
  </si>
  <si>
    <t>OBF Open Bioinformatics Foundation</t>
  </si>
  <si>
    <t>Bioinformatics Workshop Gitbook</t>
  </si>
  <si>
    <t>Course content   Bioinformatics resources for protein biology</t>
  </si>
  <si>
    <t>BIO514</t>
  </si>
  <si>
    <t>How to Develop Bioinformatics Software [Step by Step] Guide</t>
  </si>
  <si>
    <t>7 Best Computational Biology Books To Read in [2022] [UPDATED]</t>
  </si>
  <si>
    <t>Network analysis in biology   Network analysis of protein interaction data</t>
  </si>
  <si>
    <t>Basic options for bioinformatics data analysis   Bits and Bugs</t>
  </si>
  <si>
    <t>Conference Schedule   Belgrade BioInformatics Conference 2021</t>
  </si>
  <si>
    <t>PLNT4610/PLNT7690 BIOINFORMATICS</t>
  </si>
  <si>
    <t>Spring 2021 6.874 Computational Systems Biology: Deep Learning in the Life Sciences</t>
  </si>
  <si>
    <t>Python for Bioinformatics: Use Machine Learning and Data Analysis for Drug Discovery</t>
  </si>
  <si>
    <t>Welcome to the Bioinformatics Crash Course! — Bioinformatics Crash Course 1.0 documentation</t>
  </si>
  <si>
    <t>Bioinformatics Approaches for Determining the Functional Impact of Repetitive Elements on Non coding RNAs[v1]   Preprints</t>
  </si>
  <si>
    <t>Computational Genomics Tutorial — Genomics Tutorial 2020.2.0 documentation</t>
  </si>
  <si>
    <t>Free Python Learning Resource Provided by Microsoft: Python</t>
  </si>
  <si>
    <t>GitHub   urmi 21/pyrpipe: Reproducible bioinformatics pipelines in python. Import any Unix tool/command in python.</t>
  </si>
  <si>
    <t>A cartoon guide to bioinformatics by a novice coder</t>
  </si>
  <si>
    <t>PY4E   Python for Everybody</t>
  </si>
  <si>
    <t>GitHub   ossu/bioinformatics: Path to a free self taught education in Bioinformatics!</t>
  </si>
  <si>
    <t>Computational Genomics with R</t>
  </si>
  <si>
    <t>GitHub   zaneveld/full_spectrum_bioinformatics: An open access bioinformatics text</t>
  </si>
  <si>
    <t>Books on bioinformatics algorithms   Bioinformatics Stack Exchange</t>
  </si>
  <si>
    <t>Suitable introductory book on Bioinformatics for a computer scientist?   Biology Stack Exchange</t>
  </si>
  <si>
    <t>Ch. 1 Introduction   Biology 2e   OpenStax</t>
  </si>
  <si>
    <t>Table of Contents   Bioinformatics Workbook</t>
  </si>
  <si>
    <t>100 Helpful Python Tips You Can Learn Before Finishing Your Morning Coffee   by Fatos Morina   May, 2021   Towards Data Science</t>
  </si>
  <si>
    <t>OpenIntro Statistics</t>
  </si>
  <si>
    <t>Tools You Need For Fundamental Research CUSABIO</t>
  </si>
  <si>
    <t>Bioinformatics tools for marine biotechnology: a practical tutorial with a metagenomic approach   BMC Bioinformatics   Full Text</t>
  </si>
  <si>
    <t>GTN Smörgåsbord: A Global Galaxy Course   Website for the Global Galaxy Workshop running on February 15 19, 2021.</t>
  </si>
  <si>
    <t>Who is this book for?   Computational Genomics with R</t>
  </si>
  <si>
    <t>Diving into Genetics and Genomics: My opinionated selection of books/urls for bioinformatics/data science curriculum</t>
  </si>
  <si>
    <t>Welcome to Data analysis with Python   2020 — Data analysis with Python   2020 documentation</t>
  </si>
  <si>
    <t>Bioinformaticamente   A journey into the world of bioinformatics</t>
  </si>
  <si>
    <t>dplyr Package in R   Tutorial   Programming Examples</t>
  </si>
  <si>
    <t>Bioinformatics: Everything You need about it in One Place</t>
  </si>
  <si>
    <t>An Introduction to Applied Bioinformatics</t>
  </si>
  <si>
    <t>Bioinformatics Data Skills [Book]</t>
  </si>
  <si>
    <t>The Biostar Handbook   bioinformatics training for beginners</t>
  </si>
  <si>
    <t>Loops in R (Examples)   How to Write, Run   Use a Loop in RStudio</t>
  </si>
  <si>
    <t>Points of Significance   Statistics for Biologists</t>
  </si>
  <si>
    <t>Video Lectures   Linear Algebra   Mathematics   MIT OpenCourseWare</t>
  </si>
  <si>
    <t>ROSALIND   Problems   Locations</t>
  </si>
  <si>
    <t>Bioinformatics Algorithms: Learn Computational Biology Online</t>
  </si>
  <si>
    <t>Bioinformatics Algorithms: An Active Learning Approach   YouTube</t>
  </si>
  <si>
    <t>Optional: Where in the Genome Does DNA Replication Begin? (Part 2)   Coursera</t>
  </si>
  <si>
    <t>Intervju: Igor Bogićević, ko osnivač i CTO u Seven Bridges Genomics</t>
  </si>
  <si>
    <t>Online courses from Wellcome Genome Campus Advanced Courses and Scientific Confe</t>
  </si>
  <si>
    <t>Quantitative Methods for Biology   Harvard University</t>
  </si>
  <si>
    <t>Data Science: Linear Regression   Harvard University</t>
  </si>
  <si>
    <t>Data Science: R Basics   Harvard University</t>
  </si>
  <si>
    <t>Data Science: Visualization   Harvard University</t>
  </si>
  <si>
    <t>CS50's Introduction to Artificial Intelligence with Python   Harvard University</t>
  </si>
  <si>
    <t>An Introduction to R</t>
  </si>
  <si>
    <t>IT kutak (za caskanje)</t>
  </si>
  <si>
    <t>ggplot2   Essentials   Easy Guides   Wiki   STHDA</t>
  </si>
  <si>
    <t>Galaxy</t>
  </si>
  <si>
    <t>Welcome   ggplot2</t>
  </si>
  <si>
    <t>RPubs   An introduction to R using iris</t>
  </si>
  <si>
    <t>Function reference • ggplot2</t>
  </si>
  <si>
    <t>Plotting and data visualization in R (basics)   Introduction to R</t>
  </si>
  <si>
    <t>ggplot2 package   R Documentation</t>
  </si>
  <si>
    <t>RCSB PDB: Homepage</t>
  </si>
  <si>
    <t>National Center for Biotechnology Information</t>
  </si>
  <si>
    <t>International Nucleotide Sequence Database Collaboration   INSDC</t>
  </si>
  <si>
    <t>DDBJ</t>
  </si>
  <si>
    <t>European Molecular Biology Laboratory   EMBL.org</t>
  </si>
  <si>
    <t>UCSC Genome Browser Downloads</t>
  </si>
  <si>
    <t>Chapter 2 Introduction   Introduction to Bioinformatics and Computational Biology</t>
  </si>
  <si>
    <t>Syllabus for STAT 115: Introduction to Computational Biology and Bioinformatics</t>
  </si>
  <si>
    <t>books   learnpython</t>
  </si>
  <si>
    <t>Cheat Sheets   Python Crash Course, 2nd Edition</t>
  </si>
  <si>
    <t>ultimate python/README.md at master · huangsam/ultimate python · GitHub</t>
  </si>
  <si>
    <t>Cheat sheets for data scientists   DataCamp</t>
  </si>
  <si>
    <t>Jupyter Notebook Viewer</t>
  </si>
  <si>
    <t>Bioinformatics Documentation</t>
  </si>
  <si>
    <t>Our Lessons</t>
  </si>
  <si>
    <t>ENA Browser</t>
  </si>
  <si>
    <t>Welcome   R for Data Science</t>
  </si>
  <si>
    <t>Simulation Optimization   Add AI to Simulation Models   Pathmind</t>
  </si>
  <si>
    <t>Lessons</t>
  </si>
  <si>
    <t>Kaggle: Your Home for Data Science</t>
  </si>
  <si>
    <t>Online resursi za ucenje bioinformatike   Google Docs</t>
  </si>
  <si>
    <t>Free Online Course: Quantitative Methods for Biology from edX   Class Central</t>
  </si>
  <si>
    <t>Free Online Course: Enabling Technologies for Data Science and Analytics: The Internet of Things from edX   Class Central</t>
  </si>
  <si>
    <t>PH525x series   Biomedical Data Science</t>
  </si>
  <si>
    <t>Free Online Course: Linux Basics: The Command Line Interface from edX   Class Central</t>
  </si>
  <si>
    <t>Chanin Nantasenamat – Medium</t>
  </si>
  <si>
    <t>Unix   Perl Primer for Biologists</t>
  </si>
  <si>
    <t>readiab.org</t>
  </si>
  <si>
    <t>Skiena's Algorithms</t>
  </si>
  <si>
    <t>BioInformatics: Algorithms and Applications &gt; Concepts and importance of Bioinformatics  Class Central Classroom</t>
  </si>
  <si>
    <t>Genomics Boot Camp</t>
  </si>
  <si>
    <t>Introduction to R for Health Data Science</t>
  </si>
  <si>
    <t>Data Science Courses: Learn The A Z Of Data Science On TCR</t>
  </si>
  <si>
    <t>Bioinformatics for the terrified   Introductory bioinformatics</t>
  </si>
  <si>
    <t>Alignment free RNA seq Differential Gene Expression Analysis with Kallisto   Sleuth   Petri Dish Talk</t>
  </si>
  <si>
    <t>NCBI Resources   Bioinformatics Databases and NCBI Tools   HSL at University of Virginia Claude Moore Health Sciences Library</t>
  </si>
  <si>
    <t>RNA seq Analisys Course · Training on Rnaseq Data approach</t>
  </si>
  <si>
    <t>Welcome to a Little Book of R for Bioinformatics! — Bioinformatics 0.1 documentation</t>
  </si>
  <si>
    <t>Table of Contents — angus 6.0 documentation</t>
  </si>
  <si>
    <t>The Biologist’s Guide to Computing — The Biologist's Guide to Computing 0.10.0 documentation</t>
  </si>
  <si>
    <t>GitHub   pb3lab/ibm3202: Google Colab Tutorials for IBM3202</t>
  </si>
  <si>
    <t>Running molecular dynamics simulations using GROMACS</t>
  </si>
  <si>
    <t>10 Best Courses on Statistics for Data Science to Master Statistics [2021]</t>
  </si>
  <si>
    <t>A Beginner’s Guide to Analysis of RNA Sequencing Data   American Journal of Respiratory Cell and Molecular Biology</t>
  </si>
  <si>
    <t>I know Python basics, what next?</t>
  </si>
  <si>
    <t>ComputationalGenomicsManual   Robs manual for the computational genomics and bioinformatics class.</t>
  </si>
  <si>
    <t>Intro to R and RStudio for Genomics</t>
  </si>
  <si>
    <t>Index of /BINF/software</t>
  </si>
  <si>
    <t>Index of /BINF/lectures2020/lectures</t>
  </si>
  <si>
    <t>Types of variants   Garvan Institute of Medical Research</t>
  </si>
  <si>
    <t>BeviMed Introduction</t>
  </si>
  <si>
    <t>News and Media   Broad Institute</t>
  </si>
  <si>
    <t>Start Bioinformatics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</si>
</sst>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$&quot;#,##0.00"/>
  </numFmts>
  <fonts count="5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sz val="11"/>
      <color theme="1"/>
      <name val="Segoe UI Semibold"/>
      <family val="2"/>
      <scheme val="major"/>
    </font>
    <font>
      <b/>
      <sz val="11"/>
      <color theme="1"/>
      <name val="Segoe UI Semibold"/>
      <family val="2"/>
      <scheme val="major"/>
    </font>
    <font>
      <u/>
      <sz val="11"/>
      <color theme="10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5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auto="1"/>
        </right>
        <top style="thin">
          <color theme="6"/>
        </top>
        <bottom style="thin">
          <color theme="6"/>
        </bottom>
      </border>
    </dxf>
  </dxfs>
  <tableStyles count="3" defaultTableStyle="TableStyleMedium2" defaultPivotStyle="PivotStyleLight16">
    <tableStyle name="Edge Template" pivot="0" count="9" xr9:uid="{9ADF53CB-A506-4E96-A08B-276E6DFACE59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secondRowStripe" dxfId="49"/>
      <tableStyleElement type="firstColumnStripe" dxfId="48"/>
      <tableStyleElement type="secondColumnStripe" dxfId="47"/>
    </tableStyle>
    <tableStyle name="Table Style 1" pivot="0" count="2" xr9:uid="{0012216F-9D96-40DC-8B74-1DD4CA447673}">
      <tableStyleElement type="wholeTable" dxfId="46"/>
      <tableStyleElement type="headerRow" dxfId="45"/>
    </tableStyle>
    <tableStyle name="TableStyleLight11 2" pivot="0" count="9" xr9:uid="{0511A7CC-6C68-4330-87B8-5CE0B9BF21FD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secondRowStripe" dxfId="38"/>
      <tableStyleElement type="firstColumnStripe" dxfId="37"/>
      <tableStyleElement type="secondColumnStripe" dxfId="36"/>
    </tableStyle>
  </tableStyles>
  <colors>
    <mruColors>
      <color rgb="FF007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22102-43B4-4547-8585-26D8452E99FE}" name="AllItemsTable" displayName="AllItemsTable" ref="B4:H29" totalsRowShown="0" headerRowDxfId="35" dataDxfId="34">
  <autoFilter ref="B4:H29" xr:uid="{38FCBAE8-BB5F-4DBE-A1FF-1B86D120699A}"/>
  <tableColumns count="7">
    <tableColumn id="1" xr3:uid="{A92D95AB-16AD-404A-985E-563FE215A4CE}" name="Name" dataDxfId="33"/>
    <tableColumn id="2" xr3:uid="{A8535CCE-CCB8-4185-8B90-2EB7E30B2321}" name="Price" dataDxfId="32"/>
    <tableColumn id="3" xr3:uid="{C008DBEE-ACB0-4971-B432-B98E0CF59DE2}" name="Rating" dataDxfId="31"/>
    <tableColumn id="4" xr3:uid="{A0E05254-D6D2-43F8-B7DF-1D6E7485E2AA}" name="Number of reviews" dataDxfId="30"/>
    <tableColumn id="5" xr3:uid="{6BFA17E6-AFFC-4D29-9DC2-E22DDC65F108}" name="Brand" dataDxfId="29"/>
    <tableColumn id="6" xr3:uid="{E8856A42-1F12-4249-BD0B-DD063407DF5E}" name="Link" dataDxfId="27"/>
    <tableColumn id="7" xr3:uid="{BD7CDE84-8819-4DC3-B919-49FF935D4339}" name="Type" dataDxfId="2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ABC67-464E-42E7-90EB-DEFB2693167B}" name="AllItemsTable2" displayName="AllItemsTable2" ref="B30:H108" totalsRowShown="0" headerRowDxfId="26" dataDxfId="25">
  <autoFilter ref="B30:H108" xr:uid="{5D5ABC67-464E-42E7-90EB-DEFB2693167B}"/>
  <tableColumns count="7">
    <tableColumn id="1" xr3:uid="{0F5F8D75-F394-46A9-9570-0FF2A5C3FDFD}" name="Name" dataDxfId="24"/>
    <tableColumn id="2" xr3:uid="{EBDDFAF5-8E35-446E-8EA0-CB9E10029D21}" name="Price" dataDxfId="23"/>
    <tableColumn id="3" xr3:uid="{DA6B8855-438C-43BB-BD85-C651B59A8615}" name="Rating" dataDxfId="22"/>
    <tableColumn id="4" xr3:uid="{C8ED0D11-DC24-4584-86EB-1D9AAE403A47}" name="Number of reviews" dataDxfId="21"/>
    <tableColumn id="5" xr3:uid="{7BFA1D4C-D92B-4D84-BD0E-E6B0D4C8A15A}" name="Brand" dataDxfId="20"/>
    <tableColumn id="6" xr3:uid="{B9B2C962-AC55-4FA1-A3FC-8D9D3DDF3747}" name="Link" dataDxfId="19"/>
    <tableColumn id="7" xr3:uid="{F4C3236C-59D1-42B9-917E-FE64B57A95FC}" name="Type" dataDxfId="1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13BF00-A273-46C1-8091-AACC6559B074}" name="AllItemsTable3" displayName="AllItemsTable3" ref="B109:H186" totalsRowShown="0" headerRowDxfId="17" dataDxfId="16">
  <autoFilter ref="B109:H186" xr:uid="{A513BF00-A273-46C1-8091-AACC6559B074}"/>
  <tableColumns count="7">
    <tableColumn id="1" xr3:uid="{8EECF6D4-5B3B-4575-90A0-1B52F4717065}" name="Name" dataDxfId="15"/>
    <tableColumn id="2" xr3:uid="{ED1C70A1-511C-4E79-BA14-0C004387AE3E}" name="Price" dataDxfId="14"/>
    <tableColumn id="3" xr3:uid="{2B522F9C-AD1C-405D-9F8C-007CBD8B995E}" name="Rating" dataDxfId="13"/>
    <tableColumn id="4" xr3:uid="{D189D719-F240-49B5-B01E-2F2DC0C95D9F}" name="Number of reviews" dataDxfId="12"/>
    <tableColumn id="5" xr3:uid="{BC17AB21-3ADA-4AEE-B2FB-A87064B005F0}" name="Brand" dataDxfId="11"/>
    <tableColumn id="6" xr3:uid="{B2A6B754-9749-4B87-A8FE-4C0E5BF04E4B}" name="Link" dataDxfId="10"/>
    <tableColumn id="7" xr3:uid="{92F85CAC-0E63-47A3-88A1-6B18B5A24ABE}" name="Type" dataDxfId="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BE0E09-4088-4C74-BDA0-FA4D2A4EA1D6}" name="AllItemsTable4" displayName="AllItemsTable4" ref="B187:H302" totalsRowShown="0" headerRowDxfId="8" dataDxfId="7">
  <autoFilter ref="B187:H302" xr:uid="{45BE0E09-4088-4C74-BDA0-FA4D2A4EA1D6}"/>
  <tableColumns count="7">
    <tableColumn id="1" xr3:uid="{C8EEAA45-A75B-4F91-9B9D-51A74D659D2C}" name="Name" dataDxfId="6"/>
    <tableColumn id="2" xr3:uid="{118495D4-9E42-482C-A4E8-946285F68B68}" name="Price" dataDxfId="5"/>
    <tableColumn id="3" xr3:uid="{03A6E68D-BABF-4857-842D-9AC8124A03F1}" name="Rating" dataDxfId="4"/>
    <tableColumn id="4" xr3:uid="{CD5740F3-DF95-4FFE-8F82-8E6B197433B4}" name="Number of reviews" dataDxfId="3"/>
    <tableColumn id="5" xr3:uid="{1457AE39-F85D-4E52-8387-B2D14C104FD1}" name="Brand" dataDxfId="2"/>
    <tableColumn id="6" xr3:uid="{E51D1706-B208-450D-B276-A82560679D68}" name="Link" dataDxfId="1"/>
    <tableColumn id="7" xr3:uid="{157A8BB4-DD23-464D-A5F1-D9B9E0B2B2B1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Edge">
  <a:themeElements>
    <a:clrScheme name="Edge Blue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E549C"/>
      </a:accent1>
      <a:accent2>
        <a:srgbClr val="30C2E2"/>
      </a:accent2>
      <a:accent3>
        <a:srgbClr val="0C88DA"/>
      </a:accent3>
      <a:accent4>
        <a:srgbClr val="2DC4BE"/>
      </a:accent4>
      <a:accent5>
        <a:srgbClr val="243A5F"/>
      </a:accent5>
      <a:accent6>
        <a:srgbClr val="505050"/>
      </a:accent6>
      <a:hlink>
        <a:srgbClr val="7F7F7F"/>
      </a:hlink>
      <a:folHlink>
        <a:srgbClr val="7F7F7F"/>
      </a:folHlink>
    </a:clrScheme>
    <a:fontScheme name="Segoe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ge" id="{FC95728B-40AD-4095-84AB-7A9735BAB3B2}" vid="{9C2C3DB9-CB13-4420-B94F-D2EB505D2A3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H302"/>
  <sheetViews>
    <sheetView tabSelected="1" topLeftCell="A186" workbookViewId="0">
      <selection activeCell="V177" sqref="V177"/>
    </sheetView>
  </sheetViews>
  <sheetFormatPr defaultRowHeight="16.5" x14ac:dyDescent="0.3"/>
  <cols>
    <col min="1" max="1" width="9" style="2"/>
    <col min="2" max="2" width="57.75" style="1" customWidth="1"/>
    <col min="3" max="3" width="13.125" style="4" customWidth="1"/>
    <col min="4" max="4" width="10.75" style="5" customWidth="1"/>
    <col min="5" max="5" width="19.5" style="3" customWidth="1"/>
    <col min="6" max="6" width="19.5" style="2" customWidth="1"/>
    <col min="7" max="7" width="15.5" style="2" customWidth="1"/>
    <col min="8" max="8" width="12.75" style="2" customWidth="1"/>
    <col min="9" max="16384" width="9" style="2"/>
  </cols>
  <sheetData>
    <row r="2" spans="2:8" x14ac:dyDescent="0.3">
      <c r="B2" s="17" t="s">
        <v>0</v>
      </c>
      <c r="C2" s="10"/>
      <c r="D2" s="11"/>
      <c r="E2" s="12"/>
      <c r="F2" s="13"/>
      <c r="G2" s="13"/>
      <c r="H2" s="14"/>
    </row>
    <row r="3" spans="2:8" x14ac:dyDescent="0.3">
      <c r="B3" s="15"/>
      <c r="C3" s="16"/>
      <c r="D3" s="6"/>
      <c r="E3" s="7"/>
      <c r="F3" s="8"/>
      <c r="G3" s="8"/>
      <c r="H3" s="9"/>
    </row>
    <row r="4" spans="2:8" x14ac:dyDescent="0.3">
      <c r="B4" s="1" t="s">
        <v>1</v>
      </c>
      <c r="C4" s="4" t="s">
        <v>2</v>
      </c>
      <c r="D4" s="5" t="s">
        <v>3</v>
      </c>
      <c r="E4" s="3" t="s">
        <v>4</v>
      </c>
      <c r="F4" s="2" t="s">
        <v>5</v>
      </c>
      <c r="G4" s="2" t="s">
        <v>6</v>
      </c>
      <c r="H4" s="2" t="s">
        <v>7</v>
      </c>
    </row>
    <row r="5" spans="2:8" x14ac:dyDescent="0.3">
      <c r="B5" s="1" t="s">
        <v>8</v>
      </c>
      <c r="C5" s="4" t="s">
        <v>9</v>
      </c>
      <c r="D5" s="5" t="s">
        <v>9</v>
      </c>
      <c r="E5" s="3" t="s">
        <v>9</v>
      </c>
      <c r="F5" s="2" t="s">
        <v>9</v>
      </c>
      <c r="G5" s="18" t="str">
        <f>HYPERLINK("https://medium.com/@mennahtullahmabrouk/intro-analyzing-rna-seq-data-with-deseq2-b435b0080ce4", "Medium")</f>
        <v>Medium</v>
      </c>
      <c r="H5" s="2" t="s">
        <v>10</v>
      </c>
    </row>
    <row r="6" spans="2:8" ht="33" x14ac:dyDescent="0.3">
      <c r="B6" s="1" t="s">
        <v>11</v>
      </c>
      <c r="C6" s="4" t="s">
        <v>9</v>
      </c>
      <c r="D6" s="5" t="s">
        <v>9</v>
      </c>
      <c r="E6" s="3" t="s">
        <v>9</v>
      </c>
      <c r="F6" s="2" t="s">
        <v>9</v>
      </c>
      <c r="G6" s="18" t="str">
        <f>HYPERLINK("https://technicbate.blogspot.com/2023/02/numpy-library-python.html", "Technicbate.blogspot")</f>
        <v>Technicbate.blogspot</v>
      </c>
      <c r="H6" s="2" t="s">
        <v>10</v>
      </c>
    </row>
    <row r="7" spans="2:8" ht="33" x14ac:dyDescent="0.3">
      <c r="B7" s="1" t="s">
        <v>12</v>
      </c>
      <c r="C7" s="4" t="s">
        <v>9</v>
      </c>
      <c r="D7" s="5" t="s">
        <v>9</v>
      </c>
      <c r="E7" s="3" t="s">
        <v>9</v>
      </c>
      <c r="F7" s="2" t="s">
        <v>9</v>
      </c>
      <c r="G7" s="18" t="str">
        <f>HYPERLINK("https://github.com/quinlan-lab/applied-computational-genomics", "Github")</f>
        <v>Github</v>
      </c>
      <c r="H7" s="2" t="s">
        <v>10</v>
      </c>
    </row>
    <row r="8" spans="2:8" x14ac:dyDescent="0.3">
      <c r="B8" s="1" t="s">
        <v>13</v>
      </c>
      <c r="C8" s="4" t="s">
        <v>9</v>
      </c>
      <c r="D8" s="5" t="s">
        <v>9</v>
      </c>
      <c r="E8" s="3" t="s">
        <v>9</v>
      </c>
      <c r="F8" s="2" t="s">
        <v>9</v>
      </c>
      <c r="G8" s="18" t="str">
        <f>HYPERLINK("https://web.azenta.com/a-quick-start-guide-to-rna-seq-data-analysis", "Web.azenta")</f>
        <v>Web.azenta</v>
      </c>
      <c r="H8" s="2" t="s">
        <v>10</v>
      </c>
    </row>
    <row r="9" spans="2:8" ht="33" x14ac:dyDescent="0.3">
      <c r="B9" s="1" t="s">
        <v>14</v>
      </c>
      <c r="C9" s="4" t="s">
        <v>9</v>
      </c>
      <c r="D9" s="5" t="s">
        <v>9</v>
      </c>
      <c r="E9" s="3" t="s">
        <v>9</v>
      </c>
      <c r="F9" s="2" t="s">
        <v>9</v>
      </c>
      <c r="G9" s="18" t="str">
        <f>HYPERLINK("https://betterstack.com/community/guides/logging/how-to-start-logging-with-python/", "Betterstack")</f>
        <v>Betterstack</v>
      </c>
      <c r="H9" s="2" t="s">
        <v>10</v>
      </c>
    </row>
    <row r="10" spans="2:8" ht="33" x14ac:dyDescent="0.3">
      <c r="B10" s="1" t="s">
        <v>15</v>
      </c>
      <c r="C10" s="4" t="s">
        <v>9</v>
      </c>
      <c r="D10" s="5" t="s">
        <v>9</v>
      </c>
      <c r="E10" s="3" t="s">
        <v>9</v>
      </c>
      <c r="F10" s="2" t="s">
        <v>9</v>
      </c>
      <c r="G10" s="18" t="str">
        <f>HYPERLINK("https://towardsdatascience.com/how-to-start-learning-bioinformatics-and-not-get-intimidated-with-r-b4b6a2450212", "Towardsdatascience")</f>
        <v>Towardsdatascience</v>
      </c>
      <c r="H10" s="2" t="s">
        <v>16</v>
      </c>
    </row>
    <row r="11" spans="2:8" ht="33" x14ac:dyDescent="0.3">
      <c r="B11" s="1" t="s">
        <v>17</v>
      </c>
      <c r="C11" s="4" t="s">
        <v>9</v>
      </c>
      <c r="D11" s="5" t="s">
        <v>9</v>
      </c>
      <c r="E11" s="3" t="s">
        <v>9</v>
      </c>
      <c r="F11" s="2" t="s">
        <v>9</v>
      </c>
      <c r="G11" s="18" t="str">
        <f>HYPERLINK("https://bios1140.github.io/intro-to-data-manipulation-with-tidyverse.html", "Bios1140.github.io")</f>
        <v>Bios1140.github.io</v>
      </c>
      <c r="H11" s="2" t="s">
        <v>10</v>
      </c>
    </row>
    <row r="12" spans="2:8" ht="33" x14ac:dyDescent="0.3">
      <c r="B12" s="1" t="s">
        <v>18</v>
      </c>
      <c r="C12" s="4" t="s">
        <v>9</v>
      </c>
      <c r="D12" s="5" t="s">
        <v>9</v>
      </c>
      <c r="E12" s="3" t="s">
        <v>9</v>
      </c>
      <c r="F12" s="2" t="s">
        <v>9</v>
      </c>
      <c r="G12" s="18" t="str">
        <f>HYPERLINK("https://towardsdatascience.com/the-first-step-to-learning-bioinformatics-is-to-not-jump-to-bioinformatics-2e958f7b811a", "Towardsdatascience")</f>
        <v>Towardsdatascience</v>
      </c>
      <c r="H12" s="2" t="s">
        <v>16</v>
      </c>
    </row>
    <row r="13" spans="2:8" x14ac:dyDescent="0.3">
      <c r="B13" s="1" t="s">
        <v>19</v>
      </c>
      <c r="C13" s="4" t="s">
        <v>9</v>
      </c>
      <c r="D13" s="5" t="s">
        <v>9</v>
      </c>
      <c r="E13" s="3" t="s">
        <v>9</v>
      </c>
      <c r="F13" s="2" t="s">
        <v>9</v>
      </c>
      <c r="G13" s="18" t="str">
        <f>HYPERLINK("https://r4ds.had.co.nz/tibbles.html", "R4ds.had.co.nz")</f>
        <v>R4ds.had.co.nz</v>
      </c>
      <c r="H13" s="2" t="s">
        <v>10</v>
      </c>
    </row>
    <row r="14" spans="2:8" x14ac:dyDescent="0.3">
      <c r="B14" s="1" t="s">
        <v>20</v>
      </c>
      <c r="C14" s="4" t="s">
        <v>9</v>
      </c>
      <c r="D14" s="5" t="s">
        <v>9</v>
      </c>
      <c r="E14" s="3" t="s">
        <v>9</v>
      </c>
      <c r="F14" s="2" t="s">
        <v>9</v>
      </c>
      <c r="G14" s="18" t="str">
        <f>HYPERLINK("https://bioboot.github.io/bimm143_F19/lectures/", "Bioboot.github.io")</f>
        <v>Bioboot.github.io</v>
      </c>
      <c r="H14" s="2" t="s">
        <v>10</v>
      </c>
    </row>
    <row r="15" spans="2:8" x14ac:dyDescent="0.3">
      <c r="B15" s="1" t="s">
        <v>21</v>
      </c>
      <c r="C15" s="4" t="s">
        <v>9</v>
      </c>
      <c r="D15" s="5" t="s">
        <v>9</v>
      </c>
      <c r="E15" s="3" t="s">
        <v>9</v>
      </c>
      <c r="F15" s="2" t="s">
        <v>9</v>
      </c>
      <c r="G15" s="18" t="str">
        <f>HYPERLINK("https://towardsdatascience.com/visualizing-molecules-for-computational-chemistry-fdffe7075cad", "Towardsdatascience")</f>
        <v>Towardsdatascience</v>
      </c>
      <c r="H15" s="2" t="s">
        <v>16</v>
      </c>
    </row>
    <row r="16" spans="2:8" ht="33" x14ac:dyDescent="0.3">
      <c r="B16" s="1" t="s">
        <v>18</v>
      </c>
      <c r="C16" s="4" t="s">
        <v>9</v>
      </c>
      <c r="D16" s="5" t="s">
        <v>9</v>
      </c>
      <c r="E16" s="3" t="s">
        <v>9</v>
      </c>
      <c r="F16" s="2" t="s">
        <v>9</v>
      </c>
      <c r="G16" s="18" t="str">
        <f>HYPERLINK("https://towardsdatascience.com/the-first-step-to-learning-bioinformatics-is-to-not-jump-to-bioinformatics-2e958f7b811a", "Towardsdatascience")</f>
        <v>Towardsdatascience</v>
      </c>
      <c r="H16" s="2" t="s">
        <v>16</v>
      </c>
    </row>
    <row r="17" spans="2:8" ht="49.5" x14ac:dyDescent="0.3">
      <c r="B17" s="1" t="s">
        <v>22</v>
      </c>
      <c r="C17" s="4" t="s">
        <v>9</v>
      </c>
      <c r="D17" s="5" t="s">
        <v>9</v>
      </c>
      <c r="E17" s="3" t="s">
        <v>9</v>
      </c>
      <c r="F17" s="2" t="s">
        <v>9</v>
      </c>
      <c r="G17" s="18" t="str">
        <f>HYPERLINK("https://github.com/paulstothard/helpful_commands", "Github")</f>
        <v>Github</v>
      </c>
      <c r="H17" s="2" t="s">
        <v>10</v>
      </c>
    </row>
    <row r="18" spans="2:8" ht="33" x14ac:dyDescent="0.3">
      <c r="B18" s="1" t="s">
        <v>23</v>
      </c>
      <c r="C18" s="4" t="s">
        <v>9</v>
      </c>
      <c r="D18" s="5" t="s">
        <v>9</v>
      </c>
      <c r="E18" s="3" t="s">
        <v>9</v>
      </c>
      <c r="F18" s="2" t="s">
        <v>9</v>
      </c>
      <c r="G18" s="18" t="str">
        <f>HYPERLINK("https://bioinfo-dirty-jobs.github.io/Thebasics//lectures/06.bioinformatics_pipeline/", "Bioinfo-dirty-jobs.github.io")</f>
        <v>Bioinfo-dirty-jobs.github.io</v>
      </c>
      <c r="H18" s="2" t="s">
        <v>10</v>
      </c>
    </row>
    <row r="19" spans="2:8" ht="33" x14ac:dyDescent="0.3">
      <c r="B19" s="1" t="s">
        <v>24</v>
      </c>
      <c r="C19" s="4" t="s">
        <v>9</v>
      </c>
      <c r="D19" s="5" t="s">
        <v>9</v>
      </c>
      <c r="E19" s="3" t="s">
        <v>9</v>
      </c>
      <c r="F19" s="2" t="s">
        <v>9</v>
      </c>
      <c r="G19" s="18" t="str">
        <f>HYPERLINK("https://github.com/GoekeLab/awesome-nanopore", "Github")</f>
        <v>Github</v>
      </c>
      <c r="H19" s="2" t="s">
        <v>10</v>
      </c>
    </row>
    <row r="20" spans="2:8" x14ac:dyDescent="0.3">
      <c r="B20" s="1" t="s">
        <v>25</v>
      </c>
      <c r="C20" s="4" t="s">
        <v>9</v>
      </c>
      <c r="D20" s="5" t="s">
        <v>9</v>
      </c>
      <c r="E20" s="3" t="s">
        <v>9</v>
      </c>
      <c r="F20" s="2" t="s">
        <v>9</v>
      </c>
      <c r="G20" s="18" t="str">
        <f>HYPERLINK("https://www.aacc.org/cln/articles/2020/march/next-generation-sequencing-bioinformatics-pipelines", "Aacc")</f>
        <v>Aacc</v>
      </c>
      <c r="H20" s="2" t="s">
        <v>10</v>
      </c>
    </row>
    <row r="21" spans="2:8" x14ac:dyDescent="0.3">
      <c r="B21" s="1" t="s">
        <v>26</v>
      </c>
      <c r="C21" s="4" t="s">
        <v>9</v>
      </c>
      <c r="D21" s="5" t="s">
        <v>9</v>
      </c>
      <c r="E21" s="3" t="s">
        <v>9</v>
      </c>
      <c r="F21" s="2" t="s">
        <v>9</v>
      </c>
      <c r="G21" s="18" t="str">
        <f>HYPERLINK("https://bioconductor.org/help/course-materials/2015/CSAMA2015/lab/rnaseqCSAMA.html", "Bioconductor")</f>
        <v>Bioconductor</v>
      </c>
      <c r="H21" s="2" t="s">
        <v>10</v>
      </c>
    </row>
    <row r="22" spans="2:8" x14ac:dyDescent="0.3">
      <c r="B22" s="1" t="s">
        <v>27</v>
      </c>
      <c r="C22" s="4" t="s">
        <v>9</v>
      </c>
      <c r="D22" s="5" t="s">
        <v>9</v>
      </c>
      <c r="E22" s="3" t="s">
        <v>9</v>
      </c>
      <c r="F22" s="2" t="s">
        <v>9</v>
      </c>
      <c r="G22" s="18" t="str">
        <f>HYPERLINK("https://rnnh.github.io/bioinfo-notebook/", "Rnnh.github.io")</f>
        <v>Rnnh.github.io</v>
      </c>
      <c r="H22" s="2" t="s">
        <v>10</v>
      </c>
    </row>
    <row r="23" spans="2:8" x14ac:dyDescent="0.3">
      <c r="B23" s="1" t="s">
        <v>28</v>
      </c>
      <c r="C23" s="4" t="s">
        <v>9</v>
      </c>
      <c r="D23" s="5" t="s">
        <v>9</v>
      </c>
      <c r="E23" s="3" t="s">
        <v>9</v>
      </c>
      <c r="F23" s="2" t="s">
        <v>9</v>
      </c>
      <c r="G23" s="18" t="str">
        <f>HYPERLINK("https://uclouvain-cbio.github.io/WSBIM1322/", "Uclouvain-cbio.github.io")</f>
        <v>Uclouvain-cbio.github.io</v>
      </c>
      <c r="H23" s="2" t="s">
        <v>10</v>
      </c>
    </row>
    <row r="24" spans="2:8" x14ac:dyDescent="0.3">
      <c r="B24" s="1" t="s">
        <v>29</v>
      </c>
      <c r="C24" s="4" t="s">
        <v>9</v>
      </c>
      <c r="D24" s="5" t="s">
        <v>9</v>
      </c>
      <c r="E24" s="3" t="s">
        <v>9</v>
      </c>
      <c r="F24" s="2" t="s">
        <v>9</v>
      </c>
      <c r="G24" s="18" t="str">
        <f>HYPERLINK("https://www.kolabtree.com/blog/a-step-by-step-guide-to-dna-sequencing-data-analysis/", "Kolabtree")</f>
        <v>Kolabtree</v>
      </c>
      <c r="H24" s="2" t="s">
        <v>10</v>
      </c>
    </row>
    <row r="25" spans="2:8" x14ac:dyDescent="0.3">
      <c r="B25" s="1" t="s">
        <v>30</v>
      </c>
      <c r="C25" s="4" t="s">
        <v>9</v>
      </c>
      <c r="D25" s="5" t="s">
        <v>9</v>
      </c>
      <c r="E25" s="3" t="s">
        <v>9</v>
      </c>
      <c r="F25" s="2" t="s">
        <v>9</v>
      </c>
      <c r="G25" s="18" t="str">
        <f>HYPERLINK("http://blog.booleanbiotech.com/computational-tools-2022.html", "Blog.booleanbiotech")</f>
        <v>Blog.booleanbiotech</v>
      </c>
      <c r="H25" s="2" t="s">
        <v>10</v>
      </c>
    </row>
    <row r="26" spans="2:8" x14ac:dyDescent="0.3">
      <c r="B26" s="1" t="s">
        <v>31</v>
      </c>
      <c r="C26" s="4" t="s">
        <v>9</v>
      </c>
      <c r="D26" s="5" t="s">
        <v>9</v>
      </c>
      <c r="E26" s="3" t="s">
        <v>9</v>
      </c>
      <c r="F26" s="2" t="s">
        <v>9</v>
      </c>
      <c r="G26" s="18" t="str">
        <f>HYPERLINK("https://uclouvain-cbio.github.io/WSBIM2122/", "Uclouvain-cbio.github.io")</f>
        <v>Uclouvain-cbio.github.io</v>
      </c>
      <c r="H26" s="2" t="s">
        <v>10</v>
      </c>
    </row>
    <row r="27" spans="2:8" x14ac:dyDescent="0.3">
      <c r="B27" s="1" t="s">
        <v>30</v>
      </c>
      <c r="C27" s="4" t="s">
        <v>9</v>
      </c>
      <c r="D27" s="5" t="s">
        <v>9</v>
      </c>
      <c r="E27" s="3" t="s">
        <v>9</v>
      </c>
      <c r="F27" s="2" t="s">
        <v>9</v>
      </c>
      <c r="G27" s="18" t="str">
        <f>HYPERLINK("http://blog.booleanbiotech.com/computational-tools-2022.html", "Blog.booleanbiotech")</f>
        <v>Blog.booleanbiotech</v>
      </c>
      <c r="H27" s="2" t="s">
        <v>10</v>
      </c>
    </row>
    <row r="28" spans="2:8" x14ac:dyDescent="0.3">
      <c r="B28" s="1" t="s">
        <v>32</v>
      </c>
      <c r="C28" s="4" t="s">
        <v>9</v>
      </c>
      <c r="D28" s="5" t="s">
        <v>9</v>
      </c>
      <c r="E28" s="3" t="s">
        <v>9</v>
      </c>
      <c r="F28" s="2" t="s">
        <v>9</v>
      </c>
      <c r="G28" s="18" t="str">
        <f>HYPERLINK("https://github.com/ehec-outbreak-crowdsourced/BGI-data-analysis/wiki/Sequence-reads", "Github")</f>
        <v>Github</v>
      </c>
      <c r="H28" s="2" t="s">
        <v>16</v>
      </c>
    </row>
    <row r="29" spans="2:8" x14ac:dyDescent="0.3">
      <c r="B29" s="1" t="s">
        <v>33</v>
      </c>
      <c r="C29" s="4" t="s">
        <v>9</v>
      </c>
      <c r="D29" s="5" t="s">
        <v>9</v>
      </c>
      <c r="E29" s="3" t="s">
        <v>9</v>
      </c>
      <c r="F29" s="2" t="s">
        <v>9</v>
      </c>
      <c r="G29" s="18" t="str">
        <f>HYPERLINK("https://uclouvain-cbio.github.io/WSBIM1207/", "Uclouvain-cbio.github.io")</f>
        <v>Uclouvain-cbio.github.io</v>
      </c>
      <c r="H29" s="2" t="s">
        <v>10</v>
      </c>
    </row>
    <row r="30" spans="2:8" x14ac:dyDescent="0.3">
      <c r="B30" s="1" t="s">
        <v>1</v>
      </c>
      <c r="C30" s="4" t="s">
        <v>2</v>
      </c>
      <c r="D30" s="5" t="s">
        <v>3</v>
      </c>
      <c r="E30" s="3" t="s">
        <v>4</v>
      </c>
      <c r="F30" s="2" t="s">
        <v>5</v>
      </c>
      <c r="G30" s="2" t="s">
        <v>6</v>
      </c>
      <c r="H30" s="2" t="s">
        <v>7</v>
      </c>
    </row>
    <row r="31" spans="2:8" x14ac:dyDescent="0.3">
      <c r="B31" s="1" t="s">
        <v>34</v>
      </c>
      <c r="C31" s="4" t="s">
        <v>9</v>
      </c>
      <c r="D31" s="5" t="s">
        <v>9</v>
      </c>
      <c r="E31" s="3" t="s">
        <v>9</v>
      </c>
      <c r="F31" s="2" t="s">
        <v>9</v>
      </c>
      <c r="G31" s="18" t="str">
        <f>HYPERLINK("https://liulab-dfci.github.io/teaching", "Liulab-dfci.github.io")</f>
        <v>Liulab-dfci.github.io</v>
      </c>
      <c r="H31" s="2" t="s">
        <v>10</v>
      </c>
    </row>
    <row r="32" spans="2:8" x14ac:dyDescent="0.3">
      <c r="B32" s="1" t="s">
        <v>35</v>
      </c>
      <c r="C32" s="4" t="s">
        <v>9</v>
      </c>
      <c r="D32" s="5" t="s">
        <v>9</v>
      </c>
      <c r="E32" s="3" t="s">
        <v>9</v>
      </c>
      <c r="F32" s="2" t="s">
        <v>9</v>
      </c>
      <c r="G32" s="18" t="str">
        <f>HYPERLINK("https://liulab-dfci.github.io/bioinfo-combio/", "Liulab-dfci.github.io")</f>
        <v>Liulab-dfci.github.io</v>
      </c>
      <c r="H32" s="2" t="s">
        <v>10</v>
      </c>
    </row>
    <row r="33" spans="2:8" x14ac:dyDescent="0.3">
      <c r="B33" s="1" t="s">
        <v>36</v>
      </c>
      <c r="C33" s="4" t="s">
        <v>9</v>
      </c>
      <c r="D33" s="5" t="s">
        <v>9</v>
      </c>
      <c r="E33" s="3" t="s">
        <v>9</v>
      </c>
      <c r="F33" s="2" t="s">
        <v>9</v>
      </c>
      <c r="G33" s="18" t="str">
        <f>HYPERLINK("https://argoshare.is.ed.ac.uk/healthyr_book/", "Argoshare.is.ed.ac.uk")</f>
        <v>Argoshare.is.ed.ac.uk</v>
      </c>
      <c r="H33" s="2" t="s">
        <v>10</v>
      </c>
    </row>
    <row r="34" spans="2:8" ht="33" x14ac:dyDescent="0.3">
      <c r="B34" s="1" t="s">
        <v>37</v>
      </c>
      <c r="C34" s="4" t="s">
        <v>9</v>
      </c>
      <c r="D34" s="5" t="s">
        <v>9</v>
      </c>
      <c r="E34" s="3" t="s">
        <v>9</v>
      </c>
      <c r="F34" s="2" t="s">
        <v>9</v>
      </c>
      <c r="G34" s="18" t="str">
        <f>HYPERLINK("https://www.labtube.tv/video/MTA4NjI3", "Labtube.tv")</f>
        <v>Labtube.tv</v>
      </c>
      <c r="H34" s="2" t="s">
        <v>38</v>
      </c>
    </row>
    <row r="35" spans="2:8" ht="33" x14ac:dyDescent="0.3">
      <c r="B35" s="1" t="s">
        <v>39</v>
      </c>
      <c r="C35" s="4" t="s">
        <v>9</v>
      </c>
      <c r="D35" s="5" t="s">
        <v>9</v>
      </c>
      <c r="E35" s="3" t="s">
        <v>9</v>
      </c>
      <c r="F35" s="2" t="s">
        <v>9</v>
      </c>
      <c r="G35" s="18" t="str">
        <f>HYPERLINK("https://www.bigmarker.com/labx-media-group/Technique-Talk-Designing-and-Optimizing-RNA-seq-Experiments?bmid=d10c80f61de8", "Bigmarker")</f>
        <v>Bigmarker</v>
      </c>
      <c r="H35" s="2" t="s">
        <v>38</v>
      </c>
    </row>
    <row r="36" spans="2:8" ht="33" x14ac:dyDescent="0.3">
      <c r="B36" s="1" t="s">
        <v>40</v>
      </c>
      <c r="C36" s="4" t="s">
        <v>9</v>
      </c>
      <c r="D36" s="5" t="s">
        <v>9</v>
      </c>
      <c r="E36" s="3" t="s">
        <v>9</v>
      </c>
      <c r="F36" s="2" t="s">
        <v>9</v>
      </c>
      <c r="G36" s="18" t="str">
        <f>HYPERLINK("https://towardsdatascience.com/my-journey-into-data-science-and-bio-informatics-749ece4d8860", "Towardsdatascience")</f>
        <v>Towardsdatascience</v>
      </c>
      <c r="H36" s="2" t="s">
        <v>16</v>
      </c>
    </row>
    <row r="37" spans="2:8" ht="33" x14ac:dyDescent="0.3">
      <c r="B37" s="1" t="s">
        <v>41</v>
      </c>
      <c r="C37" s="4" t="s">
        <v>9</v>
      </c>
      <c r="D37" s="5" t="s">
        <v>9</v>
      </c>
      <c r="E37" s="3" t="s">
        <v>9</v>
      </c>
      <c r="F37" s="2" t="s">
        <v>9</v>
      </c>
      <c r="G37" s="18" t="str">
        <f>HYPERLINK("https://towardsdatascience.com/my-journey-into-data-science-and-bioinformatics-part-2-34e55d8594d7", "Towardsdatascience")</f>
        <v>Towardsdatascience</v>
      </c>
      <c r="H37" s="2" t="s">
        <v>16</v>
      </c>
    </row>
    <row r="38" spans="2:8" x14ac:dyDescent="0.3">
      <c r="B38" s="1" t="s">
        <v>42</v>
      </c>
      <c r="C38" s="4" t="s">
        <v>9</v>
      </c>
      <c r="D38" s="5" t="s">
        <v>9</v>
      </c>
      <c r="E38" s="3" t="s">
        <v>9</v>
      </c>
      <c r="F38" s="2" t="s">
        <v>9</v>
      </c>
      <c r="G38" s="18" t="str">
        <f>HYPERLINK("https://towardsdatascience.com/my-journey-into-programming-and-bioinformatics-part-3-224ea62e92e0", "Towardsdatascience")</f>
        <v>Towardsdatascience</v>
      </c>
      <c r="H38" s="2" t="s">
        <v>16</v>
      </c>
    </row>
    <row r="39" spans="2:8" x14ac:dyDescent="0.3">
      <c r="B39" s="1" t="s">
        <v>43</v>
      </c>
      <c r="C39" s="4" t="s">
        <v>9</v>
      </c>
      <c r="D39" s="5" t="s">
        <v>9</v>
      </c>
      <c r="E39" s="3" t="s">
        <v>9</v>
      </c>
      <c r="F39" s="2" t="s">
        <v>9</v>
      </c>
      <c r="G39" s="18" t="str">
        <f>HYPERLINK("https://www.mvorganizing.org/what-is-the-goal-of-bioinformatics/", "Mvorganizing")</f>
        <v>Mvorganizing</v>
      </c>
      <c r="H39" s="2" t="s">
        <v>10</v>
      </c>
    </row>
    <row r="40" spans="2:8" x14ac:dyDescent="0.3">
      <c r="B40" s="1" t="s">
        <v>44</v>
      </c>
      <c r="C40" s="4" t="s">
        <v>9</v>
      </c>
      <c r="D40" s="5" t="s">
        <v>9</v>
      </c>
      <c r="E40" s="3" t="s">
        <v>9</v>
      </c>
      <c r="F40" s="2" t="s">
        <v>9</v>
      </c>
      <c r="G40" s="18" t="str">
        <f>HYPERLINK("https://datacarpentry.org/shell-genomics/", "Datacarpentry")</f>
        <v>Datacarpentry</v>
      </c>
      <c r="H40" s="2" t="s">
        <v>10</v>
      </c>
    </row>
    <row r="41" spans="2:8" x14ac:dyDescent="0.3">
      <c r="B41" s="1" t="s">
        <v>45</v>
      </c>
      <c r="C41" s="4" t="s">
        <v>9</v>
      </c>
      <c r="D41" s="5" t="s">
        <v>9</v>
      </c>
      <c r="E41" s="3" t="s">
        <v>9</v>
      </c>
      <c r="F41" s="2" t="s">
        <v>9</v>
      </c>
      <c r="G41" s="18" t="str">
        <f>HYPERLINK("https://msanchezmartinez.com/python/learnng/courses/2021/06/18/Learning-Python-Courses/", "Msanchezmartinez")</f>
        <v>Msanchezmartinez</v>
      </c>
      <c r="H41" s="2" t="s">
        <v>10</v>
      </c>
    </row>
    <row r="42" spans="2:8" x14ac:dyDescent="0.3">
      <c r="B42" s="1" t="s">
        <v>46</v>
      </c>
      <c r="C42" s="4" t="s">
        <v>9</v>
      </c>
      <c r="D42" s="5" t="s">
        <v>9</v>
      </c>
      <c r="E42" s="3" t="s">
        <v>9</v>
      </c>
      <c r="F42" s="2" t="s">
        <v>9</v>
      </c>
      <c r="G42" s="18" t="str">
        <f>HYPERLINK("https://si.biostat.washington.edu/suminst/archives/", "Si.biostat.washington.edu")</f>
        <v>Si.biostat.washington.edu</v>
      </c>
      <c r="H42" s="2" t="s">
        <v>10</v>
      </c>
    </row>
    <row r="43" spans="2:8" x14ac:dyDescent="0.3">
      <c r="B43" s="1" t="s">
        <v>47</v>
      </c>
      <c r="C43" s="4" t="s">
        <v>9</v>
      </c>
      <c r="D43" s="5" t="s">
        <v>9</v>
      </c>
      <c r="E43" s="3" t="s">
        <v>9</v>
      </c>
      <c r="F43" s="2" t="s">
        <v>9</v>
      </c>
      <c r="G43" s="18" t="str">
        <f>HYPERLINK("https://bioinformatics.ca/workshops/", "Bioinformatics.ca")</f>
        <v>Bioinformatics.ca</v>
      </c>
      <c r="H43" s="2" t="s">
        <v>10</v>
      </c>
    </row>
    <row r="44" spans="2:8" ht="33" x14ac:dyDescent="0.3">
      <c r="B44" s="1" t="s">
        <v>48</v>
      </c>
      <c r="C44" s="4" t="s">
        <v>9</v>
      </c>
      <c r="D44" s="5" t="s">
        <v>9</v>
      </c>
      <c r="E44" s="3" t="s">
        <v>9</v>
      </c>
      <c r="F44" s="2" t="s">
        <v>9</v>
      </c>
      <c r="G44" s="18" t="str">
        <f>HYPERLINK("https://www.r-bloggers.com/2014/09/in-depth-introduction-to-machine-learning-in-15-hours-of-expert-videos/", "R-bloggers")</f>
        <v>R-bloggers</v>
      </c>
      <c r="H44" s="2" t="s">
        <v>10</v>
      </c>
    </row>
    <row r="45" spans="2:8" x14ac:dyDescent="0.3">
      <c r="B45" s="1" t="s">
        <v>49</v>
      </c>
      <c r="C45" s="4" t="s">
        <v>9</v>
      </c>
      <c r="D45" s="5" t="s">
        <v>9</v>
      </c>
      <c r="E45" s="3" t="s">
        <v>9</v>
      </c>
      <c r="F45" s="2" t="s">
        <v>9</v>
      </c>
      <c r="G45" s="18" t="str">
        <f>HYPERLINK("https://sandbox.bio/", "Sandbox.bio")</f>
        <v>Sandbox.bio</v>
      </c>
      <c r="H45" s="2" t="s">
        <v>10</v>
      </c>
    </row>
    <row r="46" spans="2:8" ht="33" x14ac:dyDescent="0.3">
      <c r="B46" s="1" t="s">
        <v>50</v>
      </c>
      <c r="C46" s="4" t="s">
        <v>9</v>
      </c>
      <c r="D46" s="5" t="s">
        <v>9</v>
      </c>
      <c r="E46" s="3" t="s">
        <v>9</v>
      </c>
      <c r="F46" s="2" t="s">
        <v>9</v>
      </c>
      <c r="G46" s="18" t="str">
        <f>HYPERLINK("https://github.com/harvardinformatics/learning-bioinformatics-at-home", "Github")</f>
        <v>Github</v>
      </c>
      <c r="H46" s="2" t="s">
        <v>10</v>
      </c>
    </row>
    <row r="47" spans="2:8" ht="49.5" x14ac:dyDescent="0.3">
      <c r="B47" s="1" t="s">
        <v>51</v>
      </c>
      <c r="C47" s="4" t="s">
        <v>9</v>
      </c>
      <c r="D47" s="5" t="s">
        <v>9</v>
      </c>
      <c r="E47" s="3" t="s">
        <v>9</v>
      </c>
      <c r="F47" s="2" t="s">
        <v>9</v>
      </c>
      <c r="G47" s="18" t="str">
        <f>HYPERLINK("https://github.com/bioinf-biotec/labs_bioinf", "Github")</f>
        <v>Github</v>
      </c>
      <c r="H47" s="2" t="s">
        <v>10</v>
      </c>
    </row>
    <row r="48" spans="2:8" x14ac:dyDescent="0.3">
      <c r="B48" s="1" t="s">
        <v>52</v>
      </c>
      <c r="C48" s="4" t="s">
        <v>9</v>
      </c>
      <c r="D48" s="5" t="s">
        <v>9</v>
      </c>
      <c r="E48" s="3" t="s">
        <v>9</v>
      </c>
      <c r="F48" s="2" t="s">
        <v>9</v>
      </c>
      <c r="G48" s="18" t="str">
        <f>HYPERLINK("https://www.uniprot.org/", "Uniprot")</f>
        <v>Uniprot</v>
      </c>
      <c r="H48" s="2" t="s">
        <v>10</v>
      </c>
    </row>
    <row r="49" spans="2:8" x14ac:dyDescent="0.3">
      <c r="B49" s="1" t="s">
        <v>53</v>
      </c>
      <c r="C49" s="4" t="s">
        <v>9</v>
      </c>
      <c r="D49" s="5" t="s">
        <v>9</v>
      </c>
      <c r="E49" s="3" t="s">
        <v>9</v>
      </c>
      <c r="F49" s="2" t="s">
        <v>9</v>
      </c>
      <c r="G49" s="18" t="str">
        <f>HYPERLINK("https://www.ebi.ac.uk/", "Ebi.ac.uk")</f>
        <v>Ebi.ac.uk</v>
      </c>
      <c r="H49" s="2" t="s">
        <v>10</v>
      </c>
    </row>
    <row r="50" spans="2:8" x14ac:dyDescent="0.3">
      <c r="B50" s="1" t="s">
        <v>54</v>
      </c>
      <c r="C50" s="4" t="s">
        <v>9</v>
      </c>
      <c r="D50" s="5" t="s">
        <v>9</v>
      </c>
      <c r="E50" s="3" t="s">
        <v>9</v>
      </c>
      <c r="F50" s="2" t="s">
        <v>9</v>
      </c>
      <c r="G50" s="18" t="str">
        <f>HYPERLINK("https://www.ebi.ac.uk/interpro/", "Ebi.ac.uk")</f>
        <v>Ebi.ac.uk</v>
      </c>
      <c r="H50" s="2" t="s">
        <v>10</v>
      </c>
    </row>
    <row r="51" spans="2:8" x14ac:dyDescent="0.3">
      <c r="B51" s="1" t="s">
        <v>55</v>
      </c>
      <c r="C51" s="4" t="s">
        <v>9</v>
      </c>
      <c r="D51" s="5" t="s">
        <v>9</v>
      </c>
      <c r="E51" s="3" t="s">
        <v>9</v>
      </c>
      <c r="F51" s="2" t="s">
        <v>9</v>
      </c>
      <c r="G51" s="18" t="str">
        <f>HYPERLINK("https://phobius.sbc.su.se/", "Phobius.sbc.su.se")</f>
        <v>Phobius.sbc.su.se</v>
      </c>
      <c r="H51" s="2" t="s">
        <v>10</v>
      </c>
    </row>
    <row r="52" spans="2:8" x14ac:dyDescent="0.3">
      <c r="B52" s="1" t="s">
        <v>56</v>
      </c>
      <c r="C52" s="4" t="s">
        <v>9</v>
      </c>
      <c r="D52" s="5" t="s">
        <v>9</v>
      </c>
      <c r="E52" s="3" t="s">
        <v>9</v>
      </c>
      <c r="F52" s="2" t="s">
        <v>9</v>
      </c>
      <c r="G52" s="18" t="str">
        <f>HYPERLINK("https://embl-ebi.cloud.panopto.eu/Panopto/Pages/Viewer.aspx?id=76a274ca-68ff-45d0-8454-ad340109a80d", "Embl-ebi.cloud.panopto.eu")</f>
        <v>Embl-ebi.cloud.panopto.eu</v>
      </c>
      <c r="H52" s="2" t="s">
        <v>38</v>
      </c>
    </row>
    <row r="53" spans="2:8" x14ac:dyDescent="0.3">
      <c r="B53" s="1" t="s">
        <v>57</v>
      </c>
      <c r="C53" s="4" t="s">
        <v>9</v>
      </c>
      <c r="D53" s="5" t="s">
        <v>9</v>
      </c>
      <c r="E53" s="3" t="s">
        <v>9</v>
      </c>
      <c r="F53" s="2" t="s">
        <v>9</v>
      </c>
      <c r="G53" s="18" t="str">
        <f>HYPERLINK("https://github.com/docker/labs/tree/master/beginner", "Github")</f>
        <v>Github</v>
      </c>
      <c r="H53" s="2" t="s">
        <v>10</v>
      </c>
    </row>
    <row r="54" spans="2:8" x14ac:dyDescent="0.3">
      <c r="B54" s="1" t="s">
        <v>58</v>
      </c>
      <c r="C54" s="4" t="s">
        <v>9</v>
      </c>
      <c r="D54" s="5" t="s">
        <v>9</v>
      </c>
      <c r="E54" s="3" t="s">
        <v>9</v>
      </c>
      <c r="F54" s="2" t="s">
        <v>9</v>
      </c>
      <c r="G54" s="18" t="str">
        <f>HYPERLINK("https://www.overleaf.com/learn/latex/Learn_LaTeX_in_30_minutes", "Overleaf")</f>
        <v>Overleaf</v>
      </c>
      <c r="H54" s="2" t="s">
        <v>10</v>
      </c>
    </row>
    <row r="55" spans="2:8" x14ac:dyDescent="0.3">
      <c r="B55" s="1" t="s">
        <v>59</v>
      </c>
      <c r="C55" s="4" t="s">
        <v>9</v>
      </c>
      <c r="D55" s="5" t="s">
        <v>9</v>
      </c>
      <c r="E55" s="3" t="s">
        <v>9</v>
      </c>
      <c r="F55" s="2" t="s">
        <v>9</v>
      </c>
      <c r="G55" s="18" t="str">
        <f>HYPERLINK("https://www.rna-seqblog.com/rpkm-fpkm-and-tpm-clearly-explained/", "Rna-seqblog")</f>
        <v>Rna-seqblog</v>
      </c>
      <c r="H55" s="2" t="s">
        <v>10</v>
      </c>
    </row>
    <row r="56" spans="2:8" x14ac:dyDescent="0.3">
      <c r="B56" s="1" t="s">
        <v>60</v>
      </c>
      <c r="C56" s="4" t="s">
        <v>9</v>
      </c>
      <c r="D56" s="5" t="s">
        <v>9</v>
      </c>
      <c r="E56" s="3" t="s">
        <v>9</v>
      </c>
      <c r="F56" s="2" t="s">
        <v>9</v>
      </c>
      <c r="G56" s="18" t="str">
        <f>HYPERLINK("https://support.illumina.com/bulletins/2017/04/considerations-for-rna-seq-read-length-and-coverage-.html", "Support.illumina")</f>
        <v>Support.illumina</v>
      </c>
      <c r="H56" s="2" t="s">
        <v>10</v>
      </c>
    </row>
    <row r="57" spans="2:8" x14ac:dyDescent="0.3">
      <c r="B57" s="1" t="s">
        <v>61</v>
      </c>
      <c r="C57" s="4" t="s">
        <v>9</v>
      </c>
      <c r="D57" s="5" t="s">
        <v>9</v>
      </c>
      <c r="E57" s="3" t="s">
        <v>9</v>
      </c>
      <c r="F57" s="2" t="s">
        <v>9</v>
      </c>
      <c r="G57" s="18" t="str">
        <f>HYPERLINK("https://www.illumina.com/techniques/sequencing/dna-sequencing/chip-seq.html", "Illumina")</f>
        <v>Illumina</v>
      </c>
      <c r="H57" s="2" t="s">
        <v>10</v>
      </c>
    </row>
    <row r="58" spans="2:8" ht="33" x14ac:dyDescent="0.3">
      <c r="B58" s="1" t="s">
        <v>62</v>
      </c>
      <c r="C58" s="4" t="s">
        <v>9</v>
      </c>
      <c r="D58" s="5" t="s">
        <v>9</v>
      </c>
      <c r="E58" s="3" t="s">
        <v>9</v>
      </c>
      <c r="F58" s="2" t="s">
        <v>9</v>
      </c>
      <c r="G58" s="18" t="str">
        <f>HYPERLINK("https://www.khanacademy.org/science/biology/gene-expression-central-dogma/transcription-of-dna-into-rna/a/eukaryotic-pre-mrna-processing", "Khanacademy")</f>
        <v>Khanacademy</v>
      </c>
      <c r="H58" s="2" t="s">
        <v>10</v>
      </c>
    </row>
    <row r="59" spans="2:8" x14ac:dyDescent="0.3">
      <c r="B59" s="1" t="s">
        <v>63</v>
      </c>
      <c r="C59" s="4" t="s">
        <v>9</v>
      </c>
      <c r="D59" s="5" t="s">
        <v>9</v>
      </c>
      <c r="E59" s="3" t="s">
        <v>9</v>
      </c>
      <c r="F59" s="2" t="s">
        <v>9</v>
      </c>
      <c r="G59" s="18" t="str">
        <f>HYPERLINK("https://web.expasy.org/translate/", "Web.expasy")</f>
        <v>Web.expasy</v>
      </c>
      <c r="H59" s="2" t="s">
        <v>10</v>
      </c>
    </row>
    <row r="60" spans="2:8" x14ac:dyDescent="0.3">
      <c r="B60" s="1" t="s">
        <v>64</v>
      </c>
      <c r="C60" s="4" t="s">
        <v>9</v>
      </c>
      <c r="D60" s="5" t="s">
        <v>9</v>
      </c>
      <c r="E60" s="3" t="s">
        <v>9</v>
      </c>
      <c r="F60" s="2" t="s">
        <v>9</v>
      </c>
      <c r="G60" s="18" t="str">
        <f>HYPERLINK("http://abc.cbi.pku.edu.cn/", "Abc.cbi.pku.edu.cn")</f>
        <v>Abc.cbi.pku.edu.cn</v>
      </c>
      <c r="H60" s="2" t="s">
        <v>10</v>
      </c>
    </row>
    <row r="61" spans="2:8" x14ac:dyDescent="0.3">
      <c r="B61" s="1" t="s">
        <v>65</v>
      </c>
      <c r="C61" s="4" t="s">
        <v>9</v>
      </c>
      <c r="D61" s="5" t="s">
        <v>9</v>
      </c>
      <c r="E61" s="3" t="s">
        <v>9</v>
      </c>
      <c r="F61" s="2" t="s">
        <v>9</v>
      </c>
      <c r="G61" s="18" t="str">
        <f>HYPERLINK("http://programmingforbiology.org/", "Programmingforbiology")</f>
        <v>Programmingforbiology</v>
      </c>
      <c r="H61" s="2" t="s">
        <v>10</v>
      </c>
    </row>
    <row r="62" spans="2:8" x14ac:dyDescent="0.3">
      <c r="B62" s="1" t="s">
        <v>66</v>
      </c>
      <c r="C62" s="4" t="s">
        <v>9</v>
      </c>
      <c r="D62" s="5" t="s">
        <v>9</v>
      </c>
      <c r="E62" s="3" t="s">
        <v>9</v>
      </c>
      <c r="F62" s="2" t="s">
        <v>9</v>
      </c>
      <c r="G62" s="18" t="str">
        <f>HYPERLINK("http://ebeshero.github.io/thalaba/cytosc.html", "Ebeshero.github.io")</f>
        <v>Ebeshero.github.io</v>
      </c>
      <c r="H62" s="2" t="s">
        <v>10</v>
      </c>
    </row>
    <row r="63" spans="2:8" ht="33" x14ac:dyDescent="0.3">
      <c r="B63" s="1" t="s">
        <v>67</v>
      </c>
      <c r="C63" s="4" t="s">
        <v>9</v>
      </c>
      <c r="D63" s="5" t="s">
        <v>9</v>
      </c>
      <c r="E63" s="3" t="s">
        <v>9</v>
      </c>
      <c r="F63" s="2" t="s">
        <v>9</v>
      </c>
      <c r="G63" s="18" t="str">
        <f>HYPERLINK("https://iamautodidact.com/how-to-self-learn-bioinformatics-the-complete-guide/", "Iamautodidact")</f>
        <v>Iamautodidact</v>
      </c>
      <c r="H63" s="2" t="s">
        <v>10</v>
      </c>
    </row>
    <row r="64" spans="2:8" x14ac:dyDescent="0.3">
      <c r="B64" s="1" t="s">
        <v>68</v>
      </c>
      <c r="C64" s="4" t="s">
        <v>9</v>
      </c>
      <c r="D64" s="5" t="s">
        <v>9</v>
      </c>
      <c r="E64" s="3" t="s">
        <v>9</v>
      </c>
      <c r="F64" s="2" t="s">
        <v>9</v>
      </c>
      <c r="G64" s="18" t="str">
        <f>HYPERLINK("https://www.biorxiv.org/", "Biorxiv")</f>
        <v>Biorxiv</v>
      </c>
      <c r="H64" s="2" t="s">
        <v>10</v>
      </c>
    </row>
    <row r="65" spans="2:8" x14ac:dyDescent="0.3">
      <c r="B65" s="1" t="s">
        <v>69</v>
      </c>
      <c r="C65" s="4" t="s">
        <v>9</v>
      </c>
      <c r="D65" s="5" t="s">
        <v>9</v>
      </c>
      <c r="E65" s="3" t="s">
        <v>9</v>
      </c>
      <c r="F65" s="2" t="s">
        <v>9</v>
      </c>
      <c r="G65" s="18" t="str">
        <f>HYPERLINK("https://www.biostars.org/", "Biostars")</f>
        <v>Biostars</v>
      </c>
      <c r="H65" s="2" t="s">
        <v>10</v>
      </c>
    </row>
    <row r="66" spans="2:8" ht="33" x14ac:dyDescent="0.3">
      <c r="B66" s="1" t="s">
        <v>70</v>
      </c>
      <c r="C66" s="4" t="s">
        <v>9</v>
      </c>
      <c r="D66" s="5" t="s">
        <v>9</v>
      </c>
      <c r="E66" s="3" t="s">
        <v>9</v>
      </c>
      <c r="F66" s="2" t="s">
        <v>9</v>
      </c>
      <c r="G66" s="18" t="str">
        <f>HYPERLINK("https://digitaldefynd.com/best-bioinformatics-courses/", "Digitaldefynd")</f>
        <v>Digitaldefynd</v>
      </c>
      <c r="H66" s="2" t="s">
        <v>10</v>
      </c>
    </row>
    <row r="67" spans="2:8" x14ac:dyDescent="0.3">
      <c r="B67" s="1" t="s">
        <v>71</v>
      </c>
      <c r="C67" s="4" t="s">
        <v>9</v>
      </c>
      <c r="D67" s="5" t="s">
        <v>9</v>
      </c>
      <c r="E67" s="3" t="s">
        <v>9</v>
      </c>
      <c r="F67" s="2" t="s">
        <v>9</v>
      </c>
      <c r="G67" s="18" t="str">
        <f>HYPERLINK("https://edu.t-bio.info/", "Edu.t-bio.info")</f>
        <v>Edu.t-bio.info</v>
      </c>
      <c r="H67" s="2" t="s">
        <v>10</v>
      </c>
    </row>
    <row r="68" spans="2:8" x14ac:dyDescent="0.3">
      <c r="B68" s="1" t="s">
        <v>72</v>
      </c>
      <c r="C68" s="4" t="s">
        <v>9</v>
      </c>
      <c r="D68" s="5" t="s">
        <v>9</v>
      </c>
      <c r="E68" s="3" t="s">
        <v>9</v>
      </c>
      <c r="F68" s="2" t="s">
        <v>9</v>
      </c>
      <c r="G68" s="18" t="str">
        <f>HYPERLINK("https://extension.harvard.edu/course-catalog/courses-by-certificate/Bioinformatics-Certificate", "Extension.harvard.edu")</f>
        <v>Extension.harvard.edu</v>
      </c>
      <c r="H68" s="2" t="s">
        <v>10</v>
      </c>
    </row>
    <row r="69" spans="2:8" ht="33" x14ac:dyDescent="0.3">
      <c r="B69" s="1" t="s">
        <v>73</v>
      </c>
      <c r="C69" s="4" t="s">
        <v>9</v>
      </c>
      <c r="D69" s="5" t="s">
        <v>9</v>
      </c>
      <c r="E69" s="3" t="s">
        <v>9</v>
      </c>
      <c r="F69" s="2" t="s">
        <v>9</v>
      </c>
      <c r="G69" s="18" t="str">
        <f>HYPERLINK("https://ocw.mit.edu/courses/electrical-engineering-and-computer-science/6-047-computational-biology-fall-2015/index.htm", "Ocw.mit.edu")</f>
        <v>Ocw.mit.edu</v>
      </c>
      <c r="H69" s="2" t="s">
        <v>10</v>
      </c>
    </row>
    <row r="70" spans="2:8" x14ac:dyDescent="0.3">
      <c r="B70" s="1" t="s">
        <v>74</v>
      </c>
      <c r="C70" s="4" t="s">
        <v>9</v>
      </c>
      <c r="D70" s="5" t="s">
        <v>9</v>
      </c>
      <c r="E70" s="3" t="s">
        <v>9</v>
      </c>
      <c r="F70" s="2" t="s">
        <v>9</v>
      </c>
      <c r="G70" s="18" t="str">
        <f>HYPERLINK("https://cropsciences.illinois.edu/research/bioinformatics-statistics/", "Cropsciences.illinois.edu")</f>
        <v>Cropsciences.illinois.edu</v>
      </c>
      <c r="H70" s="2" t="s">
        <v>10</v>
      </c>
    </row>
    <row r="71" spans="2:8" x14ac:dyDescent="0.3">
      <c r="B71" s="1" t="s">
        <v>75</v>
      </c>
      <c r="C71" s="4" t="s">
        <v>9</v>
      </c>
      <c r="D71" s="5" t="s">
        <v>9</v>
      </c>
      <c r="E71" s="3" t="s">
        <v>9</v>
      </c>
      <c r="F71" s="2" t="s">
        <v>9</v>
      </c>
      <c r="G71" s="18" t="str">
        <f>HYPERLINK("https://www.khanacademy.org/math/statistics-probability", "Khanacademy")</f>
        <v>Khanacademy</v>
      </c>
      <c r="H71" s="2" t="s">
        <v>10</v>
      </c>
    </row>
    <row r="72" spans="2:8" x14ac:dyDescent="0.3">
      <c r="B72" s="1" t="s">
        <v>76</v>
      </c>
      <c r="C72" s="4" t="s">
        <v>9</v>
      </c>
      <c r="D72" s="5" t="s">
        <v>9</v>
      </c>
      <c r="E72" s="3" t="s">
        <v>9</v>
      </c>
      <c r="F72" s="2" t="s">
        <v>9</v>
      </c>
      <c r="G72" s="18" t="str">
        <f>HYPERLINK("https://www.omixon.com/bioinformatics-for-beginners-bash/", "Omixon")</f>
        <v>Omixon</v>
      </c>
      <c r="H72" s="2" t="s">
        <v>10</v>
      </c>
    </row>
    <row r="73" spans="2:8" x14ac:dyDescent="0.3">
      <c r="B73" s="1" t="s">
        <v>77</v>
      </c>
      <c r="C73" s="4" t="s">
        <v>9</v>
      </c>
      <c r="D73" s="5" t="s">
        <v>9</v>
      </c>
      <c r="E73" s="3" t="s">
        <v>9</v>
      </c>
      <c r="F73" s="2" t="s">
        <v>9</v>
      </c>
      <c r="G73" s="18" t="str">
        <f>HYPERLINK("http://omgenomics.com/bash-intro/", "Omgenomics")</f>
        <v>Omgenomics</v>
      </c>
      <c r="H73" s="2" t="s">
        <v>10</v>
      </c>
    </row>
    <row r="74" spans="2:8" ht="33" x14ac:dyDescent="0.3">
      <c r="B74" s="1" t="s">
        <v>78</v>
      </c>
      <c r="C74" s="4" t="s">
        <v>9</v>
      </c>
      <c r="D74" s="5" t="s">
        <v>9</v>
      </c>
      <c r="E74" s="3" t="s">
        <v>9</v>
      </c>
      <c r="F74" s="2" t="s">
        <v>9</v>
      </c>
      <c r="G74" s="18" t="str">
        <f>HYPERLINK("http://omgenomics.com/", "Omgenomics")</f>
        <v>Omgenomics</v>
      </c>
      <c r="H74" s="2" t="s">
        <v>10</v>
      </c>
    </row>
    <row r="75" spans="2:8" x14ac:dyDescent="0.3">
      <c r="B75" s="1" t="s">
        <v>79</v>
      </c>
      <c r="C75" s="4" t="s">
        <v>9</v>
      </c>
      <c r="D75" s="5" t="s">
        <v>9</v>
      </c>
      <c r="E75" s="3" t="s">
        <v>9</v>
      </c>
      <c r="F75" s="2" t="s">
        <v>9</v>
      </c>
      <c r="G75" s="18" t="str">
        <f>HYPERLINK("https://www.ensembl.org/Homo_sapiens/Info/Annotation", "Ensembl")</f>
        <v>Ensembl</v>
      </c>
      <c r="H75" s="2" t="s">
        <v>10</v>
      </c>
    </row>
    <row r="76" spans="2:8" ht="33" x14ac:dyDescent="0.3">
      <c r="B76" s="1" t="s">
        <v>80</v>
      </c>
      <c r="C76" s="4" t="s">
        <v>9</v>
      </c>
      <c r="D76" s="5" t="s">
        <v>9</v>
      </c>
      <c r="E76" s="3" t="s">
        <v>9</v>
      </c>
      <c r="F76" s="2" t="s">
        <v>9</v>
      </c>
      <c r="G76" s="18" t="str">
        <f>HYPERLINK("https://www.genomicseducation.hee.nhs.uk/blog/developmental-disorder-variants-found-in-non-coding-genome/", "Genomicseducation.hee.nhs.uk")</f>
        <v>Genomicseducation.hee.nhs.uk</v>
      </c>
      <c r="H76" s="2" t="s">
        <v>10</v>
      </c>
    </row>
    <row r="77" spans="2:8" ht="33" x14ac:dyDescent="0.3">
      <c r="B77" s="1" t="s">
        <v>81</v>
      </c>
      <c r="C77" s="4" t="s">
        <v>9</v>
      </c>
      <c r="D77" s="5" t="s">
        <v>9</v>
      </c>
      <c r="E77" s="3" t="s">
        <v>9</v>
      </c>
      <c r="F77" s="2" t="s">
        <v>9</v>
      </c>
      <c r="G77" s="18" t="str">
        <f>HYPERLINK("https://www.genomicseducation.hee.nhs.uk/blog/epigenetics-the-real-key-to-everything/", "Genomicseducation.hee.nhs.uk")</f>
        <v>Genomicseducation.hee.nhs.uk</v>
      </c>
      <c r="H77" s="2" t="s">
        <v>10</v>
      </c>
    </row>
    <row r="78" spans="2:8" ht="33" x14ac:dyDescent="0.3">
      <c r="B78" s="1" t="s">
        <v>82</v>
      </c>
      <c r="C78" s="4" t="s">
        <v>9</v>
      </c>
      <c r="D78" s="5" t="s">
        <v>9</v>
      </c>
      <c r="E78" s="3" t="s">
        <v>9</v>
      </c>
      <c r="F78" s="2" t="s">
        <v>9</v>
      </c>
      <c r="G78" s="18" t="str">
        <f>HYPERLINK("https://www.genomicseducation.hee.nhs.uk/blog/the-dark-side-of-the-genome-does-it-matter/", "Genomicseducation.hee.nhs.uk")</f>
        <v>Genomicseducation.hee.nhs.uk</v>
      </c>
      <c r="H78" s="2" t="s">
        <v>10</v>
      </c>
    </row>
    <row r="79" spans="2:8" ht="33" x14ac:dyDescent="0.3">
      <c r="B79" s="1" t="s">
        <v>83</v>
      </c>
      <c r="C79" s="4" t="s">
        <v>9</v>
      </c>
      <c r="D79" s="5" t="s">
        <v>9</v>
      </c>
      <c r="E79" s="3" t="s">
        <v>9</v>
      </c>
      <c r="F79" s="2" t="s">
        <v>9</v>
      </c>
      <c r="G79" s="18" t="str">
        <f>HYPERLINK("https://www.genomicseducation.hee.nhs.uk/blog/genomic-damage-and-repair-prize-winners-and-pioneers/", "Genomicseducation.hee.nhs.uk")</f>
        <v>Genomicseducation.hee.nhs.uk</v>
      </c>
      <c r="H79" s="2" t="s">
        <v>10</v>
      </c>
    </row>
    <row r="80" spans="2:8" x14ac:dyDescent="0.3">
      <c r="B80" s="1" t="s">
        <v>84</v>
      </c>
      <c r="C80" s="4" t="s">
        <v>9</v>
      </c>
      <c r="D80" s="5" t="s">
        <v>9</v>
      </c>
      <c r="E80" s="3" t="s">
        <v>9</v>
      </c>
      <c r="F80" s="2" t="s">
        <v>9</v>
      </c>
      <c r="G80" s="18" t="str">
        <f>HYPERLINK("https://www.genomicseducation.hee.nhs.uk/blog/what-is-functional-genomics/", "Genomicseducation.hee.nhs.uk")</f>
        <v>Genomicseducation.hee.nhs.uk</v>
      </c>
      <c r="H80" s="2" t="s">
        <v>10</v>
      </c>
    </row>
    <row r="81" spans="2:8" ht="33" x14ac:dyDescent="0.3">
      <c r="B81" s="1" t="s">
        <v>85</v>
      </c>
      <c r="C81" s="4" t="s">
        <v>9</v>
      </c>
      <c r="D81" s="5" t="s">
        <v>9</v>
      </c>
      <c r="E81" s="3" t="s">
        <v>9</v>
      </c>
      <c r="F81" s="2" t="s">
        <v>9</v>
      </c>
      <c r="G81" s="18" t="str">
        <f>HYPERLINK("https://www.genomicseducation.hee.nhs.uk/documents/hereditary-breast-and-ovarian-cancer/", "Genomicseducation.hee.nhs.uk")</f>
        <v>Genomicseducation.hee.nhs.uk</v>
      </c>
      <c r="H81" s="2" t="s">
        <v>10</v>
      </c>
    </row>
    <row r="82" spans="2:8" x14ac:dyDescent="0.3">
      <c r="B82" s="1" t="s">
        <v>86</v>
      </c>
      <c r="C82" s="4" t="s">
        <v>9</v>
      </c>
      <c r="D82" s="5" t="s">
        <v>9</v>
      </c>
      <c r="E82" s="3" t="s">
        <v>9</v>
      </c>
      <c r="F82" s="2" t="s">
        <v>9</v>
      </c>
      <c r="G82" s="18" t="str">
        <f>HYPERLINK("https://www.genomicsengland.co.uk/about-genomics-england/the-100000-genomes-project/", "Genomicsengland.co.uk")</f>
        <v>Genomicsengland.co.uk</v>
      </c>
      <c r="H82" s="2" t="s">
        <v>10</v>
      </c>
    </row>
    <row r="83" spans="2:8" ht="33" x14ac:dyDescent="0.3">
      <c r="B83" s="1" t="s">
        <v>87</v>
      </c>
      <c r="C83" s="4" t="s">
        <v>9</v>
      </c>
      <c r="D83" s="5" t="s">
        <v>9</v>
      </c>
      <c r="E83" s="3" t="s">
        <v>9</v>
      </c>
      <c r="F83" s="2" t="s">
        <v>9</v>
      </c>
      <c r="G83" s="18" t="str">
        <f>HYPERLINK("https://www.genomicseducation.hee.nhs.uk/education/taught-courses/fundamentals-in-human-genetics-and-genomics/?utm_source=futurelearn&amp;utm_medium=referal&amp;utm_campaign=wgsfl", "Genomicseducation.hee.nhs.uk")</f>
        <v>Genomicseducation.hee.nhs.uk</v>
      </c>
      <c r="H83" s="2" t="s">
        <v>10</v>
      </c>
    </row>
    <row r="84" spans="2:8" ht="33" x14ac:dyDescent="0.3">
      <c r="B84" s="1" t="s">
        <v>88</v>
      </c>
      <c r="C84" s="4" t="s">
        <v>9</v>
      </c>
      <c r="D84" s="5" t="s">
        <v>9</v>
      </c>
      <c r="E84" s="3" t="s">
        <v>9</v>
      </c>
      <c r="F84" s="2" t="s">
        <v>9</v>
      </c>
      <c r="G84" s="18" t="str">
        <f>HYPERLINK("https://www.genomicseducation.hee.nhs.uk/blog/various-types-of-variant-what-is-genomic-variation/", "Genomicseducation.hee.nhs.uk")</f>
        <v>Genomicseducation.hee.nhs.uk</v>
      </c>
      <c r="H84" s="2" t="s">
        <v>10</v>
      </c>
    </row>
    <row r="85" spans="2:8" ht="33" x14ac:dyDescent="0.3">
      <c r="B85" s="1" t="s">
        <v>89</v>
      </c>
      <c r="C85" s="4" t="s">
        <v>9</v>
      </c>
      <c r="D85" s="5" t="s">
        <v>9</v>
      </c>
      <c r="E85" s="3" t="s">
        <v>9</v>
      </c>
      <c r="F85" s="2" t="s">
        <v>9</v>
      </c>
      <c r="G85" s="18" t="str">
        <f>HYPERLINK("https://www.genomicseducation.hee.nhs.uk/blog/genomics-in-government-policy/", "Genomicseducation.hee.nhs.uk")</f>
        <v>Genomicseducation.hee.nhs.uk</v>
      </c>
      <c r="H85" s="2" t="s">
        <v>10</v>
      </c>
    </row>
    <row r="86" spans="2:8" x14ac:dyDescent="0.3">
      <c r="B86" s="1" t="s">
        <v>90</v>
      </c>
      <c r="C86" s="4" t="s">
        <v>9</v>
      </c>
      <c r="D86" s="5" t="s">
        <v>9</v>
      </c>
      <c r="E86" s="3" t="s">
        <v>9</v>
      </c>
      <c r="F86" s="2" t="s">
        <v>9</v>
      </c>
      <c r="G86" s="18" t="str">
        <f>HYPERLINK("https://www.genomicseducation.hee.nhs.uk/education/core-concepts/what-is-epigenetics/", "Genomicseducation.hee.nhs.uk")</f>
        <v>Genomicseducation.hee.nhs.uk</v>
      </c>
      <c r="H86" s="2" t="s">
        <v>10</v>
      </c>
    </row>
    <row r="87" spans="2:8" ht="33" x14ac:dyDescent="0.3">
      <c r="B87" s="1" t="s">
        <v>91</v>
      </c>
      <c r="C87" s="4" t="s">
        <v>9</v>
      </c>
      <c r="D87" s="5" t="s">
        <v>9</v>
      </c>
      <c r="E87" s="3" t="s">
        <v>9</v>
      </c>
      <c r="F87" s="2" t="s">
        <v>9</v>
      </c>
      <c r="G87" s="18" t="str">
        <f>HYPERLINK("https://iamautodidact.com/how-to-self-learn-data-analytics-the-ultimate-guide/", "Iamautodidact")</f>
        <v>Iamautodidact</v>
      </c>
      <c r="H87" s="2" t="s">
        <v>10</v>
      </c>
    </row>
    <row r="88" spans="2:8" x14ac:dyDescent="0.3">
      <c r="B88" s="1" t="s">
        <v>92</v>
      </c>
      <c r="C88" s="4" t="s">
        <v>9</v>
      </c>
      <c r="D88" s="5" t="s">
        <v>9</v>
      </c>
      <c r="E88" s="3" t="s">
        <v>9</v>
      </c>
      <c r="F88" s="2" t="s">
        <v>9</v>
      </c>
      <c r="G88" s="18" t="str">
        <f>HYPERLINK("https://home.work.caltech.edu/telecourse", "Home.work.caltech.edu")</f>
        <v>Home.work.caltech.edu</v>
      </c>
      <c r="H88" s="2" t="s">
        <v>10</v>
      </c>
    </row>
    <row r="89" spans="2:8" x14ac:dyDescent="0.3">
      <c r="B89" s="1" t="s">
        <v>93</v>
      </c>
      <c r="C89" s="4" t="s">
        <v>9</v>
      </c>
      <c r="D89" s="5" t="s">
        <v>9</v>
      </c>
      <c r="E89" s="3" t="s">
        <v>9</v>
      </c>
      <c r="F89" s="2" t="s">
        <v>9</v>
      </c>
      <c r="G89" s="18" t="str">
        <f>HYPERLINK("http://archive.ics.uci.edu/ml/index.php", "Archive.ics.uci.edu")</f>
        <v>Archive.ics.uci.edu</v>
      </c>
      <c r="H89" s="2" t="s">
        <v>10</v>
      </c>
    </row>
    <row r="90" spans="2:8" ht="33" x14ac:dyDescent="0.3">
      <c r="B90" s="1" t="s">
        <v>94</v>
      </c>
      <c r="C90" s="4" t="s">
        <v>9</v>
      </c>
      <c r="D90" s="5" t="s">
        <v>9</v>
      </c>
      <c r="E90" s="3" t="s">
        <v>9</v>
      </c>
      <c r="F90" s="2" t="s">
        <v>9</v>
      </c>
      <c r="G90" s="18" t="str">
        <f>HYPERLINK("https://www.genomicseducation.hee.nhs.uk/blog/four-types-of-genomic-testing-explained/", "Genomicseducation.hee.nhs.uk")</f>
        <v>Genomicseducation.hee.nhs.uk</v>
      </c>
      <c r="H90" s="2" t="s">
        <v>10</v>
      </c>
    </row>
    <row r="91" spans="2:8" ht="33" x14ac:dyDescent="0.3">
      <c r="B91" s="1" t="s">
        <v>95</v>
      </c>
      <c r="C91" s="4" t="s">
        <v>9</v>
      </c>
      <c r="D91" s="5" t="s">
        <v>9</v>
      </c>
      <c r="E91" s="3" t="s">
        <v>9</v>
      </c>
      <c r="F91" s="2" t="s">
        <v>9</v>
      </c>
      <c r="G91" s="18" t="str">
        <f>HYPERLINK("https://www.genomicseducation.hee.nhs.uk/blog/whole-genome-sequencing-drives-progress-in-cancer/", "Genomicseducation.hee.nhs.uk")</f>
        <v>Genomicseducation.hee.nhs.uk</v>
      </c>
      <c r="H91" s="2" t="s">
        <v>10</v>
      </c>
    </row>
    <row r="92" spans="2:8" ht="33" x14ac:dyDescent="0.3">
      <c r="B92" s="1" t="s">
        <v>96</v>
      </c>
      <c r="C92" s="4" t="s">
        <v>9</v>
      </c>
      <c r="D92" s="5" t="s">
        <v>9</v>
      </c>
      <c r="E92" s="3" t="s">
        <v>9</v>
      </c>
      <c r="F92" s="2" t="s">
        <v>9</v>
      </c>
      <c r="G92" s="18" t="str">
        <f>HYPERLINK("https://www.genomicseducation.hee.nhs.uk/blog/how-nhs-research-is-finding-new-rare-disease-genes/", "Genomicseducation.hee.nhs.uk")</f>
        <v>Genomicseducation.hee.nhs.uk</v>
      </c>
      <c r="H92" s="2" t="s">
        <v>10</v>
      </c>
    </row>
    <row r="93" spans="2:8" x14ac:dyDescent="0.3">
      <c r="B93" s="1" t="s">
        <v>97</v>
      </c>
      <c r="C93" s="4" t="s">
        <v>9</v>
      </c>
      <c r="D93" s="5" t="s">
        <v>9</v>
      </c>
      <c r="E93" s="3" t="s">
        <v>9</v>
      </c>
      <c r="F93" s="2" t="s">
        <v>9</v>
      </c>
      <c r="G93" s="18" t="str">
        <f>HYPERLINK("https://www.genomicseducation.hee.nhs.uk/blog/covid-19-whats-in-the-genes/", "Genomicseducation.hee.nhs.uk")</f>
        <v>Genomicseducation.hee.nhs.uk</v>
      </c>
      <c r="H93" s="2" t="s">
        <v>10</v>
      </c>
    </row>
    <row r="94" spans="2:8" ht="33" x14ac:dyDescent="0.3">
      <c r="B94" s="1" t="s">
        <v>98</v>
      </c>
      <c r="C94" s="4" t="s">
        <v>9</v>
      </c>
      <c r="D94" s="5" t="s">
        <v>9</v>
      </c>
      <c r="E94" s="3" t="s">
        <v>9</v>
      </c>
      <c r="F94" s="2" t="s">
        <v>9</v>
      </c>
      <c r="G94" s="18" t="str">
        <f>HYPERLINK("https://www.genomicseducation.hee.nhs.uk/education/taught-courses/genomics-of-common-and-rare-inherited-disease/?utm_source=futurelearn&amp;utm_medium=referal&amp;utm_campaign=wgsfl", "Genomicseducation.hee.nhs.uk")</f>
        <v>Genomicseducation.hee.nhs.uk</v>
      </c>
      <c r="H94" s="2" t="s">
        <v>10</v>
      </c>
    </row>
    <row r="95" spans="2:8" ht="33" x14ac:dyDescent="0.3">
      <c r="B95" s="1" t="s">
        <v>99</v>
      </c>
      <c r="C95" s="4" t="s">
        <v>9</v>
      </c>
      <c r="D95" s="5" t="s">
        <v>9</v>
      </c>
      <c r="E95" s="3" t="s">
        <v>9</v>
      </c>
      <c r="F95" s="2" t="s">
        <v>9</v>
      </c>
      <c r="G95" s="18" t="str">
        <f>HYPERLINK("https://www.genomicseducation.hee.nhs.uk/blog/rare-disease-genomics-and-the-future/", "Genomicseducation.hee.nhs.uk")</f>
        <v>Genomicseducation.hee.nhs.uk</v>
      </c>
      <c r="H95" s="2" t="s">
        <v>10</v>
      </c>
    </row>
    <row r="96" spans="2:8" x14ac:dyDescent="0.3">
      <c r="B96" s="1" t="s">
        <v>100</v>
      </c>
      <c r="C96" s="4" t="s">
        <v>9</v>
      </c>
      <c r="D96" s="5" t="s">
        <v>9</v>
      </c>
      <c r="E96" s="3" t="s">
        <v>9</v>
      </c>
      <c r="F96" s="2" t="s">
        <v>9</v>
      </c>
      <c r="G96" s="18" t="str">
        <f>HYPERLINK("https://diytranscriptomics.com/", "Diytranscriptomics")</f>
        <v>Diytranscriptomics</v>
      </c>
      <c r="H96" s="2" t="s">
        <v>10</v>
      </c>
    </row>
    <row r="97" spans="2:8" x14ac:dyDescent="0.3">
      <c r="B97" s="1" t="s">
        <v>101</v>
      </c>
      <c r="C97" s="4" t="s">
        <v>9</v>
      </c>
      <c r="D97" s="5" t="s">
        <v>9</v>
      </c>
      <c r="E97" s="3" t="s">
        <v>9</v>
      </c>
      <c r="F97" s="2" t="s">
        <v>9</v>
      </c>
      <c r="G97" s="18" t="str">
        <f>HYPERLINK("https://thebiochemistblog.com/2018/03/27/5-tips-for-getting-into-computational-biology/", "Thebiochemistblog")</f>
        <v>Thebiochemistblog</v>
      </c>
      <c r="H97" s="2" t="s">
        <v>10</v>
      </c>
    </row>
    <row r="98" spans="2:8" ht="49.5" x14ac:dyDescent="0.3">
      <c r="B98" s="1" t="s">
        <v>102</v>
      </c>
      <c r="C98" s="4" t="s">
        <v>9</v>
      </c>
      <c r="D98" s="5" t="s">
        <v>9</v>
      </c>
      <c r="E98" s="3" t="s">
        <v>9</v>
      </c>
      <c r="F98" s="2" t="s">
        <v>9</v>
      </c>
      <c r="G98" s="18" t="str">
        <f>HYPERLINK("https://medium.com/deena-does-data-science/resources-to-become-a-computational-biologist-outside-of-academia-39336a6d2059", "Medium")</f>
        <v>Medium</v>
      </c>
      <c r="H98" s="2" t="s">
        <v>10</v>
      </c>
    </row>
    <row r="99" spans="2:8" ht="33" x14ac:dyDescent="0.3">
      <c r="B99" s="1" t="s">
        <v>103</v>
      </c>
      <c r="C99" s="4" t="s">
        <v>9</v>
      </c>
      <c r="D99" s="5" t="s">
        <v>9</v>
      </c>
      <c r="E99" s="3" t="s">
        <v>9</v>
      </c>
      <c r="F99" s="2" t="s">
        <v>9</v>
      </c>
      <c r="G99" s="18" t="str">
        <f>HYPERLINK("https://github.com/yangkky/Machine-learning-for-proteins", "Github")</f>
        <v>Github</v>
      </c>
      <c r="H99" s="2" t="s">
        <v>10</v>
      </c>
    </row>
    <row r="100" spans="2:8" x14ac:dyDescent="0.3">
      <c r="B100" s="1" t="s">
        <v>104</v>
      </c>
      <c r="C100" s="4" t="s">
        <v>9</v>
      </c>
      <c r="D100" s="5" t="s">
        <v>9</v>
      </c>
      <c r="E100" s="3" t="s">
        <v>9</v>
      </c>
      <c r="F100" s="2" t="s">
        <v>9</v>
      </c>
      <c r="G100" s="18" t="str">
        <f>HYPERLINK("https://www.geneious.com/", "Geneious")</f>
        <v>Geneious</v>
      </c>
      <c r="H100" s="2" t="s">
        <v>10</v>
      </c>
    </row>
    <row r="101" spans="2:8" x14ac:dyDescent="0.3">
      <c r="B101" s="1" t="s">
        <v>105</v>
      </c>
      <c r="C101" s="4" t="s">
        <v>9</v>
      </c>
      <c r="D101" s="5" t="s">
        <v>9</v>
      </c>
      <c r="E101" s="3" t="s">
        <v>9</v>
      </c>
      <c r="F101" s="2" t="s">
        <v>9</v>
      </c>
      <c r="G101" s="18" t="str">
        <f>HYPERLINK("https://gatk.broadinstitute.org/hc/en-us", "Gatk.broadinstitute")</f>
        <v>Gatk.broadinstitute</v>
      </c>
      <c r="H101" s="2" t="s">
        <v>10</v>
      </c>
    </row>
    <row r="102" spans="2:8" x14ac:dyDescent="0.3">
      <c r="B102" s="1" t="s">
        <v>106</v>
      </c>
      <c r="C102" s="4" t="s">
        <v>9</v>
      </c>
      <c r="D102" s="5" t="s">
        <v>9</v>
      </c>
      <c r="E102" s="3" t="s">
        <v>9</v>
      </c>
      <c r="F102" s="2" t="s">
        <v>9</v>
      </c>
      <c r="G102" s="18" t="str">
        <f>HYPERLINK("https://docs.google.com/document/d/1clDCnmSHqv29FADsdeGVf3JxYnadTqajsaV8O-6rKlU/edit#heading=h.k71gq9bu02nm", "Docs.google")</f>
        <v>Docs.google</v>
      </c>
      <c r="H102" s="2" t="s">
        <v>10</v>
      </c>
    </row>
    <row r="103" spans="2:8" x14ac:dyDescent="0.3">
      <c r="B103" s="1" t="s">
        <v>107</v>
      </c>
      <c r="C103" s="4" t="s">
        <v>9</v>
      </c>
      <c r="D103" s="5" t="s">
        <v>9</v>
      </c>
      <c r="E103" s="3" t="s">
        <v>9</v>
      </c>
      <c r="F103" s="2" t="s">
        <v>9</v>
      </c>
      <c r="G103" s="18" t="str">
        <f>HYPERLINK("https://www.genome.gov/human-genome-project/What", "Genome")</f>
        <v>Genome</v>
      </c>
      <c r="H103" s="2" t="s">
        <v>10</v>
      </c>
    </row>
    <row r="104" spans="2:8" ht="33" x14ac:dyDescent="0.3">
      <c r="B104" s="1" t="s">
        <v>108</v>
      </c>
      <c r="C104" s="4" t="s">
        <v>9</v>
      </c>
      <c r="D104" s="5" t="s">
        <v>9</v>
      </c>
      <c r="E104" s="3" t="s">
        <v>9</v>
      </c>
      <c r="F104" s="2" t="s">
        <v>9</v>
      </c>
      <c r="G104" s="18" t="str">
        <f>HYPERLINK("https://nanoporetech.com/about-us/news/world-first-continuous-dna-sequence-more-million-bases-achieved-nanopore-sequencing", "Nanoporetech")</f>
        <v>Nanoporetech</v>
      </c>
      <c r="H104" s="2" t="s">
        <v>10</v>
      </c>
    </row>
    <row r="105" spans="2:8" ht="33" x14ac:dyDescent="0.3">
      <c r="B105" s="1" t="s">
        <v>109</v>
      </c>
      <c r="C105" s="4" t="s">
        <v>9</v>
      </c>
      <c r="D105" s="5" t="s">
        <v>9</v>
      </c>
      <c r="E105" s="3" t="s">
        <v>9</v>
      </c>
      <c r="F105" s="2" t="s">
        <v>9</v>
      </c>
      <c r="G105" s="18" t="str">
        <f>HYPERLINK("https://ycmi.github.io/summer-course-2020/", "Ycmi.github.io")</f>
        <v>Ycmi.github.io</v>
      </c>
      <c r="H105" s="2" t="s">
        <v>10</v>
      </c>
    </row>
    <row r="106" spans="2:8" x14ac:dyDescent="0.3">
      <c r="B106" s="1" t="s">
        <v>110</v>
      </c>
      <c r="C106" s="4" t="s">
        <v>9</v>
      </c>
      <c r="D106" s="5" t="s">
        <v>9</v>
      </c>
      <c r="E106" s="3" t="s">
        <v>9</v>
      </c>
      <c r="F106" s="2" t="s">
        <v>9</v>
      </c>
      <c r="G106" s="18" t="str">
        <f>HYPERLINK("https://www.softwareradius.com/best-bioinformatics-software-and-tools/", "Softwareradius")</f>
        <v>Softwareradius</v>
      </c>
      <c r="H106" s="2" t="s">
        <v>10</v>
      </c>
    </row>
    <row r="107" spans="2:8" ht="33" x14ac:dyDescent="0.3">
      <c r="B107" s="1" t="s">
        <v>111</v>
      </c>
      <c r="C107" s="4" t="s">
        <v>9</v>
      </c>
      <c r="D107" s="5" t="s">
        <v>9</v>
      </c>
      <c r="E107" s="3" t="s">
        <v>9</v>
      </c>
      <c r="F107" s="2" t="s">
        <v>9</v>
      </c>
      <c r="G107" s="18" t="str">
        <f>HYPERLINK("https://www.genomicseducation.hee.nhs.uk/blog/tuberculosis-genome-sequencing-and-new-treatment/", "Genomicseducation.hee.nhs.uk")</f>
        <v>Genomicseducation.hee.nhs.uk</v>
      </c>
      <c r="H107" s="2" t="s">
        <v>10</v>
      </c>
    </row>
    <row r="108" spans="2:8" ht="33" x14ac:dyDescent="0.3">
      <c r="B108" s="1" t="s">
        <v>112</v>
      </c>
      <c r="C108" s="4" t="s">
        <v>9</v>
      </c>
      <c r="D108" s="5" t="s">
        <v>9</v>
      </c>
      <c r="E108" s="3" t="s">
        <v>9</v>
      </c>
      <c r="F108" s="2" t="s">
        <v>9</v>
      </c>
      <c r="G108" s="18" t="str">
        <f>HYPERLINK("https://www.genomicseducation.hee.nhs.uk/taking-and-drawing-a-family-history/", "Genomicseducation.hee.nhs.uk")</f>
        <v>Genomicseducation.hee.nhs.uk</v>
      </c>
      <c r="H108" s="2" t="s">
        <v>10</v>
      </c>
    </row>
    <row r="109" spans="2:8" x14ac:dyDescent="0.3">
      <c r="B109" s="1" t="s">
        <v>1</v>
      </c>
      <c r="C109" s="4" t="s">
        <v>2</v>
      </c>
      <c r="D109" s="5" t="s">
        <v>3</v>
      </c>
      <c r="E109" s="3" t="s">
        <v>4</v>
      </c>
      <c r="F109" s="2" t="s">
        <v>5</v>
      </c>
      <c r="G109" s="2" t="s">
        <v>6</v>
      </c>
      <c r="H109" s="2" t="s">
        <v>7</v>
      </c>
    </row>
    <row r="110" spans="2:8" x14ac:dyDescent="0.3">
      <c r="B110" s="1" t="s">
        <v>113</v>
      </c>
      <c r="C110" s="4" t="s">
        <v>9</v>
      </c>
      <c r="D110" s="5" t="s">
        <v>9</v>
      </c>
      <c r="E110" s="3" t="s">
        <v>9</v>
      </c>
      <c r="F110" s="2" t="s">
        <v>9</v>
      </c>
      <c r="G110" s="18" t="str">
        <f>HYPERLINK("https://www.practiceprobs.com/problemsets/regular-expressions-in-python/", "Practiceprobs")</f>
        <v>Practiceprobs</v>
      </c>
      <c r="H110" s="2" t="s">
        <v>10</v>
      </c>
    </row>
    <row r="111" spans="2:8" ht="33" x14ac:dyDescent="0.3">
      <c r="B111" s="1" t="s">
        <v>114</v>
      </c>
      <c r="C111" s="4" t="s">
        <v>9</v>
      </c>
      <c r="D111" s="5" t="s">
        <v>9</v>
      </c>
      <c r="E111" s="3" t="s">
        <v>9</v>
      </c>
      <c r="F111" s="2" t="s">
        <v>9</v>
      </c>
      <c r="G111" s="18" t="str">
        <f>HYPERLINK("https://github.com/sib-swiss/training-collection", "Github")</f>
        <v>Github</v>
      </c>
      <c r="H111" s="2" t="s">
        <v>10</v>
      </c>
    </row>
    <row r="112" spans="2:8" x14ac:dyDescent="0.3">
      <c r="B112" s="1" t="s">
        <v>115</v>
      </c>
      <c r="C112" s="4" t="s">
        <v>9</v>
      </c>
      <c r="D112" s="5" t="s">
        <v>9</v>
      </c>
      <c r="E112" s="3" t="s">
        <v>9</v>
      </c>
      <c r="F112" s="2" t="s">
        <v>9</v>
      </c>
      <c r="G112" s="18" t="str">
        <f>HYPERLINK("https://embl-ebi.cloud.panopto.eu/Panopto/Pages/Embed.aspx?id=85508b7d-7da7-493f-85f9-add400eeb1e1", "Embl-ebi.cloud.panopto.eu")</f>
        <v>Embl-ebi.cloud.panopto.eu</v>
      </c>
      <c r="H112" s="2" t="s">
        <v>10</v>
      </c>
    </row>
    <row r="113" spans="2:8" ht="33" x14ac:dyDescent="0.3">
      <c r="B113" s="1" t="s">
        <v>116</v>
      </c>
      <c r="C113" s="4" t="s">
        <v>9</v>
      </c>
      <c r="D113" s="5" t="s">
        <v>9</v>
      </c>
      <c r="E113" s="3" t="s">
        <v>9</v>
      </c>
      <c r="F113" s="2" t="s">
        <v>9</v>
      </c>
      <c r="G113" s="18" t="str">
        <f>HYPERLINK("https://news.berkeley.edu/2021/10/18/so-called-junk-dna-plays-critical-role-in-mammalian-development/", "News.berkeley.edu")</f>
        <v>News.berkeley.edu</v>
      </c>
      <c r="H113" s="2" t="s">
        <v>10</v>
      </c>
    </row>
    <row r="114" spans="2:8" x14ac:dyDescent="0.3">
      <c r="B114" s="1" t="s">
        <v>117</v>
      </c>
      <c r="C114" s="4" t="s">
        <v>9</v>
      </c>
      <c r="D114" s="5" t="s">
        <v>9</v>
      </c>
      <c r="E114" s="3" t="s">
        <v>9</v>
      </c>
      <c r="F114" s="2" t="s">
        <v>9</v>
      </c>
      <c r="G114" s="18" t="str">
        <f>HYPERLINK("https://www.cogconsortium.uk/", "Cogconsortium.uk")</f>
        <v>Cogconsortium.uk</v>
      </c>
      <c r="H114" s="2" t="s">
        <v>10</v>
      </c>
    </row>
    <row r="115" spans="2:8" x14ac:dyDescent="0.3">
      <c r="B115" s="1" t="s">
        <v>118</v>
      </c>
      <c r="C115" s="4" t="s">
        <v>9</v>
      </c>
      <c r="D115" s="5" t="s">
        <v>9</v>
      </c>
      <c r="E115" s="3" t="s">
        <v>9</v>
      </c>
      <c r="F115" s="2" t="s">
        <v>9</v>
      </c>
      <c r="G115" s="18" t="str">
        <f>HYPERLINK("https://genomicc.org/", "Genomicc")</f>
        <v>Genomicc</v>
      </c>
      <c r="H115" s="2" t="s">
        <v>10</v>
      </c>
    </row>
    <row r="116" spans="2:8" ht="33" x14ac:dyDescent="0.3">
      <c r="B116" s="1" t="s">
        <v>119</v>
      </c>
      <c r="C116" s="4" t="s">
        <v>9</v>
      </c>
      <c r="D116" s="5" t="s">
        <v>9</v>
      </c>
      <c r="E116" s="3" t="s">
        <v>9</v>
      </c>
      <c r="F116" s="2" t="s">
        <v>9</v>
      </c>
      <c r="G116" s="18" t="str">
        <f>HYPERLINK("https://www.theguardian.com/world/2020/oct/30/coronavirus-strain-from-spain-accounts-for-most-uk-cases-study", "Theguardian")</f>
        <v>Theguardian</v>
      </c>
      <c r="H116" s="2" t="s">
        <v>16</v>
      </c>
    </row>
    <row r="117" spans="2:8" x14ac:dyDescent="0.3">
      <c r="B117" s="1" t="s">
        <v>120</v>
      </c>
      <c r="C117" s="4" t="s">
        <v>9</v>
      </c>
      <c r="D117" s="5" t="s">
        <v>9</v>
      </c>
      <c r="E117" s="3" t="s">
        <v>9</v>
      </c>
      <c r="F117" s="2" t="s">
        <v>9</v>
      </c>
      <c r="G117" s="18" t="str">
        <f>HYPERLINK("https://www.genomicseducation.hee.nhs.uk/blog/tag/covid-19/", "Genomicseducation.hee.nhs.uk")</f>
        <v>Genomicseducation.hee.nhs.uk</v>
      </c>
      <c r="H117" s="2" t="s">
        <v>10</v>
      </c>
    </row>
    <row r="118" spans="2:8" x14ac:dyDescent="0.3">
      <c r="B118" s="1" t="s">
        <v>121</v>
      </c>
      <c r="C118" s="4" t="s">
        <v>9</v>
      </c>
      <c r="D118" s="5" t="s">
        <v>9</v>
      </c>
      <c r="E118" s="3" t="s">
        <v>9</v>
      </c>
      <c r="F118" s="2" t="s">
        <v>9</v>
      </c>
      <c r="G118" s="18" t="str">
        <f>HYPERLINK("https://genome.ucsc.edu/ENCODE/", "Genome.ucsc.edu")</f>
        <v>Genome.ucsc.edu</v>
      </c>
      <c r="H118" s="2" t="s">
        <v>10</v>
      </c>
    </row>
    <row r="119" spans="2:8" ht="33" x14ac:dyDescent="0.3">
      <c r="B119" s="1" t="s">
        <v>122</v>
      </c>
      <c r="C119" s="4" t="s">
        <v>9</v>
      </c>
      <c r="D119" s="5" t="s">
        <v>9</v>
      </c>
      <c r="E119" s="3" t="s">
        <v>9</v>
      </c>
      <c r="F119" s="2" t="s">
        <v>9</v>
      </c>
      <c r="G119" s="18" t="str">
        <f>HYPERLINK("https://www.genomicseducation.hee.nhs.uk/blog/harnessing-the-benefits-of-genomic-data/", "Genomicseducation.hee.nhs.uk")</f>
        <v>Genomicseducation.hee.nhs.uk</v>
      </c>
      <c r="H119" s="2" t="s">
        <v>10</v>
      </c>
    </row>
    <row r="120" spans="2:8" ht="33" x14ac:dyDescent="0.3">
      <c r="B120" s="1" t="s">
        <v>123</v>
      </c>
      <c r="C120" s="4" t="s">
        <v>9</v>
      </c>
      <c r="D120" s="5" t="s">
        <v>9</v>
      </c>
      <c r="E120" s="3" t="s">
        <v>9</v>
      </c>
      <c r="F120" s="2" t="s">
        <v>9</v>
      </c>
      <c r="G120" s="18" t="str">
        <f>HYPERLINK("https://www.genomicseducation.hee.nhs.uk/blog/genomics-and-the-angelina-jolie-effect/", "Genomicseducation.hee.nhs.uk")</f>
        <v>Genomicseducation.hee.nhs.uk</v>
      </c>
      <c r="H120" s="2" t="s">
        <v>10</v>
      </c>
    </row>
    <row r="121" spans="2:8" ht="33" x14ac:dyDescent="0.3">
      <c r="B121" s="1" t="s">
        <v>124</v>
      </c>
      <c r="C121" s="4" t="s">
        <v>9</v>
      </c>
      <c r="D121" s="5" t="s">
        <v>9</v>
      </c>
      <c r="E121" s="3" t="s">
        <v>9</v>
      </c>
      <c r="F121" s="2" t="s">
        <v>9</v>
      </c>
      <c r="G121" s="18" t="str">
        <f>HYPERLINK("https://www.futuremedicine.com/doi/full/10.2217/pme-2017-0001", "Futuremedicine")</f>
        <v>Futuremedicine</v>
      </c>
      <c r="H121" s="2" t="s">
        <v>10</v>
      </c>
    </row>
    <row r="122" spans="2:8" ht="33" x14ac:dyDescent="0.3">
      <c r="B122" s="1" t="s">
        <v>125</v>
      </c>
      <c r="C122" s="4" t="s">
        <v>9</v>
      </c>
      <c r="D122" s="5" t="s">
        <v>9</v>
      </c>
      <c r="E122" s="3" t="s">
        <v>9</v>
      </c>
      <c r="F122" s="2" t="s">
        <v>9</v>
      </c>
      <c r="G122" s="18" t="str">
        <f>HYPERLINK("https://www.genomicseducation.hee.nhs.uk/blog/direct-to-consumer-genetic-tests-at-an-all-time-high/", "Genomicseducation.hee.nhs.uk")</f>
        <v>Genomicseducation.hee.nhs.uk</v>
      </c>
      <c r="H122" s="2" t="s">
        <v>10</v>
      </c>
    </row>
    <row r="123" spans="2:8" x14ac:dyDescent="0.3">
      <c r="B123" s="1" t="s">
        <v>126</v>
      </c>
      <c r="C123" s="4" t="s">
        <v>9</v>
      </c>
      <c r="D123" s="5" t="s">
        <v>9</v>
      </c>
      <c r="E123" s="3" t="s">
        <v>9</v>
      </c>
      <c r="F123" s="2" t="s">
        <v>9</v>
      </c>
      <c r="G123" s="18" t="str">
        <f>HYPERLINK("https://www.rcgp.org.uk/policy/rcgp-policy-areas/genomic-position-statement.aspx", "Rcgp.uk")</f>
        <v>Rcgp.uk</v>
      </c>
      <c r="H123" s="2" t="s">
        <v>10</v>
      </c>
    </row>
    <row r="124" spans="2:8" ht="33" x14ac:dyDescent="0.3">
      <c r="B124" s="1" t="s">
        <v>127</v>
      </c>
      <c r="C124" s="4" t="s">
        <v>9</v>
      </c>
      <c r="D124" s="5" t="s">
        <v>9</v>
      </c>
      <c r="E124" s="3" t="s">
        <v>9</v>
      </c>
      <c r="F124" s="2" t="s">
        <v>9</v>
      </c>
      <c r="G124" s="18" t="str">
        <f>HYPERLINK("https://www.genomicseducation.hee.nhs.uk/blog/direct-to-consumer-genetic-testing-expectation-and-reality/", "Genomicseducation.hee.nhs.uk")</f>
        <v>Genomicseducation.hee.nhs.uk</v>
      </c>
      <c r="H124" s="2" t="s">
        <v>10</v>
      </c>
    </row>
    <row r="125" spans="2:8" ht="33" x14ac:dyDescent="0.3">
      <c r="B125" s="1" t="s">
        <v>128</v>
      </c>
      <c r="C125" s="4" t="s">
        <v>9</v>
      </c>
      <c r="D125" s="5" t="s">
        <v>9</v>
      </c>
      <c r="E125" s="3" t="s">
        <v>9</v>
      </c>
      <c r="F125" s="2" t="s">
        <v>9</v>
      </c>
      <c r="G125" s="18" t="str">
        <f>HYPERLINK("https://www.genomicseducation.hee.nhs.uk/blog/direct-to-consumer-testing-a-clinicians-guide/", "Genomicseducation.hee.nhs.uk")</f>
        <v>Genomicseducation.hee.nhs.uk</v>
      </c>
      <c r="H125" s="2" t="s">
        <v>10</v>
      </c>
    </row>
    <row r="126" spans="2:8" x14ac:dyDescent="0.3">
      <c r="B126" s="1" t="s">
        <v>129</v>
      </c>
      <c r="C126" s="4" t="s">
        <v>9</v>
      </c>
      <c r="D126" s="5" t="s">
        <v>9</v>
      </c>
      <c r="E126" s="3" t="s">
        <v>9</v>
      </c>
      <c r="F126" s="2" t="s">
        <v>9</v>
      </c>
      <c r="G126" s="18" t="str">
        <f>HYPERLINK("https://www.bbc.co.uk/programmes/b07npz1m", "Bbc.co.uk")</f>
        <v>Bbc.co.uk</v>
      </c>
      <c r="H126" s="2" t="s">
        <v>10</v>
      </c>
    </row>
    <row r="127" spans="2:8" ht="33" x14ac:dyDescent="0.3">
      <c r="B127" s="1" t="s">
        <v>130</v>
      </c>
      <c r="C127" s="4" t="s">
        <v>9</v>
      </c>
      <c r="D127" s="5" t="s">
        <v>9</v>
      </c>
      <c r="E127" s="3" t="s">
        <v>9</v>
      </c>
      <c r="F127" s="2" t="s">
        <v>9</v>
      </c>
      <c r="G127" s="18" t="str">
        <f>HYPERLINK("https://www.genomicseducation.hee.nhs.uk/education/taught-courses/pharmacogenomics-and-stratified-healthcare/?utm_source=futurelearn&amp;utm_medium=referal&amp;utm_campaign=wgsfl", "Genomicseducation.hee.nhs.uk")</f>
        <v>Genomicseducation.hee.nhs.uk</v>
      </c>
      <c r="H127" s="2" t="s">
        <v>10</v>
      </c>
    </row>
    <row r="128" spans="2:8" x14ac:dyDescent="0.3">
      <c r="B128" s="1" t="s">
        <v>131</v>
      </c>
      <c r="C128" s="4" t="s">
        <v>9</v>
      </c>
      <c r="D128" s="5" t="s">
        <v>9</v>
      </c>
      <c r="E128" s="3" t="s">
        <v>9</v>
      </c>
      <c r="F128" s="2" t="s">
        <v>9</v>
      </c>
      <c r="G128" s="18" t="str">
        <f>HYPERLINK("https://www.genomicseducation.hee.nhs.uk/education/taught-courses/genome-based-therapeutics/?utm_source=futurelearn&amp;utm_medium=referal&amp;utm_campaign=wgsfl", "Genomicseducation.hee.nhs.uk")</f>
        <v>Genomicseducation.hee.nhs.uk</v>
      </c>
      <c r="H128" s="2" t="s">
        <v>10</v>
      </c>
    </row>
    <row r="129" spans="2:8" ht="33" x14ac:dyDescent="0.3">
      <c r="B129" s="1" t="s">
        <v>132</v>
      </c>
      <c r="C129" s="4" t="s">
        <v>9</v>
      </c>
      <c r="D129" s="5" t="s">
        <v>9</v>
      </c>
      <c r="E129" s="3" t="s">
        <v>9</v>
      </c>
      <c r="F129" s="2" t="s">
        <v>9</v>
      </c>
      <c r="G129" s="18" t="str">
        <f>HYPERLINK("https://www.genomicseducation.hee.nhs.uk/blog/fighting-adverse-drug-reactions/", "Genomicseducation.hee.nhs.uk")</f>
        <v>Genomicseducation.hee.nhs.uk</v>
      </c>
      <c r="H129" s="2" t="s">
        <v>10</v>
      </c>
    </row>
    <row r="130" spans="2:8" x14ac:dyDescent="0.3">
      <c r="B130" s="1" t="s">
        <v>133</v>
      </c>
      <c r="C130" s="4" t="s">
        <v>9</v>
      </c>
      <c r="D130" s="5" t="s">
        <v>9</v>
      </c>
      <c r="E130" s="3" t="s">
        <v>9</v>
      </c>
      <c r="F130" s="2" t="s">
        <v>9</v>
      </c>
      <c r="G130" s="18" t="str">
        <f>HYPERLINK("https://www.england.nhs.uk/wp-content/uploads/2016/09/improving-outcomes-personalised-medicine.pdf", "England.nhs.uk")</f>
        <v>England.nhs.uk</v>
      </c>
      <c r="H130" s="2" t="s">
        <v>10</v>
      </c>
    </row>
    <row r="131" spans="2:8" ht="33" x14ac:dyDescent="0.3">
      <c r="B131" s="1" t="s">
        <v>134</v>
      </c>
      <c r="C131" s="4" t="s">
        <v>9</v>
      </c>
      <c r="D131" s="5" t="s">
        <v>9</v>
      </c>
      <c r="E131" s="3" t="s">
        <v>9</v>
      </c>
      <c r="F131" s="2" t="s">
        <v>9</v>
      </c>
      <c r="G131" s="18" t="str">
        <f>HYPERLINK("https://www.genomicseducation.hee.nhs.uk/blog/new-gene-therapy-launches-in-the-uk/", "Genomicseducation.hee.nhs.uk")</f>
        <v>Genomicseducation.hee.nhs.uk</v>
      </c>
      <c r="H131" s="2" t="s">
        <v>10</v>
      </c>
    </row>
    <row r="132" spans="2:8" ht="33" x14ac:dyDescent="0.3">
      <c r="B132" s="1" t="s">
        <v>135</v>
      </c>
      <c r="C132" s="4" t="s">
        <v>9</v>
      </c>
      <c r="D132" s="5" t="s">
        <v>9</v>
      </c>
      <c r="E132" s="3" t="s">
        <v>9</v>
      </c>
      <c r="F132" s="2" t="s">
        <v>9</v>
      </c>
      <c r="G132" s="18" t="str">
        <f>HYPERLINK("https://havu12.wordpress.com/2019/08/19/learn-it-with-me-1-recommended-sources-for-self-learning-bioinformatics/comment-page-1/", "Havu12.wordpress")</f>
        <v>Havu12.wordpress</v>
      </c>
      <c r="H132" s="2" t="s">
        <v>10</v>
      </c>
    </row>
    <row r="133" spans="2:8" x14ac:dyDescent="0.3">
      <c r="B133" s="1" t="s">
        <v>136</v>
      </c>
      <c r="C133" s="4" t="s">
        <v>9</v>
      </c>
      <c r="D133" s="5" t="s">
        <v>9</v>
      </c>
      <c r="E133" s="3" t="s">
        <v>9</v>
      </c>
      <c r="F133" s="2" t="s">
        <v>9</v>
      </c>
      <c r="G133" s="18" t="str">
        <f>HYPERLINK("https://ryanstutorials.net/bash-scripting-tutorial/", "Ryanstutorials")</f>
        <v>Ryanstutorials</v>
      </c>
      <c r="H133" s="2" t="s">
        <v>10</v>
      </c>
    </row>
    <row r="134" spans="2:8" x14ac:dyDescent="0.3">
      <c r="B134" s="1" t="s">
        <v>137</v>
      </c>
      <c r="C134" s="4" t="s">
        <v>9</v>
      </c>
      <c r="D134" s="5" t="s">
        <v>9</v>
      </c>
      <c r="E134" s="3" t="s">
        <v>9</v>
      </c>
      <c r="F134" s="2" t="s">
        <v>9</v>
      </c>
      <c r="G134" s="18" t="str">
        <f>HYPERLINK("https://machinelearningmastery.com/", "Machinelearningmastery")</f>
        <v>Machinelearningmastery</v>
      </c>
      <c r="H134" s="2" t="s">
        <v>10</v>
      </c>
    </row>
    <row r="135" spans="2:8" x14ac:dyDescent="0.3">
      <c r="B135" s="1" t="s">
        <v>138</v>
      </c>
      <c r="C135" s="4" t="s">
        <v>9</v>
      </c>
      <c r="D135" s="5" t="s">
        <v>9</v>
      </c>
      <c r="E135" s="3" t="s">
        <v>9</v>
      </c>
      <c r="F135" s="2" t="s">
        <v>9</v>
      </c>
      <c r="G135" s="18" t="str">
        <f>HYPERLINK("https://www.geeksforgeeks.org/machine-learning/", "Geeksforgeeks")</f>
        <v>Geeksforgeeks</v>
      </c>
      <c r="H135" s="2" t="s">
        <v>10</v>
      </c>
    </row>
    <row r="136" spans="2:8" x14ac:dyDescent="0.3">
      <c r="B136" s="1" t="s">
        <v>139</v>
      </c>
      <c r="C136" s="4" t="s">
        <v>9</v>
      </c>
      <c r="D136" s="5" t="s">
        <v>9</v>
      </c>
      <c r="E136" s="3" t="s">
        <v>9</v>
      </c>
      <c r="F136" s="2" t="s">
        <v>9</v>
      </c>
      <c r="G136" s="18" t="str">
        <f>HYPERLINK("https://pythonforbiologists.com/machine-learning-for-biology-part-one.html", "Pythonforbiologists")</f>
        <v>Pythonforbiologists</v>
      </c>
      <c r="H136" s="2" t="s">
        <v>10</v>
      </c>
    </row>
    <row r="137" spans="2:8" x14ac:dyDescent="0.3">
      <c r="B137" s="1" t="s">
        <v>140</v>
      </c>
      <c r="C137" s="4" t="s">
        <v>9</v>
      </c>
      <c r="D137" s="5" t="s">
        <v>9</v>
      </c>
      <c r="E137" s="3" t="s">
        <v>9</v>
      </c>
      <c r="F137" s="2" t="s">
        <v>9</v>
      </c>
      <c r="G137" s="18" t="str">
        <f>HYPERLINK("https://pythonforbiologists.com/machine-learning-for-biology-part-two.html", "Pythonforbiologists")</f>
        <v>Pythonforbiologists</v>
      </c>
      <c r="H137" s="2" t="s">
        <v>10</v>
      </c>
    </row>
    <row r="138" spans="2:8" x14ac:dyDescent="0.3">
      <c r="B138" s="1" t="s">
        <v>141</v>
      </c>
      <c r="C138" s="4" t="s">
        <v>9</v>
      </c>
      <c r="D138" s="5" t="s">
        <v>9</v>
      </c>
      <c r="E138" s="3" t="s">
        <v>9</v>
      </c>
      <c r="F138" s="2" t="s">
        <v>9</v>
      </c>
      <c r="G138" s="18" t="str">
        <f>HYPERLINK("https://pythonforbiologists.com/machine-learning-for-biology-part-three.html", "Pythonforbiologists")</f>
        <v>Pythonforbiologists</v>
      </c>
      <c r="H138" s="2" t="s">
        <v>10</v>
      </c>
    </row>
    <row r="139" spans="2:8" x14ac:dyDescent="0.3">
      <c r="B139" s="1" t="s">
        <v>142</v>
      </c>
      <c r="C139" s="4" t="s">
        <v>9</v>
      </c>
      <c r="D139" s="5" t="s">
        <v>9</v>
      </c>
      <c r="E139" s="3" t="s">
        <v>9</v>
      </c>
      <c r="F139" s="2" t="s">
        <v>9</v>
      </c>
      <c r="G139" s="18" t="str">
        <f>HYPERLINK("https://edwardslab.bmcb.georgetown.edu/teaching/binf524/2021/", "Edwardslab.bmcb.georgetown.edu")</f>
        <v>Edwardslab.bmcb.georgetown.edu</v>
      </c>
      <c r="H139" s="2" t="s">
        <v>10</v>
      </c>
    </row>
    <row r="140" spans="2:8" x14ac:dyDescent="0.3">
      <c r="B140" s="1" t="s">
        <v>143</v>
      </c>
      <c r="C140" s="4" t="s">
        <v>9</v>
      </c>
      <c r="D140" s="5" t="s">
        <v>9</v>
      </c>
      <c r="E140" s="3" t="s">
        <v>9</v>
      </c>
      <c r="F140" s="2" t="s">
        <v>9</v>
      </c>
      <c r="G140" s="18" t="str">
        <f>HYPERLINK("https://bioinformatics.ca/job-postings/#/?&amp;order=desc", "Bioinformatics.ca")</f>
        <v>Bioinformatics.ca</v>
      </c>
      <c r="H140" s="2" t="s">
        <v>10</v>
      </c>
    </row>
    <row r="141" spans="2:8" ht="33" x14ac:dyDescent="0.3">
      <c r="B141" s="1" t="s">
        <v>144</v>
      </c>
      <c r="C141" s="4" t="s">
        <v>9</v>
      </c>
      <c r="D141" s="5" t="s">
        <v>9</v>
      </c>
      <c r="E141" s="3" t="s">
        <v>9</v>
      </c>
      <c r="F141" s="2" t="s">
        <v>9</v>
      </c>
      <c r="G141" s="18" t="str">
        <f>HYPERLINK("https://biology.stackexchange.com/questions/1859/what-exactly-are-computers-used-for-in-dna-sequencing/1873#1873", "Biology.stackexchange")</f>
        <v>Biology.stackexchange</v>
      </c>
      <c r="H141" s="2" t="s">
        <v>10</v>
      </c>
    </row>
    <row r="142" spans="2:8" x14ac:dyDescent="0.3">
      <c r="B142" s="1" t="s">
        <v>145</v>
      </c>
      <c r="C142" s="4" t="s">
        <v>9</v>
      </c>
      <c r="D142" s="5" t="s">
        <v>9</v>
      </c>
      <c r="E142" s="3" t="s">
        <v>9</v>
      </c>
      <c r="F142" s="2" t="s">
        <v>9</v>
      </c>
      <c r="G142" s="18" t="str">
        <f>HYPERLINK("https://evol.bio.lmu.de/_statgen/compevol/", "Evol.bio.lmu.de")</f>
        <v>Evol.bio.lmu.de</v>
      </c>
      <c r="H142" s="2" t="s">
        <v>10</v>
      </c>
    </row>
    <row r="143" spans="2:8" ht="33" x14ac:dyDescent="0.3">
      <c r="B143" s="1" t="s">
        <v>146</v>
      </c>
      <c r="C143" s="4" t="s">
        <v>9</v>
      </c>
      <c r="D143" s="5" t="s">
        <v>9</v>
      </c>
      <c r="E143" s="3" t="s">
        <v>9</v>
      </c>
      <c r="F143" s="2" t="s">
        <v>9</v>
      </c>
      <c r="G143" s="18" t="str">
        <f>HYPERLINK("https://github.com/DataBiosphere/toil", "Github")</f>
        <v>Github</v>
      </c>
      <c r="H143" s="2" t="s">
        <v>10</v>
      </c>
    </row>
    <row r="144" spans="2:8" ht="66" x14ac:dyDescent="0.3">
      <c r="B144" s="1" t="s">
        <v>147</v>
      </c>
      <c r="C144" s="4" t="s">
        <v>9</v>
      </c>
      <c r="D144" s="5" t="s">
        <v>9</v>
      </c>
      <c r="E144" s="3" t="s">
        <v>9</v>
      </c>
      <c r="F144" s="2" t="s">
        <v>9</v>
      </c>
      <c r="G144" s="18" t="str">
        <f>HYPERLINK("https://github.com/spotify/luigi", "Github")</f>
        <v>Github</v>
      </c>
      <c r="H144" s="2" t="s">
        <v>10</v>
      </c>
    </row>
    <row r="145" spans="2:8" ht="33" x14ac:dyDescent="0.3">
      <c r="B145" s="1" t="s">
        <v>148</v>
      </c>
      <c r="C145" s="4" t="s">
        <v>9</v>
      </c>
      <c r="D145" s="5" t="s">
        <v>9</v>
      </c>
      <c r="E145" s="3" t="s">
        <v>9</v>
      </c>
      <c r="F145" s="2" t="s">
        <v>9</v>
      </c>
      <c r="G145" s="18" t="str">
        <f>HYPERLINK("https://github.com/bcbio/bcbio-nextgen", "Github")</f>
        <v>Github</v>
      </c>
      <c r="H145" s="2" t="s">
        <v>10</v>
      </c>
    </row>
    <row r="146" spans="2:8" x14ac:dyDescent="0.3">
      <c r="B146" s="1" t="s">
        <v>149</v>
      </c>
      <c r="C146" s="4" t="s">
        <v>9</v>
      </c>
      <c r="D146" s="5" t="s">
        <v>9</v>
      </c>
      <c r="E146" s="3" t="s">
        <v>9</v>
      </c>
      <c r="F146" s="2" t="s">
        <v>9</v>
      </c>
      <c r="G146" s="18" t="str">
        <f>HYPERLINK("http://readiab.org/introduction.html", "Readiab")</f>
        <v>Readiab</v>
      </c>
      <c r="H146" s="2" t="s">
        <v>10</v>
      </c>
    </row>
    <row r="147" spans="2:8" x14ac:dyDescent="0.3">
      <c r="B147" s="1" t="s">
        <v>150</v>
      </c>
      <c r="C147" s="4" t="s">
        <v>9</v>
      </c>
      <c r="D147" s="5" t="s">
        <v>9</v>
      </c>
      <c r="E147" s="3" t="s">
        <v>9</v>
      </c>
      <c r="F147" s="2" t="s">
        <v>9</v>
      </c>
      <c r="G147" s="18" t="str">
        <f>HYPERLINK("https://www.ebi.ac.uk/training/on-demand", "Ebi.ac.uk")</f>
        <v>Ebi.ac.uk</v>
      </c>
      <c r="H147" s="2" t="s">
        <v>10</v>
      </c>
    </row>
    <row r="148" spans="2:8" x14ac:dyDescent="0.3">
      <c r="B148" s="1" t="s">
        <v>151</v>
      </c>
      <c r="C148" s="4" t="s">
        <v>9</v>
      </c>
      <c r="D148" s="5" t="s">
        <v>9</v>
      </c>
      <c r="E148" s="3" t="s">
        <v>9</v>
      </c>
      <c r="F148" s="2" t="s">
        <v>9</v>
      </c>
      <c r="G148" s="18" t="str">
        <f>HYPERLINK("https://www.ncbi.nlm.nih.gov/Class/minicourses/", "Ncbi.nlm.nih")</f>
        <v>Ncbi.nlm.nih</v>
      </c>
      <c r="H148" s="2" t="s">
        <v>10</v>
      </c>
    </row>
    <row r="149" spans="2:8" ht="49.5" x14ac:dyDescent="0.3">
      <c r="B149" s="1" t="s">
        <v>152</v>
      </c>
      <c r="C149" s="4" t="s">
        <v>9</v>
      </c>
      <c r="D149" s="5" t="s">
        <v>9</v>
      </c>
      <c r="E149" s="3" t="s">
        <v>9</v>
      </c>
      <c r="F149" s="2" t="s">
        <v>9</v>
      </c>
      <c r="G149" s="18" t="str">
        <f>HYPERLINK("https://github.com/ngs-docs/2016-adv-begin-python", "Github")</f>
        <v>Github</v>
      </c>
      <c r="H149" s="2" t="s">
        <v>10</v>
      </c>
    </row>
    <row r="150" spans="2:8" ht="33" x14ac:dyDescent="0.3">
      <c r="B150" s="1" t="s">
        <v>153</v>
      </c>
      <c r="C150" s="4" t="s">
        <v>9</v>
      </c>
      <c r="D150" s="5" t="s">
        <v>9</v>
      </c>
      <c r="E150" s="3" t="s">
        <v>9</v>
      </c>
      <c r="F150" s="2" t="s">
        <v>9</v>
      </c>
      <c r="G150" s="18" t="str">
        <f>HYPERLINK("https://dib-training.readthedocs.io/en/pub/", "Dib-training.readthedocs.io")</f>
        <v>Dib-training.readthedocs.io</v>
      </c>
      <c r="H150" s="2" t="s">
        <v>10</v>
      </c>
    </row>
    <row r="151" spans="2:8" x14ac:dyDescent="0.3">
      <c r="B151" s="1" t="s">
        <v>154</v>
      </c>
      <c r="C151" s="4" t="s">
        <v>9</v>
      </c>
      <c r="D151" s="5" t="s">
        <v>9</v>
      </c>
      <c r="E151" s="3" t="s">
        <v>9</v>
      </c>
      <c r="F151" s="2" t="s">
        <v>9</v>
      </c>
      <c r="G151" s="18" t="str">
        <f>HYPERLINK("https://training.nih-cfde.org/en/latest/Bioinformatic-Analyses/", "Training.nih-cfde")</f>
        <v>Training.nih-cfde</v>
      </c>
      <c r="H151" s="2" t="s">
        <v>10</v>
      </c>
    </row>
    <row r="152" spans="2:8" x14ac:dyDescent="0.3">
      <c r="B152" s="1" t="s">
        <v>155</v>
      </c>
      <c r="C152" s="4" t="s">
        <v>9</v>
      </c>
      <c r="D152" s="5" t="s">
        <v>9</v>
      </c>
      <c r="E152" s="3" t="s">
        <v>9</v>
      </c>
      <c r="F152" s="2" t="s">
        <v>9</v>
      </c>
      <c r="G152" s="18" t="str">
        <f>HYPERLINK("https://training.nih-cfde.org/en/latest/Release-Notes/", "Training.nih-cfde")</f>
        <v>Training.nih-cfde</v>
      </c>
      <c r="H152" s="2" t="s">
        <v>10</v>
      </c>
    </row>
    <row r="153" spans="2:8" x14ac:dyDescent="0.3">
      <c r="B153" s="1" t="s">
        <v>156</v>
      </c>
      <c r="C153" s="4" t="s">
        <v>9</v>
      </c>
      <c r="D153" s="5" t="s">
        <v>9</v>
      </c>
      <c r="E153" s="3" t="s">
        <v>9</v>
      </c>
      <c r="F153" s="2" t="s">
        <v>9</v>
      </c>
      <c r="G153" s="18" t="str">
        <f>HYPERLINK("https://open.oregonstate.education/computationalbiology/front-matter/preface/", "Open.oregonstate.education")</f>
        <v>Open.oregonstate.education</v>
      </c>
      <c r="H153" s="2" t="s">
        <v>10</v>
      </c>
    </row>
    <row r="154" spans="2:8" x14ac:dyDescent="0.3">
      <c r="B154" s="1" t="s">
        <v>157</v>
      </c>
      <c r="C154" s="4" t="s">
        <v>9</v>
      </c>
      <c r="D154" s="5" t="s">
        <v>9</v>
      </c>
      <c r="E154" s="3" t="s">
        <v>9</v>
      </c>
      <c r="F154" s="2" t="s">
        <v>9</v>
      </c>
      <c r="G154" s="18" t="str">
        <f>HYPERLINK("https://jhudatascience.org/courses.html", "Jhudatascience")</f>
        <v>Jhudatascience</v>
      </c>
      <c r="H154" s="2" t="s">
        <v>10</v>
      </c>
    </row>
    <row r="155" spans="2:8" x14ac:dyDescent="0.3">
      <c r="B155" s="1" t="s">
        <v>158</v>
      </c>
      <c r="C155" s="4" t="s">
        <v>9</v>
      </c>
      <c r="D155" s="5" t="s">
        <v>9</v>
      </c>
      <c r="E155" s="3" t="s">
        <v>9</v>
      </c>
      <c r="F155" s="2" t="s">
        <v>9</v>
      </c>
      <c r="G155" s="18" t="str">
        <f>HYPERLINK("https://awesomeopensource.com/projects/bioinformatics", "Awesomeopensource")</f>
        <v>Awesomeopensource</v>
      </c>
      <c r="H155" s="2" t="s">
        <v>10</v>
      </c>
    </row>
    <row r="156" spans="2:8" ht="33" x14ac:dyDescent="0.3">
      <c r="B156" s="1" t="s">
        <v>159</v>
      </c>
      <c r="C156" s="4" t="s">
        <v>9</v>
      </c>
      <c r="D156" s="5" t="s">
        <v>9</v>
      </c>
      <c r="E156" s="3" t="s">
        <v>9</v>
      </c>
      <c r="F156" s="2" t="s">
        <v>9</v>
      </c>
      <c r="G156" s="18" t="str">
        <f>HYPERLINK("https://miltonsimba.medium.com/using-data-science-to-understand-how-the-coronavirus-is-evading-vaccines-and-immune-systems-addcba617230", "Miltonsimba.medium")</f>
        <v>Miltonsimba.medium</v>
      </c>
      <c r="H156" s="2" t="s">
        <v>16</v>
      </c>
    </row>
    <row r="157" spans="2:8" ht="33" x14ac:dyDescent="0.3">
      <c r="B157" s="1" t="s">
        <v>160</v>
      </c>
      <c r="C157" s="4" t="s">
        <v>9</v>
      </c>
      <c r="D157" s="5" t="s">
        <v>9</v>
      </c>
      <c r="E157" s="3" t="s">
        <v>9</v>
      </c>
      <c r="F157" s="2" t="s">
        <v>9</v>
      </c>
      <c r="G157" s="18" t="str">
        <f>HYPERLINK("https://medium.com/python-in-plain-english/lets-set-up-a-code-editor-for-python-and-bioinformatics-c01d0fc25952", "Medium")</f>
        <v>Medium</v>
      </c>
      <c r="H157" s="2" t="s">
        <v>10</v>
      </c>
    </row>
    <row r="158" spans="2:8" x14ac:dyDescent="0.3">
      <c r="B158" s="1" t="s">
        <v>161</v>
      </c>
      <c r="C158" s="4" t="s">
        <v>9</v>
      </c>
      <c r="D158" s="5" t="s">
        <v>9</v>
      </c>
      <c r="E158" s="3" t="s">
        <v>9</v>
      </c>
      <c r="F158" s="2" t="s">
        <v>9</v>
      </c>
      <c r="G158" s="18" t="str">
        <f>HYPERLINK("https://stepik.org/lesson/46511/step/1?unit=24528", "Stepik")</f>
        <v>Stepik</v>
      </c>
      <c r="H158" s="2" t="s">
        <v>10</v>
      </c>
    </row>
    <row r="159" spans="2:8" x14ac:dyDescent="0.3">
      <c r="B159" s="1" t="s">
        <v>162</v>
      </c>
      <c r="C159" s="4" t="s">
        <v>9</v>
      </c>
      <c r="D159" s="5" t="s">
        <v>9</v>
      </c>
      <c r="E159" s="3" t="s">
        <v>9</v>
      </c>
      <c r="F159" s="2" t="s">
        <v>9</v>
      </c>
      <c r="G159" s="18" t="str">
        <f>HYPERLINK("https://stepik.org/lesson/28728/step/1?unit=9786", "Stepik")</f>
        <v>Stepik</v>
      </c>
      <c r="H159" s="2" t="s">
        <v>10</v>
      </c>
    </row>
    <row r="160" spans="2:8" ht="33" x14ac:dyDescent="0.3">
      <c r="B160" s="1" t="s">
        <v>163</v>
      </c>
      <c r="C160" s="4" t="s">
        <v>9</v>
      </c>
      <c r="D160" s="5" t="s">
        <v>9</v>
      </c>
      <c r="E160" s="3" t="s">
        <v>9</v>
      </c>
      <c r="F160" s="2" t="s">
        <v>9</v>
      </c>
      <c r="G160" s="18" t="str">
        <f>HYPERLINK("https://medium.com/python-in-plain-english/bioinformatics-tips-tricks-hamming-distance-fc7326422caf", "Medium")</f>
        <v>Medium</v>
      </c>
      <c r="H160" s="2" t="s">
        <v>10</v>
      </c>
    </row>
    <row r="161" spans="2:8" x14ac:dyDescent="0.3">
      <c r="B161" s="1" t="s">
        <v>164</v>
      </c>
      <c r="C161" s="4" t="s">
        <v>9</v>
      </c>
      <c r="D161" s="5" t="s">
        <v>9</v>
      </c>
      <c r="E161" s="3" t="s">
        <v>9</v>
      </c>
      <c r="F161" s="2" t="s">
        <v>9</v>
      </c>
      <c r="G161" s="18" t="str">
        <f>HYPERLINK("https://luigi.readthedocs.io/en/stable/", "Luigi.readthedocs.io")</f>
        <v>Luigi.readthedocs.io</v>
      </c>
      <c r="H161" s="2" t="s">
        <v>10</v>
      </c>
    </row>
    <row r="162" spans="2:8" x14ac:dyDescent="0.3">
      <c r="B162" s="1" t="s">
        <v>165</v>
      </c>
      <c r="C162" s="4" t="s">
        <v>9</v>
      </c>
      <c r="D162" s="5" t="s">
        <v>9</v>
      </c>
      <c r="E162" s="3" t="s">
        <v>9</v>
      </c>
      <c r="F162" s="2" t="s">
        <v>9</v>
      </c>
      <c r="G162" s="18" t="str">
        <f>HYPERLINK("https://bioinformatics.sph.harvard.edu/training#for-hsci-and-on-quad-hms-researchers", "Bioinformatics.sph.harvard.edu")</f>
        <v>Bioinformatics.sph.harvard.edu</v>
      </c>
      <c r="H162" s="2" t="s">
        <v>10</v>
      </c>
    </row>
    <row r="163" spans="2:8" x14ac:dyDescent="0.3">
      <c r="B163" s="1" t="s">
        <v>166</v>
      </c>
      <c r="C163" s="4" t="s">
        <v>9</v>
      </c>
      <c r="D163" s="5" t="s">
        <v>9</v>
      </c>
      <c r="E163" s="3" t="s">
        <v>9</v>
      </c>
      <c r="F163" s="2" t="s">
        <v>9</v>
      </c>
      <c r="G163" s="18" t="str">
        <f>HYPERLINK("http://seqanswers.com/", "Seqanswers")</f>
        <v>Seqanswers</v>
      </c>
      <c r="H163" s="2" t="s">
        <v>10</v>
      </c>
    </row>
    <row r="164" spans="2:8" x14ac:dyDescent="0.3">
      <c r="B164" s="1" t="s">
        <v>165</v>
      </c>
      <c r="C164" s="4" t="s">
        <v>9</v>
      </c>
      <c r="D164" s="5" t="s">
        <v>9</v>
      </c>
      <c r="E164" s="3" t="s">
        <v>9</v>
      </c>
      <c r="F164" s="2" t="s">
        <v>9</v>
      </c>
      <c r="G164" s="18" t="str">
        <f>HYPERLINK("https://bioinformatics.sph.harvard.edu/training#for-hsci-and-on-quad-hms-researchers", "Bioinformatics.sph.harvard.edu")</f>
        <v>Bioinformatics.sph.harvard.edu</v>
      </c>
      <c r="H164" s="2" t="s">
        <v>10</v>
      </c>
    </row>
    <row r="165" spans="2:8" ht="33" x14ac:dyDescent="0.3">
      <c r="B165" s="1" t="s">
        <v>167</v>
      </c>
      <c r="C165" s="4" t="s">
        <v>9</v>
      </c>
      <c r="D165" s="5" t="s">
        <v>9</v>
      </c>
      <c r="E165" s="3" t="s">
        <v>9</v>
      </c>
      <c r="F165" s="2" t="s">
        <v>9</v>
      </c>
      <c r="G165" s="18" t="str">
        <f>HYPERLINK("https://hbctraining.github.io/main/?fbclid=IwAR1CGkNJ_F2Xd-UQpolsoMYMUY-n8jFEtUsgQxaLMcwmEuHrQoDm140rlo4#introduction-to-next-generation-sequencing-ngs-analysis-series", "Hbctraining.github.io")</f>
        <v>Hbctraining.github.io</v>
      </c>
      <c r="H165" s="2" t="s">
        <v>10</v>
      </c>
    </row>
    <row r="166" spans="2:8" x14ac:dyDescent="0.3">
      <c r="B166" s="1" t="s">
        <v>168</v>
      </c>
      <c r="C166" s="4" t="s">
        <v>9</v>
      </c>
      <c r="D166" s="5" t="s">
        <v>9</v>
      </c>
      <c r="E166" s="3" t="s">
        <v>9</v>
      </c>
      <c r="F166" s="2" t="s">
        <v>9</v>
      </c>
      <c r="G166" s="18" t="str">
        <f>HYPERLINK("https://molbiol-tools.ca/Genomics.htm", "Molbiol-tools.ca")</f>
        <v>Molbiol-tools.ca</v>
      </c>
      <c r="H166" s="2" t="s">
        <v>10</v>
      </c>
    </row>
    <row r="167" spans="2:8" ht="33" x14ac:dyDescent="0.3">
      <c r="B167" s="1" t="s">
        <v>169</v>
      </c>
      <c r="C167" s="4" t="s">
        <v>9</v>
      </c>
      <c r="D167" s="5" t="s">
        <v>9</v>
      </c>
      <c r="E167" s="3" t="s">
        <v>9</v>
      </c>
      <c r="F167" s="2" t="s">
        <v>9</v>
      </c>
      <c r="G167" s="18" t="str">
        <f>HYPERLINK("https://github.com/GoekeLab/bioinformatics-workflows", "Github")</f>
        <v>Github</v>
      </c>
      <c r="H167" s="2" t="s">
        <v>10</v>
      </c>
    </row>
    <row r="168" spans="2:8" x14ac:dyDescent="0.3">
      <c r="B168" s="1" t="s">
        <v>170</v>
      </c>
      <c r="C168" s="4" t="s">
        <v>9</v>
      </c>
      <c r="D168" s="5" t="s">
        <v>9</v>
      </c>
      <c r="E168" s="3" t="s">
        <v>9</v>
      </c>
      <c r="F168" s="2" t="s">
        <v>9</v>
      </c>
      <c r="G168" s="18" t="str">
        <f>HYPERLINK("https://www.analyticssteps.com/blogs/5-common-types-data-visualization-business-analytics", "Analyticssteps")</f>
        <v>Analyticssteps</v>
      </c>
      <c r="H168" s="2" t="s">
        <v>10</v>
      </c>
    </row>
    <row r="169" spans="2:8" x14ac:dyDescent="0.3">
      <c r="B169" s="1" t="s">
        <v>171</v>
      </c>
      <c r="C169" s="4" t="s">
        <v>9</v>
      </c>
      <c r="D169" s="5" t="s">
        <v>9</v>
      </c>
      <c r="E169" s="3" t="s">
        <v>9</v>
      </c>
      <c r="F169" s="2" t="s">
        <v>9</v>
      </c>
      <c r="G169" s="18" t="str">
        <f>HYPERLINK("https://biologicalmodeling.org/", "Biologicalmodeling")</f>
        <v>Biologicalmodeling</v>
      </c>
      <c r="H169" s="2" t="s">
        <v>10</v>
      </c>
    </row>
    <row r="170" spans="2:8" x14ac:dyDescent="0.3">
      <c r="B170" s="1" t="s">
        <v>172</v>
      </c>
      <c r="C170" s="4" t="s">
        <v>9</v>
      </c>
      <c r="D170" s="5" t="s">
        <v>9</v>
      </c>
      <c r="E170" s="3" t="s">
        <v>9</v>
      </c>
      <c r="F170" s="2" t="s">
        <v>9</v>
      </c>
      <c r="G170" s="18" t="str">
        <f>HYPERLINK("https://compeau.cbd.cmu.edu/online-education/sars-cov-2-software-assignments/", "Compeau.cbd.cmu.edu")</f>
        <v>Compeau.cbd.cmu.edu</v>
      </c>
      <c r="H170" s="2" t="s">
        <v>10</v>
      </c>
    </row>
    <row r="171" spans="2:8" x14ac:dyDescent="0.3">
      <c r="B171" s="1" t="s">
        <v>173</v>
      </c>
      <c r="C171" s="4" t="s">
        <v>9</v>
      </c>
      <c r="D171" s="5" t="s">
        <v>9</v>
      </c>
      <c r="E171" s="3" t="s">
        <v>9</v>
      </c>
      <c r="F171" s="2" t="s">
        <v>9</v>
      </c>
      <c r="G171" s="18" t="str">
        <f>HYPERLINK("https://compeau.cbd.cmu.edu/programming-for-lovers/prologue-ancient-greek-mathematics-foundations-of-computational-thinking/", "Compeau.cbd.cmu.edu")</f>
        <v>Compeau.cbd.cmu.edu</v>
      </c>
      <c r="H171" s="2" t="s">
        <v>10</v>
      </c>
    </row>
    <row r="172" spans="2:8" ht="33" x14ac:dyDescent="0.3">
      <c r="B172" s="1" t="s">
        <v>174</v>
      </c>
      <c r="C172" s="4" t="s">
        <v>9</v>
      </c>
      <c r="D172" s="5" t="s">
        <v>9</v>
      </c>
      <c r="E172" s="3" t="s">
        <v>9</v>
      </c>
      <c r="F172" s="2" t="s">
        <v>9</v>
      </c>
      <c r="G172" s="18" t="str">
        <f>HYPERLINK("https://www.classcentral.com/course/youtube-high-throughput-sequencing-45652/classroom", "Classcentral")</f>
        <v>Classcentral</v>
      </c>
      <c r="H172" s="2" t="s">
        <v>10</v>
      </c>
    </row>
    <row r="173" spans="2:8" ht="33" x14ac:dyDescent="0.3">
      <c r="B173" s="1" t="s">
        <v>175</v>
      </c>
      <c r="C173" s="4" t="s">
        <v>9</v>
      </c>
      <c r="D173" s="5" t="s">
        <v>9</v>
      </c>
      <c r="E173" s="3" t="s">
        <v>9</v>
      </c>
      <c r="F173" s="2" t="s">
        <v>9</v>
      </c>
      <c r="G173" s="18" t="str">
        <f>HYPERLINK("https://github.com/openbiox/awosome-bioinformatics", "Github")</f>
        <v>Github</v>
      </c>
      <c r="H173" s="2" t="s">
        <v>10</v>
      </c>
    </row>
    <row r="174" spans="2:8" ht="33" x14ac:dyDescent="0.3">
      <c r="B174" s="1" t="s">
        <v>176</v>
      </c>
      <c r="C174" s="4" t="s">
        <v>9</v>
      </c>
      <c r="D174" s="5" t="s">
        <v>9</v>
      </c>
      <c r="E174" s="3" t="s">
        <v>9</v>
      </c>
      <c r="F174" s="2" t="s">
        <v>9</v>
      </c>
      <c r="G174" s="18" t="str">
        <f>HYPERLINK("https://learnpracticeandshare.com/awesome-bioinformatics-massive-collection-of-resources/", "Learnpracticeandshare")</f>
        <v>Learnpracticeandshare</v>
      </c>
      <c r="H174" s="2" t="s">
        <v>10</v>
      </c>
    </row>
    <row r="175" spans="2:8" x14ac:dyDescent="0.3">
      <c r="B175" s="1" t="s">
        <v>177</v>
      </c>
      <c r="C175" s="4" t="s">
        <v>9</v>
      </c>
      <c r="D175" s="5" t="s">
        <v>9</v>
      </c>
      <c r="E175" s="3" t="s">
        <v>9</v>
      </c>
      <c r="F175" s="2" t="s">
        <v>9</v>
      </c>
      <c r="G175" s="18" t="str">
        <f>HYPERLINK("https://omicstutorials.com/bioinformatics-courses-in-united-states/#Bioinformatics_courses_in_United_States", "Omicstutorials")</f>
        <v>Omicstutorials</v>
      </c>
      <c r="H175" s="2" t="s">
        <v>10</v>
      </c>
    </row>
    <row r="176" spans="2:8" x14ac:dyDescent="0.3">
      <c r="B176" s="1" t="s">
        <v>178</v>
      </c>
      <c r="C176" s="4" t="s">
        <v>9</v>
      </c>
      <c r="D176" s="5" t="s">
        <v>9</v>
      </c>
      <c r="E176" s="3" t="s">
        <v>9</v>
      </c>
      <c r="F176" s="2" t="s">
        <v>9</v>
      </c>
      <c r="G176" s="18" t="str">
        <f>HYPERLINK("https://www.ebi.ac.uk/training/materials/bioinformatics-for-principal-investigators-materials/content/", "Ebi.ac.uk")</f>
        <v>Ebi.ac.uk</v>
      </c>
      <c r="H176" s="2" t="s">
        <v>10</v>
      </c>
    </row>
    <row r="177" spans="2:8" x14ac:dyDescent="0.3">
      <c r="B177" s="1" t="s">
        <v>179</v>
      </c>
      <c r="C177" s="4" t="s">
        <v>9</v>
      </c>
      <c r="D177" s="5" t="s">
        <v>9</v>
      </c>
      <c r="E177" s="3" t="s">
        <v>9</v>
      </c>
      <c r="F177" s="2" t="s">
        <v>9</v>
      </c>
      <c r="G177" s="18" t="str">
        <f>HYPERLINK("https://www.ebi.ac.uk/training/materials/bioinformatics-immunologists-materials/course-content/", "Ebi.ac.uk")</f>
        <v>Ebi.ac.uk</v>
      </c>
      <c r="H177" s="2" t="s">
        <v>10</v>
      </c>
    </row>
    <row r="178" spans="2:8" x14ac:dyDescent="0.3">
      <c r="B178" s="1" t="s">
        <v>180</v>
      </c>
      <c r="C178" s="4" t="s">
        <v>9</v>
      </c>
      <c r="D178" s="5" t="s">
        <v>9</v>
      </c>
      <c r="E178" s="3" t="s">
        <v>9</v>
      </c>
      <c r="F178" s="2" t="s">
        <v>9</v>
      </c>
      <c r="G178" s="18" t="str">
        <f>HYPERLINK("https://www.open-bio.org/", "Open-bio")</f>
        <v>Open-bio</v>
      </c>
      <c r="H178" s="2" t="s">
        <v>10</v>
      </c>
    </row>
    <row r="179" spans="2:8" x14ac:dyDescent="0.3">
      <c r="B179" s="1" t="s">
        <v>181</v>
      </c>
      <c r="C179" s="4" t="s">
        <v>9</v>
      </c>
      <c r="D179" s="5" t="s">
        <v>9</v>
      </c>
      <c r="E179" s="3" t="s">
        <v>9</v>
      </c>
      <c r="F179" s="2" t="s">
        <v>9</v>
      </c>
      <c r="G179" s="18" t="str">
        <f>HYPERLINK("https://corytophanes.github.io/BIO_BIT_Bioinformatics_209/getting-started-with-r.html", "Corytophanes.github.io")</f>
        <v>Corytophanes.github.io</v>
      </c>
      <c r="H179" s="2" t="s">
        <v>10</v>
      </c>
    </row>
    <row r="180" spans="2:8" x14ac:dyDescent="0.3">
      <c r="B180" s="1" t="s">
        <v>182</v>
      </c>
      <c r="C180" s="4" t="s">
        <v>9</v>
      </c>
      <c r="D180" s="5" t="s">
        <v>9</v>
      </c>
      <c r="E180" s="3" t="s">
        <v>9</v>
      </c>
      <c r="F180" s="2" t="s">
        <v>9</v>
      </c>
      <c r="G180" s="18" t="str">
        <f>HYPERLINK("https://www.ebi.ac.uk/training/materials/proteinbiologymaterials/course-content/", "Ebi.ac.uk")</f>
        <v>Ebi.ac.uk</v>
      </c>
      <c r="H180" s="2" t="s">
        <v>10</v>
      </c>
    </row>
    <row r="181" spans="2:8" x14ac:dyDescent="0.3">
      <c r="B181" s="1" t="s">
        <v>183</v>
      </c>
      <c r="C181" s="4" t="s">
        <v>9</v>
      </c>
      <c r="D181" s="5" t="s">
        <v>9</v>
      </c>
      <c r="E181" s="3" t="s">
        <v>9</v>
      </c>
      <c r="F181" s="2" t="s">
        <v>9</v>
      </c>
      <c r="G181" s="18" t="str">
        <f>HYPERLINK("http://siobhonlegan.com/BIO514-microbiome/02_bioinformatics.html", "Siobhonlegan")</f>
        <v>Siobhonlegan</v>
      </c>
      <c r="H181" s="2" t="s">
        <v>10</v>
      </c>
    </row>
    <row r="182" spans="2:8" x14ac:dyDescent="0.3">
      <c r="B182" s="1" t="s">
        <v>184</v>
      </c>
      <c r="C182" s="4" t="s">
        <v>9</v>
      </c>
      <c r="D182" s="5" t="s">
        <v>9</v>
      </c>
      <c r="E182" s="3" t="s">
        <v>9</v>
      </c>
      <c r="F182" s="2" t="s">
        <v>9</v>
      </c>
      <c r="G182" s="18" t="str">
        <f>HYPERLINK("https://www.softwareradius.com/how-to-develop-bioinformatics-software/#STAGE_3_Finalization_Validation_and_Marketing", "Softwareradius")</f>
        <v>Softwareradius</v>
      </c>
      <c r="H182" s="2" t="s">
        <v>10</v>
      </c>
    </row>
    <row r="183" spans="2:8" ht="33" x14ac:dyDescent="0.3">
      <c r="B183" s="1" t="s">
        <v>185</v>
      </c>
      <c r="C183" s="4" t="s">
        <v>9</v>
      </c>
      <c r="D183" s="5" t="s">
        <v>9</v>
      </c>
      <c r="E183" s="3" t="s">
        <v>9</v>
      </c>
      <c r="F183" s="2" t="s">
        <v>9</v>
      </c>
      <c r="G183" s="18" t="str">
        <f>HYPERLINK("https://www.findcareerinfo.com/best-computational-biology-books/", "Findcareerinfo")</f>
        <v>Findcareerinfo</v>
      </c>
      <c r="H183" s="2" t="s">
        <v>10</v>
      </c>
    </row>
    <row r="184" spans="2:8" ht="33" x14ac:dyDescent="0.3">
      <c r="B184" s="1" t="s">
        <v>186</v>
      </c>
      <c r="C184" s="4" t="s">
        <v>9</v>
      </c>
      <c r="D184" s="5" t="s">
        <v>9</v>
      </c>
      <c r="E184" s="3" t="s">
        <v>9</v>
      </c>
      <c r="F184" s="2" t="s">
        <v>9</v>
      </c>
      <c r="G184" s="18" t="str">
        <f>HYPERLINK("https://www.ebi.ac.uk/training/online/courses/network-analysis-of-protein-interaction-data-an-introduction/network-analysis-in-biology/", "Ebi.ac.uk")</f>
        <v>Ebi.ac.uk</v>
      </c>
      <c r="H184" s="2" t="s">
        <v>10</v>
      </c>
    </row>
    <row r="185" spans="2:8" x14ac:dyDescent="0.3">
      <c r="B185" s="1" t="s">
        <v>187</v>
      </c>
      <c r="C185" s="4" t="s">
        <v>9</v>
      </c>
      <c r="D185" s="5" t="s">
        <v>9</v>
      </c>
      <c r="E185" s="3" t="s">
        <v>9</v>
      </c>
      <c r="F185" s="2" t="s">
        <v>9</v>
      </c>
      <c r="G185" s="18" t="str">
        <f>HYPERLINK("https://bitsandbugs.org/2021/06/30/basic-options-for-bioinformatics-data-analysis/", "Bitsandbugs")</f>
        <v>Bitsandbugs</v>
      </c>
      <c r="H185" s="2" t="s">
        <v>10</v>
      </c>
    </row>
    <row r="186" spans="2:8" ht="33" x14ac:dyDescent="0.3">
      <c r="B186" s="1" t="s">
        <v>15</v>
      </c>
      <c r="C186" s="4" t="s">
        <v>9</v>
      </c>
      <c r="D186" s="5" t="s">
        <v>9</v>
      </c>
      <c r="E186" s="3" t="s">
        <v>9</v>
      </c>
      <c r="F186" s="2" t="s">
        <v>9</v>
      </c>
      <c r="G186" s="18" t="str">
        <f>HYPERLINK("https://towardsdatascience.com/how-to-start-learning-bioinformatics-and-not-get-intimidated-with-r-b4b6a2450212", "Towardsdatascience")</f>
        <v>Towardsdatascience</v>
      </c>
      <c r="H186" s="2" t="s">
        <v>16</v>
      </c>
    </row>
    <row r="187" spans="2:8" x14ac:dyDescent="0.3">
      <c r="B187" s="1" t="s">
        <v>1</v>
      </c>
      <c r="C187" s="4" t="s">
        <v>2</v>
      </c>
      <c r="D187" s="5" t="s">
        <v>3</v>
      </c>
      <c r="E187" s="3" t="s">
        <v>4</v>
      </c>
      <c r="F187" s="2" t="s">
        <v>5</v>
      </c>
      <c r="G187" s="2" t="s">
        <v>6</v>
      </c>
      <c r="H187" s="2" t="s">
        <v>7</v>
      </c>
    </row>
    <row r="188" spans="2:8" x14ac:dyDescent="0.3">
      <c r="B188" s="1" t="s">
        <v>188</v>
      </c>
      <c r="C188" s="4" t="s">
        <v>9</v>
      </c>
      <c r="D188" s="5" t="s">
        <v>9</v>
      </c>
      <c r="E188" s="3" t="s">
        <v>9</v>
      </c>
      <c r="F188" s="2" t="s">
        <v>9</v>
      </c>
      <c r="G188" s="18" t="str">
        <f>HYPERLINK("https://belbi.bg.ac.rs/", "Belbi.bg.ac.rs")</f>
        <v>Belbi.bg.ac.rs</v>
      </c>
      <c r="H188" s="2" t="s">
        <v>10</v>
      </c>
    </row>
    <row r="189" spans="2:8" x14ac:dyDescent="0.3">
      <c r="B189" s="1" t="s">
        <v>189</v>
      </c>
      <c r="C189" s="4" t="s">
        <v>9</v>
      </c>
      <c r="D189" s="5" t="s">
        <v>9</v>
      </c>
      <c r="E189" s="3" t="s">
        <v>9</v>
      </c>
      <c r="F189" s="2" t="s">
        <v>9</v>
      </c>
      <c r="G189" s="18" t="str">
        <f>HYPERLINK("https://home.cc.umanitoba.ca/~frist/PLNT7690/index.html", "Home.cc.umanitoba.ca")</f>
        <v>Home.cc.umanitoba.ca</v>
      </c>
      <c r="H189" s="2" t="s">
        <v>10</v>
      </c>
    </row>
    <row r="190" spans="2:8" ht="33" x14ac:dyDescent="0.3">
      <c r="B190" s="1" t="s">
        <v>190</v>
      </c>
      <c r="C190" s="4" t="s">
        <v>9</v>
      </c>
      <c r="D190" s="5" t="s">
        <v>9</v>
      </c>
      <c r="E190" s="3" t="s">
        <v>9</v>
      </c>
      <c r="F190" s="2" t="s">
        <v>9</v>
      </c>
      <c r="G190" s="18" t="str">
        <f>HYPERLINK("https://mit6874.github.io/", "Mit6874.github.io")</f>
        <v>Mit6874.github.io</v>
      </c>
      <c r="H190" s="2" t="s">
        <v>10</v>
      </c>
    </row>
    <row r="191" spans="2:8" x14ac:dyDescent="0.3">
      <c r="B191" s="1" t="s">
        <v>45</v>
      </c>
      <c r="C191" s="4" t="s">
        <v>9</v>
      </c>
      <c r="D191" s="5" t="s">
        <v>9</v>
      </c>
      <c r="E191" s="3" t="s">
        <v>9</v>
      </c>
      <c r="F191" s="2" t="s">
        <v>9</v>
      </c>
      <c r="G191" s="18" t="str">
        <f>HYPERLINK("https://msanchezmartinez.com/python/learnng/courses/2021/06/18/Learning-Python-Courses/", "Msanchezmartinez")</f>
        <v>Msanchezmartinez</v>
      </c>
      <c r="H191" s="2" t="s">
        <v>10</v>
      </c>
    </row>
    <row r="192" spans="2:8" ht="33" x14ac:dyDescent="0.3">
      <c r="B192" s="1" t="s">
        <v>191</v>
      </c>
      <c r="C192" s="4" t="s">
        <v>9</v>
      </c>
      <c r="D192" s="5" t="s">
        <v>9</v>
      </c>
      <c r="E192" s="3" t="s">
        <v>9</v>
      </c>
      <c r="F192" s="2" t="s">
        <v>9</v>
      </c>
      <c r="G192" s="18" t="str">
        <f>HYPERLINK("https://www.freecodecamp.org/news/python-for-bioinformatics-use-machine-learning-and-data-analysis-for-drug-discovery/", "Freecodecamp")</f>
        <v>Freecodecamp</v>
      </c>
      <c r="H192" s="2" t="s">
        <v>10</v>
      </c>
    </row>
    <row r="193" spans="2:8" ht="33" x14ac:dyDescent="0.3">
      <c r="B193" s="1" t="s">
        <v>192</v>
      </c>
      <c r="C193" s="4" t="s">
        <v>9</v>
      </c>
      <c r="D193" s="5" t="s">
        <v>9</v>
      </c>
      <c r="E193" s="3" t="s">
        <v>9</v>
      </c>
      <c r="F193" s="2" t="s">
        <v>9</v>
      </c>
      <c r="G193" s="18" t="str">
        <f>HYPERLINK("https://www.bioinformaticscrashcourse.com/", "Bioinformaticscrashcourse")</f>
        <v>Bioinformaticscrashcourse</v>
      </c>
      <c r="H193" s="2" t="s">
        <v>10</v>
      </c>
    </row>
    <row r="194" spans="2:8" ht="49.5" x14ac:dyDescent="0.3">
      <c r="B194" s="1" t="s">
        <v>193</v>
      </c>
      <c r="C194" s="4" t="s">
        <v>9</v>
      </c>
      <c r="D194" s="5" t="s">
        <v>9</v>
      </c>
      <c r="E194" s="3" t="s">
        <v>9</v>
      </c>
      <c r="F194" s="2" t="s">
        <v>9</v>
      </c>
      <c r="G194" s="18" t="str">
        <f>HYPERLINK("https://www.preprints.org/manuscript/202106.0145/v1", "Preprints")</f>
        <v>Preprints</v>
      </c>
      <c r="H194" s="2" t="s">
        <v>10</v>
      </c>
    </row>
    <row r="195" spans="2:8" ht="33" x14ac:dyDescent="0.3">
      <c r="B195" s="1" t="s">
        <v>194</v>
      </c>
      <c r="C195" s="4" t="s">
        <v>9</v>
      </c>
      <c r="D195" s="5" t="s">
        <v>9</v>
      </c>
      <c r="E195" s="3" t="s">
        <v>9</v>
      </c>
      <c r="F195" s="2" t="s">
        <v>9</v>
      </c>
      <c r="G195" s="18" t="str">
        <f>HYPERLINK("https://genomics.sschmeier.com/index.html", "Genomics.sschmeier")</f>
        <v>Genomics.sschmeier</v>
      </c>
      <c r="H195" s="2" t="s">
        <v>10</v>
      </c>
    </row>
    <row r="196" spans="2:8" x14ac:dyDescent="0.3">
      <c r="B196" s="1" t="s">
        <v>195</v>
      </c>
      <c r="C196" s="4" t="s">
        <v>9</v>
      </c>
      <c r="D196" s="5" t="s">
        <v>9</v>
      </c>
      <c r="E196" s="3" t="s">
        <v>9</v>
      </c>
      <c r="F196" s="2" t="s">
        <v>9</v>
      </c>
      <c r="G196" s="18" t="str">
        <f>HYPERLINK("https://www.reddit.com/r/Python/comments/ns8gba/free_python_learning_resource_provided_by/?utm_medium=android_app&amp;utm_source=share", "Reddit")</f>
        <v>Reddit</v>
      </c>
      <c r="H196" s="2" t="s">
        <v>10</v>
      </c>
    </row>
    <row r="197" spans="2:8" ht="33" x14ac:dyDescent="0.3">
      <c r="B197" s="1" t="s">
        <v>196</v>
      </c>
      <c r="C197" s="4" t="s">
        <v>9</v>
      </c>
      <c r="D197" s="5" t="s">
        <v>9</v>
      </c>
      <c r="E197" s="3" t="s">
        <v>9</v>
      </c>
      <c r="F197" s="2" t="s">
        <v>9</v>
      </c>
      <c r="G197" s="18" t="str">
        <f>HYPERLINK("https://github.com/urmi-21/pyrpipe", "Github")</f>
        <v>Github</v>
      </c>
      <c r="H197" s="2" t="s">
        <v>10</v>
      </c>
    </row>
    <row r="198" spans="2:8" x14ac:dyDescent="0.3">
      <c r="B198" s="1" t="s">
        <v>197</v>
      </c>
      <c r="C198" s="4" t="s">
        <v>9</v>
      </c>
      <c r="D198" s="5" t="s">
        <v>9</v>
      </c>
      <c r="E198" s="3" t="s">
        <v>9</v>
      </c>
      <c r="F198" s="2" t="s">
        <v>9</v>
      </c>
      <c r="G198" s="18" t="str">
        <f>HYPERLINK("https://www.nature.com/articles/d41586-021-01485-y", "Nature")</f>
        <v>Nature</v>
      </c>
      <c r="H198" s="2" t="s">
        <v>10</v>
      </c>
    </row>
    <row r="199" spans="2:8" x14ac:dyDescent="0.3">
      <c r="B199" s="1" t="s">
        <v>198</v>
      </c>
      <c r="C199" s="4" t="s">
        <v>9</v>
      </c>
      <c r="D199" s="5" t="s">
        <v>9</v>
      </c>
      <c r="E199" s="3" t="s">
        <v>9</v>
      </c>
      <c r="F199" s="2" t="s">
        <v>9</v>
      </c>
      <c r="G199" s="18" t="str">
        <f>HYPERLINK("https://www.py4e.com/", "Py4e")</f>
        <v>Py4e</v>
      </c>
      <c r="H199" s="2" t="s">
        <v>10</v>
      </c>
    </row>
    <row r="200" spans="2:8" ht="33" x14ac:dyDescent="0.3">
      <c r="B200" s="1" t="s">
        <v>199</v>
      </c>
      <c r="C200" s="4" t="s">
        <v>9</v>
      </c>
      <c r="D200" s="5" t="s">
        <v>9</v>
      </c>
      <c r="E200" s="3" t="s">
        <v>9</v>
      </c>
      <c r="F200" s="2" t="s">
        <v>9</v>
      </c>
      <c r="G200" s="18" t="str">
        <f>HYPERLINK("https://github.com/ossu/bioinformatics", "Github")</f>
        <v>Github</v>
      </c>
      <c r="H200" s="2" t="s">
        <v>10</v>
      </c>
    </row>
    <row r="201" spans="2:8" x14ac:dyDescent="0.3">
      <c r="B201" s="1" t="s">
        <v>200</v>
      </c>
      <c r="C201" s="4" t="s">
        <v>9</v>
      </c>
      <c r="D201" s="5" t="s">
        <v>9</v>
      </c>
      <c r="E201" s="3" t="s">
        <v>9</v>
      </c>
      <c r="F201" s="2" t="s">
        <v>9</v>
      </c>
      <c r="G201" s="18" t="str">
        <f>HYPERLINK("https://compgenomr.github.io/book/", "Compgenomr.github.io")</f>
        <v>Compgenomr.github.io</v>
      </c>
      <c r="H201" s="2" t="s">
        <v>10</v>
      </c>
    </row>
    <row r="202" spans="2:8" ht="33" x14ac:dyDescent="0.3">
      <c r="B202" s="1" t="s">
        <v>73</v>
      </c>
      <c r="C202" s="4" t="s">
        <v>9</v>
      </c>
      <c r="D202" s="5" t="s">
        <v>9</v>
      </c>
      <c r="E202" s="3" t="s">
        <v>9</v>
      </c>
      <c r="F202" s="2" t="s">
        <v>9</v>
      </c>
      <c r="G202" s="18" t="str">
        <f>HYPERLINK("https://ocw.mit.edu/courses/electrical-engineering-and-computer-science/6-047-computational-biology-fall-2015/index.htm", "Ocw.mit.edu")</f>
        <v>Ocw.mit.edu</v>
      </c>
      <c r="H202" s="2" t="s">
        <v>10</v>
      </c>
    </row>
    <row r="203" spans="2:8" ht="33" x14ac:dyDescent="0.3">
      <c r="B203" s="1" t="s">
        <v>201</v>
      </c>
      <c r="C203" s="4" t="s">
        <v>9</v>
      </c>
      <c r="D203" s="5" t="s">
        <v>9</v>
      </c>
      <c r="E203" s="3" t="s">
        <v>9</v>
      </c>
      <c r="F203" s="2" t="s">
        <v>9</v>
      </c>
      <c r="G203" s="18" t="str">
        <f>HYPERLINK("https://github.com/zaneveld/full_spectrum_bioinformatics", "Github")</f>
        <v>Github</v>
      </c>
      <c r="H203" s="2" t="s">
        <v>10</v>
      </c>
    </row>
    <row r="204" spans="2:8" ht="33" x14ac:dyDescent="0.3">
      <c r="B204" s="1" t="s">
        <v>202</v>
      </c>
      <c r="C204" s="4" t="s">
        <v>9</v>
      </c>
      <c r="D204" s="5" t="s">
        <v>9</v>
      </c>
      <c r="E204" s="3" t="s">
        <v>9</v>
      </c>
      <c r="F204" s="2" t="s">
        <v>9</v>
      </c>
      <c r="G204" s="18" t="str">
        <f>HYPERLINK("https://bioinformatics.stackexchange.com/questions/3956/books-on-bioinformatics-algorithms/13031", "Bioinformatics.stackexchange")</f>
        <v>Bioinformatics.stackexchange</v>
      </c>
      <c r="H204" s="2" t="s">
        <v>10</v>
      </c>
    </row>
    <row r="205" spans="2:8" ht="33" x14ac:dyDescent="0.3">
      <c r="B205" s="1" t="s">
        <v>203</v>
      </c>
      <c r="C205" s="4" t="s">
        <v>9</v>
      </c>
      <c r="D205" s="5" t="s">
        <v>9</v>
      </c>
      <c r="E205" s="3" t="s">
        <v>9</v>
      </c>
      <c r="F205" s="2" t="s">
        <v>9</v>
      </c>
      <c r="G205" s="18" t="str">
        <f>HYPERLINK("https://biology.stackexchange.com/questions/9102/suitable-introductory-book-on-bioinformatics-for-a-computer-scientist", "Biology.stackexchange")</f>
        <v>Biology.stackexchange</v>
      </c>
      <c r="H205" s="2" t="s">
        <v>10</v>
      </c>
    </row>
    <row r="206" spans="2:8" x14ac:dyDescent="0.3">
      <c r="B206" s="1" t="s">
        <v>204</v>
      </c>
      <c r="C206" s="4" t="s">
        <v>9</v>
      </c>
      <c r="D206" s="5" t="s">
        <v>9</v>
      </c>
      <c r="E206" s="3" t="s">
        <v>9</v>
      </c>
      <c r="F206" s="2" t="s">
        <v>9</v>
      </c>
      <c r="G206" s="18" t="str">
        <f>HYPERLINK("https://openstax.org/books/biology-2e/pages/1-introduction", "Openstax")</f>
        <v>Openstax</v>
      </c>
      <c r="H206" s="2" t="s">
        <v>10</v>
      </c>
    </row>
    <row r="207" spans="2:8" x14ac:dyDescent="0.3">
      <c r="B207" s="1" t="s">
        <v>205</v>
      </c>
      <c r="C207" s="4" t="s">
        <v>9</v>
      </c>
      <c r="D207" s="5" t="s">
        <v>9</v>
      </c>
      <c r="E207" s="3" t="s">
        <v>9</v>
      </c>
      <c r="F207" s="2" t="s">
        <v>9</v>
      </c>
      <c r="G207" s="18" t="str">
        <f>HYPERLINK("https://bioinformaticsworkbook.org/list.html#gsc.tab=0", "Bioinformaticsworkbook")</f>
        <v>Bioinformaticsworkbook</v>
      </c>
      <c r="H207" s="2" t="s">
        <v>10</v>
      </c>
    </row>
    <row r="208" spans="2:8" ht="49.5" x14ac:dyDescent="0.3">
      <c r="B208" s="1" t="s">
        <v>206</v>
      </c>
      <c r="C208" s="4" t="s">
        <v>9</v>
      </c>
      <c r="D208" s="5" t="s">
        <v>9</v>
      </c>
      <c r="E208" s="3" t="s">
        <v>9</v>
      </c>
      <c r="F208" s="2" t="s">
        <v>9</v>
      </c>
      <c r="G208" s="18" t="str">
        <f>HYPERLINK("https://towardsdatascience.com/100-helpful-python-tips-you-can-learn-before-finishing-your-morning-coffee-eb9c39e68958?sk=ae2d0a3231d090ff7b986bfd27ebac0f&amp;gi=eb5ec9918790", "Towardsdatascience")</f>
        <v>Towardsdatascience</v>
      </c>
      <c r="H208" s="2" t="s">
        <v>10</v>
      </c>
    </row>
    <row r="209" spans="2:8" x14ac:dyDescent="0.3">
      <c r="B209" s="1" t="s">
        <v>207</v>
      </c>
      <c r="C209" s="4" t="s">
        <v>9</v>
      </c>
      <c r="D209" s="5" t="s">
        <v>9</v>
      </c>
      <c r="E209" s="3" t="s">
        <v>9</v>
      </c>
      <c r="F209" s="2" t="s">
        <v>9</v>
      </c>
      <c r="G209" s="18" t="str">
        <f>HYPERLINK("https://www.openintro.org/book/os/", "Openintro")</f>
        <v>Openintro</v>
      </c>
      <c r="H209" s="2" t="s">
        <v>10</v>
      </c>
    </row>
    <row r="210" spans="2:8" x14ac:dyDescent="0.3">
      <c r="B210" s="1" t="s">
        <v>208</v>
      </c>
      <c r="C210" s="4" t="s">
        <v>9</v>
      </c>
      <c r="D210" s="5" t="s">
        <v>9</v>
      </c>
      <c r="E210" s="3" t="s">
        <v>9</v>
      </c>
      <c r="F210" s="2" t="s">
        <v>9</v>
      </c>
      <c r="G210" s="18" t="str">
        <f>HYPERLINK("https://www.cusabio.com/c-20850.html", "Cusabio")</f>
        <v>Cusabio</v>
      </c>
      <c r="H210" s="2" t="s">
        <v>10</v>
      </c>
    </row>
    <row r="211" spans="2:8" ht="49.5" x14ac:dyDescent="0.3">
      <c r="B211" s="1" t="s">
        <v>209</v>
      </c>
      <c r="C211" s="4" t="s">
        <v>9</v>
      </c>
      <c r="D211" s="5" t="s">
        <v>9</v>
      </c>
      <c r="E211" s="3" t="s">
        <v>9</v>
      </c>
      <c r="F211" s="2" t="s">
        <v>9</v>
      </c>
      <c r="G211" s="18" t="str">
        <f>HYPERLINK("https://bmcbioinformatics.biomedcentral.com/articles/10.1186/s12859-020-03560-z", "Bmcbioinformatics.biomedcentral")</f>
        <v>Bmcbioinformatics.biomedcentral</v>
      </c>
      <c r="H211" s="2" t="s">
        <v>10</v>
      </c>
    </row>
    <row r="212" spans="2:8" ht="33" x14ac:dyDescent="0.3">
      <c r="B212" s="1" t="s">
        <v>210</v>
      </c>
      <c r="C212" s="4" t="s">
        <v>9</v>
      </c>
      <c r="D212" s="5" t="s">
        <v>9</v>
      </c>
      <c r="E212" s="3" t="s">
        <v>9</v>
      </c>
      <c r="F212" s="2" t="s">
        <v>9</v>
      </c>
      <c r="G212" s="18" t="str">
        <f>HYPERLINK("https://shiltemann.github.io/global-galaxy-course/", "Shiltemann.github.io")</f>
        <v>Shiltemann.github.io</v>
      </c>
      <c r="H212" s="2" t="s">
        <v>10</v>
      </c>
    </row>
    <row r="213" spans="2:8" x14ac:dyDescent="0.3">
      <c r="B213" s="1" t="s">
        <v>211</v>
      </c>
      <c r="C213" s="4" t="s">
        <v>9</v>
      </c>
      <c r="D213" s="5" t="s">
        <v>9</v>
      </c>
      <c r="E213" s="3" t="s">
        <v>9</v>
      </c>
      <c r="F213" s="2" t="s">
        <v>9</v>
      </c>
      <c r="G213" s="18" t="str">
        <f>HYPERLINK("https://compgenomr.github.io/book/who-is-this-book-for.html", "Compgenomr.github.io")</f>
        <v>Compgenomr.github.io</v>
      </c>
      <c r="H213" s="2" t="s">
        <v>10</v>
      </c>
    </row>
    <row r="214" spans="2:8" ht="33" x14ac:dyDescent="0.3">
      <c r="B214" s="1" t="s">
        <v>212</v>
      </c>
      <c r="C214" s="4" t="s">
        <v>9</v>
      </c>
      <c r="D214" s="5" t="s">
        <v>9</v>
      </c>
      <c r="E214" s="3" t="s">
        <v>9</v>
      </c>
      <c r="F214" s="2" t="s">
        <v>9</v>
      </c>
      <c r="G214" s="18" t="str">
        <f>HYPERLINK("http://crazyhottommy.blogspot.com/2019/09/my-opinionated-selection-of-booksurls.html?m=1", "Crazyhottommy.blogspot")</f>
        <v>Crazyhottommy.blogspot</v>
      </c>
      <c r="H214" s="2" t="s">
        <v>10</v>
      </c>
    </row>
    <row r="215" spans="2:8" ht="33" x14ac:dyDescent="0.3">
      <c r="B215" s="1" t="s">
        <v>213</v>
      </c>
      <c r="C215" s="4" t="s">
        <v>9</v>
      </c>
      <c r="D215" s="5" t="s">
        <v>9</v>
      </c>
      <c r="E215" s="3" t="s">
        <v>9</v>
      </c>
      <c r="F215" s="2" t="s">
        <v>9</v>
      </c>
      <c r="G215" s="18" t="str">
        <f>HYPERLINK("https://csmastersuh.github.io/data_analysis_with_python_2020/", "Csmastersuh.github.io")</f>
        <v>Csmastersuh.github.io</v>
      </c>
      <c r="H215" s="2" t="s">
        <v>10</v>
      </c>
    </row>
    <row r="216" spans="2:8" x14ac:dyDescent="0.3">
      <c r="B216" s="1" t="s">
        <v>214</v>
      </c>
      <c r="C216" s="4" t="s">
        <v>9</v>
      </c>
      <c r="D216" s="5" t="s">
        <v>9</v>
      </c>
      <c r="E216" s="3" t="s">
        <v>9</v>
      </c>
      <c r="F216" s="2" t="s">
        <v>9</v>
      </c>
      <c r="G216" s="18" t="str">
        <f>HYPERLINK("https://bioinformaticamente.com/", "Bioinformaticamente")</f>
        <v>Bioinformaticamente</v>
      </c>
      <c r="H216" s="2" t="s">
        <v>10</v>
      </c>
    </row>
    <row r="217" spans="2:8" x14ac:dyDescent="0.3">
      <c r="B217" s="1" t="s">
        <v>215</v>
      </c>
      <c r="C217" s="4" t="s">
        <v>9</v>
      </c>
      <c r="D217" s="5" t="s">
        <v>9</v>
      </c>
      <c r="E217" s="3" t="s">
        <v>9</v>
      </c>
      <c r="F217" s="2" t="s">
        <v>9</v>
      </c>
      <c r="G217" s="18" t="str">
        <f>HYPERLINK("https://statisticsglobe.com/dplyr-r-package", "Statisticsglobe")</f>
        <v>Statisticsglobe</v>
      </c>
      <c r="H217" s="2" t="s">
        <v>10</v>
      </c>
    </row>
    <row r="218" spans="2:8" x14ac:dyDescent="0.3">
      <c r="B218" s="1" t="s">
        <v>216</v>
      </c>
      <c r="C218" s="4" t="s">
        <v>9</v>
      </c>
      <c r="D218" s="5" t="s">
        <v>9</v>
      </c>
      <c r="E218" s="3" t="s">
        <v>9</v>
      </c>
      <c r="F218" s="2" t="s">
        <v>9</v>
      </c>
      <c r="G218" s="18" t="str">
        <f>HYPERLINK("https://onestopdataanalysis.com/category/bioinformatics/", "Onestopdataanalysis")</f>
        <v>Onestopdataanalysis</v>
      </c>
      <c r="H218" s="2" t="s">
        <v>10</v>
      </c>
    </row>
    <row r="219" spans="2:8" x14ac:dyDescent="0.3">
      <c r="B219" s="1" t="s">
        <v>217</v>
      </c>
      <c r="C219" s="4" t="s">
        <v>9</v>
      </c>
      <c r="D219" s="5" t="s">
        <v>9</v>
      </c>
      <c r="E219" s="3" t="s">
        <v>9</v>
      </c>
      <c r="F219" s="2" t="s">
        <v>9</v>
      </c>
      <c r="G219" s="18" t="str">
        <f>HYPERLINK("http://readiab.org/", "Readiab")</f>
        <v>Readiab</v>
      </c>
      <c r="H219" s="2" t="s">
        <v>10</v>
      </c>
    </row>
    <row r="220" spans="2:8" x14ac:dyDescent="0.3">
      <c r="B220" s="1" t="s">
        <v>218</v>
      </c>
      <c r="C220" s="4" t="s">
        <v>9</v>
      </c>
      <c r="D220" s="5" t="s">
        <v>9</v>
      </c>
      <c r="E220" s="3" t="s">
        <v>9</v>
      </c>
      <c r="F220" s="2" t="s">
        <v>9</v>
      </c>
      <c r="G220" s="18" t="str">
        <f>HYPERLINK("https://www.oreilly.com/library/view/bioinformatics-data-skills/9781449367480/", "Oreilly")</f>
        <v>Oreilly</v>
      </c>
      <c r="H220" s="2" t="s">
        <v>10</v>
      </c>
    </row>
    <row r="221" spans="2:8" x14ac:dyDescent="0.3">
      <c r="B221" s="1" t="s">
        <v>219</v>
      </c>
      <c r="C221" s="4" t="s">
        <v>9</v>
      </c>
      <c r="D221" s="5" t="s">
        <v>9</v>
      </c>
      <c r="E221" s="3" t="s">
        <v>9</v>
      </c>
      <c r="F221" s="2" t="s">
        <v>9</v>
      </c>
      <c r="G221" s="18" t="str">
        <f>HYPERLINK("https://biostar.myshopify.com/", "Biostar.myshopify")</f>
        <v>Biostar.myshopify</v>
      </c>
      <c r="H221" s="2" t="s">
        <v>10</v>
      </c>
    </row>
    <row r="222" spans="2:8" ht="33" x14ac:dyDescent="0.3">
      <c r="B222" s="1" t="s">
        <v>220</v>
      </c>
      <c r="C222" s="4" t="s">
        <v>9</v>
      </c>
      <c r="D222" s="5" t="s">
        <v>9</v>
      </c>
      <c r="E222" s="3" t="s">
        <v>9</v>
      </c>
      <c r="F222" s="2" t="s">
        <v>9</v>
      </c>
      <c r="G222" s="18" t="str">
        <f>HYPERLINK("https://statisticsglobe.com/loops-in-r/", "Statisticsglobe")</f>
        <v>Statisticsglobe</v>
      </c>
      <c r="H222" s="2" t="s">
        <v>10</v>
      </c>
    </row>
    <row r="223" spans="2:8" x14ac:dyDescent="0.3">
      <c r="B223" s="1" t="s">
        <v>221</v>
      </c>
      <c r="C223" s="4" t="s">
        <v>9</v>
      </c>
      <c r="D223" s="5" t="s">
        <v>9</v>
      </c>
      <c r="E223" s="3" t="s">
        <v>9</v>
      </c>
      <c r="F223" s="2" t="s">
        <v>9</v>
      </c>
      <c r="G223" s="18" t="str">
        <f>HYPERLINK("https://www.nature.com/collections/qghhqm/pointsofsignificance", "Nature")</f>
        <v>Nature</v>
      </c>
      <c r="H223" s="2" t="s">
        <v>10</v>
      </c>
    </row>
    <row r="224" spans="2:8" ht="33" x14ac:dyDescent="0.3">
      <c r="B224" s="1" t="s">
        <v>222</v>
      </c>
      <c r="C224" s="4" t="s">
        <v>9</v>
      </c>
      <c r="D224" s="5" t="s">
        <v>9</v>
      </c>
      <c r="E224" s="3" t="s">
        <v>9</v>
      </c>
      <c r="F224" s="2" t="s">
        <v>9</v>
      </c>
      <c r="G224" s="18" t="str">
        <f>HYPERLINK("https://ocw.mit.edu/courses/mathematics/18-06-linear-algebra-spring-2010/video-lectures/", "Ocw.mit.edu")</f>
        <v>Ocw.mit.edu</v>
      </c>
      <c r="H224" s="2" t="s">
        <v>10</v>
      </c>
    </row>
    <row r="225" spans="2:8" x14ac:dyDescent="0.3">
      <c r="B225" s="1" t="s">
        <v>223</v>
      </c>
      <c r="C225" s="4" t="s">
        <v>9</v>
      </c>
      <c r="D225" s="5" t="s">
        <v>9</v>
      </c>
      <c r="E225" s="3" t="s">
        <v>9</v>
      </c>
      <c r="F225" s="2" t="s">
        <v>9</v>
      </c>
      <c r="G225" s="18" t="str">
        <f>HYPERLINK("http://rosalind.info/problems/locations/", "Rosalind.info")</f>
        <v>Rosalind.info</v>
      </c>
      <c r="H225" s="2" t="s">
        <v>10</v>
      </c>
    </row>
    <row r="226" spans="2:8" x14ac:dyDescent="0.3">
      <c r="B226" s="1" t="s">
        <v>224</v>
      </c>
      <c r="C226" s="4" t="s">
        <v>9</v>
      </c>
      <c r="D226" s="5" t="s">
        <v>9</v>
      </c>
      <c r="E226" s="3" t="s">
        <v>9</v>
      </c>
      <c r="F226" s="2" t="s">
        <v>9</v>
      </c>
      <c r="G226" s="18" t="str">
        <f>HYPERLINK("https://www.bioinformaticsalgorithms.org/", "Bioinformaticsalgorithms")</f>
        <v>Bioinformaticsalgorithms</v>
      </c>
      <c r="H226" s="2" t="s">
        <v>10</v>
      </c>
    </row>
    <row r="227" spans="2:8" ht="33" x14ac:dyDescent="0.3">
      <c r="B227" s="1" t="s">
        <v>225</v>
      </c>
      <c r="C227" s="4" t="s">
        <v>9</v>
      </c>
      <c r="D227" s="5" t="s">
        <v>9</v>
      </c>
      <c r="E227" s="3" t="s">
        <v>9</v>
      </c>
      <c r="F227" s="2" t="s">
        <v>9</v>
      </c>
      <c r="G227" s="18" t="str">
        <f>HYPERLINK("https://www.youtube.com/channel/UCKSUVRs2N2FdDNvQoRWKhoQ", "Youtube")</f>
        <v>Youtube</v>
      </c>
      <c r="H227" s="2" t="s">
        <v>10</v>
      </c>
    </row>
    <row r="228" spans="2:8" ht="33" x14ac:dyDescent="0.3">
      <c r="B228" s="1" t="s">
        <v>226</v>
      </c>
      <c r="C228" s="4" t="s">
        <v>9</v>
      </c>
      <c r="D228" s="5" t="s">
        <v>9</v>
      </c>
      <c r="E228" s="3" t="s">
        <v>9</v>
      </c>
      <c r="F228" s="2" t="s">
        <v>9</v>
      </c>
      <c r="G228" s="18" t="str">
        <f>HYPERLINK("https://www.coursera.org/learn/bioinformatics/lecture/A1xH3/optional-where-in-the-genome-does-dna-replication-begin-part-2", "Coursera")</f>
        <v>Coursera</v>
      </c>
      <c r="H228" s="2" t="s">
        <v>10</v>
      </c>
    </row>
    <row r="229" spans="2:8" ht="33" x14ac:dyDescent="0.3">
      <c r="B229" s="1" t="s">
        <v>227</v>
      </c>
      <c r="C229" s="4" t="s">
        <v>9</v>
      </c>
      <c r="D229" s="5" t="s">
        <v>9</v>
      </c>
      <c r="E229" s="3" t="s">
        <v>9</v>
      </c>
      <c r="F229" s="2" t="s">
        <v>9</v>
      </c>
      <c r="G229" s="18" t="str">
        <f>HYPERLINK("https://startit.rs/intervju-igor-bogicevic-cto-sb-genomics/", "Startit.rs")</f>
        <v>Startit.rs</v>
      </c>
      <c r="H229" s="2" t="s">
        <v>10</v>
      </c>
    </row>
    <row r="230" spans="2:8" ht="33" x14ac:dyDescent="0.3">
      <c r="B230" s="1" t="s">
        <v>228</v>
      </c>
      <c r="C230" s="4" t="s">
        <v>9</v>
      </c>
      <c r="D230" s="5" t="s">
        <v>9</v>
      </c>
      <c r="E230" s="3" t="s">
        <v>9</v>
      </c>
      <c r="F230" s="2" t="s">
        <v>9</v>
      </c>
      <c r="G230" s="18" t="str">
        <f>HYPERLINK("https://www.futurelearn.com/partners/wellcome-genome-campus", "Futurelearn")</f>
        <v>Futurelearn</v>
      </c>
      <c r="H230" s="2" t="s">
        <v>10</v>
      </c>
    </row>
    <row r="231" spans="2:8" x14ac:dyDescent="0.3">
      <c r="B231" s="1" t="s">
        <v>229</v>
      </c>
      <c r="C231" s="4" t="s">
        <v>9</v>
      </c>
      <c r="D231" s="5" t="s">
        <v>9</v>
      </c>
      <c r="E231" s="3" t="s">
        <v>9</v>
      </c>
      <c r="F231" s="2" t="s">
        <v>9</v>
      </c>
      <c r="G231" s="18" t="str">
        <f>HYPERLINK("https://online-learning.harvard.edu/course/quantitative-methods-biology?delta=1", "Online-learning.harvard.edu")</f>
        <v>Online-learning.harvard.edu</v>
      </c>
      <c r="H231" s="2" t="s">
        <v>10</v>
      </c>
    </row>
    <row r="232" spans="2:8" x14ac:dyDescent="0.3">
      <c r="B232" s="1" t="s">
        <v>230</v>
      </c>
      <c r="C232" s="4" t="s">
        <v>9</v>
      </c>
      <c r="D232" s="5" t="s">
        <v>9</v>
      </c>
      <c r="E232" s="3" t="s">
        <v>9</v>
      </c>
      <c r="F232" s="2" t="s">
        <v>9</v>
      </c>
      <c r="G232" s="18" t="str">
        <f>HYPERLINK("https://online-learning.harvard.edu/course/data-science-linear-regression?delta=2", "Online-learning.harvard.edu")</f>
        <v>Online-learning.harvard.edu</v>
      </c>
      <c r="H232" s="2" t="s">
        <v>10</v>
      </c>
    </row>
    <row r="233" spans="2:8" x14ac:dyDescent="0.3">
      <c r="B233" s="1" t="s">
        <v>231</v>
      </c>
      <c r="C233" s="4" t="s">
        <v>9</v>
      </c>
      <c r="D233" s="5" t="s">
        <v>9</v>
      </c>
      <c r="E233" s="3" t="s">
        <v>9</v>
      </c>
      <c r="F233" s="2" t="s">
        <v>9</v>
      </c>
      <c r="G233" s="18" t="str">
        <f>HYPERLINK("https://online-learning.harvard.edu/course/data-science-r-basics?delta=2", "Online-learning.harvard.edu")</f>
        <v>Online-learning.harvard.edu</v>
      </c>
      <c r="H233" s="2" t="s">
        <v>10</v>
      </c>
    </row>
    <row r="234" spans="2:8" x14ac:dyDescent="0.3">
      <c r="B234" s="1" t="s">
        <v>232</v>
      </c>
      <c r="C234" s="4" t="s">
        <v>9</v>
      </c>
      <c r="D234" s="5" t="s">
        <v>9</v>
      </c>
      <c r="E234" s="3" t="s">
        <v>9</v>
      </c>
      <c r="F234" s="2" t="s">
        <v>9</v>
      </c>
      <c r="G234" s="18" t="str">
        <f>HYPERLINK("https://online-learning.harvard.edu/course/data-science-visualization?delta=2", "Online-learning.harvard.edu")</f>
        <v>Online-learning.harvard.edu</v>
      </c>
      <c r="H234" s="2" t="s">
        <v>10</v>
      </c>
    </row>
    <row r="235" spans="2:8" ht="33" x14ac:dyDescent="0.3">
      <c r="B235" s="1" t="s">
        <v>233</v>
      </c>
      <c r="C235" s="4" t="s">
        <v>9</v>
      </c>
      <c r="D235" s="5" t="s">
        <v>9</v>
      </c>
      <c r="E235" s="3" t="s">
        <v>9</v>
      </c>
      <c r="F235" s="2" t="s">
        <v>9</v>
      </c>
      <c r="G235" s="18" t="str">
        <f>HYPERLINK("https://online-learning.harvard.edu/course/cs50s-introduction-artificial-intelligence-python?delta=0", "Online-learning.harvard.edu")</f>
        <v>Online-learning.harvard.edu</v>
      </c>
      <c r="H235" s="2" t="s">
        <v>10</v>
      </c>
    </row>
    <row r="236" spans="2:8" x14ac:dyDescent="0.3">
      <c r="B236" s="1" t="s">
        <v>234</v>
      </c>
      <c r="C236" s="4" t="s">
        <v>9</v>
      </c>
      <c r="D236" s="5" t="s">
        <v>9</v>
      </c>
      <c r="E236" s="3" t="s">
        <v>9</v>
      </c>
      <c r="F236" s="2" t="s">
        <v>9</v>
      </c>
      <c r="G236" s="18" t="str">
        <f>HYPERLINK("https://cran.r-project.org/doc/manuals/r-release/R-intro.html", "Cran.r-project")</f>
        <v>Cran.r-project</v>
      </c>
      <c r="H236" s="2" t="s">
        <v>10</v>
      </c>
    </row>
    <row r="237" spans="2:8" x14ac:dyDescent="0.3">
      <c r="B237" s="1" t="s">
        <v>235</v>
      </c>
      <c r="C237" s="4" t="s">
        <v>9</v>
      </c>
      <c r="D237" s="5" t="s">
        <v>9</v>
      </c>
      <c r="E237" s="3" t="s">
        <v>9</v>
      </c>
      <c r="F237" s="2" t="s">
        <v>9</v>
      </c>
      <c r="G237" s="18" t="str">
        <f>HYPERLINK("https://www.ana.rs/forum/index.php?topic=220451.690", "Ana.rs")</f>
        <v>Ana.rs</v>
      </c>
      <c r="H237" s="2" t="s">
        <v>10</v>
      </c>
    </row>
    <row r="238" spans="2:8" x14ac:dyDescent="0.3">
      <c r="B238" s="1" t="s">
        <v>236</v>
      </c>
      <c r="C238" s="4" t="s">
        <v>9</v>
      </c>
      <c r="D238" s="5" t="s">
        <v>9</v>
      </c>
      <c r="E238" s="3" t="s">
        <v>9</v>
      </c>
      <c r="F238" s="2" t="s">
        <v>9</v>
      </c>
      <c r="G238" s="18" t="str">
        <f>HYPERLINK("http://www.sthda.com/english/wiki/ggplot2-essentials", "Sthda")</f>
        <v>Sthda</v>
      </c>
      <c r="H238" s="2" t="s">
        <v>10</v>
      </c>
    </row>
    <row r="239" spans="2:8" x14ac:dyDescent="0.3">
      <c r="B239" s="1" t="s">
        <v>237</v>
      </c>
      <c r="C239" s="4" t="s">
        <v>9</v>
      </c>
      <c r="D239" s="5" t="s">
        <v>9</v>
      </c>
      <c r="E239" s="3" t="s">
        <v>9</v>
      </c>
      <c r="F239" s="2" t="s">
        <v>9</v>
      </c>
      <c r="G239" s="18" t="str">
        <f>HYPERLINK("https://usegalaxy.org/", "Usegalaxy")</f>
        <v>Usegalaxy</v>
      </c>
      <c r="H239" s="2" t="s">
        <v>10</v>
      </c>
    </row>
    <row r="240" spans="2:8" x14ac:dyDescent="0.3">
      <c r="B240" s="1" t="s">
        <v>238</v>
      </c>
      <c r="C240" s="4" t="s">
        <v>9</v>
      </c>
      <c r="D240" s="5" t="s">
        <v>9</v>
      </c>
      <c r="E240" s="3" t="s">
        <v>9</v>
      </c>
      <c r="F240" s="2" t="s">
        <v>9</v>
      </c>
      <c r="G240" s="18" t="str">
        <f>HYPERLINK("https://ggplot2-book.org/", "Ggplot2-book")</f>
        <v>Ggplot2-book</v>
      </c>
      <c r="H240" s="2" t="s">
        <v>10</v>
      </c>
    </row>
    <row r="241" spans="2:8" x14ac:dyDescent="0.3">
      <c r="B241" s="1" t="s">
        <v>239</v>
      </c>
      <c r="C241" s="4" t="s">
        <v>9</v>
      </c>
      <c r="D241" s="5" t="s">
        <v>9</v>
      </c>
      <c r="E241" s="3" t="s">
        <v>9</v>
      </c>
      <c r="F241" s="2" t="s">
        <v>9</v>
      </c>
      <c r="G241" s="18" t="str">
        <f>HYPERLINK("https://rpubs.com/moeransm/intro-iris", "Rpubs")</f>
        <v>Rpubs</v>
      </c>
      <c r="H241" s="2" t="s">
        <v>10</v>
      </c>
    </row>
    <row r="242" spans="2:8" x14ac:dyDescent="0.3">
      <c r="B242" s="1" t="s">
        <v>240</v>
      </c>
      <c r="C242" s="4" t="s">
        <v>9</v>
      </c>
      <c r="D242" s="5" t="s">
        <v>9</v>
      </c>
      <c r="E242" s="3" t="s">
        <v>9</v>
      </c>
      <c r="F242" s="2" t="s">
        <v>9</v>
      </c>
      <c r="G242" s="18" t="str">
        <f>HYPERLINK("https://ggplot2.tidyverse.org/reference/", "Ggplot2.tidyverse")</f>
        <v>Ggplot2.tidyverse</v>
      </c>
      <c r="H242" s="2" t="s">
        <v>10</v>
      </c>
    </row>
    <row r="243" spans="2:8" x14ac:dyDescent="0.3">
      <c r="B243" s="1" t="s">
        <v>241</v>
      </c>
      <c r="C243" s="4" t="s">
        <v>9</v>
      </c>
      <c r="D243" s="5" t="s">
        <v>9</v>
      </c>
      <c r="E243" s="3" t="s">
        <v>9</v>
      </c>
      <c r="F243" s="2" t="s">
        <v>9</v>
      </c>
      <c r="G243" s="18" t="str">
        <f>HYPERLINK("https://hbctraining.github.io/Intro-to-R/lessons/basic_plots_in_r.html", "Hbctraining.github.io")</f>
        <v>Hbctraining.github.io</v>
      </c>
      <c r="H243" s="2" t="s">
        <v>10</v>
      </c>
    </row>
    <row r="244" spans="2:8" x14ac:dyDescent="0.3">
      <c r="B244" s="1" t="s">
        <v>242</v>
      </c>
      <c r="C244" s="4" t="s">
        <v>9</v>
      </c>
      <c r="D244" s="5" t="s">
        <v>9</v>
      </c>
      <c r="E244" s="3" t="s">
        <v>9</v>
      </c>
      <c r="F244" s="2" t="s">
        <v>9</v>
      </c>
      <c r="G244" s="18" t="str">
        <f>HYPERLINK("https://www.rdocumentation.org/packages/ggplot2/versions/3.3.3", "Rdocumentation")</f>
        <v>Rdocumentation</v>
      </c>
      <c r="H244" s="2" t="s">
        <v>10</v>
      </c>
    </row>
    <row r="245" spans="2:8" x14ac:dyDescent="0.3">
      <c r="B245" s="1" t="s">
        <v>243</v>
      </c>
      <c r="C245" s="4" t="s">
        <v>9</v>
      </c>
      <c r="D245" s="5" t="s">
        <v>9</v>
      </c>
      <c r="E245" s="3" t="s">
        <v>9</v>
      </c>
      <c r="F245" s="2" t="s">
        <v>9</v>
      </c>
      <c r="G245" s="18" t="str">
        <f>HYPERLINK("https://www.rcsb.org/", "Rcsb")</f>
        <v>Rcsb</v>
      </c>
      <c r="H245" s="2" t="s">
        <v>10</v>
      </c>
    </row>
    <row r="246" spans="2:8" x14ac:dyDescent="0.3">
      <c r="B246" s="1" t="s">
        <v>244</v>
      </c>
      <c r="C246" s="4" t="s">
        <v>9</v>
      </c>
      <c r="D246" s="5" t="s">
        <v>9</v>
      </c>
      <c r="E246" s="3" t="s">
        <v>9</v>
      </c>
      <c r="F246" s="2" t="s">
        <v>9</v>
      </c>
      <c r="G246" s="18" t="str">
        <f>HYPERLINK("https://www.ncbi.nlm.nih.gov/", "Ncbi.nlm.nih")</f>
        <v>Ncbi.nlm.nih</v>
      </c>
      <c r="H246" s="2" t="s">
        <v>10</v>
      </c>
    </row>
    <row r="247" spans="2:8" x14ac:dyDescent="0.3">
      <c r="B247" s="1" t="s">
        <v>52</v>
      </c>
      <c r="C247" s="4" t="s">
        <v>9</v>
      </c>
      <c r="D247" s="5" t="s">
        <v>9</v>
      </c>
      <c r="E247" s="3" t="s">
        <v>9</v>
      </c>
      <c r="F247" s="2" t="s">
        <v>9</v>
      </c>
      <c r="G247" s="18" t="str">
        <f>HYPERLINK("https://www.uniprot.org/", "Uniprot")</f>
        <v>Uniprot</v>
      </c>
      <c r="H247" s="2" t="s">
        <v>10</v>
      </c>
    </row>
    <row r="248" spans="2:8" ht="33" x14ac:dyDescent="0.3">
      <c r="B248" s="1" t="s">
        <v>245</v>
      </c>
      <c r="C248" s="4" t="s">
        <v>9</v>
      </c>
      <c r="D248" s="5" t="s">
        <v>9</v>
      </c>
      <c r="E248" s="3" t="s">
        <v>9</v>
      </c>
      <c r="F248" s="2" t="s">
        <v>9</v>
      </c>
      <c r="G248" s="18" t="str">
        <f>HYPERLINK("http://www.insdc.org/", "Insdc")</f>
        <v>Insdc</v>
      </c>
      <c r="H248" s="2" t="s">
        <v>10</v>
      </c>
    </row>
    <row r="249" spans="2:8" x14ac:dyDescent="0.3">
      <c r="B249" s="1" t="s">
        <v>246</v>
      </c>
      <c r="C249" s="4" t="s">
        <v>9</v>
      </c>
      <c r="D249" s="5" t="s">
        <v>9</v>
      </c>
      <c r="E249" s="3" t="s">
        <v>9</v>
      </c>
      <c r="F249" s="2" t="s">
        <v>9</v>
      </c>
      <c r="G249" s="18" t="str">
        <f>HYPERLINK("https://www.ddbj.nig.ac.jp/index-e.html", "Ddbj.nig.ac.jp")</f>
        <v>Ddbj.nig.ac.jp</v>
      </c>
      <c r="H249" s="2" t="s">
        <v>10</v>
      </c>
    </row>
    <row r="250" spans="2:8" x14ac:dyDescent="0.3">
      <c r="B250" s="1" t="s">
        <v>247</v>
      </c>
      <c r="C250" s="4" t="s">
        <v>9</v>
      </c>
      <c r="D250" s="5" t="s">
        <v>9</v>
      </c>
      <c r="E250" s="3" t="s">
        <v>9</v>
      </c>
      <c r="F250" s="2" t="s">
        <v>9</v>
      </c>
      <c r="G250" s="18" t="str">
        <f>HYPERLINK("https://www.embl.org/", "Embl")</f>
        <v>Embl</v>
      </c>
      <c r="H250" s="2" t="s">
        <v>10</v>
      </c>
    </row>
    <row r="251" spans="2:8" x14ac:dyDescent="0.3">
      <c r="B251" s="1" t="s">
        <v>248</v>
      </c>
      <c r="C251" s="4" t="s">
        <v>9</v>
      </c>
      <c r="D251" s="5" t="s">
        <v>9</v>
      </c>
      <c r="E251" s="3" t="s">
        <v>9</v>
      </c>
      <c r="F251" s="2" t="s">
        <v>9</v>
      </c>
      <c r="G251" s="18" t="str">
        <f>HYPERLINK("http://hgdownload.soe.ucsc.edu/downloads.html", "Hgdownload.soe.ucsc.edu")</f>
        <v>Hgdownload.soe.ucsc.edu</v>
      </c>
      <c r="H251" s="2" t="s">
        <v>10</v>
      </c>
    </row>
    <row r="252" spans="2:8" ht="33" x14ac:dyDescent="0.3">
      <c r="B252" s="1" t="s">
        <v>249</v>
      </c>
      <c r="C252" s="4" t="s">
        <v>9</v>
      </c>
      <c r="D252" s="5" t="s">
        <v>9</v>
      </c>
      <c r="E252" s="3" t="s">
        <v>9</v>
      </c>
      <c r="F252" s="2" t="s">
        <v>9</v>
      </c>
      <c r="G252" s="18" t="str">
        <f>HYPERLINK("https://liulab-dfci.github.io/bioinfo-combio/intro.html#bioinformatics-vs-computational-biology", "Liulab-dfci.github.io")</f>
        <v>Liulab-dfci.github.io</v>
      </c>
      <c r="H252" s="2" t="s">
        <v>10</v>
      </c>
    </row>
    <row r="253" spans="2:8" ht="33" x14ac:dyDescent="0.3">
      <c r="B253" s="1" t="s">
        <v>250</v>
      </c>
      <c r="C253" s="4" t="s">
        <v>9</v>
      </c>
      <c r="D253" s="5" t="s">
        <v>9</v>
      </c>
      <c r="E253" s="3" t="s">
        <v>9</v>
      </c>
      <c r="F253" s="2" t="s">
        <v>9</v>
      </c>
      <c r="G253" s="18" t="str">
        <f>HYPERLINK("https://canvas.harvard.edu/courses/21866/assignments/syllabus", "Canvas.harvard.edu")</f>
        <v>Canvas.harvard.edu</v>
      </c>
      <c r="H253" s="2" t="s">
        <v>10</v>
      </c>
    </row>
    <row r="254" spans="2:8" x14ac:dyDescent="0.3">
      <c r="B254" s="1" t="s">
        <v>251</v>
      </c>
      <c r="C254" s="4" t="s">
        <v>9</v>
      </c>
      <c r="D254" s="5" t="s">
        <v>9</v>
      </c>
      <c r="E254" s="3" t="s">
        <v>9</v>
      </c>
      <c r="F254" s="2" t="s">
        <v>9</v>
      </c>
      <c r="G254" s="18" t="str">
        <f>HYPERLINK("https://www.reddit.com/r/learnpython/wiki/books", "Reddit")</f>
        <v>Reddit</v>
      </c>
      <c r="H254" s="2" t="s">
        <v>10</v>
      </c>
    </row>
    <row r="255" spans="2:8" x14ac:dyDescent="0.3">
      <c r="B255" s="1" t="s">
        <v>252</v>
      </c>
      <c r="C255" s="4" t="s">
        <v>9</v>
      </c>
      <c r="D255" s="5" t="s">
        <v>9</v>
      </c>
      <c r="E255" s="3" t="s">
        <v>9</v>
      </c>
      <c r="F255" s="2" t="s">
        <v>9</v>
      </c>
      <c r="G255" s="18" t="str">
        <f>HYPERLINK("https://ehmatthes.github.io/pcc_2e/cheat_sheets/cheat_sheets/", "Ehmatthes.github.io")</f>
        <v>Ehmatthes.github.io</v>
      </c>
      <c r="H255" s="2" t="s">
        <v>10</v>
      </c>
    </row>
    <row r="256" spans="2:8" ht="33" x14ac:dyDescent="0.3">
      <c r="B256" s="1" t="s">
        <v>253</v>
      </c>
      <c r="C256" s="4" t="s">
        <v>9</v>
      </c>
      <c r="D256" s="5" t="s">
        <v>9</v>
      </c>
      <c r="E256" s="3" t="s">
        <v>9</v>
      </c>
      <c r="F256" s="2" t="s">
        <v>9</v>
      </c>
      <c r="G256" s="18" t="str">
        <f>HYPERLINK("https://github.com/huangsam/ultimate-python/blob/master/README.md", "Github")</f>
        <v>Github</v>
      </c>
      <c r="H256" s="2" t="s">
        <v>10</v>
      </c>
    </row>
    <row r="257" spans="2:8" x14ac:dyDescent="0.3">
      <c r="B257" s="1" t="s">
        <v>254</v>
      </c>
      <c r="C257" s="4" t="s">
        <v>9</v>
      </c>
      <c r="D257" s="5" t="s">
        <v>9</v>
      </c>
      <c r="E257" s="3" t="s">
        <v>9</v>
      </c>
      <c r="F257" s="2" t="s">
        <v>9</v>
      </c>
      <c r="G257" s="18" t="str">
        <f>HYPERLINK("https://www.datacamp.com/community/data-science-cheatsheets", "Datacamp")</f>
        <v>Datacamp</v>
      </c>
      <c r="H257" s="2" t="s">
        <v>10</v>
      </c>
    </row>
    <row r="258" spans="2:8" x14ac:dyDescent="0.3">
      <c r="B258" s="1" t="s">
        <v>255</v>
      </c>
      <c r="C258" s="4" t="s">
        <v>9</v>
      </c>
      <c r="D258" s="5" t="s">
        <v>9</v>
      </c>
      <c r="E258" s="3" t="s">
        <v>9</v>
      </c>
      <c r="F258" s="2" t="s">
        <v>9</v>
      </c>
      <c r="G258" s="18" t="str">
        <f>HYPERLINK("https://nbviewer.jupyter.org/gist/anonymous/5924718", "Nbviewer.jupyter")</f>
        <v>Nbviewer.jupyter</v>
      </c>
      <c r="H258" s="2" t="s">
        <v>10</v>
      </c>
    </row>
    <row r="259" spans="2:8" x14ac:dyDescent="0.3">
      <c r="B259" s="1" t="s">
        <v>256</v>
      </c>
      <c r="C259" s="4" t="s">
        <v>9</v>
      </c>
      <c r="D259" s="5" t="s">
        <v>9</v>
      </c>
      <c r="E259" s="3" t="s">
        <v>9</v>
      </c>
      <c r="F259" s="2" t="s">
        <v>9</v>
      </c>
      <c r="G259" s="18" t="str">
        <f>HYPERLINK("https://www.melbournebioinformatics.org.au/tutorials/", "Melbournebioinformatics.au")</f>
        <v>Melbournebioinformatics.au</v>
      </c>
      <c r="H259" s="2" t="s">
        <v>10</v>
      </c>
    </row>
    <row r="260" spans="2:8" x14ac:dyDescent="0.3">
      <c r="B260" s="1" t="s">
        <v>257</v>
      </c>
      <c r="C260" s="4" t="s">
        <v>9</v>
      </c>
      <c r="D260" s="5" t="s">
        <v>9</v>
      </c>
      <c r="E260" s="3" t="s">
        <v>9</v>
      </c>
      <c r="F260" s="2" t="s">
        <v>9</v>
      </c>
      <c r="G260" s="18" t="str">
        <f>HYPERLINK("https://software-carpentry.org/lessons/", "Software-carpentry")</f>
        <v>Software-carpentry</v>
      </c>
      <c r="H260" s="2" t="s">
        <v>10</v>
      </c>
    </row>
    <row r="261" spans="2:8" x14ac:dyDescent="0.3">
      <c r="B261" s="1" t="s">
        <v>63</v>
      </c>
      <c r="C261" s="4" t="s">
        <v>9</v>
      </c>
      <c r="D261" s="5" t="s">
        <v>9</v>
      </c>
      <c r="E261" s="3" t="s">
        <v>9</v>
      </c>
      <c r="F261" s="2" t="s">
        <v>9</v>
      </c>
      <c r="G261" s="18" t="str">
        <f>HYPERLINK("https://web.expasy.org/translate/", "Web.expasy")</f>
        <v>Web.expasy</v>
      </c>
      <c r="H261" s="2" t="s">
        <v>10</v>
      </c>
    </row>
    <row r="262" spans="2:8" x14ac:dyDescent="0.3">
      <c r="B262" s="1" t="s">
        <v>258</v>
      </c>
      <c r="C262" s="4" t="s">
        <v>9</v>
      </c>
      <c r="D262" s="5" t="s">
        <v>9</v>
      </c>
      <c r="E262" s="3" t="s">
        <v>9</v>
      </c>
      <c r="F262" s="2" t="s">
        <v>9</v>
      </c>
      <c r="G262" s="18" t="str">
        <f>HYPERLINK("https://www.ebi.ac.uk/ena/browser/home", "Ebi.ac.uk")</f>
        <v>Ebi.ac.uk</v>
      </c>
      <c r="H262" s="2" t="s">
        <v>10</v>
      </c>
    </row>
    <row r="263" spans="2:8" x14ac:dyDescent="0.3">
      <c r="B263" s="1" t="s">
        <v>259</v>
      </c>
      <c r="C263" s="4" t="s">
        <v>9</v>
      </c>
      <c r="D263" s="5" t="s">
        <v>9</v>
      </c>
      <c r="E263" s="3" t="s">
        <v>9</v>
      </c>
      <c r="F263" s="2" t="s">
        <v>9</v>
      </c>
      <c r="G263" s="18" t="str">
        <f>HYPERLINK("https://r4ds.had.co.nz/index.html", "R4ds.had.co.nz")</f>
        <v>R4ds.had.co.nz</v>
      </c>
      <c r="H263" s="2" t="s">
        <v>10</v>
      </c>
    </row>
    <row r="264" spans="2:8" ht="33" x14ac:dyDescent="0.3">
      <c r="B264" s="1" t="s">
        <v>190</v>
      </c>
      <c r="C264" s="4" t="s">
        <v>9</v>
      </c>
      <c r="D264" s="5" t="s">
        <v>9</v>
      </c>
      <c r="E264" s="3" t="s">
        <v>9</v>
      </c>
      <c r="F264" s="2" t="s">
        <v>9</v>
      </c>
      <c r="G264" s="18" t="str">
        <f>HYPERLINK("https://mit6874.github.io/", "Mit6874.github.io")</f>
        <v>Mit6874.github.io</v>
      </c>
      <c r="H264" s="2" t="s">
        <v>10</v>
      </c>
    </row>
    <row r="265" spans="2:8" ht="33" x14ac:dyDescent="0.3">
      <c r="B265" s="1" t="s">
        <v>260</v>
      </c>
      <c r="C265" s="4" t="s">
        <v>9</v>
      </c>
      <c r="D265" s="5" t="s">
        <v>9</v>
      </c>
      <c r="E265" s="3" t="s">
        <v>9</v>
      </c>
      <c r="F265" s="2" t="s">
        <v>9</v>
      </c>
      <c r="G265" s="18" t="str">
        <f>HYPERLINK("https://pathmind.com/", "Pathmind")</f>
        <v>Pathmind</v>
      </c>
      <c r="H265" s="2" t="s">
        <v>10</v>
      </c>
    </row>
    <row r="266" spans="2:8" x14ac:dyDescent="0.3">
      <c r="B266" s="1" t="s">
        <v>261</v>
      </c>
      <c r="C266" s="4" t="s">
        <v>9</v>
      </c>
      <c r="D266" s="5" t="s">
        <v>9</v>
      </c>
      <c r="E266" s="3" t="s">
        <v>9</v>
      </c>
      <c r="F266" s="2" t="s">
        <v>9</v>
      </c>
      <c r="G266" s="18" t="str">
        <f>HYPERLINK("https://datacarpentry.org/lessons/", "Datacarpentry")</f>
        <v>Datacarpentry</v>
      </c>
      <c r="H266" s="2" t="s">
        <v>10</v>
      </c>
    </row>
    <row r="267" spans="2:8" x14ac:dyDescent="0.3">
      <c r="B267" s="1" t="s">
        <v>262</v>
      </c>
      <c r="C267" s="4" t="s">
        <v>9</v>
      </c>
      <c r="D267" s="5" t="s">
        <v>9</v>
      </c>
      <c r="E267" s="3" t="s">
        <v>9</v>
      </c>
      <c r="F267" s="2" t="s">
        <v>9</v>
      </c>
      <c r="G267" s="18" t="str">
        <f>HYPERLINK("https://www.kaggle.com/", "Kaggle")</f>
        <v>Kaggle</v>
      </c>
      <c r="H267" s="2" t="s">
        <v>10</v>
      </c>
    </row>
    <row r="268" spans="2:8" x14ac:dyDescent="0.3">
      <c r="B268" s="1" t="s">
        <v>263</v>
      </c>
      <c r="C268" s="4" t="s">
        <v>9</v>
      </c>
      <c r="D268" s="5" t="s">
        <v>9</v>
      </c>
      <c r="E268" s="3" t="s">
        <v>9</v>
      </c>
      <c r="F268" s="2" t="s">
        <v>9</v>
      </c>
      <c r="G268" s="18" t="str">
        <f>HYPERLINK("https://docs.google.com/document/d/1cFoByfhYz2BICe9n_hL45TA2_PFJ2Uc7eRwU0wqlyxM/edit", "Docs.google")</f>
        <v>Docs.google</v>
      </c>
      <c r="H268" s="2" t="s">
        <v>10</v>
      </c>
    </row>
    <row r="269" spans="2:8" ht="33" x14ac:dyDescent="0.3">
      <c r="B269" s="1" t="s">
        <v>264</v>
      </c>
      <c r="C269" s="4" t="s">
        <v>9</v>
      </c>
      <c r="D269" s="5" t="s">
        <v>9</v>
      </c>
      <c r="E269" s="3" t="s">
        <v>9</v>
      </c>
      <c r="F269" s="2" t="s">
        <v>9</v>
      </c>
      <c r="G269" s="18" t="str">
        <f>HYPERLINK("https://www.classcentral.com/course/edx-quantitative-methods-for-biology-17849?utm_source=fcc_medium&amp;utm_medium=web&amp;utm_campaign=ivy_league_courses_2021", "Classcentral")</f>
        <v>Classcentral</v>
      </c>
      <c r="H269" s="2" t="s">
        <v>10</v>
      </c>
    </row>
    <row r="270" spans="2:8" ht="33" x14ac:dyDescent="0.3">
      <c r="B270" s="1" t="s">
        <v>265</v>
      </c>
      <c r="C270" s="4" t="s">
        <v>9</v>
      </c>
      <c r="D270" s="5" t="s">
        <v>9</v>
      </c>
      <c r="E270" s="3" t="s">
        <v>9</v>
      </c>
      <c r="F270" s="2" t="s">
        <v>9</v>
      </c>
      <c r="G270" s="18" t="str">
        <f>HYPERLINK("https://www.classcentral.com/course/edx-enabling-technologies-for-data-science-and-analytics-the-internet-of-things-4911?utm_source=fcc_medium&amp;utm_medium=web&amp;utm_campaign=ivy_league_courses_2021", "Classcentral")</f>
        <v>Classcentral</v>
      </c>
      <c r="H270" s="2" t="s">
        <v>10</v>
      </c>
    </row>
    <row r="271" spans="2:8" x14ac:dyDescent="0.3">
      <c r="B271" s="1" t="s">
        <v>266</v>
      </c>
      <c r="C271" s="4" t="s">
        <v>9</v>
      </c>
      <c r="D271" s="5" t="s">
        <v>9</v>
      </c>
      <c r="E271" s="3" t="s">
        <v>9</v>
      </c>
      <c r="F271" s="2" t="s">
        <v>9</v>
      </c>
      <c r="G271" s="18" t="str">
        <f>HYPERLINK("http://genomicsclass.github.io/book/", "Genomicsclass.github.io")</f>
        <v>Genomicsclass.github.io</v>
      </c>
      <c r="H271" s="2" t="s">
        <v>10</v>
      </c>
    </row>
    <row r="272" spans="2:8" ht="33" x14ac:dyDescent="0.3">
      <c r="B272" s="1" t="s">
        <v>267</v>
      </c>
      <c r="C272" s="4" t="s">
        <v>9</v>
      </c>
      <c r="D272" s="5" t="s">
        <v>9</v>
      </c>
      <c r="E272" s="3" t="s">
        <v>9</v>
      </c>
      <c r="F272" s="2" t="s">
        <v>9</v>
      </c>
      <c r="G272" s="18" t="str">
        <f>HYPERLINK("https://www.classcentral.com/course/edx-linux-basics-the-command-line-interface-11537?utm_source=fcc_medium&amp;utm_medium=web&amp;utm_campaign=ivy_league_courses_2021", "Classcentral")</f>
        <v>Classcentral</v>
      </c>
      <c r="H272" s="2" t="s">
        <v>10</v>
      </c>
    </row>
    <row r="273" spans="2:8" x14ac:dyDescent="0.3">
      <c r="B273" s="1" t="s">
        <v>268</v>
      </c>
      <c r="C273" s="4" t="s">
        <v>9</v>
      </c>
      <c r="D273" s="5" t="s">
        <v>9</v>
      </c>
      <c r="E273" s="3" t="s">
        <v>9</v>
      </c>
      <c r="F273" s="2" t="s">
        <v>9</v>
      </c>
      <c r="G273" s="18" t="str">
        <f>HYPERLINK("https://data-professor.medium.com/", "Data-professor.medium")</f>
        <v>Data-professor.medium</v>
      </c>
      <c r="H273" s="2" t="s">
        <v>10</v>
      </c>
    </row>
    <row r="274" spans="2:8" x14ac:dyDescent="0.3">
      <c r="B274" s="1" t="s">
        <v>269</v>
      </c>
      <c r="C274" s="4" t="s">
        <v>9</v>
      </c>
      <c r="D274" s="5" t="s">
        <v>9</v>
      </c>
      <c r="E274" s="3" t="s">
        <v>9</v>
      </c>
      <c r="F274" s="2" t="s">
        <v>9</v>
      </c>
      <c r="G274" s="18" t="str">
        <f>HYPERLINK("http://korflab.ucdavis.edu/Unix_and_Perl/current.html#part1", "Korflab.ucdavis.edu")</f>
        <v>Korflab.ucdavis.edu</v>
      </c>
      <c r="H274" s="2" t="s">
        <v>10</v>
      </c>
    </row>
    <row r="275" spans="2:8" x14ac:dyDescent="0.3">
      <c r="B275" s="1" t="s">
        <v>270</v>
      </c>
      <c r="C275" s="4" t="s">
        <v>9</v>
      </c>
      <c r="D275" s="5" t="s">
        <v>9</v>
      </c>
      <c r="E275" s="3" t="s">
        <v>9</v>
      </c>
      <c r="F275" s="2" t="s">
        <v>9</v>
      </c>
      <c r="G275" s="18" t="str">
        <f>HYPERLINK("http://readiab.org/", "Readiab")</f>
        <v>Readiab</v>
      </c>
      <c r="H275" s="2" t="s">
        <v>10</v>
      </c>
    </row>
    <row r="276" spans="2:8" x14ac:dyDescent="0.3">
      <c r="B276" s="1" t="s">
        <v>271</v>
      </c>
      <c r="C276" s="4" t="s">
        <v>9</v>
      </c>
      <c r="D276" s="5" t="s">
        <v>9</v>
      </c>
      <c r="E276" s="3" t="s">
        <v>9</v>
      </c>
      <c r="F276" s="2" t="s">
        <v>9</v>
      </c>
      <c r="G276" s="18" t="str">
        <f>HYPERLINK("https://www3.cs.stonybrook.edu/~skiena/373/videos/", "Www3.cs.stonybrook.edu")</f>
        <v>Www3.cs.stonybrook.edu</v>
      </c>
      <c r="H276" s="2" t="s">
        <v>10</v>
      </c>
    </row>
    <row r="277" spans="2:8" ht="33" x14ac:dyDescent="0.3">
      <c r="B277" s="1" t="s">
        <v>272</v>
      </c>
      <c r="C277" s="4" t="s">
        <v>9</v>
      </c>
      <c r="D277" s="5" t="s">
        <v>9</v>
      </c>
      <c r="E277" s="3" t="s">
        <v>9</v>
      </c>
      <c r="F277" s="2" t="s">
        <v>9</v>
      </c>
      <c r="G277" s="18" t="str">
        <f>HYPERLINK("https://www.classcentral.com/course/youtube-bioinformatics-algorithms-and-applications-47738/classroom", "Classcentral")</f>
        <v>Classcentral</v>
      </c>
      <c r="H277" s="2" t="s">
        <v>10</v>
      </c>
    </row>
    <row r="278" spans="2:8" x14ac:dyDescent="0.3">
      <c r="B278" s="1" t="s">
        <v>273</v>
      </c>
      <c r="C278" s="4" t="s">
        <v>9</v>
      </c>
      <c r="D278" s="5" t="s">
        <v>9</v>
      </c>
      <c r="E278" s="3" t="s">
        <v>9</v>
      </c>
      <c r="F278" s="2" t="s">
        <v>9</v>
      </c>
      <c r="G278" s="18" t="str">
        <f>HYPERLINK("https://genomicsbootcamp.github.io/book/", "Genomicsbootcamp.github.io")</f>
        <v>Genomicsbootcamp.github.io</v>
      </c>
      <c r="H278" s="2" t="s">
        <v>10</v>
      </c>
    </row>
    <row r="279" spans="2:8" x14ac:dyDescent="0.3">
      <c r="B279" s="1" t="s">
        <v>274</v>
      </c>
      <c r="C279" s="4" t="s">
        <v>9</v>
      </c>
      <c r="D279" s="5" t="s">
        <v>9</v>
      </c>
      <c r="E279" s="3" t="s">
        <v>9</v>
      </c>
      <c r="F279" s="2" t="s">
        <v>9</v>
      </c>
      <c r="G279" s="18" t="str">
        <f>HYPERLINK("https://bookdown.org/m_p_sperrin/introR/", "Bookdown")</f>
        <v>Bookdown</v>
      </c>
      <c r="H279" s="2" t="s">
        <v>10</v>
      </c>
    </row>
    <row r="280" spans="2:8" x14ac:dyDescent="0.3">
      <c r="B280" s="1" t="s">
        <v>275</v>
      </c>
      <c r="C280" s="4" t="s">
        <v>9</v>
      </c>
      <c r="D280" s="5" t="s">
        <v>9</v>
      </c>
      <c r="E280" s="3" t="s">
        <v>9</v>
      </c>
      <c r="F280" s="2" t="s">
        <v>9</v>
      </c>
      <c r="G280" s="18" t="str">
        <f>HYPERLINK("https://www.theclickreader.com/data-science-courses/", "Theclickreader")</f>
        <v>Theclickreader</v>
      </c>
      <c r="H280" s="2" t="s">
        <v>10</v>
      </c>
    </row>
    <row r="281" spans="2:8" x14ac:dyDescent="0.3">
      <c r="B281" s="1" t="s">
        <v>276</v>
      </c>
      <c r="C281" s="4" t="s">
        <v>9</v>
      </c>
      <c r="D281" s="5" t="s">
        <v>9</v>
      </c>
      <c r="E281" s="3" t="s">
        <v>9</v>
      </c>
      <c r="F281" s="2" t="s">
        <v>9</v>
      </c>
      <c r="G281" s="18" t="str">
        <f>HYPERLINK("https://www.ebi.ac.uk/training/online/courses/introductory-bioinformatics-pathway/what-is/", "Ebi.ac.uk")</f>
        <v>Ebi.ac.uk</v>
      </c>
      <c r="H281" s="2" t="s">
        <v>10</v>
      </c>
    </row>
    <row r="282" spans="2:8" ht="33" x14ac:dyDescent="0.3">
      <c r="B282" s="1" t="s">
        <v>277</v>
      </c>
      <c r="C282" s="4" t="s">
        <v>9</v>
      </c>
      <c r="D282" s="5" t="s">
        <v>9</v>
      </c>
      <c r="E282" s="3" t="s">
        <v>9</v>
      </c>
      <c r="F282" s="2" t="s">
        <v>9</v>
      </c>
      <c r="G282" s="18" t="str">
        <f>HYPERLINK("https://petridishtalk.com/2021/08/11/rnaseq/", "Petridishtalk")</f>
        <v>Petridishtalk</v>
      </c>
      <c r="H282" s="2" t="s">
        <v>10</v>
      </c>
    </row>
    <row r="283" spans="2:8" ht="33" x14ac:dyDescent="0.3">
      <c r="B283" s="1" t="s">
        <v>278</v>
      </c>
      <c r="C283" s="4" t="s">
        <v>9</v>
      </c>
      <c r="D283" s="5" t="s">
        <v>9</v>
      </c>
      <c r="E283" s="3" t="s">
        <v>9</v>
      </c>
      <c r="F283" s="2" t="s">
        <v>9</v>
      </c>
      <c r="G283" s="18" t="str">
        <f>HYPERLINK("https://guides.hsl.virginia.edu/c.php?g=848889&amp;p=6071930", "Guides.hsl.virginia.edu")</f>
        <v>Guides.hsl.virginia.edu</v>
      </c>
      <c r="H283" s="2" t="s">
        <v>10</v>
      </c>
    </row>
    <row r="284" spans="2:8" x14ac:dyDescent="0.3">
      <c r="B284" s="1" t="s">
        <v>279</v>
      </c>
      <c r="C284" s="4" t="s">
        <v>9</v>
      </c>
      <c r="D284" s="5" t="s">
        <v>9</v>
      </c>
      <c r="E284" s="3" t="s">
        <v>9</v>
      </c>
      <c r="F284" s="2" t="s">
        <v>9</v>
      </c>
      <c r="G284" s="18" t="str">
        <f>HYPERLINK("https://bioinfo-dirty-jobs.github.io/rana2//", "Bioinfo-dirty-jobs.github.io")</f>
        <v>Bioinfo-dirty-jobs.github.io</v>
      </c>
      <c r="H284" s="2" t="s">
        <v>10</v>
      </c>
    </row>
    <row r="285" spans="2:8" ht="33" x14ac:dyDescent="0.3">
      <c r="B285" s="1" t="s">
        <v>280</v>
      </c>
      <c r="C285" s="4" t="s">
        <v>9</v>
      </c>
      <c r="D285" s="5" t="s">
        <v>9</v>
      </c>
      <c r="E285" s="3" t="s">
        <v>9</v>
      </c>
      <c r="F285" s="2" t="s">
        <v>9</v>
      </c>
      <c r="G285" s="18" t="str">
        <f>HYPERLINK("https://a-little-book-of-r-for-bioinformatics.readthedocs.io/en/latest/", "A-little-book-of-r-for-bioinformatics.readthedocs.io")</f>
        <v>A-little-book-of-r-for-bioinformatics.readthedocs.io</v>
      </c>
      <c r="H285" s="2" t="s">
        <v>10</v>
      </c>
    </row>
    <row r="286" spans="2:8" x14ac:dyDescent="0.3">
      <c r="B286" s="1" t="s">
        <v>281</v>
      </c>
      <c r="C286" s="4" t="s">
        <v>9</v>
      </c>
      <c r="D286" s="5" t="s">
        <v>9</v>
      </c>
      <c r="E286" s="3" t="s">
        <v>9</v>
      </c>
      <c r="F286" s="2" t="s">
        <v>9</v>
      </c>
      <c r="G286" s="18" t="str">
        <f>HYPERLINK("https://angus.readthedocs.io/en/2019/toc.html", "Angus.readthedocs.io")</f>
        <v>Angus.readthedocs.io</v>
      </c>
      <c r="H286" s="2" t="s">
        <v>10</v>
      </c>
    </row>
    <row r="287" spans="2:8" ht="33" x14ac:dyDescent="0.3">
      <c r="B287" s="1" t="s">
        <v>282</v>
      </c>
      <c r="C287" s="4" t="s">
        <v>9</v>
      </c>
      <c r="D287" s="5" t="s">
        <v>9</v>
      </c>
      <c r="E287" s="3" t="s">
        <v>9</v>
      </c>
      <c r="F287" s="2" t="s">
        <v>9</v>
      </c>
      <c r="G287" s="18" t="str">
        <f>HYPERLINK("http://book.biologistsguide2computing.com/en/stable/index.html#", "Book.biologistsguide2computing")</f>
        <v>Book.biologistsguide2computing</v>
      </c>
      <c r="H287" s="2" t="s">
        <v>10</v>
      </c>
    </row>
    <row r="288" spans="2:8" x14ac:dyDescent="0.3">
      <c r="B288" s="1" t="s">
        <v>283</v>
      </c>
      <c r="C288" s="4" t="s">
        <v>9</v>
      </c>
      <c r="D288" s="5" t="s">
        <v>9</v>
      </c>
      <c r="E288" s="3" t="s">
        <v>9</v>
      </c>
      <c r="F288" s="2" t="s">
        <v>9</v>
      </c>
      <c r="G288" s="18" t="str">
        <f>HYPERLINK("https://github.com/pb3lab/ibm3202", "Github")</f>
        <v>Github</v>
      </c>
      <c r="H288" s="2" t="s">
        <v>10</v>
      </c>
    </row>
    <row r="289" spans="2:8" x14ac:dyDescent="0.3">
      <c r="B289" s="1" t="s">
        <v>284</v>
      </c>
      <c r="C289" s="4" t="s">
        <v>9</v>
      </c>
      <c r="D289" s="5" t="s">
        <v>9</v>
      </c>
      <c r="E289" s="3" t="s">
        <v>9</v>
      </c>
      <c r="F289" s="2" t="s">
        <v>9</v>
      </c>
      <c r="G289" s="18" t="str">
        <f>HYPERLINK("https://training.galaxyproject.org/training-material/topics/computational-chemistry/tutorials/md-simulation-gromacs/tutorial.html#citing-this-tutorial", "Training.galaxyproject")</f>
        <v>Training.galaxyproject</v>
      </c>
      <c r="H289" s="2" t="s">
        <v>10</v>
      </c>
    </row>
    <row r="290" spans="2:8" ht="33" x14ac:dyDescent="0.3">
      <c r="B290" s="1" t="s">
        <v>285</v>
      </c>
      <c r="C290" s="4" t="s">
        <v>9</v>
      </c>
      <c r="D290" s="5" t="s">
        <v>9</v>
      </c>
      <c r="E290" s="3" t="s">
        <v>9</v>
      </c>
      <c r="F290" s="2" t="s">
        <v>9</v>
      </c>
      <c r="G290" s="18" t="str">
        <f>HYPERLINK("https://www.mltut.com/best-course-on-statistics-for-data-science/", "Mltut")</f>
        <v>Mltut</v>
      </c>
      <c r="H290" s="2" t="s">
        <v>10</v>
      </c>
    </row>
    <row r="291" spans="2:8" ht="33" x14ac:dyDescent="0.3">
      <c r="B291" s="1" t="s">
        <v>286</v>
      </c>
      <c r="C291" s="4" t="s">
        <v>9</v>
      </c>
      <c r="D291" s="5" t="s">
        <v>9</v>
      </c>
      <c r="E291" s="3" t="s">
        <v>9</v>
      </c>
      <c r="F291" s="2" t="s">
        <v>9</v>
      </c>
      <c r="G291" s="18" t="str">
        <f>HYPERLINK("https://www.atsjournals.org/doi/10.1165/rcmb.2017-0430TR", "Atsjournals")</f>
        <v>Atsjournals</v>
      </c>
      <c r="H291" s="2" t="s">
        <v>10</v>
      </c>
    </row>
    <row r="292" spans="2:8" x14ac:dyDescent="0.3">
      <c r="B292" s="1" t="s">
        <v>287</v>
      </c>
      <c r="C292" s="4" t="s">
        <v>9</v>
      </c>
      <c r="D292" s="5" t="s">
        <v>9</v>
      </c>
      <c r="E292" s="3" t="s">
        <v>9</v>
      </c>
      <c r="F292" s="2" t="s">
        <v>9</v>
      </c>
      <c r="G292" s="18" t="str">
        <f>HYPERLINK("https://learnbyexample.github.io/python-intermediate/", "Learnbyexample.github.io")</f>
        <v>Learnbyexample.github.io</v>
      </c>
      <c r="H292" s="2" t="s">
        <v>10</v>
      </c>
    </row>
    <row r="293" spans="2:8" ht="33" x14ac:dyDescent="0.3">
      <c r="B293" s="1" t="s">
        <v>288</v>
      </c>
      <c r="C293" s="4" t="s">
        <v>9</v>
      </c>
      <c r="D293" s="5" t="s">
        <v>9</v>
      </c>
      <c r="E293" s="3" t="s">
        <v>9</v>
      </c>
      <c r="F293" s="2" t="s">
        <v>9</v>
      </c>
      <c r="G293" s="18" t="str">
        <f>HYPERLINK("https://linsalrob.github.io/ComputationalGenomicsManual/", "Linsalrob.github.io")</f>
        <v>Linsalrob.github.io</v>
      </c>
      <c r="H293" s="2" t="s">
        <v>10</v>
      </c>
    </row>
    <row r="294" spans="2:8" x14ac:dyDescent="0.3">
      <c r="B294" s="1" t="s">
        <v>289</v>
      </c>
      <c r="C294" s="4" t="s">
        <v>9</v>
      </c>
      <c r="D294" s="5" t="s">
        <v>9</v>
      </c>
      <c r="E294" s="3" t="s">
        <v>9</v>
      </c>
      <c r="F294" s="2" t="s">
        <v>9</v>
      </c>
      <c r="G294" s="18" t="str">
        <f>HYPERLINK("https://datacarpentry.org/genomics-r-intro/", "Datacarpentry")</f>
        <v>Datacarpentry</v>
      </c>
      <c r="H294" s="2" t="s">
        <v>10</v>
      </c>
    </row>
    <row r="295" spans="2:8" x14ac:dyDescent="0.3">
      <c r="B295" s="1" t="s">
        <v>290</v>
      </c>
      <c r="C295" s="4" t="s">
        <v>9</v>
      </c>
      <c r="D295" s="5" t="s">
        <v>9</v>
      </c>
      <c r="E295" s="3" t="s">
        <v>9</v>
      </c>
      <c r="F295" s="2" t="s">
        <v>9</v>
      </c>
      <c r="G295" s="18" t="str">
        <f>HYPERLINK("https://tbb.bio.uu.nl/BINF/software/", "Tbb.bio.uu.nl")</f>
        <v>Tbb.bio.uu.nl</v>
      </c>
      <c r="H295" s="2" t="s">
        <v>10</v>
      </c>
    </row>
    <row r="296" spans="2:8" x14ac:dyDescent="0.3">
      <c r="B296" s="1" t="s">
        <v>291</v>
      </c>
      <c r="C296" s="4" t="s">
        <v>9</v>
      </c>
      <c r="D296" s="5" t="s">
        <v>9</v>
      </c>
      <c r="E296" s="3" t="s">
        <v>9</v>
      </c>
      <c r="F296" s="2" t="s">
        <v>9</v>
      </c>
      <c r="G296" s="18" t="str">
        <f>HYPERLINK("https://tbb.bio.uu.nl/BINF/lectures2020/lectures/", "Tbb.bio.uu.nl")</f>
        <v>Tbb.bio.uu.nl</v>
      </c>
      <c r="H296" s="2" t="s">
        <v>10</v>
      </c>
    </row>
    <row r="297" spans="2:8" x14ac:dyDescent="0.3">
      <c r="B297" s="1" t="s">
        <v>292</v>
      </c>
      <c r="C297" s="4" t="s">
        <v>9</v>
      </c>
      <c r="D297" s="5" t="s">
        <v>9</v>
      </c>
      <c r="E297" s="3" t="s">
        <v>9</v>
      </c>
      <c r="F297" s="2" t="s">
        <v>9</v>
      </c>
      <c r="G297" s="18" t="str">
        <f>HYPERLINK("https://www.garvan.org.au/research/kinghorn-centre-for-clinical-genomics/learn-about-genomics/for-gp/genetics-refresher-1/types-of-variants", "Garvan.au")</f>
        <v>Garvan.au</v>
      </c>
      <c r="H297" s="2" t="s">
        <v>10</v>
      </c>
    </row>
    <row r="298" spans="2:8" x14ac:dyDescent="0.3">
      <c r="B298" s="1" t="s">
        <v>293</v>
      </c>
      <c r="C298" s="4" t="s">
        <v>9</v>
      </c>
      <c r="D298" s="5" t="s">
        <v>9</v>
      </c>
      <c r="E298" s="3" t="s">
        <v>9</v>
      </c>
      <c r="F298" s="2" t="s">
        <v>9</v>
      </c>
      <c r="G298" s="18" t="str">
        <f>HYPERLINK("https://cran.r-project.org/web/packages/BeviMed/vignettes/Intro.html", "Cran.r-project")</f>
        <v>Cran.r-project</v>
      </c>
      <c r="H298" s="2" t="s">
        <v>10</v>
      </c>
    </row>
    <row r="299" spans="2:8" x14ac:dyDescent="0.3">
      <c r="B299" s="1" t="s">
        <v>294</v>
      </c>
      <c r="C299" s="4" t="s">
        <v>9</v>
      </c>
      <c r="D299" s="5" t="s">
        <v>9</v>
      </c>
      <c r="E299" s="3" t="s">
        <v>9</v>
      </c>
      <c r="F299" s="2" t="s">
        <v>9</v>
      </c>
      <c r="G299" s="18" t="str">
        <f>HYPERLINK("https://www.broadinstitute.org/news", "Broadinstitute")</f>
        <v>Broadinstitute</v>
      </c>
      <c r="H299" s="2" t="s">
        <v>10</v>
      </c>
    </row>
    <row r="300" spans="2:8" x14ac:dyDescent="0.3">
      <c r="B300" s="1" t="s">
        <v>295</v>
      </c>
      <c r="C300" s="4" t="s">
        <v>9</v>
      </c>
      <c r="D300" s="5" t="s">
        <v>9</v>
      </c>
      <c r="E300" s="3" t="s">
        <v>9</v>
      </c>
      <c r="F300" s="2" t="s">
        <v>9</v>
      </c>
      <c r="G300" s="18" t="str">
        <f>HYPERLINK("https://startbioinfo.org/", "Startbioinfo")</f>
        <v>Startbioinfo</v>
      </c>
      <c r="H300" s="2" t="s">
        <v>10</v>
      </c>
    </row>
    <row r="301" spans="2:8" x14ac:dyDescent="0.3">
      <c r="B301" s="1" t="s">
        <v>34</v>
      </c>
      <c r="C301" s="4" t="s">
        <v>9</v>
      </c>
      <c r="D301" s="5" t="s">
        <v>9</v>
      </c>
      <c r="E301" s="3" t="s">
        <v>9</v>
      </c>
      <c r="F301" s="2" t="s">
        <v>9</v>
      </c>
      <c r="G301" s="18" t="str">
        <f>HYPERLINK("https://liulab-dfci.github.io/teaching", "Liulab-dfci.github.io")</f>
        <v>Liulab-dfci.github.io</v>
      </c>
      <c r="H301" s="2" t="s">
        <v>10</v>
      </c>
    </row>
    <row r="302" spans="2:8" x14ac:dyDescent="0.3">
      <c r="B302" s="1" t="s">
        <v>35</v>
      </c>
      <c r="C302" s="4" t="s">
        <v>9</v>
      </c>
      <c r="D302" s="5" t="s">
        <v>9</v>
      </c>
      <c r="E302" s="3" t="s">
        <v>9</v>
      </c>
      <c r="F302" s="2" t="s">
        <v>9</v>
      </c>
      <c r="G302" s="18" t="str">
        <f>HYPERLINK("https://liulab-dfci.github.io/bioinfo-combio/", "Liulab-dfci.github.io")</f>
        <v>Liulab-dfci.github.io</v>
      </c>
      <c r="H302" s="2" t="s">
        <v>10</v>
      </c>
    </row>
  </sheetData>
  <phoneticPr fontId="1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Bioinformatics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2019-11-12T18:41:08Z</dcterms:created>
  <dcterms:modified xsi:type="dcterms:W3CDTF">2023-07-04T20:48:46Z</dcterms:modified>
  <cp:category/>
  <cp:contentStatus/>
</cp:coreProperties>
</file>