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oko\Documents\"/>
    </mc:Choice>
  </mc:AlternateContent>
  <bookViews>
    <workbookView xWindow="0" yWindow="0" windowWidth="28800" windowHeight="12210" activeTab="5"/>
  </bookViews>
  <sheets>
    <sheet name="Ex.4.1-a" sheetId="5" r:id="rId1"/>
    <sheet name="Ex.4.1-b" sheetId="2" r:id="rId2"/>
    <sheet name="Ex.4.1-c" sheetId="3" r:id="rId3"/>
    <sheet name="Ex.4.1-d" sheetId="4" r:id="rId4"/>
    <sheet name="Ex.4.2-a" sheetId="7" r:id="rId5"/>
    <sheet name="Ex. 4.4" sheetId="8" r:id="rId6"/>
  </sheets>
  <definedNames>
    <definedName name="_xlnm.Print_Area" localSheetId="0">'Ex.4.1-a'!$A$1:$U$46</definedName>
    <definedName name="_xlnm.Print_Area" localSheetId="1">'Ex.4.1-b'!$A$1:$W$46</definedName>
    <definedName name="_xlnm.Print_Area" localSheetId="2">'Ex.4.1-c'!$A$1:$W$46</definedName>
    <definedName name="_xlnm.Print_Area" localSheetId="3">'Ex.4.1-d'!$A$1:$W$47</definedName>
    <definedName name="_xlnm.Print_Area" localSheetId="4">'Ex.4.2-a'!$A$1:$W$46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8" l="1"/>
  <c r="G24" i="8"/>
  <c r="F24" i="8"/>
  <c r="D24" i="8"/>
  <c r="E24" i="8"/>
  <c r="K16" i="8"/>
  <c r="F21" i="8"/>
  <c r="G21" i="8"/>
  <c r="H21" i="8"/>
  <c r="E21" i="8"/>
  <c r="K17" i="8"/>
  <c r="F7" i="8"/>
  <c r="G7" i="8"/>
  <c r="H7" i="8"/>
  <c r="E7" i="8"/>
  <c r="K2" i="8"/>
  <c r="K3" i="8" s="1"/>
  <c r="E27" i="8" l="1"/>
  <c r="D23" i="8"/>
  <c r="D26" i="8" s="1"/>
  <c r="H23" i="8"/>
  <c r="H26" i="8" s="1"/>
  <c r="G27" i="8"/>
  <c r="E10" i="8"/>
  <c r="E13" i="8" s="1"/>
  <c r="F10" i="8"/>
  <c r="F13" i="8" s="1"/>
  <c r="G10" i="8"/>
  <c r="E9" i="8"/>
  <c r="E12" i="8" s="1"/>
  <c r="H10" i="8"/>
  <c r="F9" i="8"/>
  <c r="F12" i="8" s="1"/>
  <c r="D10" i="8"/>
  <c r="I36" i="7"/>
  <c r="I32" i="7"/>
  <c r="B38" i="3"/>
  <c r="C38" i="3"/>
  <c r="D38" i="3"/>
  <c r="E38" i="3"/>
  <c r="F38" i="3"/>
  <c r="G38" i="3"/>
  <c r="H38" i="3"/>
  <c r="B33" i="7"/>
  <c r="B34" i="7"/>
  <c r="B35" i="7"/>
  <c r="B36" i="7"/>
  <c r="B37" i="7"/>
  <c r="B38" i="7"/>
  <c r="B32" i="7"/>
  <c r="D38" i="7"/>
  <c r="I38" i="7" s="1"/>
  <c r="C38" i="7"/>
  <c r="D37" i="7"/>
  <c r="E37" i="7" s="1"/>
  <c r="C37" i="7"/>
  <c r="D36" i="7"/>
  <c r="E36" i="7" s="1"/>
  <c r="G36" i="7" s="1"/>
  <c r="C36" i="7"/>
  <c r="D35" i="7"/>
  <c r="I35" i="7" s="1"/>
  <c r="C35" i="7"/>
  <c r="D34" i="7"/>
  <c r="C34" i="7"/>
  <c r="D33" i="7"/>
  <c r="C33" i="7"/>
  <c r="D32" i="7"/>
  <c r="E32" i="7" s="1"/>
  <c r="H32" i="7" s="1"/>
  <c r="C32" i="7"/>
  <c r="G27" i="7"/>
  <c r="F27" i="7"/>
  <c r="E27" i="7"/>
  <c r="C38" i="5"/>
  <c r="D38" i="5" s="1"/>
  <c r="B38" i="5"/>
  <c r="C37" i="5"/>
  <c r="D37" i="5" s="1"/>
  <c r="B37" i="5"/>
  <c r="D36" i="5"/>
  <c r="F36" i="5" s="1"/>
  <c r="C36" i="5"/>
  <c r="B36" i="5"/>
  <c r="C35" i="5"/>
  <c r="D35" i="5" s="1"/>
  <c r="B35" i="5"/>
  <c r="C34" i="5"/>
  <c r="D34" i="5" s="1"/>
  <c r="B34" i="5"/>
  <c r="C33" i="5"/>
  <c r="D33" i="5" s="1"/>
  <c r="B33" i="5"/>
  <c r="D32" i="5"/>
  <c r="G32" i="5" s="1"/>
  <c r="C32" i="5"/>
  <c r="B32" i="5"/>
  <c r="G27" i="5"/>
  <c r="F27" i="5"/>
  <c r="E27" i="5"/>
  <c r="U23" i="5"/>
  <c r="S23" i="5"/>
  <c r="Q23" i="5"/>
  <c r="O23" i="5"/>
  <c r="M23" i="5"/>
  <c r="K23" i="5"/>
  <c r="I23" i="5"/>
  <c r="G23" i="5"/>
  <c r="E23" i="5"/>
  <c r="C23" i="5"/>
  <c r="U22" i="5"/>
  <c r="S22" i="5"/>
  <c r="Q22" i="5"/>
  <c r="O22" i="5"/>
  <c r="M22" i="5"/>
  <c r="K22" i="5"/>
  <c r="I22" i="5"/>
  <c r="G22" i="5"/>
  <c r="E22" i="5"/>
  <c r="C22" i="5"/>
  <c r="U21" i="5"/>
  <c r="S21" i="5"/>
  <c r="Q21" i="5"/>
  <c r="O21" i="5"/>
  <c r="M21" i="5"/>
  <c r="K21" i="5"/>
  <c r="I21" i="5"/>
  <c r="G21" i="5"/>
  <c r="E21" i="5"/>
  <c r="C21" i="5"/>
  <c r="U20" i="5"/>
  <c r="S20" i="5"/>
  <c r="Q20" i="5"/>
  <c r="O20" i="5"/>
  <c r="M20" i="5"/>
  <c r="K20" i="5"/>
  <c r="I20" i="5"/>
  <c r="G20" i="5"/>
  <c r="E20" i="5"/>
  <c r="C20" i="5"/>
  <c r="U19" i="5"/>
  <c r="S19" i="5"/>
  <c r="Q19" i="5"/>
  <c r="O19" i="5"/>
  <c r="M19" i="5"/>
  <c r="K19" i="5"/>
  <c r="I19" i="5"/>
  <c r="G19" i="5"/>
  <c r="E19" i="5"/>
  <c r="C19" i="5"/>
  <c r="U18" i="5"/>
  <c r="S18" i="5"/>
  <c r="Q18" i="5"/>
  <c r="O18" i="5"/>
  <c r="M18" i="5"/>
  <c r="K18" i="5"/>
  <c r="I18" i="5"/>
  <c r="G18" i="5"/>
  <c r="E18" i="5"/>
  <c r="C18" i="5"/>
  <c r="U17" i="5"/>
  <c r="S17" i="5"/>
  <c r="Q17" i="5"/>
  <c r="O17" i="5"/>
  <c r="M17" i="5"/>
  <c r="K17" i="5"/>
  <c r="I17" i="5"/>
  <c r="G17" i="5"/>
  <c r="E17" i="5"/>
  <c r="C17" i="5"/>
  <c r="N12" i="5"/>
  <c r="M12" i="5"/>
  <c r="L12" i="5"/>
  <c r="K12" i="5"/>
  <c r="J12" i="5"/>
  <c r="I12" i="5"/>
  <c r="H12" i="5"/>
  <c r="G12" i="5"/>
  <c r="F12" i="5"/>
  <c r="E12" i="5"/>
  <c r="N11" i="5"/>
  <c r="M11" i="5"/>
  <c r="L11" i="5"/>
  <c r="K11" i="5"/>
  <c r="J11" i="5"/>
  <c r="I11" i="5"/>
  <c r="H11" i="5"/>
  <c r="G11" i="5"/>
  <c r="F11" i="5"/>
  <c r="E11" i="5"/>
  <c r="N10" i="5"/>
  <c r="M10" i="5"/>
  <c r="L10" i="5"/>
  <c r="K10" i="5"/>
  <c r="J10" i="5"/>
  <c r="I10" i="5"/>
  <c r="H10" i="5"/>
  <c r="G10" i="5"/>
  <c r="F10" i="5"/>
  <c r="E10" i="5"/>
  <c r="N9" i="5"/>
  <c r="M9" i="5"/>
  <c r="L9" i="5"/>
  <c r="K9" i="5"/>
  <c r="J9" i="5"/>
  <c r="I9" i="5"/>
  <c r="H9" i="5"/>
  <c r="G9" i="5"/>
  <c r="F9" i="5"/>
  <c r="E9" i="5"/>
  <c r="N8" i="5"/>
  <c r="M8" i="5"/>
  <c r="L8" i="5"/>
  <c r="K8" i="5"/>
  <c r="J8" i="5"/>
  <c r="I8" i="5"/>
  <c r="H8" i="5"/>
  <c r="G8" i="5"/>
  <c r="F8" i="5"/>
  <c r="E8" i="5"/>
  <c r="N7" i="5"/>
  <c r="M7" i="5"/>
  <c r="L7" i="5"/>
  <c r="K7" i="5"/>
  <c r="J7" i="5"/>
  <c r="I7" i="5"/>
  <c r="H7" i="5"/>
  <c r="G7" i="5"/>
  <c r="F7" i="5"/>
  <c r="E7" i="5"/>
  <c r="N6" i="5"/>
  <c r="M6" i="5"/>
  <c r="L6" i="5"/>
  <c r="K6" i="5"/>
  <c r="J6" i="5"/>
  <c r="I6" i="5"/>
  <c r="H6" i="5"/>
  <c r="G6" i="5"/>
  <c r="F6" i="5"/>
  <c r="E6" i="5"/>
  <c r="K25" i="4"/>
  <c r="M25" i="4"/>
  <c r="N13" i="4"/>
  <c r="M13" i="4"/>
  <c r="L13" i="4"/>
  <c r="K13" i="4"/>
  <c r="J13" i="4"/>
  <c r="I13" i="4"/>
  <c r="H13" i="4"/>
  <c r="G13" i="4"/>
  <c r="F13" i="4"/>
  <c r="E13" i="4"/>
  <c r="C39" i="4"/>
  <c r="H39" i="4" s="1"/>
  <c r="B39" i="4"/>
  <c r="C38" i="4"/>
  <c r="B38" i="4"/>
  <c r="H37" i="4"/>
  <c r="C37" i="4"/>
  <c r="B37" i="4"/>
  <c r="C36" i="4"/>
  <c r="B36" i="4"/>
  <c r="C35" i="4"/>
  <c r="H35" i="4" s="1"/>
  <c r="B35" i="4"/>
  <c r="C34" i="4"/>
  <c r="H34" i="4" s="1"/>
  <c r="B34" i="4"/>
  <c r="C33" i="4"/>
  <c r="H33" i="4" s="1"/>
  <c r="B33" i="4"/>
  <c r="G28" i="4"/>
  <c r="F28" i="4"/>
  <c r="E28" i="4"/>
  <c r="U24" i="4"/>
  <c r="S24" i="4"/>
  <c r="Q24" i="4"/>
  <c r="O24" i="4"/>
  <c r="M24" i="4"/>
  <c r="K24" i="4"/>
  <c r="I24" i="4"/>
  <c r="G24" i="4"/>
  <c r="E24" i="4"/>
  <c r="C24" i="4"/>
  <c r="U23" i="4"/>
  <c r="S23" i="4"/>
  <c r="Q23" i="4"/>
  <c r="O23" i="4"/>
  <c r="M23" i="4"/>
  <c r="K23" i="4"/>
  <c r="I23" i="4"/>
  <c r="G23" i="4"/>
  <c r="E23" i="4"/>
  <c r="C23" i="4"/>
  <c r="U22" i="4"/>
  <c r="S22" i="4"/>
  <c r="Q22" i="4"/>
  <c r="O22" i="4"/>
  <c r="M22" i="4"/>
  <c r="K22" i="4"/>
  <c r="I22" i="4"/>
  <c r="G22" i="4"/>
  <c r="E22" i="4"/>
  <c r="C22" i="4"/>
  <c r="U21" i="4"/>
  <c r="S21" i="4"/>
  <c r="Q21" i="4"/>
  <c r="O21" i="4"/>
  <c r="M21" i="4"/>
  <c r="K21" i="4"/>
  <c r="I21" i="4"/>
  <c r="G21" i="4"/>
  <c r="E21" i="4"/>
  <c r="C21" i="4"/>
  <c r="U20" i="4"/>
  <c r="S20" i="4"/>
  <c r="Q20" i="4"/>
  <c r="O20" i="4"/>
  <c r="M20" i="4"/>
  <c r="K20" i="4"/>
  <c r="I20" i="4"/>
  <c r="G20" i="4"/>
  <c r="E20" i="4"/>
  <c r="C20" i="4"/>
  <c r="U19" i="4"/>
  <c r="S19" i="4"/>
  <c r="Q19" i="4"/>
  <c r="O19" i="4"/>
  <c r="M19" i="4"/>
  <c r="K19" i="4"/>
  <c r="I19" i="4"/>
  <c r="G19" i="4"/>
  <c r="E19" i="4"/>
  <c r="C19" i="4"/>
  <c r="U18" i="4"/>
  <c r="S18" i="4"/>
  <c r="Q18" i="4"/>
  <c r="O18" i="4"/>
  <c r="M18" i="4"/>
  <c r="K18" i="4"/>
  <c r="I18" i="4"/>
  <c r="G18" i="4"/>
  <c r="E18" i="4"/>
  <c r="C18" i="4"/>
  <c r="N12" i="4"/>
  <c r="M12" i="4"/>
  <c r="L12" i="4"/>
  <c r="K12" i="4"/>
  <c r="J12" i="4"/>
  <c r="I12" i="4"/>
  <c r="H12" i="4"/>
  <c r="G12" i="4"/>
  <c r="F12" i="4"/>
  <c r="E12" i="4"/>
  <c r="N11" i="4"/>
  <c r="M11" i="4"/>
  <c r="L11" i="4"/>
  <c r="K11" i="4"/>
  <c r="J11" i="4"/>
  <c r="I11" i="4"/>
  <c r="H11" i="4"/>
  <c r="G11" i="4"/>
  <c r="F11" i="4"/>
  <c r="E11" i="4"/>
  <c r="N10" i="4"/>
  <c r="M10" i="4"/>
  <c r="L10" i="4"/>
  <c r="K10" i="4"/>
  <c r="J10" i="4"/>
  <c r="I10" i="4"/>
  <c r="H10" i="4"/>
  <c r="G10" i="4"/>
  <c r="F10" i="4"/>
  <c r="E10" i="4"/>
  <c r="N9" i="4"/>
  <c r="M9" i="4"/>
  <c r="L9" i="4"/>
  <c r="K9" i="4"/>
  <c r="J9" i="4"/>
  <c r="I9" i="4"/>
  <c r="H9" i="4"/>
  <c r="G9" i="4"/>
  <c r="F9" i="4"/>
  <c r="E9" i="4"/>
  <c r="N8" i="4"/>
  <c r="M8" i="4"/>
  <c r="L8" i="4"/>
  <c r="K8" i="4"/>
  <c r="J8" i="4"/>
  <c r="I8" i="4"/>
  <c r="H8" i="4"/>
  <c r="G8" i="4"/>
  <c r="F8" i="4"/>
  <c r="E8" i="4"/>
  <c r="N7" i="4"/>
  <c r="M7" i="4"/>
  <c r="L7" i="4"/>
  <c r="K7" i="4"/>
  <c r="J7" i="4"/>
  <c r="I7" i="4"/>
  <c r="H7" i="4"/>
  <c r="G7" i="4"/>
  <c r="F7" i="4"/>
  <c r="E7" i="4"/>
  <c r="N6" i="4"/>
  <c r="M6" i="4"/>
  <c r="L6" i="4"/>
  <c r="K6" i="4"/>
  <c r="J6" i="4"/>
  <c r="I6" i="4"/>
  <c r="H6" i="4"/>
  <c r="G6" i="4"/>
  <c r="F6" i="4"/>
  <c r="E6" i="4"/>
  <c r="H37" i="3"/>
  <c r="C37" i="3"/>
  <c r="B37" i="3"/>
  <c r="H36" i="3"/>
  <c r="C36" i="3"/>
  <c r="B36" i="3"/>
  <c r="H35" i="3"/>
  <c r="C35" i="3"/>
  <c r="B35" i="3"/>
  <c r="H34" i="3"/>
  <c r="C34" i="3"/>
  <c r="B34" i="3"/>
  <c r="H33" i="3"/>
  <c r="D33" i="3"/>
  <c r="F33" i="3" s="1"/>
  <c r="C33" i="3"/>
  <c r="B33" i="3"/>
  <c r="C32" i="3"/>
  <c r="H32" i="3" s="1"/>
  <c r="B32" i="3"/>
  <c r="G27" i="3"/>
  <c r="F27" i="3"/>
  <c r="E27" i="3"/>
  <c r="U23" i="3"/>
  <c r="S23" i="3"/>
  <c r="Q23" i="3"/>
  <c r="O23" i="3"/>
  <c r="M23" i="3"/>
  <c r="K23" i="3"/>
  <c r="I23" i="3"/>
  <c r="G23" i="3"/>
  <c r="E23" i="3"/>
  <c r="C23" i="3"/>
  <c r="U22" i="3"/>
  <c r="S22" i="3"/>
  <c r="Q22" i="3"/>
  <c r="O22" i="3"/>
  <c r="M22" i="3"/>
  <c r="K22" i="3"/>
  <c r="I22" i="3"/>
  <c r="G22" i="3"/>
  <c r="E22" i="3"/>
  <c r="C22" i="3"/>
  <c r="U21" i="3"/>
  <c r="S21" i="3"/>
  <c r="Q21" i="3"/>
  <c r="O21" i="3"/>
  <c r="M21" i="3"/>
  <c r="K21" i="3"/>
  <c r="I21" i="3"/>
  <c r="G21" i="3"/>
  <c r="E21" i="3"/>
  <c r="C21" i="3"/>
  <c r="U20" i="3"/>
  <c r="S20" i="3"/>
  <c r="Q20" i="3"/>
  <c r="O20" i="3"/>
  <c r="M20" i="3"/>
  <c r="K20" i="3"/>
  <c r="I20" i="3"/>
  <c r="G20" i="3"/>
  <c r="E20" i="3"/>
  <c r="C20" i="3"/>
  <c r="U19" i="3"/>
  <c r="S19" i="3"/>
  <c r="Q19" i="3"/>
  <c r="O19" i="3"/>
  <c r="M19" i="3"/>
  <c r="K19" i="3"/>
  <c r="I19" i="3"/>
  <c r="G19" i="3"/>
  <c r="E19" i="3"/>
  <c r="C19" i="3"/>
  <c r="U18" i="3"/>
  <c r="S18" i="3"/>
  <c r="Q18" i="3"/>
  <c r="O18" i="3"/>
  <c r="M18" i="3"/>
  <c r="K18" i="3"/>
  <c r="I18" i="3"/>
  <c r="G18" i="3"/>
  <c r="E18" i="3"/>
  <c r="C18" i="3"/>
  <c r="U17" i="3"/>
  <c r="S17" i="3"/>
  <c r="Q17" i="3"/>
  <c r="O17" i="3"/>
  <c r="M17" i="3"/>
  <c r="K17" i="3"/>
  <c r="I17" i="3"/>
  <c r="G17" i="3"/>
  <c r="E17" i="3"/>
  <c r="C17" i="3"/>
  <c r="N12" i="3"/>
  <c r="M12" i="3"/>
  <c r="L12" i="3"/>
  <c r="K12" i="3"/>
  <c r="J12" i="3"/>
  <c r="I12" i="3"/>
  <c r="H12" i="3"/>
  <c r="G12" i="3"/>
  <c r="F12" i="3"/>
  <c r="E12" i="3"/>
  <c r="N11" i="3"/>
  <c r="M11" i="3"/>
  <c r="L11" i="3"/>
  <c r="K11" i="3"/>
  <c r="J11" i="3"/>
  <c r="I11" i="3"/>
  <c r="H11" i="3"/>
  <c r="G11" i="3"/>
  <c r="F11" i="3"/>
  <c r="E11" i="3"/>
  <c r="N10" i="3"/>
  <c r="M10" i="3"/>
  <c r="L10" i="3"/>
  <c r="K10" i="3"/>
  <c r="J10" i="3"/>
  <c r="I10" i="3"/>
  <c r="H10" i="3"/>
  <c r="G10" i="3"/>
  <c r="F10" i="3"/>
  <c r="E10" i="3"/>
  <c r="N9" i="3"/>
  <c r="M9" i="3"/>
  <c r="L9" i="3"/>
  <c r="K9" i="3"/>
  <c r="J9" i="3"/>
  <c r="I9" i="3"/>
  <c r="H9" i="3"/>
  <c r="G9" i="3"/>
  <c r="F9" i="3"/>
  <c r="E9" i="3"/>
  <c r="N8" i="3"/>
  <c r="M8" i="3"/>
  <c r="L8" i="3"/>
  <c r="K8" i="3"/>
  <c r="J8" i="3"/>
  <c r="I8" i="3"/>
  <c r="H8" i="3"/>
  <c r="G8" i="3"/>
  <c r="F8" i="3"/>
  <c r="E8" i="3"/>
  <c r="N7" i="3"/>
  <c r="M7" i="3"/>
  <c r="L7" i="3"/>
  <c r="K7" i="3"/>
  <c r="J7" i="3"/>
  <c r="I7" i="3"/>
  <c r="H7" i="3"/>
  <c r="G7" i="3"/>
  <c r="F7" i="3"/>
  <c r="E7" i="3"/>
  <c r="N6" i="3"/>
  <c r="M6" i="3"/>
  <c r="L6" i="3"/>
  <c r="K6" i="3"/>
  <c r="J6" i="3"/>
  <c r="I6" i="3"/>
  <c r="H6" i="3"/>
  <c r="G6" i="3"/>
  <c r="F6" i="3"/>
  <c r="E6" i="3"/>
  <c r="C38" i="2"/>
  <c r="D38" i="2" s="1"/>
  <c r="B38" i="2"/>
  <c r="C37" i="2"/>
  <c r="D37" i="2" s="1"/>
  <c r="B37" i="2"/>
  <c r="D36" i="2"/>
  <c r="F36" i="2" s="1"/>
  <c r="C36" i="2"/>
  <c r="B36" i="2"/>
  <c r="C35" i="2"/>
  <c r="D35" i="2" s="1"/>
  <c r="B35" i="2"/>
  <c r="C34" i="2"/>
  <c r="D34" i="2" s="1"/>
  <c r="B34" i="2"/>
  <c r="C33" i="2"/>
  <c r="D33" i="2" s="1"/>
  <c r="B33" i="2"/>
  <c r="D32" i="2"/>
  <c r="G32" i="2" s="1"/>
  <c r="C32" i="2"/>
  <c r="B32" i="2"/>
  <c r="G27" i="2"/>
  <c r="F27" i="2"/>
  <c r="E27" i="2"/>
  <c r="U23" i="2"/>
  <c r="S23" i="2"/>
  <c r="Q23" i="2"/>
  <c r="O23" i="2"/>
  <c r="M23" i="2"/>
  <c r="K23" i="2"/>
  <c r="I23" i="2"/>
  <c r="G23" i="2"/>
  <c r="E23" i="2"/>
  <c r="C23" i="2"/>
  <c r="U22" i="2"/>
  <c r="S22" i="2"/>
  <c r="Q22" i="2"/>
  <c r="O22" i="2"/>
  <c r="M22" i="2"/>
  <c r="K22" i="2"/>
  <c r="I22" i="2"/>
  <c r="G22" i="2"/>
  <c r="E22" i="2"/>
  <c r="C22" i="2"/>
  <c r="U21" i="2"/>
  <c r="S21" i="2"/>
  <c r="Q21" i="2"/>
  <c r="O21" i="2"/>
  <c r="M21" i="2"/>
  <c r="K21" i="2"/>
  <c r="I21" i="2"/>
  <c r="G21" i="2"/>
  <c r="E21" i="2"/>
  <c r="C21" i="2"/>
  <c r="U20" i="2"/>
  <c r="S20" i="2"/>
  <c r="Q20" i="2"/>
  <c r="O20" i="2"/>
  <c r="M20" i="2"/>
  <c r="K20" i="2"/>
  <c r="I20" i="2"/>
  <c r="G20" i="2"/>
  <c r="E20" i="2"/>
  <c r="C20" i="2"/>
  <c r="U19" i="2"/>
  <c r="S19" i="2"/>
  <c r="Q19" i="2"/>
  <c r="O19" i="2"/>
  <c r="M19" i="2"/>
  <c r="K19" i="2"/>
  <c r="I19" i="2"/>
  <c r="G19" i="2"/>
  <c r="E19" i="2"/>
  <c r="C19" i="2"/>
  <c r="U18" i="2"/>
  <c r="S18" i="2"/>
  <c r="Q18" i="2"/>
  <c r="O18" i="2"/>
  <c r="M18" i="2"/>
  <c r="K18" i="2"/>
  <c r="I18" i="2"/>
  <c r="G18" i="2"/>
  <c r="E18" i="2"/>
  <c r="C18" i="2"/>
  <c r="U17" i="2"/>
  <c r="S17" i="2"/>
  <c r="Q17" i="2"/>
  <c r="O17" i="2"/>
  <c r="M17" i="2"/>
  <c r="K17" i="2"/>
  <c r="I17" i="2"/>
  <c r="G17" i="2"/>
  <c r="E17" i="2"/>
  <c r="C17" i="2"/>
  <c r="N12" i="2"/>
  <c r="M12" i="2"/>
  <c r="L12" i="2"/>
  <c r="K12" i="2"/>
  <c r="J12" i="2"/>
  <c r="I12" i="2"/>
  <c r="H12" i="2"/>
  <c r="G12" i="2"/>
  <c r="F12" i="2"/>
  <c r="E12" i="2"/>
  <c r="N11" i="2"/>
  <c r="M11" i="2"/>
  <c r="L11" i="2"/>
  <c r="K11" i="2"/>
  <c r="J11" i="2"/>
  <c r="I11" i="2"/>
  <c r="H11" i="2"/>
  <c r="G11" i="2"/>
  <c r="F11" i="2"/>
  <c r="E11" i="2"/>
  <c r="N10" i="2"/>
  <c r="M10" i="2"/>
  <c r="L10" i="2"/>
  <c r="K10" i="2"/>
  <c r="J10" i="2"/>
  <c r="I10" i="2"/>
  <c r="H10" i="2"/>
  <c r="G10" i="2"/>
  <c r="F10" i="2"/>
  <c r="E10" i="2"/>
  <c r="N9" i="2"/>
  <c r="M9" i="2"/>
  <c r="L9" i="2"/>
  <c r="K9" i="2"/>
  <c r="J9" i="2"/>
  <c r="I9" i="2"/>
  <c r="H9" i="2"/>
  <c r="G9" i="2"/>
  <c r="F9" i="2"/>
  <c r="E9" i="2"/>
  <c r="N8" i="2"/>
  <c r="M8" i="2"/>
  <c r="L8" i="2"/>
  <c r="K8" i="2"/>
  <c r="J8" i="2"/>
  <c r="I8" i="2"/>
  <c r="H8" i="2"/>
  <c r="G8" i="2"/>
  <c r="F8" i="2"/>
  <c r="E8" i="2"/>
  <c r="N7" i="2"/>
  <c r="M7" i="2"/>
  <c r="L7" i="2"/>
  <c r="K7" i="2"/>
  <c r="J7" i="2"/>
  <c r="I7" i="2"/>
  <c r="H7" i="2"/>
  <c r="G7" i="2"/>
  <c r="F7" i="2"/>
  <c r="E7" i="2"/>
  <c r="N6" i="2"/>
  <c r="M6" i="2"/>
  <c r="L6" i="2"/>
  <c r="K6" i="2"/>
  <c r="J6" i="2"/>
  <c r="I6" i="2"/>
  <c r="H6" i="2"/>
  <c r="G6" i="2"/>
  <c r="F6" i="2"/>
  <c r="E6" i="2"/>
  <c r="E23" i="8" l="1"/>
  <c r="E26" i="8" s="1"/>
  <c r="D27" i="8"/>
  <c r="H27" i="8"/>
  <c r="G23" i="8"/>
  <c r="G26" i="8" s="1"/>
  <c r="D9" i="8"/>
  <c r="D12" i="8" s="1"/>
  <c r="D13" i="8"/>
  <c r="G9" i="8"/>
  <c r="G12" i="8" s="1"/>
  <c r="G13" i="8"/>
  <c r="H9" i="8"/>
  <c r="H12" i="8" s="1"/>
  <c r="H13" i="8"/>
  <c r="D36" i="3"/>
  <c r="D35" i="3"/>
  <c r="D34" i="3"/>
  <c r="G34" i="3" s="1"/>
  <c r="D37" i="3"/>
  <c r="G37" i="3" s="1"/>
  <c r="I37" i="7"/>
  <c r="E34" i="7"/>
  <c r="H34" i="7" s="1"/>
  <c r="E35" i="7"/>
  <c r="H35" i="7" s="1"/>
  <c r="I34" i="7"/>
  <c r="E38" i="7"/>
  <c r="H38" i="7" s="1"/>
  <c r="E33" i="7"/>
  <c r="F33" i="7" s="1"/>
  <c r="I33" i="7"/>
  <c r="G35" i="7"/>
  <c r="F37" i="7"/>
  <c r="G37" i="7"/>
  <c r="H37" i="7"/>
  <c r="G34" i="7"/>
  <c r="F34" i="7"/>
  <c r="G38" i="7"/>
  <c r="F38" i="7"/>
  <c r="G32" i="7"/>
  <c r="H36" i="7"/>
  <c r="F32" i="7"/>
  <c r="F36" i="7"/>
  <c r="E33" i="5"/>
  <c r="F33" i="5"/>
  <c r="G33" i="5"/>
  <c r="F35" i="5"/>
  <c r="G35" i="5"/>
  <c r="E35" i="5"/>
  <c r="E37" i="5"/>
  <c r="G37" i="5"/>
  <c r="F37" i="5"/>
  <c r="G34" i="5"/>
  <c r="F34" i="5"/>
  <c r="E34" i="5"/>
  <c r="G38" i="5"/>
  <c r="F38" i="5"/>
  <c r="E38" i="5"/>
  <c r="E36" i="5"/>
  <c r="F32" i="5"/>
  <c r="G36" i="5"/>
  <c r="E32" i="5"/>
  <c r="D35" i="4"/>
  <c r="D38" i="4"/>
  <c r="H38" i="4"/>
  <c r="D36" i="4"/>
  <c r="E36" i="4" s="1"/>
  <c r="H36" i="4"/>
  <c r="D34" i="4"/>
  <c r="G34" i="4" s="1"/>
  <c r="D37" i="4"/>
  <c r="E37" i="4" s="1"/>
  <c r="F37" i="4"/>
  <c r="G35" i="4"/>
  <c r="F35" i="4"/>
  <c r="E35" i="4"/>
  <c r="G38" i="4"/>
  <c r="F38" i="4"/>
  <c r="E38" i="4"/>
  <c r="D33" i="4"/>
  <c r="D39" i="4"/>
  <c r="F34" i="4"/>
  <c r="F36" i="3"/>
  <c r="G36" i="3"/>
  <c r="E36" i="3"/>
  <c r="E34" i="3"/>
  <c r="F34" i="3"/>
  <c r="E35" i="3"/>
  <c r="G35" i="3"/>
  <c r="F35" i="3"/>
  <c r="D32" i="3"/>
  <c r="G33" i="3"/>
  <c r="E33" i="3"/>
  <c r="E35" i="2"/>
  <c r="G35" i="2"/>
  <c r="F35" i="2"/>
  <c r="E33" i="2"/>
  <c r="F33" i="2"/>
  <c r="G33" i="2"/>
  <c r="E37" i="2"/>
  <c r="G37" i="2"/>
  <c r="F37" i="2"/>
  <c r="G34" i="2"/>
  <c r="F34" i="2"/>
  <c r="E34" i="2"/>
  <c r="G38" i="2"/>
  <c r="F38" i="2"/>
  <c r="E38" i="2"/>
  <c r="E36" i="2"/>
  <c r="F32" i="2"/>
  <c r="G36" i="2"/>
  <c r="E32" i="2"/>
  <c r="E37" i="3" l="1"/>
  <c r="F37" i="3"/>
  <c r="H33" i="7"/>
  <c r="G33" i="7"/>
  <c r="F35" i="7"/>
  <c r="G36" i="4"/>
  <c r="G37" i="4"/>
  <c r="E34" i="4"/>
  <c r="F36" i="4"/>
  <c r="F39" i="4"/>
  <c r="G39" i="4"/>
  <c r="E39" i="4"/>
  <c r="G33" i="4"/>
  <c r="E33" i="4"/>
  <c r="F33" i="4"/>
  <c r="F32" i="3"/>
  <c r="G32" i="3"/>
  <c r="E32" i="3"/>
  <c r="C25" i="4" l="1"/>
  <c r="G25" i="4"/>
  <c r="I25" i="4"/>
  <c r="O25" i="4"/>
  <c r="Q25" i="4"/>
  <c r="S25" i="4"/>
  <c r="U25" i="4"/>
  <c r="F26" i="8"/>
  <c r="F23" i="8"/>
  <c r="F27" i="8"/>
  <c r="E25" i="4"/>
  <c r="D25" i="4"/>
</calcChain>
</file>

<file path=xl/sharedStrings.xml><?xml version="1.0" encoding="utf-8"?>
<sst xmlns="http://schemas.openxmlformats.org/spreadsheetml/2006/main" count="284" uniqueCount="64">
  <si>
    <t>Velocidades</t>
  </si>
  <si>
    <t>Pot. Máx. (kW)</t>
  </si>
  <si>
    <t>D. pneu (m)</t>
  </si>
  <si>
    <t>gd</t>
  </si>
  <si>
    <t>Área (m²)</t>
  </si>
  <si>
    <t>Ca</t>
  </si>
  <si>
    <t>G [kN]</t>
  </si>
  <si>
    <t>c1</t>
  </si>
  <si>
    <t>c2</t>
  </si>
  <si>
    <t>Planilha para cálculo do esforço trator</t>
  </si>
  <si>
    <t>1 marcha</t>
  </si>
  <si>
    <t>2 marcha</t>
  </si>
  <si>
    <t>3 marcha</t>
  </si>
  <si>
    <t>4 marcha</t>
  </si>
  <si>
    <t>5 marcha</t>
  </si>
  <si>
    <t>V [km/h]</t>
  </si>
  <si>
    <t>Ft[N]</t>
  </si>
  <si>
    <t>Velocidade geral (km/h)</t>
  </si>
  <si>
    <t>Rr (N)</t>
  </si>
  <si>
    <t>Ra (N)</t>
  </si>
  <si>
    <t>Rt (N)</t>
  </si>
  <si>
    <t>Peso total (kN)</t>
  </si>
  <si>
    <t>Marcha</t>
  </si>
  <si>
    <t>Rotacao</t>
  </si>
  <si>
    <t>Reducao</t>
  </si>
  <si>
    <t>P [kW]</t>
  </si>
  <si>
    <t>6 marcha</t>
  </si>
  <si>
    <t>7 marcha</t>
  </si>
  <si>
    <t>8 marcha</t>
  </si>
  <si>
    <t>9 marcha</t>
  </si>
  <si>
    <t>10 marcha</t>
  </si>
  <si>
    <t>Rt + Rg 0.6 (N)</t>
  </si>
  <si>
    <t>Rt + Rg2.6 (N)</t>
  </si>
  <si>
    <t>Rt + Rg 5.4 (N)</t>
  </si>
  <si>
    <t>RG (N)</t>
  </si>
  <si>
    <t>Rampa (%)</t>
  </si>
  <si>
    <t>Planilha para calculo de velocidade</t>
  </si>
  <si>
    <t>Rt em Terra seca (N)</t>
  </si>
  <si>
    <t>Velocidade de equilibrio = 30 km/h (9 marcha)</t>
  </si>
  <si>
    <t>Velocidade de equilibrio = 45 km/h (10 marcha)</t>
  </si>
  <si>
    <t>Estrada de terra provoca mais atrito com os pneus, aumentando a resistencia de rolagem.</t>
  </si>
  <si>
    <t>P max (kN)</t>
  </si>
  <si>
    <t>4.2 c)</t>
  </si>
  <si>
    <t>Velocidade de equilibrio 52 km/h na estrada de terra seca</t>
  </si>
  <si>
    <t>c2 (terra)</t>
  </si>
  <si>
    <t>Nivel de freagem</t>
  </si>
  <si>
    <t>Estagio</t>
  </si>
  <si>
    <t>Calculo da desaceleracao</t>
  </si>
  <si>
    <t>a (m/s2)</t>
  </si>
  <si>
    <t>Fz1</t>
  </si>
  <si>
    <t>Fz2</t>
  </si>
  <si>
    <t>Calculo dos coeficientes de atrito minimos</t>
  </si>
  <si>
    <t>f1</t>
  </si>
  <si>
    <t>f2</t>
  </si>
  <si>
    <t>G</t>
  </si>
  <si>
    <t>M</t>
  </si>
  <si>
    <t>bf</t>
  </si>
  <si>
    <t>h</t>
  </si>
  <si>
    <t>b</t>
  </si>
  <si>
    <t>Ff1</t>
  </si>
  <si>
    <t>Ff2</t>
  </si>
  <si>
    <t>Calculo da forca normal</t>
  </si>
  <si>
    <t>Ex4.4 c</t>
  </si>
  <si>
    <t>Ex.4.4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</si>
</sst>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2" xfId="0" applyNumberFormat="1" applyBorder="1"/>
    <xf numFmtId="2" fontId="0" fillId="0" borderId="0" xfId="0" applyNumberFormat="1" applyBorder="1"/>
    <xf numFmtId="0" fontId="0" fillId="0" borderId="0" xfId="0" applyBorder="1" applyAlignment="1"/>
    <xf numFmtId="0" fontId="0" fillId="0" borderId="13" xfId="0" applyBorder="1" applyAlignment="1"/>
    <xf numFmtId="0" fontId="0" fillId="0" borderId="15" xfId="0" applyBorder="1"/>
    <xf numFmtId="0" fontId="0" fillId="0" borderId="16" xfId="0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4" xfId="0" applyBorder="1" applyAlignment="1"/>
    <xf numFmtId="0" fontId="0" fillId="0" borderId="13" xfId="0" applyFill="1" applyBorder="1"/>
    <xf numFmtId="0" fontId="0" fillId="0" borderId="14" xfId="0" applyFill="1" applyBorder="1"/>
    <xf numFmtId="0" fontId="0" fillId="0" borderId="16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Fill="1" applyBorder="1"/>
    <xf numFmtId="0" fontId="0" fillId="0" borderId="0" xfId="0" applyAlignment="1">
      <alignment horizontal="left"/>
    </xf>
    <xf numFmtId="0" fontId="0" fillId="0" borderId="2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/>
    <xf numFmtId="164" fontId="0" fillId="0" borderId="3" xfId="0" applyNumberFormat="1" applyBorder="1"/>
    <xf numFmtId="1" fontId="0" fillId="0" borderId="0" xfId="0" applyNumberFormat="1" applyBorder="1"/>
    <xf numFmtId="0" fontId="1" fillId="0" borderId="0" xfId="0" applyFont="1" applyAlignment="1">
      <alignment wrapText="1"/>
    </xf>
    <xf numFmtId="164" fontId="0" fillId="0" borderId="0" xfId="0" applyNumberFormat="1" applyBorder="1"/>
    <xf numFmtId="1" fontId="0" fillId="0" borderId="0" xfId="0" applyNumberFormat="1" applyFill="1" applyBorder="1"/>
    <xf numFmtId="164" fontId="0" fillId="0" borderId="21" xfId="0" applyNumberFormat="1" applyBorder="1"/>
    <xf numFmtId="164" fontId="0" fillId="0" borderId="12" xfId="0" applyNumberFormat="1" applyBorder="1"/>
    <xf numFmtId="164" fontId="0" fillId="0" borderId="11" xfId="0" applyNumberFormat="1" applyBorder="1"/>
    <xf numFmtId="1" fontId="0" fillId="0" borderId="19" xfId="0" applyNumberFormat="1" applyFill="1" applyBorder="1"/>
    <xf numFmtId="164" fontId="0" fillId="0" borderId="20" xfId="0" applyNumberFormat="1" applyBorder="1"/>
    <xf numFmtId="164" fontId="0" fillId="0" borderId="2" xfId="0" applyNumberFormat="1" applyBorder="1"/>
    <xf numFmtId="1" fontId="0" fillId="0" borderId="8" xfId="0" applyNumberFormat="1" applyFill="1" applyBorder="1"/>
    <xf numFmtId="1" fontId="0" fillId="0" borderId="8" xfId="0" applyNumberFormat="1" applyBorder="1"/>
    <xf numFmtId="1" fontId="0" fillId="0" borderId="7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2" fontId="0" fillId="0" borderId="21" xfId="0" applyNumberFormat="1" applyBorder="1"/>
    <xf numFmtId="2" fontId="0" fillId="0" borderId="11" xfId="0" applyNumberFormat="1" applyBorder="1"/>
    <xf numFmtId="164" fontId="0" fillId="0" borderId="1" xfId="0" applyNumberFormat="1" applyBorder="1" applyAlignment="1"/>
    <xf numFmtId="1" fontId="0" fillId="0" borderId="1" xfId="0" applyNumberFormat="1" applyBorder="1" applyAlignment="1"/>
    <xf numFmtId="2" fontId="0" fillId="0" borderId="1" xfId="0" applyNumberFormat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/>
    <xf numFmtId="164" fontId="0" fillId="0" borderId="1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0" fontId="0" fillId="2" borderId="11" xfId="0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164" fontId="0" fillId="2" borderId="21" xfId="0" applyNumberFormat="1" applyFill="1" applyBorder="1"/>
    <xf numFmtId="164" fontId="0" fillId="2" borderId="12" xfId="0" applyNumberFormat="1" applyFill="1" applyBorder="1"/>
    <xf numFmtId="164" fontId="0" fillId="2" borderId="11" xfId="0" applyNumberFormat="1" applyFill="1" applyBorder="1"/>
    <xf numFmtId="164" fontId="0" fillId="2" borderId="1" xfId="0" applyNumberFormat="1" applyFill="1" applyBorder="1" applyAlignment="1"/>
    <xf numFmtId="1" fontId="0" fillId="2" borderId="1" xfId="0" applyNumberFormat="1" applyFill="1" applyBorder="1" applyAlignment="1"/>
    <xf numFmtId="2" fontId="0" fillId="2" borderId="11" xfId="0" applyNumberFormat="1" applyFill="1" applyBorder="1"/>
    <xf numFmtId="1" fontId="0" fillId="2" borderId="5" xfId="0" applyNumberFormat="1" applyFill="1" applyBorder="1"/>
    <xf numFmtId="0" fontId="3" fillId="0" borderId="0" xfId="0" applyFont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2" fillId="0" borderId="0" xfId="0" applyNumberFormat="1" applyFont="1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Ex. 4.1 - a) Forca motriz x Velocidade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'Ex.4.1-a'!$B$15</c:f>
              <c:strCache>
                <c:ptCount val="1"/>
                <c:pt idx="0">
                  <c:v>1 marcha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'Ex.4.1-a'!$B$17:$B$23</c:f>
              <c:numCache>
                <c:formatCode>0.00</c:formatCode>
                <c:ptCount val="7"/>
                <c:pt idx="0">
                  <c:v>2.3322331902920834</c:v>
                </c:pt>
                <c:pt idx="1">
                  <c:v>2.7986798283505001</c:v>
                </c:pt>
                <c:pt idx="2">
                  <c:v>3.2651264664089168</c:v>
                </c:pt>
                <c:pt idx="3">
                  <c:v>3.7315731044673339</c:v>
                </c:pt>
                <c:pt idx="4">
                  <c:v>4.1980197425257506</c:v>
                </c:pt>
                <c:pt idx="5">
                  <c:v>4.6644663805841668</c:v>
                </c:pt>
                <c:pt idx="6">
                  <c:v>5.130913018642584</c:v>
                </c:pt>
              </c:numCache>
            </c:numRef>
          </c:xVal>
          <c:yVal>
            <c:numRef>
              <c:f>'Ex.4.1-a'!$C$17:$C$23</c:f>
              <c:numCache>
                <c:formatCode>0</c:formatCode>
                <c:ptCount val="7"/>
                <c:pt idx="0">
                  <c:v>202518.34249080718</c:v>
                </c:pt>
                <c:pt idx="1">
                  <c:v>210956.60676125746</c:v>
                </c:pt>
                <c:pt idx="2">
                  <c:v>216983.93838300768</c:v>
                </c:pt>
                <c:pt idx="3">
                  <c:v>221504.43709932032</c:v>
                </c:pt>
                <c:pt idx="4">
                  <c:v>206737.47462603229</c:v>
                </c:pt>
                <c:pt idx="5">
                  <c:v>186063.72716342908</c:v>
                </c:pt>
                <c:pt idx="6">
                  <c:v>169148.8428758446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90-440F-9D14-22ABD9EB34FA}"/>
            </c:ext>
          </c:extLst>
        </c:ser>
        <c:ser>
          <c:idx val="1"/>
          <c:order val="1"/>
          <c:tx>
            <c:strRef>
              <c:f>'Ex.4.1-a'!$D$15</c:f>
              <c:strCache>
                <c:ptCount val="1"/>
                <c:pt idx="0">
                  <c:v>2 marcha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'Ex.4.1-a'!$D$17:$D$23</c:f>
              <c:numCache>
                <c:formatCode>0.00</c:formatCode>
                <c:ptCount val="7"/>
                <c:pt idx="0">
                  <c:v>2.952193911762131</c:v>
                </c:pt>
                <c:pt idx="1">
                  <c:v>3.5426326941145572</c:v>
                </c:pt>
                <c:pt idx="2">
                  <c:v>4.1330714764669834</c:v>
                </c:pt>
                <c:pt idx="3">
                  <c:v>4.7235102588194096</c:v>
                </c:pt>
                <c:pt idx="4">
                  <c:v>5.3139490411718358</c:v>
                </c:pt>
                <c:pt idx="5">
                  <c:v>5.9043878235242619</c:v>
                </c:pt>
                <c:pt idx="6">
                  <c:v>6.494826605876689</c:v>
                </c:pt>
              </c:numCache>
            </c:numRef>
          </c:xVal>
          <c:yVal>
            <c:numRef>
              <c:f>'Ex.4.1-a'!$E$17:$E$23</c:f>
              <c:numCache>
                <c:formatCode>0</c:formatCode>
                <c:ptCount val="7"/>
                <c:pt idx="0">
                  <c:v>159989.49056773767</c:v>
                </c:pt>
                <c:pt idx="1">
                  <c:v>166655.71934139339</c:v>
                </c:pt>
                <c:pt idx="2">
                  <c:v>171417.31132257608</c:v>
                </c:pt>
                <c:pt idx="3">
                  <c:v>174988.50530846306</c:v>
                </c:pt>
                <c:pt idx="4">
                  <c:v>163322.60495456553</c:v>
                </c:pt>
                <c:pt idx="5">
                  <c:v>146990.34445910898</c:v>
                </c:pt>
                <c:pt idx="6">
                  <c:v>133627.58587191722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90-440F-9D14-22ABD9EB34FA}"/>
            </c:ext>
          </c:extLst>
        </c:ser>
        <c:ser>
          <c:idx val="2"/>
          <c:order val="2"/>
          <c:tx>
            <c:strRef>
              <c:f>'Ex.4.1-a'!$F$15</c:f>
              <c:strCache>
                <c:ptCount val="1"/>
                <c:pt idx="0">
                  <c:v>3 marcha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'Ex.4.1-a'!$F$17:$F$23</c:f>
              <c:numCache>
                <c:formatCode>0.00</c:formatCode>
                <c:ptCount val="7"/>
                <c:pt idx="0">
                  <c:v>4.021091707400144</c:v>
                </c:pt>
                <c:pt idx="1">
                  <c:v>4.8253100488801728</c:v>
                </c:pt>
                <c:pt idx="2">
                  <c:v>5.6295283903602016</c:v>
                </c:pt>
                <c:pt idx="3">
                  <c:v>6.4337467318402304</c:v>
                </c:pt>
                <c:pt idx="4">
                  <c:v>7.2379650733202592</c:v>
                </c:pt>
                <c:pt idx="5">
                  <c:v>8.042183414800288</c:v>
                </c:pt>
                <c:pt idx="6">
                  <c:v>8.8464017562803186</c:v>
                </c:pt>
              </c:numCache>
            </c:numRef>
          </c:xVal>
          <c:yVal>
            <c:numRef>
              <c:f>'Ex.4.1-a'!$G$17:$G$23</c:f>
              <c:numCache>
                <c:formatCode>0</c:formatCode>
                <c:ptCount val="7"/>
                <c:pt idx="0">
                  <c:v>117460.63864466816</c:v>
                </c:pt>
                <c:pt idx="1">
                  <c:v>122354.83192152933</c:v>
                </c:pt>
                <c:pt idx="2">
                  <c:v>125850.68426214445</c:v>
                </c:pt>
                <c:pt idx="3">
                  <c:v>128472.57351760579</c:v>
                </c:pt>
                <c:pt idx="4">
                  <c:v>119907.73528309874</c:v>
                </c:pt>
                <c:pt idx="5">
                  <c:v>107916.96175478886</c:v>
                </c:pt>
                <c:pt idx="6">
                  <c:v>98106.328867989854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90-440F-9D14-22ABD9EB34FA}"/>
            </c:ext>
          </c:extLst>
        </c:ser>
        <c:ser>
          <c:idx val="3"/>
          <c:order val="3"/>
          <c:tx>
            <c:strRef>
              <c:f>'Ex.4.1-a'!$H$15</c:f>
              <c:strCache>
                <c:ptCount val="1"/>
                <c:pt idx="0">
                  <c:v>4 marcha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'Ex.4.1-a'!$H$17:$H$23</c:f>
              <c:numCache>
                <c:formatCode>0.00</c:formatCode>
                <c:ptCount val="7"/>
                <c:pt idx="0">
                  <c:v>5.4237981169583342</c:v>
                </c:pt>
                <c:pt idx="1">
                  <c:v>6.5085577403500006</c:v>
                </c:pt>
                <c:pt idx="2">
                  <c:v>7.5933173637416678</c:v>
                </c:pt>
                <c:pt idx="3">
                  <c:v>8.6780769871333341</c:v>
                </c:pt>
                <c:pt idx="4">
                  <c:v>9.7628366105250013</c:v>
                </c:pt>
                <c:pt idx="5">
                  <c:v>10.847596233916668</c:v>
                </c:pt>
                <c:pt idx="6">
                  <c:v>11.932355857308336</c:v>
                </c:pt>
              </c:numCache>
            </c:numRef>
          </c:xVal>
          <c:yVal>
            <c:numRef>
              <c:f>'Ex.4.1-a'!$I$17:$I$23</c:f>
              <c:numCache>
                <c:formatCode>0</c:formatCode>
                <c:ptCount val="7"/>
                <c:pt idx="0">
                  <c:v>87082.887271047075</c:v>
                </c:pt>
                <c:pt idx="1">
                  <c:v>90711.340907340709</c:v>
                </c:pt>
                <c:pt idx="2">
                  <c:v>93303.093504693286</c:v>
                </c:pt>
                <c:pt idx="3">
                  <c:v>95246.907952707741</c:v>
                </c:pt>
                <c:pt idx="4">
                  <c:v>88897.114089193885</c:v>
                </c:pt>
                <c:pt idx="5">
                  <c:v>80007.402680274492</c:v>
                </c:pt>
                <c:pt idx="6">
                  <c:v>72734.002436613184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90-440F-9D14-22ABD9EB34FA}"/>
            </c:ext>
          </c:extLst>
        </c:ser>
        <c:ser>
          <c:idx val="4"/>
          <c:order val="4"/>
          <c:tx>
            <c:strRef>
              <c:f>'Ex.4.1-a'!$J$15</c:f>
              <c:strCache>
                <c:ptCount val="1"/>
                <c:pt idx="0">
                  <c:v>5 marcha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'Ex.4.1-a'!$J$17:$J$23</c:f>
              <c:numCache>
                <c:formatCode>0.00</c:formatCode>
                <c:ptCount val="7"/>
                <c:pt idx="0">
                  <c:v>7.2882287196627615</c:v>
                </c:pt>
                <c:pt idx="1">
                  <c:v>8.7458744635953138</c:v>
                </c:pt>
                <c:pt idx="2">
                  <c:v>10.203520207527866</c:v>
                </c:pt>
                <c:pt idx="3">
                  <c:v>11.661165951460418</c:v>
                </c:pt>
                <c:pt idx="4">
                  <c:v>13.118811695392971</c:v>
                </c:pt>
                <c:pt idx="5">
                  <c:v>14.576457439325523</c:v>
                </c:pt>
                <c:pt idx="6">
                  <c:v>16.034103183258075</c:v>
                </c:pt>
              </c:numCache>
            </c:numRef>
          </c:xVal>
          <c:yVal>
            <c:numRef>
              <c:f>'Ex.4.1-a'!$K$17:$K$23</c:f>
              <c:numCache>
                <c:formatCode>0</c:formatCode>
                <c:ptCount val="7"/>
                <c:pt idx="0">
                  <c:v>64805.869597058285</c:v>
                </c:pt>
                <c:pt idx="1">
                  <c:v>67506.114163602382</c:v>
                </c:pt>
                <c:pt idx="2">
                  <c:v>69434.860282562455</c:v>
                </c:pt>
                <c:pt idx="3">
                  <c:v>70881.419871782506</c:v>
                </c:pt>
                <c:pt idx="4">
                  <c:v>66155.99188033033</c:v>
                </c:pt>
                <c:pt idx="5">
                  <c:v>59540.392692297304</c:v>
                </c:pt>
                <c:pt idx="6">
                  <c:v>54127.62972027027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90-440F-9D14-22ABD9EB34FA}"/>
            </c:ext>
          </c:extLst>
        </c:ser>
        <c:ser>
          <c:idx val="5"/>
          <c:order val="5"/>
          <c:tx>
            <c:strRef>
              <c:f>'Ex.4.1-a'!$L$15</c:f>
              <c:strCache>
                <c:ptCount val="1"/>
                <c:pt idx="0">
                  <c:v>6 marcha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'Ex.4.1-a'!$L$17:$L$23</c:f>
              <c:numCache>
                <c:formatCode>0.00</c:formatCode>
                <c:ptCount val="7"/>
                <c:pt idx="0">
                  <c:v>9.3289327611683337</c:v>
                </c:pt>
                <c:pt idx="1">
                  <c:v>11.194719313402</c:v>
                </c:pt>
                <c:pt idx="2">
                  <c:v>13.060505865635667</c:v>
                </c:pt>
                <c:pt idx="3">
                  <c:v>14.926292417869336</c:v>
                </c:pt>
                <c:pt idx="4">
                  <c:v>16.792078970103002</c:v>
                </c:pt>
                <c:pt idx="5">
                  <c:v>18.657865522336667</c:v>
                </c:pt>
                <c:pt idx="6">
                  <c:v>20.523652074570336</c:v>
                </c:pt>
              </c:numCache>
            </c:numRef>
          </c:xVal>
          <c:yVal>
            <c:numRef>
              <c:f>'Ex.4.1-a'!$M$17:$M$23</c:f>
              <c:numCache>
                <c:formatCode>0</c:formatCode>
                <c:ptCount val="7"/>
                <c:pt idx="0">
                  <c:v>50629.585622701794</c:v>
                </c:pt>
                <c:pt idx="1">
                  <c:v>52739.151690314364</c:v>
                </c:pt>
                <c:pt idx="2">
                  <c:v>54245.984595751921</c:v>
                </c:pt>
                <c:pt idx="3">
                  <c:v>55376.10927483008</c:v>
                </c:pt>
                <c:pt idx="4">
                  <c:v>51684.368656508072</c:v>
                </c:pt>
                <c:pt idx="5">
                  <c:v>46515.93179085727</c:v>
                </c:pt>
                <c:pt idx="6">
                  <c:v>42287.210718961149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90-440F-9D14-22ABD9EB34FA}"/>
            </c:ext>
          </c:extLst>
        </c:ser>
        <c:ser>
          <c:idx val="6"/>
          <c:order val="6"/>
          <c:tx>
            <c:strRef>
              <c:f>'Ex.4.1-a'!$N$15</c:f>
              <c:strCache>
                <c:ptCount val="1"/>
                <c:pt idx="0">
                  <c:v>7 marcha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'Ex.4.1-a'!$N$17:$N$23</c:f>
              <c:numCache>
                <c:formatCode>0.00</c:formatCode>
                <c:ptCount val="7"/>
                <c:pt idx="0">
                  <c:v>12.274911527853071</c:v>
                </c:pt>
                <c:pt idx="1">
                  <c:v>14.729893833423686</c:v>
                </c:pt>
                <c:pt idx="2">
                  <c:v>17.184876138994301</c:v>
                </c:pt>
                <c:pt idx="3">
                  <c:v>19.639858444564915</c:v>
                </c:pt>
                <c:pt idx="4">
                  <c:v>22.094840750135528</c:v>
                </c:pt>
                <c:pt idx="5">
                  <c:v>24.549823055706142</c:v>
                </c:pt>
                <c:pt idx="6">
                  <c:v>27.004805361276759</c:v>
                </c:pt>
              </c:numCache>
            </c:numRef>
          </c:xVal>
          <c:yVal>
            <c:numRef>
              <c:f>'Ex.4.1-a'!$O$17:$O$23</c:f>
              <c:numCache>
                <c:formatCode>0</c:formatCode>
                <c:ptCount val="7"/>
                <c:pt idx="0">
                  <c:v>38478.48507325336</c:v>
                </c:pt>
                <c:pt idx="1">
                  <c:v>40081.755284638915</c:v>
                </c:pt>
                <c:pt idx="2">
                  <c:v>41226.948292771456</c:v>
                </c:pt>
                <c:pt idx="3">
                  <c:v>42085.843048870862</c:v>
                </c:pt>
                <c:pt idx="4">
                  <c:v>39280.120178946141</c:v>
                </c:pt>
                <c:pt idx="5">
                  <c:v>35352.108161051525</c:v>
                </c:pt>
                <c:pt idx="6">
                  <c:v>32138.280146410474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90-440F-9D14-22ABD9EB34FA}"/>
            </c:ext>
          </c:extLst>
        </c:ser>
        <c:ser>
          <c:idx val="7"/>
          <c:order val="7"/>
          <c:tx>
            <c:strRef>
              <c:f>'Ex.4.1-a'!$P$15</c:f>
              <c:strCache>
                <c:ptCount val="1"/>
                <c:pt idx="0">
                  <c:v>8 marcha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'Ex.4.1-a'!$P$17:$P$23</c:f>
              <c:numCache>
                <c:formatCode>0.00</c:formatCode>
                <c:ptCount val="7"/>
                <c:pt idx="0">
                  <c:v>16.658808502086313</c:v>
                </c:pt>
                <c:pt idx="1">
                  <c:v>19.990570202503573</c:v>
                </c:pt>
                <c:pt idx="2">
                  <c:v>23.322331902920837</c:v>
                </c:pt>
                <c:pt idx="3">
                  <c:v>26.654093603338097</c:v>
                </c:pt>
                <c:pt idx="4">
                  <c:v>29.985855303755361</c:v>
                </c:pt>
                <c:pt idx="5">
                  <c:v>33.317617004172625</c:v>
                </c:pt>
                <c:pt idx="6">
                  <c:v>36.649378704589886</c:v>
                </c:pt>
              </c:numCache>
            </c:numRef>
          </c:xVal>
          <c:yVal>
            <c:numRef>
              <c:f>'Ex.4.1-a'!$Q$17:$Q$23</c:f>
              <c:numCache>
                <c:formatCode>0</c:formatCode>
                <c:ptCount val="7"/>
                <c:pt idx="0">
                  <c:v>28352.567948713</c:v>
                </c:pt>
                <c:pt idx="1">
                  <c:v>29533.924946576044</c:v>
                </c:pt>
                <c:pt idx="2">
                  <c:v>30377.751373621071</c:v>
                </c:pt>
                <c:pt idx="3">
                  <c:v>31010.621193904848</c:v>
                </c:pt>
                <c:pt idx="4">
                  <c:v>28943.24644764452</c:v>
                </c:pt>
                <c:pt idx="5">
                  <c:v>26048.921802880068</c:v>
                </c:pt>
                <c:pt idx="6">
                  <c:v>23680.838002618246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90-440F-9D14-22ABD9EB34FA}"/>
            </c:ext>
          </c:extLst>
        </c:ser>
        <c:ser>
          <c:idx val="8"/>
          <c:order val="8"/>
          <c:tx>
            <c:strRef>
              <c:f>'Ex.4.1-a'!$R$15</c:f>
              <c:strCache>
                <c:ptCount val="1"/>
                <c:pt idx="0">
                  <c:v>9 marcha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'Ex.4.1-a'!$R$17:$R$23</c:f>
              <c:numCache>
                <c:formatCode>0.00</c:formatCode>
                <c:ptCount val="7"/>
                <c:pt idx="0">
                  <c:v>19.435276585767362</c:v>
                </c:pt>
                <c:pt idx="1">
                  <c:v>23.322331902920837</c:v>
                </c:pt>
                <c:pt idx="2">
                  <c:v>27.209387220074309</c:v>
                </c:pt>
                <c:pt idx="3">
                  <c:v>31.09644253722778</c:v>
                </c:pt>
                <c:pt idx="4">
                  <c:v>34.983497854381255</c:v>
                </c:pt>
                <c:pt idx="5">
                  <c:v>38.870553171534723</c:v>
                </c:pt>
                <c:pt idx="6">
                  <c:v>42.757608488688206</c:v>
                </c:pt>
              </c:numCache>
            </c:numRef>
          </c:xVal>
          <c:yVal>
            <c:numRef>
              <c:f>'Ex.4.1-a'!$S$17:$S$23</c:f>
              <c:numCache>
                <c:formatCode>0</c:formatCode>
                <c:ptCount val="7"/>
                <c:pt idx="0">
                  <c:v>24302.201098896861</c:v>
                </c:pt>
                <c:pt idx="1">
                  <c:v>25314.792811350893</c:v>
                </c:pt>
                <c:pt idx="2">
                  <c:v>26038.072605960919</c:v>
                </c:pt>
                <c:pt idx="3">
                  <c:v>26580.53245191844</c:v>
                </c:pt>
                <c:pt idx="4">
                  <c:v>24808.496955123876</c:v>
                </c:pt>
                <c:pt idx="5">
                  <c:v>22327.647259611491</c:v>
                </c:pt>
                <c:pt idx="6">
                  <c:v>20297.861145101349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90-440F-9D14-22ABD9EB34FA}"/>
            </c:ext>
          </c:extLst>
        </c:ser>
        <c:ser>
          <c:idx val="9"/>
          <c:order val="9"/>
          <c:tx>
            <c:strRef>
              <c:f>'Ex.4.1-a'!$T$15</c:f>
              <c:strCache>
                <c:ptCount val="1"/>
                <c:pt idx="0">
                  <c:v>10 marcha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'Ex.4.1-a'!$T$17:$T$23</c:f>
              <c:numCache>
                <c:formatCode>0.00</c:formatCode>
                <c:ptCount val="7"/>
                <c:pt idx="0">
                  <c:v>25.913702114356486</c:v>
                </c:pt>
                <c:pt idx="1">
                  <c:v>31.09644253722778</c:v>
                </c:pt>
                <c:pt idx="2">
                  <c:v>36.279182960099078</c:v>
                </c:pt>
                <c:pt idx="3">
                  <c:v>41.461923382970376</c:v>
                </c:pt>
                <c:pt idx="4">
                  <c:v>46.644663805841674</c:v>
                </c:pt>
                <c:pt idx="5">
                  <c:v>51.827404228712972</c:v>
                </c:pt>
                <c:pt idx="6">
                  <c:v>57.01014465158427</c:v>
                </c:pt>
              </c:numCache>
            </c:numRef>
          </c:xVal>
          <c:yVal>
            <c:numRef>
              <c:f>'Ex.4.1-a'!$U$17:$U$23</c:f>
              <c:numCache>
                <c:formatCode>0</c:formatCode>
                <c:ptCount val="7"/>
                <c:pt idx="0">
                  <c:v>18226.650824172644</c:v>
                </c:pt>
                <c:pt idx="1">
                  <c:v>18986.094608513173</c:v>
                </c:pt>
                <c:pt idx="2">
                  <c:v>19528.55445447069</c:v>
                </c:pt>
                <c:pt idx="3">
                  <c:v>19935.399338938827</c:v>
                </c:pt>
                <c:pt idx="4">
                  <c:v>18606.372716342907</c:v>
                </c:pt>
                <c:pt idx="5">
                  <c:v>16745.735444708615</c:v>
                </c:pt>
                <c:pt idx="6">
                  <c:v>15223.395858826014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90-440F-9D14-22ABD9EB3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65568"/>
        <c:axId val="413866224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'Ex.4.1-a'!$D$30</c15:sqref>
                        </c15:formulaRef>
                      </c:ext>
                    </c:extLst>
                    <c:strCache>
                      <c:ptCount val="1"/>
                      <c:pt idx="0">
                        <c:v>Rt (N)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'Ex.4.1-a'!$A$32:$A$41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'Ex.4.1-a'!$D$32:$D$41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3538.0800000000004</c:v>
                      </c:pt>
                      <c:pt idx="1">
                        <c:v>3866.7199999999993</c:v>
                      </c:pt>
                      <c:pt idx="2">
                        <c:v>4253.92</c:v>
                      </c:pt>
                      <c:pt idx="3">
                        <c:v>4699.68</c:v>
                      </c:pt>
                      <c:pt idx="4">
                        <c:v>5204</c:v>
                      </c:pt>
                      <c:pt idx="5">
                        <c:v>5766.8799999999992</c:v>
                      </c:pt>
                      <c:pt idx="6">
                        <c:v>6388.32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AA90-440F-9D14-22ABD9EB34F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'Ex.4.1-a'!$E$30:$E$31</c15:sqref>
                        </c15:formulaRef>
                      </c:ext>
                    </c:extLst>
                    <c:strCache>
                      <c:ptCount val="2"/>
                      <c:pt idx="0">
                        <c:v>Rt + Rg 0.6 (N)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'Ex.4.1-a'!$A$32:$A$38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'Ex.4.1-a'!$E$32:$E$38</c15:sqref>
                        </c15:formulaRef>
                      </c:ext>
                    </c:extLst>
                    <c:numCache>
                      <c:formatCode>0.0</c:formatCode>
                      <c:ptCount val="7"/>
                      <c:pt idx="0">
                        <c:v>6118.08</c:v>
                      </c:pt>
                      <c:pt idx="1">
                        <c:v>6446.7199999999993</c:v>
                      </c:pt>
                      <c:pt idx="2">
                        <c:v>6833.92</c:v>
                      </c:pt>
                      <c:pt idx="3">
                        <c:v>7279.68</c:v>
                      </c:pt>
                      <c:pt idx="4">
                        <c:v>7784</c:v>
                      </c:pt>
                      <c:pt idx="5">
                        <c:v>8346.8799999999992</c:v>
                      </c:pt>
                      <c:pt idx="6">
                        <c:v>8968.32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A90-440F-9D14-22ABD9EB34F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'Ex.4.1-a'!$F$30:$F$31</c15:sqref>
                        </c15:formulaRef>
                      </c:ext>
                    </c:extLst>
                    <c:strCache>
                      <c:ptCount val="2"/>
                      <c:pt idx="0">
                        <c:v>Rt + Rg2.6 (N)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'Ex.4.1-a'!$A$32:$A$38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'Ex.4.1-a'!$F$32:$F$38</c15:sqref>
                        </c15:formulaRef>
                      </c:ext>
                    </c:extLst>
                    <c:numCache>
                      <c:formatCode>0.0</c:formatCode>
                      <c:ptCount val="7"/>
                      <c:pt idx="0">
                        <c:v>14718.08</c:v>
                      </c:pt>
                      <c:pt idx="1">
                        <c:v>15046.72</c:v>
                      </c:pt>
                      <c:pt idx="2">
                        <c:v>15433.92</c:v>
                      </c:pt>
                      <c:pt idx="3">
                        <c:v>15879.68</c:v>
                      </c:pt>
                      <c:pt idx="4">
                        <c:v>16384</c:v>
                      </c:pt>
                      <c:pt idx="5">
                        <c:v>16946.879999999997</c:v>
                      </c:pt>
                      <c:pt idx="6">
                        <c:v>17568.32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A90-440F-9D14-22ABD9EB34F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'Ex.4.1-a'!$G$30:$G$31</c15:sqref>
                        </c15:formulaRef>
                      </c:ext>
                    </c:extLst>
                    <c:strCache>
                      <c:ptCount val="2"/>
                      <c:pt idx="0">
                        <c:v>Rt + Rg 5.4 (N)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'Ex.4.1-a'!$A$32:$A$38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'Ex.4.1-a'!$G$32:$G$38</c15:sqref>
                        </c15:formulaRef>
                      </c:ext>
                    </c:extLst>
                    <c:numCache>
                      <c:formatCode>0.0</c:formatCode>
                      <c:ptCount val="7"/>
                      <c:pt idx="0">
                        <c:v>26758.080000000002</c:v>
                      </c:pt>
                      <c:pt idx="1">
                        <c:v>27086.720000000001</c:v>
                      </c:pt>
                      <c:pt idx="2">
                        <c:v>27473.919999999998</c:v>
                      </c:pt>
                      <c:pt idx="3">
                        <c:v>27919.68</c:v>
                      </c:pt>
                      <c:pt idx="4">
                        <c:v>28424</c:v>
                      </c:pt>
                      <c:pt idx="5">
                        <c:v>28986.879999999997</c:v>
                      </c:pt>
                      <c:pt idx="6">
                        <c:v>29608.32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A90-440F-9D14-22ABD9EB34FA}"/>
                  </c:ext>
                </c:extLst>
              </c15:ser>
            </c15:filteredScatterSeries>
          </c:ext>
        </c:extLst>
      </c:scatterChart>
      <c:valAx>
        <c:axId val="4138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Velocidade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6224"/>
        <c:crosses val="autoZero"/>
        <c:crossBetween val="midCat"/>
      </c:valAx>
      <c:valAx>
        <c:axId val="4138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Forca motriz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Ex. 4.1 - b) Resistencia x Velocidade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'Ex.4.1-b'!$B$15</c:f>
              <c:strCache>
                <c:ptCount val="1"/>
                <c:pt idx="0">
                  <c:v>1 marcha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'Ex.4.1-b'!$B$17:$B$23</c:f>
              <c:numCache>
                <c:formatCode>0.00</c:formatCode>
                <c:ptCount val="7"/>
                <c:pt idx="0">
                  <c:v>2.3322331902920834</c:v>
                </c:pt>
                <c:pt idx="1">
                  <c:v>2.7986798283505001</c:v>
                </c:pt>
                <c:pt idx="2">
                  <c:v>3.2651264664089168</c:v>
                </c:pt>
                <c:pt idx="3">
                  <c:v>3.7315731044673339</c:v>
                </c:pt>
                <c:pt idx="4">
                  <c:v>4.1980197425257506</c:v>
                </c:pt>
                <c:pt idx="5">
                  <c:v>4.6644663805841668</c:v>
                </c:pt>
                <c:pt idx="6">
                  <c:v>5.130913018642584</c:v>
                </c:pt>
              </c:numCache>
            </c:numRef>
          </c:xVal>
          <c:yVal>
            <c:numRef>
              <c:f>'Ex.4.1-b'!$C$17:$C$23</c:f>
              <c:numCache>
                <c:formatCode>0</c:formatCode>
                <c:ptCount val="7"/>
                <c:pt idx="0">
                  <c:v>202518.34249080718</c:v>
                </c:pt>
                <c:pt idx="1">
                  <c:v>210956.60676125746</c:v>
                </c:pt>
                <c:pt idx="2">
                  <c:v>216983.93838300768</c:v>
                </c:pt>
                <c:pt idx="3">
                  <c:v>221504.43709932032</c:v>
                </c:pt>
                <c:pt idx="4">
                  <c:v>206737.47462603229</c:v>
                </c:pt>
                <c:pt idx="5">
                  <c:v>186063.72716342908</c:v>
                </c:pt>
                <c:pt idx="6">
                  <c:v>169148.8428758446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27-4C99-BA7C-848EA11A08DD}"/>
            </c:ext>
          </c:extLst>
        </c:ser>
        <c:ser>
          <c:idx val="1"/>
          <c:order val="1"/>
          <c:tx>
            <c:strRef>
              <c:f>'Ex.4.1-b'!$D$15</c:f>
              <c:strCache>
                <c:ptCount val="1"/>
                <c:pt idx="0">
                  <c:v>2 marcha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'Ex.4.1-b'!$D$17:$D$23</c:f>
              <c:numCache>
                <c:formatCode>0.00</c:formatCode>
                <c:ptCount val="7"/>
                <c:pt idx="0">
                  <c:v>2.952193911762131</c:v>
                </c:pt>
                <c:pt idx="1">
                  <c:v>3.5426326941145572</c:v>
                </c:pt>
                <c:pt idx="2">
                  <c:v>4.1330714764669834</c:v>
                </c:pt>
                <c:pt idx="3">
                  <c:v>4.7235102588194096</c:v>
                </c:pt>
                <c:pt idx="4">
                  <c:v>5.3139490411718358</c:v>
                </c:pt>
                <c:pt idx="5">
                  <c:v>5.9043878235242619</c:v>
                </c:pt>
                <c:pt idx="6">
                  <c:v>6.494826605876689</c:v>
                </c:pt>
              </c:numCache>
            </c:numRef>
          </c:xVal>
          <c:yVal>
            <c:numRef>
              <c:f>'Ex.4.1-b'!$E$17:$E$23</c:f>
              <c:numCache>
                <c:formatCode>0</c:formatCode>
                <c:ptCount val="7"/>
                <c:pt idx="0">
                  <c:v>159989.49056773767</c:v>
                </c:pt>
                <c:pt idx="1">
                  <c:v>166655.71934139339</c:v>
                </c:pt>
                <c:pt idx="2">
                  <c:v>171417.31132257608</c:v>
                </c:pt>
                <c:pt idx="3">
                  <c:v>174988.50530846306</c:v>
                </c:pt>
                <c:pt idx="4">
                  <c:v>163322.60495456553</c:v>
                </c:pt>
                <c:pt idx="5">
                  <c:v>146990.34445910898</c:v>
                </c:pt>
                <c:pt idx="6">
                  <c:v>133627.58587191722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27-4C99-BA7C-848EA11A08DD}"/>
            </c:ext>
          </c:extLst>
        </c:ser>
        <c:ser>
          <c:idx val="2"/>
          <c:order val="2"/>
          <c:tx>
            <c:strRef>
              <c:f>'Ex.4.1-b'!$F$15</c:f>
              <c:strCache>
                <c:ptCount val="1"/>
                <c:pt idx="0">
                  <c:v>3 marcha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'Ex.4.1-b'!$F$17:$F$23</c:f>
              <c:numCache>
                <c:formatCode>0.00</c:formatCode>
                <c:ptCount val="7"/>
                <c:pt idx="0">
                  <c:v>4.021091707400144</c:v>
                </c:pt>
                <c:pt idx="1">
                  <c:v>4.8253100488801728</c:v>
                </c:pt>
                <c:pt idx="2">
                  <c:v>5.6295283903602016</c:v>
                </c:pt>
                <c:pt idx="3">
                  <c:v>6.4337467318402304</c:v>
                </c:pt>
                <c:pt idx="4">
                  <c:v>7.2379650733202592</c:v>
                </c:pt>
                <c:pt idx="5">
                  <c:v>8.042183414800288</c:v>
                </c:pt>
                <c:pt idx="6">
                  <c:v>8.8464017562803186</c:v>
                </c:pt>
              </c:numCache>
            </c:numRef>
          </c:xVal>
          <c:yVal>
            <c:numRef>
              <c:f>'Ex.4.1-b'!$G$17:$G$23</c:f>
              <c:numCache>
                <c:formatCode>0</c:formatCode>
                <c:ptCount val="7"/>
                <c:pt idx="0">
                  <c:v>117460.63864466816</c:v>
                </c:pt>
                <c:pt idx="1">
                  <c:v>122354.83192152933</c:v>
                </c:pt>
                <c:pt idx="2">
                  <c:v>125850.68426214445</c:v>
                </c:pt>
                <c:pt idx="3">
                  <c:v>128472.57351760579</c:v>
                </c:pt>
                <c:pt idx="4">
                  <c:v>119907.73528309874</c:v>
                </c:pt>
                <c:pt idx="5">
                  <c:v>107916.96175478886</c:v>
                </c:pt>
                <c:pt idx="6">
                  <c:v>98106.328867989854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27-4C99-BA7C-848EA11A08DD}"/>
            </c:ext>
          </c:extLst>
        </c:ser>
        <c:ser>
          <c:idx val="3"/>
          <c:order val="3"/>
          <c:tx>
            <c:strRef>
              <c:f>'Ex.4.1-b'!$H$15</c:f>
              <c:strCache>
                <c:ptCount val="1"/>
                <c:pt idx="0">
                  <c:v>4 marcha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'Ex.4.1-b'!$H$17:$H$23</c:f>
              <c:numCache>
                <c:formatCode>0.00</c:formatCode>
                <c:ptCount val="7"/>
                <c:pt idx="0">
                  <c:v>5.4237981169583342</c:v>
                </c:pt>
                <c:pt idx="1">
                  <c:v>6.5085577403500006</c:v>
                </c:pt>
                <c:pt idx="2">
                  <c:v>7.5933173637416678</c:v>
                </c:pt>
                <c:pt idx="3">
                  <c:v>8.6780769871333341</c:v>
                </c:pt>
                <c:pt idx="4">
                  <c:v>9.7628366105250013</c:v>
                </c:pt>
                <c:pt idx="5">
                  <c:v>10.847596233916668</c:v>
                </c:pt>
                <c:pt idx="6">
                  <c:v>11.932355857308336</c:v>
                </c:pt>
              </c:numCache>
            </c:numRef>
          </c:xVal>
          <c:yVal>
            <c:numRef>
              <c:f>'Ex.4.1-b'!$I$17:$I$23</c:f>
              <c:numCache>
                <c:formatCode>0</c:formatCode>
                <c:ptCount val="7"/>
                <c:pt idx="0">
                  <c:v>87082.887271047075</c:v>
                </c:pt>
                <c:pt idx="1">
                  <c:v>90711.340907340709</c:v>
                </c:pt>
                <c:pt idx="2">
                  <c:v>93303.093504693286</c:v>
                </c:pt>
                <c:pt idx="3">
                  <c:v>95246.907952707741</c:v>
                </c:pt>
                <c:pt idx="4">
                  <c:v>88897.114089193885</c:v>
                </c:pt>
                <c:pt idx="5">
                  <c:v>80007.402680274492</c:v>
                </c:pt>
                <c:pt idx="6">
                  <c:v>72734.002436613184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27-4C99-BA7C-848EA11A08DD}"/>
            </c:ext>
          </c:extLst>
        </c:ser>
        <c:ser>
          <c:idx val="4"/>
          <c:order val="4"/>
          <c:tx>
            <c:strRef>
              <c:f>'Ex.4.1-b'!$J$15</c:f>
              <c:strCache>
                <c:ptCount val="1"/>
                <c:pt idx="0">
                  <c:v>5 marcha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'Ex.4.1-b'!$J$17:$J$23</c:f>
              <c:numCache>
                <c:formatCode>0.00</c:formatCode>
                <c:ptCount val="7"/>
                <c:pt idx="0">
                  <c:v>7.2882287196627615</c:v>
                </c:pt>
                <c:pt idx="1">
                  <c:v>8.7458744635953138</c:v>
                </c:pt>
                <c:pt idx="2">
                  <c:v>10.203520207527866</c:v>
                </c:pt>
                <c:pt idx="3">
                  <c:v>11.661165951460418</c:v>
                </c:pt>
                <c:pt idx="4">
                  <c:v>13.118811695392971</c:v>
                </c:pt>
                <c:pt idx="5">
                  <c:v>14.576457439325523</c:v>
                </c:pt>
                <c:pt idx="6">
                  <c:v>16.034103183258075</c:v>
                </c:pt>
              </c:numCache>
            </c:numRef>
          </c:xVal>
          <c:yVal>
            <c:numRef>
              <c:f>'Ex.4.1-b'!$K$17:$K$23</c:f>
              <c:numCache>
                <c:formatCode>0</c:formatCode>
                <c:ptCount val="7"/>
                <c:pt idx="0">
                  <c:v>64805.869597058285</c:v>
                </c:pt>
                <c:pt idx="1">
                  <c:v>67506.114163602382</c:v>
                </c:pt>
                <c:pt idx="2">
                  <c:v>69434.860282562455</c:v>
                </c:pt>
                <c:pt idx="3">
                  <c:v>70881.419871782506</c:v>
                </c:pt>
                <c:pt idx="4">
                  <c:v>66155.99188033033</c:v>
                </c:pt>
                <c:pt idx="5">
                  <c:v>59540.392692297304</c:v>
                </c:pt>
                <c:pt idx="6">
                  <c:v>54127.62972027027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27-4C99-BA7C-848EA11A08DD}"/>
            </c:ext>
          </c:extLst>
        </c:ser>
        <c:ser>
          <c:idx val="5"/>
          <c:order val="5"/>
          <c:tx>
            <c:strRef>
              <c:f>'Ex.4.1-b'!$L$15</c:f>
              <c:strCache>
                <c:ptCount val="1"/>
                <c:pt idx="0">
                  <c:v>6 marcha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'Ex.4.1-b'!$L$17:$L$23</c:f>
              <c:numCache>
                <c:formatCode>0.00</c:formatCode>
                <c:ptCount val="7"/>
                <c:pt idx="0">
                  <c:v>9.3289327611683337</c:v>
                </c:pt>
                <c:pt idx="1">
                  <c:v>11.194719313402</c:v>
                </c:pt>
                <c:pt idx="2">
                  <c:v>13.060505865635667</c:v>
                </c:pt>
                <c:pt idx="3">
                  <c:v>14.926292417869336</c:v>
                </c:pt>
                <c:pt idx="4">
                  <c:v>16.792078970103002</c:v>
                </c:pt>
                <c:pt idx="5">
                  <c:v>18.657865522336667</c:v>
                </c:pt>
                <c:pt idx="6">
                  <c:v>20.523652074570336</c:v>
                </c:pt>
              </c:numCache>
            </c:numRef>
          </c:xVal>
          <c:yVal>
            <c:numRef>
              <c:f>'Ex.4.1-b'!$M$17:$M$23</c:f>
              <c:numCache>
                <c:formatCode>0</c:formatCode>
                <c:ptCount val="7"/>
                <c:pt idx="0">
                  <c:v>50629.585622701794</c:v>
                </c:pt>
                <c:pt idx="1">
                  <c:v>52739.151690314364</c:v>
                </c:pt>
                <c:pt idx="2">
                  <c:v>54245.984595751921</c:v>
                </c:pt>
                <c:pt idx="3">
                  <c:v>55376.10927483008</c:v>
                </c:pt>
                <c:pt idx="4">
                  <c:v>51684.368656508072</c:v>
                </c:pt>
                <c:pt idx="5">
                  <c:v>46515.93179085727</c:v>
                </c:pt>
                <c:pt idx="6">
                  <c:v>42287.210718961149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27-4C99-BA7C-848EA11A08DD}"/>
            </c:ext>
          </c:extLst>
        </c:ser>
        <c:ser>
          <c:idx val="6"/>
          <c:order val="6"/>
          <c:tx>
            <c:strRef>
              <c:f>'Ex.4.1-b'!$N$15</c:f>
              <c:strCache>
                <c:ptCount val="1"/>
                <c:pt idx="0">
                  <c:v>7 marcha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'Ex.4.1-b'!$N$17:$N$23</c:f>
              <c:numCache>
                <c:formatCode>0.00</c:formatCode>
                <c:ptCount val="7"/>
                <c:pt idx="0">
                  <c:v>12.274911527853071</c:v>
                </c:pt>
                <c:pt idx="1">
                  <c:v>14.729893833423686</c:v>
                </c:pt>
                <c:pt idx="2">
                  <c:v>17.184876138994301</c:v>
                </c:pt>
                <c:pt idx="3">
                  <c:v>19.639858444564915</c:v>
                </c:pt>
                <c:pt idx="4">
                  <c:v>22.094840750135528</c:v>
                </c:pt>
                <c:pt idx="5">
                  <c:v>24.549823055706142</c:v>
                </c:pt>
                <c:pt idx="6">
                  <c:v>27.004805361276759</c:v>
                </c:pt>
              </c:numCache>
            </c:numRef>
          </c:xVal>
          <c:yVal>
            <c:numRef>
              <c:f>'Ex.4.1-b'!$O$17:$O$23</c:f>
              <c:numCache>
                <c:formatCode>0</c:formatCode>
                <c:ptCount val="7"/>
                <c:pt idx="0">
                  <c:v>38478.48507325336</c:v>
                </c:pt>
                <c:pt idx="1">
                  <c:v>40081.755284638915</c:v>
                </c:pt>
                <c:pt idx="2">
                  <c:v>41226.948292771456</c:v>
                </c:pt>
                <c:pt idx="3">
                  <c:v>42085.843048870862</c:v>
                </c:pt>
                <c:pt idx="4">
                  <c:v>39280.120178946141</c:v>
                </c:pt>
                <c:pt idx="5">
                  <c:v>35352.108161051525</c:v>
                </c:pt>
                <c:pt idx="6">
                  <c:v>32138.280146410474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27-4C99-BA7C-848EA11A08DD}"/>
            </c:ext>
          </c:extLst>
        </c:ser>
        <c:ser>
          <c:idx val="7"/>
          <c:order val="7"/>
          <c:tx>
            <c:strRef>
              <c:f>'Ex.4.1-b'!$P$15</c:f>
              <c:strCache>
                <c:ptCount val="1"/>
                <c:pt idx="0">
                  <c:v>8 marcha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'Ex.4.1-b'!$P$17:$P$23</c:f>
              <c:numCache>
                <c:formatCode>0.00</c:formatCode>
                <c:ptCount val="7"/>
                <c:pt idx="0">
                  <c:v>16.658808502086313</c:v>
                </c:pt>
                <c:pt idx="1">
                  <c:v>19.990570202503573</c:v>
                </c:pt>
                <c:pt idx="2">
                  <c:v>23.322331902920837</c:v>
                </c:pt>
                <c:pt idx="3">
                  <c:v>26.654093603338097</c:v>
                </c:pt>
                <c:pt idx="4">
                  <c:v>29.985855303755361</c:v>
                </c:pt>
                <c:pt idx="5">
                  <c:v>33.317617004172625</c:v>
                </c:pt>
                <c:pt idx="6">
                  <c:v>36.649378704589886</c:v>
                </c:pt>
              </c:numCache>
            </c:numRef>
          </c:xVal>
          <c:yVal>
            <c:numRef>
              <c:f>'Ex.4.1-b'!$Q$17:$Q$23</c:f>
              <c:numCache>
                <c:formatCode>0</c:formatCode>
                <c:ptCount val="7"/>
                <c:pt idx="0">
                  <c:v>28352.567948713</c:v>
                </c:pt>
                <c:pt idx="1">
                  <c:v>29533.924946576044</c:v>
                </c:pt>
                <c:pt idx="2">
                  <c:v>30377.751373621071</c:v>
                </c:pt>
                <c:pt idx="3">
                  <c:v>31010.621193904848</c:v>
                </c:pt>
                <c:pt idx="4">
                  <c:v>28943.24644764452</c:v>
                </c:pt>
                <c:pt idx="5">
                  <c:v>26048.921802880068</c:v>
                </c:pt>
                <c:pt idx="6">
                  <c:v>23680.838002618246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27-4C99-BA7C-848EA11A08DD}"/>
            </c:ext>
          </c:extLst>
        </c:ser>
        <c:ser>
          <c:idx val="8"/>
          <c:order val="8"/>
          <c:tx>
            <c:strRef>
              <c:f>'Ex.4.1-b'!$R$15</c:f>
              <c:strCache>
                <c:ptCount val="1"/>
                <c:pt idx="0">
                  <c:v>9 marcha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'Ex.4.1-b'!$R$17:$R$23</c:f>
              <c:numCache>
                <c:formatCode>0.00</c:formatCode>
                <c:ptCount val="7"/>
                <c:pt idx="0">
                  <c:v>19.435276585767362</c:v>
                </c:pt>
                <c:pt idx="1">
                  <c:v>23.322331902920837</c:v>
                </c:pt>
                <c:pt idx="2">
                  <c:v>27.209387220074309</c:v>
                </c:pt>
                <c:pt idx="3">
                  <c:v>31.09644253722778</c:v>
                </c:pt>
                <c:pt idx="4">
                  <c:v>34.983497854381255</c:v>
                </c:pt>
                <c:pt idx="5">
                  <c:v>38.870553171534723</c:v>
                </c:pt>
                <c:pt idx="6">
                  <c:v>42.757608488688206</c:v>
                </c:pt>
              </c:numCache>
            </c:numRef>
          </c:xVal>
          <c:yVal>
            <c:numRef>
              <c:f>'Ex.4.1-b'!$S$17:$S$23</c:f>
              <c:numCache>
                <c:formatCode>0</c:formatCode>
                <c:ptCount val="7"/>
                <c:pt idx="0">
                  <c:v>24302.201098896861</c:v>
                </c:pt>
                <c:pt idx="1">
                  <c:v>25314.792811350893</c:v>
                </c:pt>
                <c:pt idx="2">
                  <c:v>26038.072605960919</c:v>
                </c:pt>
                <c:pt idx="3">
                  <c:v>26580.53245191844</c:v>
                </c:pt>
                <c:pt idx="4">
                  <c:v>24808.496955123876</c:v>
                </c:pt>
                <c:pt idx="5">
                  <c:v>22327.647259611491</c:v>
                </c:pt>
                <c:pt idx="6">
                  <c:v>20297.861145101349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27-4C99-BA7C-848EA11A08DD}"/>
            </c:ext>
          </c:extLst>
        </c:ser>
        <c:ser>
          <c:idx val="9"/>
          <c:order val="9"/>
          <c:tx>
            <c:strRef>
              <c:f>'Ex.4.1-b'!$T$15</c:f>
              <c:strCache>
                <c:ptCount val="1"/>
                <c:pt idx="0">
                  <c:v>10 marcha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'Ex.4.1-b'!$T$17:$T$23</c:f>
              <c:numCache>
                <c:formatCode>0.00</c:formatCode>
                <c:ptCount val="7"/>
                <c:pt idx="0">
                  <c:v>25.913702114356486</c:v>
                </c:pt>
                <c:pt idx="1">
                  <c:v>31.09644253722778</c:v>
                </c:pt>
                <c:pt idx="2">
                  <c:v>36.279182960099078</c:v>
                </c:pt>
                <c:pt idx="3">
                  <c:v>41.461923382970376</c:v>
                </c:pt>
                <c:pt idx="4">
                  <c:v>46.644663805841674</c:v>
                </c:pt>
                <c:pt idx="5">
                  <c:v>51.827404228712972</c:v>
                </c:pt>
                <c:pt idx="6">
                  <c:v>57.01014465158427</c:v>
                </c:pt>
              </c:numCache>
            </c:numRef>
          </c:xVal>
          <c:yVal>
            <c:numRef>
              <c:f>'Ex.4.1-b'!$U$17:$U$23</c:f>
              <c:numCache>
                <c:formatCode>0</c:formatCode>
                <c:ptCount val="7"/>
                <c:pt idx="0">
                  <c:v>18226.650824172644</c:v>
                </c:pt>
                <c:pt idx="1">
                  <c:v>18986.094608513173</c:v>
                </c:pt>
                <c:pt idx="2">
                  <c:v>19528.55445447069</c:v>
                </c:pt>
                <c:pt idx="3">
                  <c:v>19935.399338938827</c:v>
                </c:pt>
                <c:pt idx="4">
                  <c:v>18606.372716342907</c:v>
                </c:pt>
                <c:pt idx="5">
                  <c:v>16745.735444708615</c:v>
                </c:pt>
                <c:pt idx="6">
                  <c:v>15223.395858826014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727-4C99-BA7C-848EA11A08DD}"/>
            </c:ext>
          </c:extLst>
        </c:ser>
        <c:ser>
          <c:idx val="11"/>
          <c:order val="11"/>
          <c:tx>
            <c:strRef>
              <c:f>'Ex.4.1-b'!$E$30:$E$31</c:f>
              <c:strCache>
                <c:ptCount val="2"/>
                <c:pt idx="0">
                  <c:v>Rt + Rg 0.6 (N)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'Ex.4.1-b'!$A$32:$A$38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'Ex.4.1-b'!$E$32:$E$38</c:f>
              <c:numCache>
                <c:formatCode>0.0</c:formatCode>
                <c:ptCount val="7"/>
                <c:pt idx="0">
                  <c:v>6118.08</c:v>
                </c:pt>
                <c:pt idx="1">
                  <c:v>6446.7199999999993</c:v>
                </c:pt>
                <c:pt idx="2">
                  <c:v>6833.92</c:v>
                </c:pt>
                <c:pt idx="3">
                  <c:v>7279.68</c:v>
                </c:pt>
                <c:pt idx="4">
                  <c:v>7784</c:v>
                </c:pt>
                <c:pt idx="5">
                  <c:v>8346.8799999999992</c:v>
                </c:pt>
                <c:pt idx="6">
                  <c:v>8968.32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727-4C99-BA7C-848EA11A08DD}"/>
            </c:ext>
          </c:extLst>
        </c:ser>
        <c:ser>
          <c:idx val="12"/>
          <c:order val="12"/>
          <c:tx>
            <c:strRef>
              <c:f>'Ex.4.1-b'!$F$30:$F$31</c:f>
              <c:strCache>
                <c:ptCount val="2"/>
                <c:pt idx="0">
                  <c:v>Rt + Rg2.6 (N)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'Ex.4.1-b'!$A$32:$A$38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'Ex.4.1-b'!$F$32:$F$38</c:f>
              <c:numCache>
                <c:formatCode>0.0</c:formatCode>
                <c:ptCount val="7"/>
                <c:pt idx="0">
                  <c:v>14718.08</c:v>
                </c:pt>
                <c:pt idx="1">
                  <c:v>15046.72</c:v>
                </c:pt>
                <c:pt idx="2">
                  <c:v>15433.92</c:v>
                </c:pt>
                <c:pt idx="3">
                  <c:v>15879.68</c:v>
                </c:pt>
                <c:pt idx="4">
                  <c:v>16384</c:v>
                </c:pt>
                <c:pt idx="5">
                  <c:v>16946.879999999997</c:v>
                </c:pt>
                <c:pt idx="6">
                  <c:v>17568.32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727-4C99-BA7C-848EA11A08DD}"/>
            </c:ext>
          </c:extLst>
        </c:ser>
        <c:ser>
          <c:idx val="13"/>
          <c:order val="13"/>
          <c:tx>
            <c:strRef>
              <c:f>'Ex.4.1-b'!$G$30:$G$31</c:f>
              <c:strCache>
                <c:ptCount val="2"/>
                <c:pt idx="0">
                  <c:v>Rt + Rg 5.4 (N)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'Ex.4.1-b'!$A$32:$A$38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'Ex.4.1-b'!$G$32:$G$38</c:f>
              <c:numCache>
                <c:formatCode>0.0</c:formatCode>
                <c:ptCount val="7"/>
                <c:pt idx="0">
                  <c:v>26758.080000000002</c:v>
                </c:pt>
                <c:pt idx="1">
                  <c:v>27086.720000000001</c:v>
                </c:pt>
                <c:pt idx="2">
                  <c:v>27473.919999999998</c:v>
                </c:pt>
                <c:pt idx="3">
                  <c:v>27919.68</c:v>
                </c:pt>
                <c:pt idx="4">
                  <c:v>28424</c:v>
                </c:pt>
                <c:pt idx="5">
                  <c:v>28986.879999999997</c:v>
                </c:pt>
                <c:pt idx="6">
                  <c:v>29608.32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727-4C99-BA7C-848EA11A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65568"/>
        <c:axId val="413866224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'Ex.4.1-b'!$D$30</c15:sqref>
                        </c15:formulaRef>
                      </c:ext>
                    </c:extLst>
                    <c:strCache>
                      <c:ptCount val="1"/>
                      <c:pt idx="0">
                        <c:v>Rt (N)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'Ex.4.1-b'!$A$32:$A$41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'Ex.4.1-b'!$D$32:$D$41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3538.0800000000004</c:v>
                      </c:pt>
                      <c:pt idx="1">
                        <c:v>3866.7199999999993</c:v>
                      </c:pt>
                      <c:pt idx="2">
                        <c:v>4253.92</c:v>
                      </c:pt>
                      <c:pt idx="3">
                        <c:v>4699.68</c:v>
                      </c:pt>
                      <c:pt idx="4">
                        <c:v>5204</c:v>
                      </c:pt>
                      <c:pt idx="5">
                        <c:v>5766.8799999999992</c:v>
                      </c:pt>
                      <c:pt idx="6">
                        <c:v>6388.32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A727-4C99-BA7C-848EA11A08DD}"/>
                  </c:ext>
                </c:extLst>
              </c15:ser>
            </c15:filteredScatterSeries>
          </c:ext>
        </c:extLst>
      </c:scatterChart>
      <c:valAx>
        <c:axId val="4138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Velocidade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6224"/>
        <c:crosses val="autoZero"/>
        <c:crossBetween val="midCat"/>
      </c:valAx>
      <c:valAx>
        <c:axId val="4138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Forca motriz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Ex. 4.1 - c) Resistencia x Velocidade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'Ex.4.1-c'!$B$15</c:f>
              <c:strCache>
                <c:ptCount val="1"/>
                <c:pt idx="0">
                  <c:v>1 marcha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'Ex.4.1-c'!$B$17:$B$23</c:f>
              <c:numCache>
                <c:formatCode>0.00</c:formatCode>
                <c:ptCount val="7"/>
                <c:pt idx="0">
                  <c:v>2.3322331902920834</c:v>
                </c:pt>
                <c:pt idx="1">
                  <c:v>2.7986798283505001</c:v>
                </c:pt>
                <c:pt idx="2">
                  <c:v>3.2651264664089168</c:v>
                </c:pt>
                <c:pt idx="3">
                  <c:v>3.7315731044673339</c:v>
                </c:pt>
                <c:pt idx="4">
                  <c:v>4.1980197425257506</c:v>
                </c:pt>
                <c:pt idx="5">
                  <c:v>4.6644663805841668</c:v>
                </c:pt>
                <c:pt idx="6">
                  <c:v>5.130913018642584</c:v>
                </c:pt>
              </c:numCache>
            </c:numRef>
          </c:xVal>
          <c:yVal>
            <c:numRef>
              <c:f>'Ex.4.1-c'!$C$17:$C$23</c:f>
              <c:numCache>
                <c:formatCode>0</c:formatCode>
                <c:ptCount val="7"/>
                <c:pt idx="0">
                  <c:v>202518.34249080718</c:v>
                </c:pt>
                <c:pt idx="1">
                  <c:v>210956.60676125746</c:v>
                </c:pt>
                <c:pt idx="2">
                  <c:v>216983.93838300768</c:v>
                </c:pt>
                <c:pt idx="3">
                  <c:v>221504.43709932032</c:v>
                </c:pt>
                <c:pt idx="4">
                  <c:v>206737.47462603229</c:v>
                </c:pt>
                <c:pt idx="5">
                  <c:v>186063.72716342908</c:v>
                </c:pt>
                <c:pt idx="6">
                  <c:v>169148.8428758446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5-4A63-9027-915952A600ED}"/>
            </c:ext>
          </c:extLst>
        </c:ser>
        <c:ser>
          <c:idx val="1"/>
          <c:order val="1"/>
          <c:tx>
            <c:strRef>
              <c:f>'Ex.4.1-c'!$D$15</c:f>
              <c:strCache>
                <c:ptCount val="1"/>
                <c:pt idx="0">
                  <c:v>2 marcha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'Ex.4.1-c'!$D$17:$D$23</c:f>
              <c:numCache>
                <c:formatCode>0.00</c:formatCode>
                <c:ptCount val="7"/>
                <c:pt idx="0">
                  <c:v>2.952193911762131</c:v>
                </c:pt>
                <c:pt idx="1">
                  <c:v>3.5426326941145572</c:v>
                </c:pt>
                <c:pt idx="2">
                  <c:v>4.1330714764669834</c:v>
                </c:pt>
                <c:pt idx="3">
                  <c:v>4.7235102588194096</c:v>
                </c:pt>
                <c:pt idx="4">
                  <c:v>5.3139490411718358</c:v>
                </c:pt>
                <c:pt idx="5">
                  <c:v>5.9043878235242619</c:v>
                </c:pt>
                <c:pt idx="6">
                  <c:v>6.494826605876689</c:v>
                </c:pt>
              </c:numCache>
            </c:numRef>
          </c:xVal>
          <c:yVal>
            <c:numRef>
              <c:f>'Ex.4.1-c'!$E$17:$E$23</c:f>
              <c:numCache>
                <c:formatCode>0</c:formatCode>
                <c:ptCount val="7"/>
                <c:pt idx="0">
                  <c:v>159989.49056773767</c:v>
                </c:pt>
                <c:pt idx="1">
                  <c:v>166655.71934139339</c:v>
                </c:pt>
                <c:pt idx="2">
                  <c:v>171417.31132257608</c:v>
                </c:pt>
                <c:pt idx="3">
                  <c:v>174988.50530846306</c:v>
                </c:pt>
                <c:pt idx="4">
                  <c:v>163322.60495456553</c:v>
                </c:pt>
                <c:pt idx="5">
                  <c:v>146990.34445910898</c:v>
                </c:pt>
                <c:pt idx="6">
                  <c:v>133627.58587191722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75-4A63-9027-915952A600ED}"/>
            </c:ext>
          </c:extLst>
        </c:ser>
        <c:ser>
          <c:idx val="2"/>
          <c:order val="2"/>
          <c:tx>
            <c:strRef>
              <c:f>'Ex.4.1-c'!$F$15</c:f>
              <c:strCache>
                <c:ptCount val="1"/>
                <c:pt idx="0">
                  <c:v>3 marcha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'Ex.4.1-c'!$F$17:$F$23</c:f>
              <c:numCache>
                <c:formatCode>0.00</c:formatCode>
                <c:ptCount val="7"/>
                <c:pt idx="0">
                  <c:v>4.021091707400144</c:v>
                </c:pt>
                <c:pt idx="1">
                  <c:v>4.8253100488801728</c:v>
                </c:pt>
                <c:pt idx="2">
                  <c:v>5.6295283903602016</c:v>
                </c:pt>
                <c:pt idx="3">
                  <c:v>6.4337467318402304</c:v>
                </c:pt>
                <c:pt idx="4">
                  <c:v>7.2379650733202592</c:v>
                </c:pt>
                <c:pt idx="5">
                  <c:v>8.042183414800288</c:v>
                </c:pt>
                <c:pt idx="6">
                  <c:v>8.8464017562803186</c:v>
                </c:pt>
              </c:numCache>
            </c:numRef>
          </c:xVal>
          <c:yVal>
            <c:numRef>
              <c:f>'Ex.4.1-c'!$G$17:$G$23</c:f>
              <c:numCache>
                <c:formatCode>0</c:formatCode>
                <c:ptCount val="7"/>
                <c:pt idx="0">
                  <c:v>117460.63864466816</c:v>
                </c:pt>
                <c:pt idx="1">
                  <c:v>122354.83192152933</c:v>
                </c:pt>
                <c:pt idx="2">
                  <c:v>125850.68426214445</c:v>
                </c:pt>
                <c:pt idx="3">
                  <c:v>128472.57351760579</c:v>
                </c:pt>
                <c:pt idx="4">
                  <c:v>119907.73528309874</c:v>
                </c:pt>
                <c:pt idx="5">
                  <c:v>107916.96175478886</c:v>
                </c:pt>
                <c:pt idx="6">
                  <c:v>98106.328867989854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5-4A63-9027-915952A600ED}"/>
            </c:ext>
          </c:extLst>
        </c:ser>
        <c:ser>
          <c:idx val="3"/>
          <c:order val="3"/>
          <c:tx>
            <c:strRef>
              <c:f>'Ex.4.1-c'!$H$15</c:f>
              <c:strCache>
                <c:ptCount val="1"/>
                <c:pt idx="0">
                  <c:v>4 marcha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'Ex.4.1-c'!$H$17:$H$23</c:f>
              <c:numCache>
                <c:formatCode>0.00</c:formatCode>
                <c:ptCount val="7"/>
                <c:pt idx="0">
                  <c:v>5.4237981169583342</c:v>
                </c:pt>
                <c:pt idx="1">
                  <c:v>6.5085577403500006</c:v>
                </c:pt>
                <c:pt idx="2">
                  <c:v>7.5933173637416678</c:v>
                </c:pt>
                <c:pt idx="3">
                  <c:v>8.6780769871333341</c:v>
                </c:pt>
                <c:pt idx="4">
                  <c:v>9.7628366105250013</c:v>
                </c:pt>
                <c:pt idx="5">
                  <c:v>10.847596233916668</c:v>
                </c:pt>
                <c:pt idx="6">
                  <c:v>11.932355857308336</c:v>
                </c:pt>
              </c:numCache>
            </c:numRef>
          </c:xVal>
          <c:yVal>
            <c:numRef>
              <c:f>'Ex.4.1-c'!$I$17:$I$23</c:f>
              <c:numCache>
                <c:formatCode>0</c:formatCode>
                <c:ptCount val="7"/>
                <c:pt idx="0">
                  <c:v>87082.887271047075</c:v>
                </c:pt>
                <c:pt idx="1">
                  <c:v>90711.340907340709</c:v>
                </c:pt>
                <c:pt idx="2">
                  <c:v>93303.093504693286</c:v>
                </c:pt>
                <c:pt idx="3">
                  <c:v>95246.907952707741</c:v>
                </c:pt>
                <c:pt idx="4">
                  <c:v>88897.114089193885</c:v>
                </c:pt>
                <c:pt idx="5">
                  <c:v>80007.402680274492</c:v>
                </c:pt>
                <c:pt idx="6">
                  <c:v>72734.002436613184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75-4A63-9027-915952A600ED}"/>
            </c:ext>
          </c:extLst>
        </c:ser>
        <c:ser>
          <c:idx val="4"/>
          <c:order val="4"/>
          <c:tx>
            <c:strRef>
              <c:f>'Ex.4.1-c'!$J$15</c:f>
              <c:strCache>
                <c:ptCount val="1"/>
                <c:pt idx="0">
                  <c:v>5 marcha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'Ex.4.1-c'!$J$17:$J$23</c:f>
              <c:numCache>
                <c:formatCode>0.00</c:formatCode>
                <c:ptCount val="7"/>
                <c:pt idx="0">
                  <c:v>7.2882287196627615</c:v>
                </c:pt>
                <c:pt idx="1">
                  <c:v>8.7458744635953138</c:v>
                </c:pt>
                <c:pt idx="2">
                  <c:v>10.203520207527866</c:v>
                </c:pt>
                <c:pt idx="3">
                  <c:v>11.661165951460418</c:v>
                </c:pt>
                <c:pt idx="4">
                  <c:v>13.118811695392971</c:v>
                </c:pt>
                <c:pt idx="5">
                  <c:v>14.576457439325523</c:v>
                </c:pt>
                <c:pt idx="6">
                  <c:v>16.034103183258075</c:v>
                </c:pt>
              </c:numCache>
            </c:numRef>
          </c:xVal>
          <c:yVal>
            <c:numRef>
              <c:f>'Ex.4.1-c'!$K$17:$K$23</c:f>
              <c:numCache>
                <c:formatCode>0</c:formatCode>
                <c:ptCount val="7"/>
                <c:pt idx="0">
                  <c:v>64805.869597058285</c:v>
                </c:pt>
                <c:pt idx="1">
                  <c:v>67506.114163602382</c:v>
                </c:pt>
                <c:pt idx="2">
                  <c:v>69434.860282562455</c:v>
                </c:pt>
                <c:pt idx="3">
                  <c:v>70881.419871782506</c:v>
                </c:pt>
                <c:pt idx="4">
                  <c:v>66155.99188033033</c:v>
                </c:pt>
                <c:pt idx="5">
                  <c:v>59540.392692297304</c:v>
                </c:pt>
                <c:pt idx="6">
                  <c:v>54127.62972027027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75-4A63-9027-915952A600ED}"/>
            </c:ext>
          </c:extLst>
        </c:ser>
        <c:ser>
          <c:idx val="5"/>
          <c:order val="5"/>
          <c:tx>
            <c:strRef>
              <c:f>'Ex.4.1-c'!$L$15</c:f>
              <c:strCache>
                <c:ptCount val="1"/>
                <c:pt idx="0">
                  <c:v>6 marcha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'Ex.4.1-c'!$L$17:$L$23</c:f>
              <c:numCache>
                <c:formatCode>0.00</c:formatCode>
                <c:ptCount val="7"/>
                <c:pt idx="0">
                  <c:v>9.3289327611683337</c:v>
                </c:pt>
                <c:pt idx="1">
                  <c:v>11.194719313402</c:v>
                </c:pt>
                <c:pt idx="2">
                  <c:v>13.060505865635667</c:v>
                </c:pt>
                <c:pt idx="3">
                  <c:v>14.926292417869336</c:v>
                </c:pt>
                <c:pt idx="4">
                  <c:v>16.792078970103002</c:v>
                </c:pt>
                <c:pt idx="5">
                  <c:v>18.657865522336667</c:v>
                </c:pt>
                <c:pt idx="6">
                  <c:v>20.523652074570336</c:v>
                </c:pt>
              </c:numCache>
            </c:numRef>
          </c:xVal>
          <c:yVal>
            <c:numRef>
              <c:f>'Ex.4.1-c'!$M$17:$M$23</c:f>
              <c:numCache>
                <c:formatCode>0</c:formatCode>
                <c:ptCount val="7"/>
                <c:pt idx="0">
                  <c:v>50629.585622701794</c:v>
                </c:pt>
                <c:pt idx="1">
                  <c:v>52739.151690314364</c:v>
                </c:pt>
                <c:pt idx="2">
                  <c:v>54245.984595751921</c:v>
                </c:pt>
                <c:pt idx="3">
                  <c:v>55376.10927483008</c:v>
                </c:pt>
                <c:pt idx="4">
                  <c:v>51684.368656508072</c:v>
                </c:pt>
                <c:pt idx="5">
                  <c:v>46515.93179085727</c:v>
                </c:pt>
                <c:pt idx="6">
                  <c:v>42287.210718961149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75-4A63-9027-915952A600ED}"/>
            </c:ext>
          </c:extLst>
        </c:ser>
        <c:ser>
          <c:idx val="6"/>
          <c:order val="6"/>
          <c:tx>
            <c:strRef>
              <c:f>'Ex.4.1-c'!$N$15</c:f>
              <c:strCache>
                <c:ptCount val="1"/>
                <c:pt idx="0">
                  <c:v>7 marcha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'Ex.4.1-c'!$N$17:$N$23</c:f>
              <c:numCache>
                <c:formatCode>0.00</c:formatCode>
                <c:ptCount val="7"/>
                <c:pt idx="0">
                  <c:v>12.274911527853071</c:v>
                </c:pt>
                <c:pt idx="1">
                  <c:v>14.729893833423686</c:v>
                </c:pt>
                <c:pt idx="2">
                  <c:v>17.184876138994301</c:v>
                </c:pt>
                <c:pt idx="3">
                  <c:v>19.639858444564915</c:v>
                </c:pt>
                <c:pt idx="4">
                  <c:v>22.094840750135528</c:v>
                </c:pt>
                <c:pt idx="5">
                  <c:v>24.549823055706142</c:v>
                </c:pt>
                <c:pt idx="6">
                  <c:v>27.004805361276759</c:v>
                </c:pt>
              </c:numCache>
            </c:numRef>
          </c:xVal>
          <c:yVal>
            <c:numRef>
              <c:f>'Ex.4.1-c'!$O$17:$O$23</c:f>
              <c:numCache>
                <c:formatCode>0</c:formatCode>
                <c:ptCount val="7"/>
                <c:pt idx="0">
                  <c:v>38478.48507325336</c:v>
                </c:pt>
                <c:pt idx="1">
                  <c:v>40081.755284638915</c:v>
                </c:pt>
                <c:pt idx="2">
                  <c:v>41226.948292771456</c:v>
                </c:pt>
                <c:pt idx="3">
                  <c:v>42085.843048870862</c:v>
                </c:pt>
                <c:pt idx="4">
                  <c:v>39280.120178946141</c:v>
                </c:pt>
                <c:pt idx="5">
                  <c:v>35352.108161051525</c:v>
                </c:pt>
                <c:pt idx="6">
                  <c:v>32138.280146410474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975-4A63-9027-915952A600ED}"/>
            </c:ext>
          </c:extLst>
        </c:ser>
        <c:ser>
          <c:idx val="7"/>
          <c:order val="7"/>
          <c:tx>
            <c:strRef>
              <c:f>'Ex.4.1-c'!$P$15</c:f>
              <c:strCache>
                <c:ptCount val="1"/>
                <c:pt idx="0">
                  <c:v>8 marcha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'Ex.4.1-c'!$P$17:$P$23</c:f>
              <c:numCache>
                <c:formatCode>0.00</c:formatCode>
                <c:ptCount val="7"/>
                <c:pt idx="0">
                  <c:v>16.658808502086313</c:v>
                </c:pt>
                <c:pt idx="1">
                  <c:v>19.990570202503573</c:v>
                </c:pt>
                <c:pt idx="2">
                  <c:v>23.322331902920837</c:v>
                </c:pt>
                <c:pt idx="3">
                  <c:v>26.654093603338097</c:v>
                </c:pt>
                <c:pt idx="4">
                  <c:v>29.985855303755361</c:v>
                </c:pt>
                <c:pt idx="5">
                  <c:v>33.317617004172625</c:v>
                </c:pt>
                <c:pt idx="6">
                  <c:v>36.649378704589886</c:v>
                </c:pt>
              </c:numCache>
            </c:numRef>
          </c:xVal>
          <c:yVal>
            <c:numRef>
              <c:f>'Ex.4.1-c'!$Q$17:$Q$23</c:f>
              <c:numCache>
                <c:formatCode>0</c:formatCode>
                <c:ptCount val="7"/>
                <c:pt idx="0">
                  <c:v>28352.567948713</c:v>
                </c:pt>
                <c:pt idx="1">
                  <c:v>29533.924946576044</c:v>
                </c:pt>
                <c:pt idx="2">
                  <c:v>30377.751373621071</c:v>
                </c:pt>
                <c:pt idx="3">
                  <c:v>31010.621193904848</c:v>
                </c:pt>
                <c:pt idx="4">
                  <c:v>28943.24644764452</c:v>
                </c:pt>
                <c:pt idx="5">
                  <c:v>26048.921802880068</c:v>
                </c:pt>
                <c:pt idx="6">
                  <c:v>23680.838002618246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975-4A63-9027-915952A600ED}"/>
            </c:ext>
          </c:extLst>
        </c:ser>
        <c:ser>
          <c:idx val="8"/>
          <c:order val="8"/>
          <c:tx>
            <c:strRef>
              <c:f>'Ex.4.1-c'!$R$15</c:f>
              <c:strCache>
                <c:ptCount val="1"/>
                <c:pt idx="0">
                  <c:v>9 marcha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'Ex.4.1-c'!$R$17:$R$23</c:f>
              <c:numCache>
                <c:formatCode>0.00</c:formatCode>
                <c:ptCount val="7"/>
                <c:pt idx="0">
                  <c:v>19.435276585767362</c:v>
                </c:pt>
                <c:pt idx="1">
                  <c:v>23.322331902920837</c:v>
                </c:pt>
                <c:pt idx="2">
                  <c:v>27.209387220074309</c:v>
                </c:pt>
                <c:pt idx="3">
                  <c:v>31.09644253722778</c:v>
                </c:pt>
                <c:pt idx="4">
                  <c:v>34.983497854381255</c:v>
                </c:pt>
                <c:pt idx="5">
                  <c:v>38.870553171534723</c:v>
                </c:pt>
                <c:pt idx="6">
                  <c:v>42.757608488688206</c:v>
                </c:pt>
              </c:numCache>
            </c:numRef>
          </c:xVal>
          <c:yVal>
            <c:numRef>
              <c:f>'Ex.4.1-c'!$S$17:$S$23</c:f>
              <c:numCache>
                <c:formatCode>0</c:formatCode>
                <c:ptCount val="7"/>
                <c:pt idx="0">
                  <c:v>24302.201098896861</c:v>
                </c:pt>
                <c:pt idx="1">
                  <c:v>25314.792811350893</c:v>
                </c:pt>
                <c:pt idx="2">
                  <c:v>26038.072605960919</c:v>
                </c:pt>
                <c:pt idx="3">
                  <c:v>26580.53245191844</c:v>
                </c:pt>
                <c:pt idx="4">
                  <c:v>24808.496955123876</c:v>
                </c:pt>
                <c:pt idx="5">
                  <c:v>22327.647259611491</c:v>
                </c:pt>
                <c:pt idx="6">
                  <c:v>20297.861145101349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5-4A63-9027-915952A600ED}"/>
            </c:ext>
          </c:extLst>
        </c:ser>
        <c:ser>
          <c:idx val="9"/>
          <c:order val="9"/>
          <c:tx>
            <c:strRef>
              <c:f>'Ex.4.1-c'!$T$15</c:f>
              <c:strCache>
                <c:ptCount val="1"/>
                <c:pt idx="0">
                  <c:v>10 marcha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'Ex.4.1-c'!$T$17:$T$23</c:f>
              <c:numCache>
                <c:formatCode>0.00</c:formatCode>
                <c:ptCount val="7"/>
                <c:pt idx="0">
                  <c:v>25.913702114356486</c:v>
                </c:pt>
                <c:pt idx="1">
                  <c:v>31.09644253722778</c:v>
                </c:pt>
                <c:pt idx="2">
                  <c:v>36.279182960099078</c:v>
                </c:pt>
                <c:pt idx="3">
                  <c:v>41.461923382970376</c:v>
                </c:pt>
                <c:pt idx="4">
                  <c:v>46.644663805841674</c:v>
                </c:pt>
                <c:pt idx="5">
                  <c:v>51.827404228712972</c:v>
                </c:pt>
                <c:pt idx="6">
                  <c:v>57.01014465158427</c:v>
                </c:pt>
              </c:numCache>
            </c:numRef>
          </c:xVal>
          <c:yVal>
            <c:numRef>
              <c:f>'Ex.4.1-c'!$U$17:$U$23</c:f>
              <c:numCache>
                <c:formatCode>0</c:formatCode>
                <c:ptCount val="7"/>
                <c:pt idx="0">
                  <c:v>18226.650824172644</c:v>
                </c:pt>
                <c:pt idx="1">
                  <c:v>18986.094608513173</c:v>
                </c:pt>
                <c:pt idx="2">
                  <c:v>19528.55445447069</c:v>
                </c:pt>
                <c:pt idx="3">
                  <c:v>19935.399338938827</c:v>
                </c:pt>
                <c:pt idx="4">
                  <c:v>18606.372716342907</c:v>
                </c:pt>
                <c:pt idx="5">
                  <c:v>16745.735444708615</c:v>
                </c:pt>
                <c:pt idx="6">
                  <c:v>15223.395858826014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975-4A63-9027-915952A600ED}"/>
            </c:ext>
          </c:extLst>
        </c:ser>
        <c:ser>
          <c:idx val="14"/>
          <c:order val="14"/>
          <c:tx>
            <c:strRef>
              <c:f>'Ex.4.1-c'!$H$30:$H$31</c:f>
              <c:strCache>
                <c:ptCount val="2"/>
                <c:pt idx="0">
                  <c:v>Rt em Terra seca (N)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'Ex.4.1-c'!$A$32:$A$38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'Ex.4.1-c'!$H$32:$H$38</c:f>
              <c:numCache>
                <c:formatCode>0.0</c:formatCode>
                <c:ptCount val="7"/>
                <c:pt idx="0">
                  <c:v>17470.079999999998</c:v>
                </c:pt>
                <c:pt idx="1">
                  <c:v>17798.719999999998</c:v>
                </c:pt>
                <c:pt idx="2">
                  <c:v>18185.920000000002</c:v>
                </c:pt>
                <c:pt idx="3">
                  <c:v>18631.68</c:v>
                </c:pt>
                <c:pt idx="4">
                  <c:v>19136</c:v>
                </c:pt>
                <c:pt idx="5">
                  <c:v>19698.88</c:v>
                </c:pt>
                <c:pt idx="6">
                  <c:v>20320.320000000003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975-4A63-9027-915952A60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65568"/>
        <c:axId val="413866224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'Ex.4.1-c'!$D$30</c15:sqref>
                        </c15:formulaRef>
                      </c:ext>
                    </c:extLst>
                    <c:strCache>
                      <c:ptCount val="1"/>
                      <c:pt idx="0">
                        <c:v>Rt (N)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'Ex.4.1-c'!$A$32:$A$41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'Ex.4.1-c'!$D$32:$D$41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3538.0800000000004</c:v>
                      </c:pt>
                      <c:pt idx="1">
                        <c:v>3866.7199999999993</c:v>
                      </c:pt>
                      <c:pt idx="2">
                        <c:v>4253.92</c:v>
                      </c:pt>
                      <c:pt idx="3">
                        <c:v>4699.68</c:v>
                      </c:pt>
                      <c:pt idx="4">
                        <c:v>5204</c:v>
                      </c:pt>
                      <c:pt idx="5">
                        <c:v>5766.8799999999992</c:v>
                      </c:pt>
                      <c:pt idx="6">
                        <c:v>6388.32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5975-4A63-9027-915952A600E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'Ex.4.1-c'!$E$30:$E$31</c15:sqref>
                        </c15:formulaRef>
                      </c:ext>
                    </c:extLst>
                    <c:strCache>
                      <c:ptCount val="2"/>
                      <c:pt idx="0">
                        <c:v>Rt + Rg 0.6 (N)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'Ex.4.1-c'!$A$32:$A$38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'Ex.4.1-c'!$E$32:$E$38</c15:sqref>
                        </c15:formulaRef>
                      </c:ext>
                    </c:extLst>
                    <c:numCache>
                      <c:formatCode>0.0</c:formatCode>
                      <c:ptCount val="7"/>
                      <c:pt idx="0">
                        <c:v>6118.08</c:v>
                      </c:pt>
                      <c:pt idx="1">
                        <c:v>6446.7199999999993</c:v>
                      </c:pt>
                      <c:pt idx="2">
                        <c:v>6833.92</c:v>
                      </c:pt>
                      <c:pt idx="3">
                        <c:v>7279.68</c:v>
                      </c:pt>
                      <c:pt idx="4">
                        <c:v>7784</c:v>
                      </c:pt>
                      <c:pt idx="5">
                        <c:v>8346.8799999999992</c:v>
                      </c:pt>
                      <c:pt idx="6">
                        <c:v>8968.32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975-4A63-9027-915952A600E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'Ex.4.1-c'!$F$30:$F$31</c15:sqref>
                        </c15:formulaRef>
                      </c:ext>
                    </c:extLst>
                    <c:strCache>
                      <c:ptCount val="2"/>
                      <c:pt idx="0">
                        <c:v>Rt + Rg2.6 (N)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'Ex.4.1-c'!$A$32:$A$38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'Ex.4.1-c'!$F$32:$F$38</c15:sqref>
                        </c15:formulaRef>
                      </c:ext>
                    </c:extLst>
                    <c:numCache>
                      <c:formatCode>0.0</c:formatCode>
                      <c:ptCount val="7"/>
                      <c:pt idx="0">
                        <c:v>14718.08</c:v>
                      </c:pt>
                      <c:pt idx="1">
                        <c:v>15046.72</c:v>
                      </c:pt>
                      <c:pt idx="2">
                        <c:v>15433.92</c:v>
                      </c:pt>
                      <c:pt idx="3">
                        <c:v>15879.68</c:v>
                      </c:pt>
                      <c:pt idx="4">
                        <c:v>16384</c:v>
                      </c:pt>
                      <c:pt idx="5">
                        <c:v>16946.879999999997</c:v>
                      </c:pt>
                      <c:pt idx="6">
                        <c:v>17568.32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975-4A63-9027-915952A600ED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'Ex.4.1-c'!$G$30:$G$31</c15:sqref>
                        </c15:formulaRef>
                      </c:ext>
                    </c:extLst>
                    <c:strCache>
                      <c:ptCount val="2"/>
                      <c:pt idx="0">
                        <c:v>Rt + Rg 5.4 (N)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'Ex.4.1-c'!$A$32:$A$38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'Ex.4.1-c'!$G$32:$G$38</c15:sqref>
                        </c15:formulaRef>
                      </c:ext>
                    </c:extLst>
                    <c:numCache>
                      <c:formatCode>0.0</c:formatCode>
                      <c:ptCount val="7"/>
                      <c:pt idx="0">
                        <c:v>26758.080000000002</c:v>
                      </c:pt>
                      <c:pt idx="1">
                        <c:v>27086.720000000001</c:v>
                      </c:pt>
                      <c:pt idx="2">
                        <c:v>27473.919999999998</c:v>
                      </c:pt>
                      <c:pt idx="3">
                        <c:v>27919.68</c:v>
                      </c:pt>
                      <c:pt idx="4">
                        <c:v>28424</c:v>
                      </c:pt>
                      <c:pt idx="5">
                        <c:v>28986.879999999997</c:v>
                      </c:pt>
                      <c:pt idx="6">
                        <c:v>29608.32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975-4A63-9027-915952A600ED}"/>
                  </c:ext>
                </c:extLst>
              </c15:ser>
            </c15:filteredScatterSeries>
          </c:ext>
        </c:extLst>
      </c:scatterChart>
      <c:valAx>
        <c:axId val="4138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Velocidade</a:t>
                </a:r>
                <a:r>
                  <a:rPr lang="en-US" baseline="0"/>
                  <a:t>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6224"/>
        <c:crosses val="autoZero"/>
        <c:crossBetween val="midCat"/>
      </c:valAx>
      <c:valAx>
        <c:axId val="4138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Forca motriz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Ex. 4.1 - d) Resistencia x Velocidade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13"/>
          <c:tx>
            <c:strRef>
              <c:f>'Ex.4.1-d'!$G$31:$G$32</c:f>
              <c:strCache>
                <c:ptCount val="2"/>
                <c:pt idx="0">
                  <c:v>Rt + Rg 5.4 (N)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'Ex.4.1-d'!$A$33:$A$39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'Ex.4.1-d'!$G$33:$G$39</c:f>
              <c:numCache>
                <c:formatCode>0.0</c:formatCode>
                <c:ptCount val="7"/>
                <c:pt idx="0">
                  <c:v>26758.080000000002</c:v>
                </c:pt>
                <c:pt idx="1">
                  <c:v>27086.720000000001</c:v>
                </c:pt>
                <c:pt idx="2">
                  <c:v>27473.919999999998</c:v>
                </c:pt>
                <c:pt idx="3">
                  <c:v>27919.68</c:v>
                </c:pt>
                <c:pt idx="4">
                  <c:v>28424</c:v>
                </c:pt>
                <c:pt idx="5">
                  <c:v>28986.879999999997</c:v>
                </c:pt>
                <c:pt idx="6">
                  <c:v>29608.32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12A-442E-9FBC-C84AB64DFE1D}"/>
            </c:ext>
          </c:extLst>
        </c:ser>
        <c:ser>
          <c:idx val="15"/>
          <c:order val="15"/>
          <c:tx>
            <c:v>Rotacao 1500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('Ex.4.1-d'!$B$25,'Ex.4.1-d'!$D$25,'Ex.4.1-d'!$F$25,'Ex.4.1-d'!$H$25,'Ex.4.1-d'!$J$25,'Ex.4.1-d'!$L$25,'Ex.4.1-d'!$N$25,'Ex.4.1-d'!$P$25,'Ex.4.1-d'!$R$25,'Ex.4.1-d'!$T$25)</c:f>
              <c:numCache>
                <c:formatCode>0.00</c:formatCode>
                <c:ptCount val="10"/>
                <c:pt idx="0">
                  <c:v>3.4983497854381258</c:v>
                </c:pt>
                <c:pt idx="1">
                  <c:v>4.4282908676431969</c:v>
                </c:pt>
                <c:pt idx="2">
                  <c:v>6.0316375611002169</c:v>
                </c:pt>
                <c:pt idx="3">
                  <c:v>8.1356971754375014</c:v>
                </c:pt>
                <c:pt idx="4">
                  <c:v>10.932343079494142</c:v>
                </c:pt>
                <c:pt idx="5">
                  <c:v>20.523652074570336</c:v>
                </c:pt>
                <c:pt idx="6">
                  <c:v>18.41236729177961</c:v>
                </c:pt>
                <c:pt idx="7">
                  <c:v>24.988212753129467</c:v>
                </c:pt>
                <c:pt idx="8">
                  <c:v>29.152914878651046</c:v>
                </c:pt>
                <c:pt idx="9">
                  <c:v>38.870553171534731</c:v>
                </c:pt>
              </c:numCache>
            </c:numRef>
          </c:xVal>
          <c:yVal>
            <c:numRef>
              <c:f>('Ex.4.1-d'!$C$25,'Ex.4.1-d'!$E$25,'Ex.4.1-d'!$G$25,'Ex.4.1-d'!$I$25,'Ex.4.1-d'!$K$25,'Ex.4.1-d'!$M$25,'Ex.4.1-d'!$O$25,'Ex.4.1-d'!$Q$25,'Ex.4.1-d'!$S$25,'Ex.4.1-d'!$U$25)</c:f>
              <c:numCache>
                <c:formatCode>0</c:formatCode>
                <c:ptCount val="10"/>
                <c:pt idx="0">
                  <c:v>227833.13530215801</c:v>
                </c:pt>
                <c:pt idx="1">
                  <c:v>122719.21151502604</c:v>
                </c:pt>
                <c:pt idx="2">
                  <c:v>132143.21847525166</c:v>
                </c:pt>
                <c:pt idx="3">
                  <c:v>97968.248179927949</c:v>
                </c:pt>
                <c:pt idx="4">
                  <c:v>72906.603296690577</c:v>
                </c:pt>
                <c:pt idx="5">
                  <c:v>38835.193517413303</c:v>
                </c:pt>
                <c:pt idx="6">
                  <c:v>43288.29570741002</c:v>
                </c:pt>
                <c:pt idx="7">
                  <c:v>31896.638942302128</c:v>
                </c:pt>
                <c:pt idx="8">
                  <c:v>27339.976236258964</c:v>
                </c:pt>
                <c:pt idx="9">
                  <c:v>20504.982177194222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12A-442E-9FBC-C84AB64DF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65568"/>
        <c:axId val="4138662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'Ex.4.1-d'!$B$16</c15:sqref>
                        </c15:formulaRef>
                      </c:ext>
                    </c:extLst>
                    <c:strCache>
                      <c:ptCount val="1"/>
                      <c:pt idx="0">
                        <c:v>1 marcha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'Ex.4.1-d'!$B$18:$B$24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2.3322331902920834</c:v>
                      </c:pt>
                      <c:pt idx="1">
                        <c:v>2.7986798283505001</c:v>
                      </c:pt>
                      <c:pt idx="2">
                        <c:v>3.2651264664089168</c:v>
                      </c:pt>
                      <c:pt idx="3">
                        <c:v>3.7315731044673339</c:v>
                      </c:pt>
                      <c:pt idx="4">
                        <c:v>4.1980197425257506</c:v>
                      </c:pt>
                      <c:pt idx="5">
                        <c:v>4.6644663805841668</c:v>
                      </c:pt>
                      <c:pt idx="6">
                        <c:v>5.130913018642584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'Ex.4.1-d'!$C$18:$C$24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202518.34249080718</c:v>
                      </c:pt>
                      <c:pt idx="1">
                        <c:v>210956.60676125746</c:v>
                      </c:pt>
                      <c:pt idx="2">
                        <c:v>216983.93838300768</c:v>
                      </c:pt>
                      <c:pt idx="3">
                        <c:v>221504.43709932032</c:v>
                      </c:pt>
                      <c:pt idx="4">
                        <c:v>206737.47462603229</c:v>
                      </c:pt>
                      <c:pt idx="5">
                        <c:v>186063.72716342908</c:v>
                      </c:pt>
                      <c:pt idx="6">
                        <c:v>169148.8428758446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12A-442E-9FBC-C84AB64DFE1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'Ex.4.1-d'!$D$16</c15:sqref>
                        </c15:formulaRef>
                      </c:ext>
                    </c:extLst>
                    <c:strCache>
                      <c:ptCount val="1"/>
                      <c:pt idx="0">
                        <c:v>2 marcha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'Ex.4.1-d'!$D$18:$D$24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2.952193911762131</c:v>
                      </c:pt>
                      <c:pt idx="1">
                        <c:v>3.5426326941145572</c:v>
                      </c:pt>
                      <c:pt idx="2">
                        <c:v>4.1330714764669834</c:v>
                      </c:pt>
                      <c:pt idx="3">
                        <c:v>4.7235102588194096</c:v>
                      </c:pt>
                      <c:pt idx="4">
                        <c:v>5.3139490411718358</c:v>
                      </c:pt>
                      <c:pt idx="5">
                        <c:v>5.9043878235242619</c:v>
                      </c:pt>
                      <c:pt idx="6">
                        <c:v>6.494826605876689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'Ex.4.1-d'!$E$18:$E$24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159989.49056773767</c:v>
                      </c:pt>
                      <c:pt idx="1">
                        <c:v>166655.71934139339</c:v>
                      </c:pt>
                      <c:pt idx="2">
                        <c:v>171417.31132257608</c:v>
                      </c:pt>
                      <c:pt idx="3">
                        <c:v>174988.50530846306</c:v>
                      </c:pt>
                      <c:pt idx="4">
                        <c:v>163322.60495456553</c:v>
                      </c:pt>
                      <c:pt idx="5">
                        <c:v>146990.34445910898</c:v>
                      </c:pt>
                      <c:pt idx="6">
                        <c:v>133627.58587191722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2A-442E-9FBC-C84AB64DFE1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'Ex.4.1-d'!$F$16</c15:sqref>
                        </c15:formulaRef>
                      </c:ext>
                    </c:extLst>
                    <c:strCache>
                      <c:ptCount val="1"/>
                      <c:pt idx="0">
                        <c:v>3 marcha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'Ex.4.1-d'!$F$18:$F$24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4.021091707400144</c:v>
                      </c:pt>
                      <c:pt idx="1">
                        <c:v>4.8253100488801728</c:v>
                      </c:pt>
                      <c:pt idx="2">
                        <c:v>5.6295283903602016</c:v>
                      </c:pt>
                      <c:pt idx="3">
                        <c:v>6.4337467318402304</c:v>
                      </c:pt>
                      <c:pt idx="4">
                        <c:v>7.2379650733202592</c:v>
                      </c:pt>
                      <c:pt idx="5">
                        <c:v>8.042183414800288</c:v>
                      </c:pt>
                      <c:pt idx="6">
                        <c:v>8.8464017562803186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'Ex.4.1-d'!$G$18:$G$24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117460.63864466816</c:v>
                      </c:pt>
                      <c:pt idx="1">
                        <c:v>122354.83192152933</c:v>
                      </c:pt>
                      <c:pt idx="2">
                        <c:v>125850.68426214445</c:v>
                      </c:pt>
                      <c:pt idx="3">
                        <c:v>128472.57351760579</c:v>
                      </c:pt>
                      <c:pt idx="4">
                        <c:v>119907.73528309874</c:v>
                      </c:pt>
                      <c:pt idx="5">
                        <c:v>107916.96175478886</c:v>
                      </c:pt>
                      <c:pt idx="6">
                        <c:v>98106.328867989854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2A-442E-9FBC-C84AB64DFE1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'Ex.4.1-d'!$H$16</c15:sqref>
                        </c15:formulaRef>
                      </c:ext>
                    </c:extLst>
                    <c:strCache>
                      <c:ptCount val="1"/>
                      <c:pt idx="0">
                        <c:v>4 marcha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'Ex.4.1-d'!$H$18:$H$24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5.4237981169583342</c:v>
                      </c:pt>
                      <c:pt idx="1">
                        <c:v>6.5085577403500006</c:v>
                      </c:pt>
                      <c:pt idx="2">
                        <c:v>7.5933173637416678</c:v>
                      </c:pt>
                      <c:pt idx="3">
                        <c:v>8.6780769871333341</c:v>
                      </c:pt>
                      <c:pt idx="4">
                        <c:v>9.7628366105250013</c:v>
                      </c:pt>
                      <c:pt idx="5">
                        <c:v>10.847596233916668</c:v>
                      </c:pt>
                      <c:pt idx="6">
                        <c:v>11.932355857308336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'Ex.4.1-d'!$I$18:$I$24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87082.887271047075</c:v>
                      </c:pt>
                      <c:pt idx="1">
                        <c:v>90711.340907340709</c:v>
                      </c:pt>
                      <c:pt idx="2">
                        <c:v>93303.093504693286</c:v>
                      </c:pt>
                      <c:pt idx="3">
                        <c:v>95246.907952707741</c:v>
                      </c:pt>
                      <c:pt idx="4">
                        <c:v>88897.114089193885</c:v>
                      </c:pt>
                      <c:pt idx="5">
                        <c:v>80007.402680274492</c:v>
                      </c:pt>
                      <c:pt idx="6">
                        <c:v>72734.002436613184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2A-442E-9FBC-C84AB64DFE1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'Ex.4.1-d'!$J$16</c15:sqref>
                        </c15:formulaRef>
                      </c:ext>
                    </c:extLst>
                    <c:strCache>
                      <c:ptCount val="1"/>
                      <c:pt idx="0">
                        <c:v>5 marcha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'Ex.4.1-d'!$J$18:$J$24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7.2882287196627615</c:v>
                      </c:pt>
                      <c:pt idx="1">
                        <c:v>8.7458744635953138</c:v>
                      </c:pt>
                      <c:pt idx="2">
                        <c:v>10.203520207527866</c:v>
                      </c:pt>
                      <c:pt idx="3">
                        <c:v>11.661165951460418</c:v>
                      </c:pt>
                      <c:pt idx="4">
                        <c:v>13.118811695392971</c:v>
                      </c:pt>
                      <c:pt idx="5">
                        <c:v>14.576457439325523</c:v>
                      </c:pt>
                      <c:pt idx="6">
                        <c:v>16.034103183258075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'Ex.4.1-d'!$K$18:$K$24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64805.869597058285</c:v>
                      </c:pt>
                      <c:pt idx="1">
                        <c:v>67506.114163602382</c:v>
                      </c:pt>
                      <c:pt idx="2">
                        <c:v>69434.860282562455</c:v>
                      </c:pt>
                      <c:pt idx="3">
                        <c:v>70881.419871782506</c:v>
                      </c:pt>
                      <c:pt idx="4">
                        <c:v>66155.99188033033</c:v>
                      </c:pt>
                      <c:pt idx="5">
                        <c:v>59540.392692297304</c:v>
                      </c:pt>
                      <c:pt idx="6">
                        <c:v>54127.62972027027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2A-442E-9FBC-C84AB64DFE1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'Ex.4.1-d'!$L$16</c15:sqref>
                        </c15:formulaRef>
                      </c:ext>
                    </c:extLst>
                    <c:strCache>
                      <c:ptCount val="1"/>
                      <c:pt idx="0">
                        <c:v>6 marcha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'Ex.4.1-d'!$L$18:$L$24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9.3289327611683337</c:v>
                      </c:pt>
                      <c:pt idx="1">
                        <c:v>11.194719313402</c:v>
                      </c:pt>
                      <c:pt idx="2">
                        <c:v>13.060505865635667</c:v>
                      </c:pt>
                      <c:pt idx="3">
                        <c:v>14.926292417869336</c:v>
                      </c:pt>
                      <c:pt idx="4">
                        <c:v>16.792078970103002</c:v>
                      </c:pt>
                      <c:pt idx="5">
                        <c:v>18.657865522336667</c:v>
                      </c:pt>
                      <c:pt idx="6">
                        <c:v>20.523652074570336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'Ex.4.1-d'!$M$18:$M$24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50629.585622701794</c:v>
                      </c:pt>
                      <c:pt idx="1">
                        <c:v>52739.151690314364</c:v>
                      </c:pt>
                      <c:pt idx="2">
                        <c:v>54245.984595751921</c:v>
                      </c:pt>
                      <c:pt idx="3">
                        <c:v>55376.10927483008</c:v>
                      </c:pt>
                      <c:pt idx="4">
                        <c:v>51684.368656508072</c:v>
                      </c:pt>
                      <c:pt idx="5">
                        <c:v>46515.93179085727</c:v>
                      </c:pt>
                      <c:pt idx="6">
                        <c:v>42287.210718961149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12A-442E-9FBC-C84AB64DFE1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'Ex.4.1-d'!$N$16</c15:sqref>
                        </c15:formulaRef>
                      </c:ext>
                    </c:extLst>
                    <c:strCache>
                      <c:ptCount val="1"/>
                      <c:pt idx="0">
                        <c:v>7 marcha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'Ex.4.1-d'!$N$18:$N$24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12.274911527853071</c:v>
                      </c:pt>
                      <c:pt idx="1">
                        <c:v>14.729893833423686</c:v>
                      </c:pt>
                      <c:pt idx="2">
                        <c:v>17.184876138994301</c:v>
                      </c:pt>
                      <c:pt idx="3">
                        <c:v>19.639858444564915</c:v>
                      </c:pt>
                      <c:pt idx="4">
                        <c:v>22.094840750135528</c:v>
                      </c:pt>
                      <c:pt idx="5">
                        <c:v>24.549823055706142</c:v>
                      </c:pt>
                      <c:pt idx="6">
                        <c:v>27.004805361276759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'Ex.4.1-d'!$O$18:$O$24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38478.48507325336</c:v>
                      </c:pt>
                      <c:pt idx="1">
                        <c:v>40081.755284638915</c:v>
                      </c:pt>
                      <c:pt idx="2">
                        <c:v>41226.948292771456</c:v>
                      </c:pt>
                      <c:pt idx="3">
                        <c:v>42085.843048870862</c:v>
                      </c:pt>
                      <c:pt idx="4">
                        <c:v>39280.120178946141</c:v>
                      </c:pt>
                      <c:pt idx="5">
                        <c:v>35352.108161051525</c:v>
                      </c:pt>
                      <c:pt idx="6">
                        <c:v>32138.280146410474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2A-442E-9FBC-C84AB64DFE1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'Ex.4.1-d'!$P$16</c15:sqref>
                        </c15:formulaRef>
                      </c:ext>
                    </c:extLst>
                    <c:strCache>
                      <c:ptCount val="1"/>
                      <c:pt idx="0">
                        <c:v>8 marcha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'Ex.4.1-d'!$P$18:$P$24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16.658808502086313</c:v>
                      </c:pt>
                      <c:pt idx="1">
                        <c:v>19.990570202503573</c:v>
                      </c:pt>
                      <c:pt idx="2">
                        <c:v>23.322331902920837</c:v>
                      </c:pt>
                      <c:pt idx="3">
                        <c:v>26.654093603338097</c:v>
                      </c:pt>
                      <c:pt idx="4">
                        <c:v>29.985855303755361</c:v>
                      </c:pt>
                      <c:pt idx="5">
                        <c:v>33.317617004172625</c:v>
                      </c:pt>
                      <c:pt idx="6">
                        <c:v>36.649378704589886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'Ex.4.1-d'!$Q$18:$Q$24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28352.567948713</c:v>
                      </c:pt>
                      <c:pt idx="1">
                        <c:v>29533.924946576044</c:v>
                      </c:pt>
                      <c:pt idx="2">
                        <c:v>30377.751373621071</c:v>
                      </c:pt>
                      <c:pt idx="3">
                        <c:v>31010.621193904848</c:v>
                      </c:pt>
                      <c:pt idx="4">
                        <c:v>28943.24644764452</c:v>
                      </c:pt>
                      <c:pt idx="5">
                        <c:v>26048.921802880068</c:v>
                      </c:pt>
                      <c:pt idx="6">
                        <c:v>23680.838002618246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2A-442E-9FBC-C84AB64DFE1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'Ex.4.1-d'!$R$16</c15:sqref>
                        </c15:formulaRef>
                      </c:ext>
                    </c:extLst>
                    <c:strCache>
                      <c:ptCount val="1"/>
                      <c:pt idx="0">
                        <c:v>9 marcha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'Ex.4.1-d'!$R$18:$R$24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19.435276585767362</c:v>
                      </c:pt>
                      <c:pt idx="1">
                        <c:v>23.322331902920837</c:v>
                      </c:pt>
                      <c:pt idx="2">
                        <c:v>27.209387220074309</c:v>
                      </c:pt>
                      <c:pt idx="3">
                        <c:v>31.09644253722778</c:v>
                      </c:pt>
                      <c:pt idx="4">
                        <c:v>34.983497854381255</c:v>
                      </c:pt>
                      <c:pt idx="5">
                        <c:v>38.870553171534723</c:v>
                      </c:pt>
                      <c:pt idx="6">
                        <c:v>42.757608488688206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'Ex.4.1-d'!$S$18:$S$24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24302.201098896861</c:v>
                      </c:pt>
                      <c:pt idx="1">
                        <c:v>25314.792811350893</c:v>
                      </c:pt>
                      <c:pt idx="2">
                        <c:v>26038.072605960919</c:v>
                      </c:pt>
                      <c:pt idx="3">
                        <c:v>26580.53245191844</c:v>
                      </c:pt>
                      <c:pt idx="4">
                        <c:v>24808.496955123876</c:v>
                      </c:pt>
                      <c:pt idx="5">
                        <c:v>22327.647259611491</c:v>
                      </c:pt>
                      <c:pt idx="6">
                        <c:v>20297.861145101349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2A-442E-9FBC-C84AB64DFE1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'Ex.4.1-d'!$T$16</c15:sqref>
                        </c15:formulaRef>
                      </c:ext>
                    </c:extLst>
                    <c:strCache>
                      <c:ptCount val="1"/>
                      <c:pt idx="0">
                        <c:v>10 marcha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'Ex.4.1-d'!$T$18:$T$24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25.913702114356486</c:v>
                      </c:pt>
                      <c:pt idx="1">
                        <c:v>31.09644253722778</c:v>
                      </c:pt>
                      <c:pt idx="2">
                        <c:v>36.279182960099078</c:v>
                      </c:pt>
                      <c:pt idx="3">
                        <c:v>41.461923382970376</c:v>
                      </c:pt>
                      <c:pt idx="4">
                        <c:v>46.644663805841674</c:v>
                      </c:pt>
                      <c:pt idx="5">
                        <c:v>51.827404228712972</c:v>
                      </c:pt>
                      <c:pt idx="6">
                        <c:v>57.01014465158427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'Ex.4.1-d'!$U$18:$U$24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18226.650824172644</c:v>
                      </c:pt>
                      <c:pt idx="1">
                        <c:v>18986.094608513173</c:v>
                      </c:pt>
                      <c:pt idx="2">
                        <c:v>19528.55445447069</c:v>
                      </c:pt>
                      <c:pt idx="3">
                        <c:v>19935.399338938827</c:v>
                      </c:pt>
                      <c:pt idx="4">
                        <c:v>18606.372716342907</c:v>
                      </c:pt>
                      <c:pt idx="5">
                        <c:v>16745.735444708615</c:v>
                      </c:pt>
                      <c:pt idx="6">
                        <c:v>15223.395858826014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2A-442E-9FBC-C84AB64DFE1D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'Ex.4.1-d'!$D$31</c15:sqref>
                        </c15:formulaRef>
                      </c:ext>
                    </c:extLst>
                    <c:strCache>
                      <c:ptCount val="1"/>
                      <c:pt idx="0">
                        <c:v>Rt (N)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'Ex.4.1-d'!$A$33:$A$42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'Ex.4.1-d'!$D$33:$D$42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3538.0800000000004</c:v>
                      </c:pt>
                      <c:pt idx="1">
                        <c:v>3866.7199999999993</c:v>
                      </c:pt>
                      <c:pt idx="2">
                        <c:v>4253.92</c:v>
                      </c:pt>
                      <c:pt idx="3">
                        <c:v>4699.68</c:v>
                      </c:pt>
                      <c:pt idx="4">
                        <c:v>5204</c:v>
                      </c:pt>
                      <c:pt idx="5">
                        <c:v>5766.8799999999992</c:v>
                      </c:pt>
                      <c:pt idx="6">
                        <c:v>6388.32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12A-442E-9FBC-C84AB64DFE1D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'Ex.4.1-d'!$E$31:$E$32</c15:sqref>
                        </c15:formulaRef>
                      </c:ext>
                    </c:extLst>
                    <c:strCache>
                      <c:ptCount val="2"/>
                      <c:pt idx="0">
                        <c:v>Rt + Rg 0.6 (N)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'Ex.4.1-d'!$A$33:$A$39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'Ex.4.1-d'!$E$33:$E$39</c15:sqref>
                        </c15:formulaRef>
                      </c:ext>
                    </c:extLst>
                    <c:numCache>
                      <c:formatCode>0.0</c:formatCode>
                      <c:ptCount val="7"/>
                      <c:pt idx="0">
                        <c:v>6118.08</c:v>
                      </c:pt>
                      <c:pt idx="1">
                        <c:v>6446.7199999999993</c:v>
                      </c:pt>
                      <c:pt idx="2">
                        <c:v>6833.92</c:v>
                      </c:pt>
                      <c:pt idx="3">
                        <c:v>7279.68</c:v>
                      </c:pt>
                      <c:pt idx="4">
                        <c:v>7784</c:v>
                      </c:pt>
                      <c:pt idx="5">
                        <c:v>8346.8799999999992</c:v>
                      </c:pt>
                      <c:pt idx="6">
                        <c:v>8968.32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2A-442E-9FBC-C84AB64DFE1D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'Ex.4.1-d'!$F$31:$F$32</c15:sqref>
                        </c15:formulaRef>
                      </c:ext>
                    </c:extLst>
                    <c:strCache>
                      <c:ptCount val="2"/>
                      <c:pt idx="0">
                        <c:v>Rt + Rg2.6 (N)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'Ex.4.1-d'!$A$33:$A$39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'Ex.4.1-d'!$F$33:$F$39</c15:sqref>
                        </c15:formulaRef>
                      </c:ext>
                    </c:extLst>
                    <c:numCache>
                      <c:formatCode>0.0</c:formatCode>
                      <c:ptCount val="7"/>
                      <c:pt idx="0">
                        <c:v>14718.08</c:v>
                      </c:pt>
                      <c:pt idx="1">
                        <c:v>15046.72</c:v>
                      </c:pt>
                      <c:pt idx="2">
                        <c:v>15433.92</c:v>
                      </c:pt>
                      <c:pt idx="3">
                        <c:v>15879.68</c:v>
                      </c:pt>
                      <c:pt idx="4">
                        <c:v>16384</c:v>
                      </c:pt>
                      <c:pt idx="5">
                        <c:v>16946.879999999997</c:v>
                      </c:pt>
                      <c:pt idx="6">
                        <c:v>17568.32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2A-442E-9FBC-C84AB64DFE1D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'Ex.4.1-d'!$H$31:$H$32</c15:sqref>
                        </c15:formulaRef>
                      </c:ext>
                    </c:extLst>
                    <c:strCache>
                      <c:ptCount val="2"/>
                      <c:pt idx="0">
                        <c:v>Rt em Terra seca (N)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'Ex.4.1-d'!$A$33:$A$39</c15:sqref>
                        </c15:formulaRef>
                      </c:ext>
                    </c:extLst>
                    <c:numCache>
                      <c:formatCode>0</c:formatCode>
                      <c:ptCount val="7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'Ex.4.1-d'!$H$33:$H$39</c15:sqref>
                        </c15:formulaRef>
                      </c:ext>
                    </c:extLst>
                    <c:numCache>
                      <c:formatCode>0.0</c:formatCode>
                      <c:ptCount val="7"/>
                      <c:pt idx="0">
                        <c:v>17470.079999999998</c:v>
                      </c:pt>
                      <c:pt idx="1">
                        <c:v>17798.719999999998</c:v>
                      </c:pt>
                      <c:pt idx="2">
                        <c:v>18185.920000000002</c:v>
                      </c:pt>
                      <c:pt idx="3">
                        <c:v>18631.68</c:v>
                      </c:pt>
                      <c:pt idx="4">
                        <c:v>19136</c:v>
                      </c:pt>
                      <c:pt idx="5">
                        <c:v>19698.88</c:v>
                      </c:pt>
                      <c:pt idx="6">
                        <c:v>20320.320000000003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2A-442E-9FBC-C84AB64DFE1D}"/>
                  </c:ext>
                </c:extLst>
              </c15:ser>
            </c15:filteredScatterSeries>
          </c:ext>
        </c:extLst>
      </c:scatterChart>
      <c:valAx>
        <c:axId val="4138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Velocidade</a:t>
                </a:r>
                <a:r>
                  <a:rPr lang="en-US" baseline="0"/>
                  <a:t>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6224"/>
        <c:crosses val="autoZero"/>
        <c:crossBetween val="midCat"/>
      </c:valAx>
      <c:valAx>
        <c:axId val="4138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Forca motriz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Ex. 4.2 - Forca motriz x Velocidade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0"/>
          <c:tx>
            <c:strRef>
              <c:f>'Ex.4.2-a'!$B$30</c:f>
              <c:strCache>
                <c:ptCount val="1"/>
                <c:pt idx="0">
                  <c:v>P max (kN)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'Ex.4.2-a'!$A$32:$A$38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'Ex.4.2-a'!$B$32:$B$38</c:f>
              <c:numCache>
                <c:formatCode>General</c:formatCode>
                <c:ptCount val="7"/>
                <c:pt idx="0">
                  <c:v>86788.800000000003</c:v>
                </c:pt>
                <c:pt idx="1">
                  <c:v>43394.400000000001</c:v>
                </c:pt>
                <c:pt idx="2">
                  <c:v>28929.599999999999</c:v>
                </c:pt>
                <c:pt idx="3">
                  <c:v>21697.200000000001</c:v>
                </c:pt>
                <c:pt idx="4">
                  <c:v>17357.759999999998</c:v>
                </c:pt>
                <c:pt idx="5">
                  <c:v>14464.8</c:v>
                </c:pt>
                <c:pt idx="6">
                  <c:v>12398.4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3E-493C-B9C0-4C1A189DFC33}"/>
            </c:ext>
          </c:extLst>
        </c:ser>
        <c:ser>
          <c:idx val="10"/>
          <c:order val="1"/>
          <c:tx>
            <c:strRef>
              <c:f>'Ex.4.2-a'!$E$30</c:f>
              <c:strCache>
                <c:ptCount val="1"/>
                <c:pt idx="0">
                  <c:v>Rt (N)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'Ex.4.2-a'!$A$32:$A$41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'Ex.4.2-a'!$D$32:$D$41</c:f>
              <c:numCache>
                <c:formatCode>0.0</c:formatCode>
                <c:ptCount val="10"/>
                <c:pt idx="0">
                  <c:v>29.28</c:v>
                </c:pt>
                <c:pt idx="1">
                  <c:v>117.12</c:v>
                </c:pt>
                <c:pt idx="2">
                  <c:v>263.52000000000004</c:v>
                </c:pt>
                <c:pt idx="3">
                  <c:v>468.48</c:v>
                </c:pt>
                <c:pt idx="4">
                  <c:v>732</c:v>
                </c:pt>
                <c:pt idx="5">
                  <c:v>1054.0800000000002</c:v>
                </c:pt>
                <c:pt idx="6">
                  <c:v>1434.7199999999998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3E-493C-B9C0-4C1A189DFC33}"/>
            </c:ext>
          </c:extLst>
        </c:ser>
        <c:ser>
          <c:idx val="11"/>
          <c:order val="2"/>
          <c:tx>
            <c:strRef>
              <c:f>'Ex.4.2-a'!$F$30:$F$31</c:f>
              <c:strCache>
                <c:ptCount val="2"/>
                <c:pt idx="0">
                  <c:v>Rt + Rg 0.6 (N)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'Ex.4.2-a'!$A$32:$A$38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'Ex.4.2-a'!$F$32:$F$38</c:f>
              <c:numCache>
                <c:formatCode>0.0</c:formatCode>
                <c:ptCount val="7"/>
                <c:pt idx="0">
                  <c:v>6118.08</c:v>
                </c:pt>
                <c:pt idx="1">
                  <c:v>6446.7199999999993</c:v>
                </c:pt>
                <c:pt idx="2">
                  <c:v>6833.92</c:v>
                </c:pt>
                <c:pt idx="3">
                  <c:v>7279.68</c:v>
                </c:pt>
                <c:pt idx="4">
                  <c:v>7784</c:v>
                </c:pt>
                <c:pt idx="5">
                  <c:v>8346.8799999999992</c:v>
                </c:pt>
                <c:pt idx="6">
                  <c:v>8968.32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03E-493C-B9C0-4C1A189DFC33}"/>
            </c:ext>
          </c:extLst>
        </c:ser>
        <c:ser>
          <c:idx val="12"/>
          <c:order val="3"/>
          <c:tx>
            <c:strRef>
              <c:f>'Ex.4.2-a'!$G$30:$G$31</c:f>
              <c:strCache>
                <c:ptCount val="2"/>
                <c:pt idx="0">
                  <c:v>Rt + Rg2.6 (N)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'Ex.4.2-a'!$A$32:$A$38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'Ex.4.2-a'!$G$32:$G$38</c:f>
              <c:numCache>
                <c:formatCode>0.0</c:formatCode>
                <c:ptCount val="7"/>
                <c:pt idx="0">
                  <c:v>14718.08</c:v>
                </c:pt>
                <c:pt idx="1">
                  <c:v>15046.72</c:v>
                </c:pt>
                <c:pt idx="2">
                  <c:v>15433.92</c:v>
                </c:pt>
                <c:pt idx="3">
                  <c:v>15879.68</c:v>
                </c:pt>
                <c:pt idx="4">
                  <c:v>16384</c:v>
                </c:pt>
                <c:pt idx="5">
                  <c:v>16946.879999999997</c:v>
                </c:pt>
                <c:pt idx="6">
                  <c:v>17568.32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03E-493C-B9C0-4C1A189DFC33}"/>
            </c:ext>
          </c:extLst>
        </c:ser>
        <c:ser>
          <c:idx val="13"/>
          <c:order val="4"/>
          <c:tx>
            <c:strRef>
              <c:f>'Ex.4.2-a'!$H$30:$H$31</c:f>
              <c:strCache>
                <c:ptCount val="2"/>
                <c:pt idx="0">
                  <c:v>Rt + Rg 5.4 (N)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'Ex.4.2-a'!$A$32:$A$38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'Ex.4.2-a'!$H$32:$H$38</c:f>
              <c:numCache>
                <c:formatCode>0.0</c:formatCode>
                <c:ptCount val="7"/>
                <c:pt idx="0">
                  <c:v>26758.080000000002</c:v>
                </c:pt>
                <c:pt idx="1">
                  <c:v>27086.720000000001</c:v>
                </c:pt>
                <c:pt idx="2">
                  <c:v>27473.919999999998</c:v>
                </c:pt>
                <c:pt idx="3">
                  <c:v>27919.68</c:v>
                </c:pt>
                <c:pt idx="4">
                  <c:v>28424</c:v>
                </c:pt>
                <c:pt idx="5">
                  <c:v>28986.879999999997</c:v>
                </c:pt>
                <c:pt idx="6">
                  <c:v>29608.32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03E-493C-B9C0-4C1A189DFC33}"/>
            </c:ext>
          </c:extLst>
        </c:ser>
        <c:ser>
          <c:idx val="0"/>
          <c:order val="5"/>
          <c:tx>
            <c:strRef>
              <c:f>'Ex.4.2-a'!$I$30:$I$31</c:f>
              <c:strCache>
                <c:ptCount val="2"/>
                <c:pt idx="0">
                  <c:v>Rt em Terra seca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'Ex.4.2-a'!$A$32:$A$38</c:f>
              <c:numCache>
                <c:formatCode>0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'Ex.4.2-a'!$I$32:$I$38</c:f>
              <c:numCache>
                <c:formatCode>0.0</c:formatCode>
                <c:ptCount val="7"/>
                <c:pt idx="0">
                  <c:v>17470.079999999998</c:v>
                </c:pt>
                <c:pt idx="1">
                  <c:v>17798.719999999998</c:v>
                </c:pt>
                <c:pt idx="2">
                  <c:v>18185.920000000002</c:v>
                </c:pt>
                <c:pt idx="3">
                  <c:v>18631.68</c:v>
                </c:pt>
                <c:pt idx="4">
                  <c:v>19136</c:v>
                </c:pt>
                <c:pt idx="5">
                  <c:v>19698.88</c:v>
                </c:pt>
                <c:pt idx="6">
                  <c:v>20320.320000000003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03E-493C-B9C0-4C1A189DF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65568"/>
        <c:axId val="413866224"/>
        <c:extLst/>
      </c:scatterChart>
      <c:valAx>
        <c:axId val="4138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Velocidade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6224"/>
        <c:crosses val="autoZero"/>
        <c:crossBetween val="midCat"/>
      </c:valAx>
      <c:valAx>
        <c:axId val="4138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Forca motriz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23</xdr:row>
      <xdr:rowOff>15873</xdr:rowOff>
    </xdr:from>
    <xdr:to>
      <xdr:col>20</xdr:col>
      <xdr:colOff>476250</xdr:colOff>
      <xdr:row>43</xdr:row>
      <xdr:rowOff>158749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69B04E-A722-427D-93AB-7D7CCA751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23</xdr:row>
      <xdr:rowOff>142874</xdr:rowOff>
    </xdr:from>
    <xdr:to>
      <xdr:col>22</xdr:col>
      <xdr:colOff>254000</xdr:colOff>
      <xdr:row>44</xdr:row>
      <xdr:rowOff>79375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133A30-50D9-4958-89A5-48C5D3BF9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51593</xdr:colOff>
      <xdr:row>26</xdr:row>
      <xdr:rowOff>71437</xdr:rowOff>
    </xdr:from>
    <xdr:to>
      <xdr:col>22</xdr:col>
      <xdr:colOff>47624</xdr:colOff>
      <xdr:row>44</xdr:row>
      <xdr:rowOff>119063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FB32D7-7F65-45F2-A0FC-93ED3D51E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158749</xdr:colOff>
      <xdr:row>26</xdr:row>
      <xdr:rowOff>269875</xdr:rowOff>
    </xdr:from>
    <xdr:to>
      <xdr:col>22</xdr:col>
      <xdr:colOff>254000</xdr:colOff>
      <xdr:row>45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173E33-E01E-4FC2-B80C-A8C503978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527844</xdr:colOff>
      <xdr:row>1</xdr:row>
      <xdr:rowOff>115093</xdr:rowOff>
    </xdr:from>
    <xdr:to>
      <xdr:col>16</xdr:col>
      <xdr:colOff>297657</xdr:colOff>
      <xdr:row>22</xdr:row>
      <xdr:rowOff>43655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53B40F-1396-4D5D-9059-17BB59990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view="pageBreakPreview" zoomScale="60" zoomScaleNormal="80" zoomScalePageLayoutView="50" workbookViewId="0">
      <selection activeCell="F41" sqref="F41"/>
    </sheetView>
  </sheetViews>
  <sheetFormatPr defaultRowHeight="15" x14ac:dyDescent="0.25"/>
  <cols>
    <col min="1" max="1" width="17.5703125" style="1" customWidth="1"/>
    <col min="2" max="2" width="9.28515625" style="1" customWidth="1"/>
    <col min="3" max="3" width="8.140625" style="1" customWidth="1"/>
    <col min="4" max="4" width="11.7109375" style="1" customWidth="1"/>
    <col min="5" max="5" width="9.5703125" style="1" customWidth="1"/>
    <col min="6" max="6" width="12.42578125" style="1" customWidth="1"/>
    <col min="7" max="7" width="10.85546875" style="1" customWidth="1"/>
    <col min="8" max="11" width="9.5703125" style="1" customWidth="1"/>
    <col min="12" max="22" width="9.140625" style="1"/>
    <col min="23" max="23" width="9.140625" style="1" customWidth="1"/>
    <col min="24" max="16384" width="9.140625" style="1"/>
  </cols>
  <sheetData>
    <row r="1" spans="1:21" ht="15.75" customHeight="1" x14ac:dyDescent="0.25">
      <c r="A1" s="13" t="s">
        <v>21</v>
      </c>
      <c r="B1" s="20">
        <v>430</v>
      </c>
      <c r="C1" s="12"/>
    </row>
    <row r="2" spans="1:21" x14ac:dyDescent="0.25">
      <c r="A2" s="14"/>
      <c r="B2" s="23"/>
      <c r="C2" s="4"/>
      <c r="D2" s="89" t="s">
        <v>36</v>
      </c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21" x14ac:dyDescent="0.25">
      <c r="A3" s="14"/>
      <c r="B3" s="15"/>
      <c r="C3" s="4"/>
      <c r="D3" s="30" t="s">
        <v>22</v>
      </c>
      <c r="E3" s="31">
        <v>1</v>
      </c>
      <c r="F3" s="32">
        <v>2</v>
      </c>
      <c r="G3" s="32">
        <v>3</v>
      </c>
      <c r="H3" s="31">
        <v>4</v>
      </c>
      <c r="I3" s="32">
        <v>5</v>
      </c>
      <c r="J3" s="32">
        <v>6</v>
      </c>
      <c r="K3" s="32">
        <v>7</v>
      </c>
      <c r="L3" s="32">
        <v>8</v>
      </c>
      <c r="M3" s="32">
        <v>9</v>
      </c>
      <c r="N3" s="32">
        <v>10</v>
      </c>
    </row>
    <row r="4" spans="1:21" x14ac:dyDescent="0.25">
      <c r="A4" s="14" t="s">
        <v>1</v>
      </c>
      <c r="B4" s="15">
        <v>110</v>
      </c>
      <c r="C4" s="4"/>
      <c r="D4" s="33" t="s">
        <v>24</v>
      </c>
      <c r="E4" s="33">
        <v>10</v>
      </c>
      <c r="F4" s="34">
        <v>7.9</v>
      </c>
      <c r="G4" s="34">
        <v>5.8</v>
      </c>
      <c r="H4" s="35">
        <v>4.3</v>
      </c>
      <c r="I4" s="36">
        <v>3.2</v>
      </c>
      <c r="J4" s="37">
        <v>2.5</v>
      </c>
      <c r="K4" s="37">
        <v>1.9</v>
      </c>
      <c r="L4" s="37">
        <v>1.4</v>
      </c>
      <c r="M4" s="37">
        <v>1.2</v>
      </c>
      <c r="N4" s="37">
        <v>0.9</v>
      </c>
    </row>
    <row r="5" spans="1:21" x14ac:dyDescent="0.25">
      <c r="A5" s="16" t="s">
        <v>2</v>
      </c>
      <c r="B5" s="17">
        <v>0.73</v>
      </c>
      <c r="C5" s="4"/>
      <c r="D5" s="33" t="s">
        <v>23</v>
      </c>
      <c r="E5" s="91" t="s">
        <v>0</v>
      </c>
      <c r="F5" s="92"/>
      <c r="G5" s="92"/>
      <c r="H5" s="92"/>
      <c r="I5" s="92"/>
      <c r="J5" s="92"/>
      <c r="K5" s="92"/>
      <c r="L5" s="92"/>
      <c r="M5" s="92"/>
      <c r="N5" s="93"/>
    </row>
    <row r="6" spans="1:21" ht="15.75" thickBot="1" x14ac:dyDescent="0.3">
      <c r="A6" s="18" t="s">
        <v>3</v>
      </c>
      <c r="B6" s="19">
        <v>5.9</v>
      </c>
      <c r="C6" s="4"/>
      <c r="D6" s="38">
        <v>1000</v>
      </c>
      <c r="E6" s="39">
        <f t="shared" ref="E6:N12" si="0">60*$D6*PI()*$B$5/(1000*E$4*$B$6)</f>
        <v>2.3322331902920834</v>
      </c>
      <c r="F6" s="40">
        <f t="shared" si="0"/>
        <v>2.952193911762131</v>
      </c>
      <c r="G6" s="40">
        <f t="shared" si="0"/>
        <v>4.021091707400144</v>
      </c>
      <c r="H6" s="40">
        <f t="shared" si="0"/>
        <v>5.4237981169583342</v>
      </c>
      <c r="I6" s="40">
        <f t="shared" si="0"/>
        <v>7.2882287196627615</v>
      </c>
      <c r="J6" s="40">
        <f t="shared" si="0"/>
        <v>9.3289327611683337</v>
      </c>
      <c r="K6" s="40">
        <f t="shared" si="0"/>
        <v>12.274911527853071</v>
      </c>
      <c r="L6" s="40">
        <f t="shared" si="0"/>
        <v>16.658808502086313</v>
      </c>
      <c r="M6" s="40">
        <f t="shared" si="0"/>
        <v>19.435276585767362</v>
      </c>
      <c r="N6" s="41">
        <f t="shared" si="0"/>
        <v>25.913702114356486</v>
      </c>
    </row>
    <row r="7" spans="1:21" ht="15.75" thickBot="1" x14ac:dyDescent="0.3">
      <c r="A7" s="4"/>
      <c r="B7" s="4"/>
      <c r="C7" s="4"/>
      <c r="D7" s="38">
        <v>1200</v>
      </c>
      <c r="E7" s="42">
        <f t="shared" si="0"/>
        <v>2.7986798283505001</v>
      </c>
      <c r="F7" s="41">
        <f t="shared" si="0"/>
        <v>3.5426326941145572</v>
      </c>
      <c r="G7" s="41">
        <f t="shared" si="0"/>
        <v>4.8253100488801728</v>
      </c>
      <c r="H7" s="41">
        <f t="shared" si="0"/>
        <v>6.5085577403500006</v>
      </c>
      <c r="I7" s="41">
        <f t="shared" si="0"/>
        <v>8.7458744635953138</v>
      </c>
      <c r="J7" s="41">
        <f t="shared" si="0"/>
        <v>11.194719313402</v>
      </c>
      <c r="K7" s="41">
        <f t="shared" si="0"/>
        <v>14.729893833423686</v>
      </c>
      <c r="L7" s="41">
        <f t="shared" si="0"/>
        <v>19.990570202503573</v>
      </c>
      <c r="M7" s="41">
        <f t="shared" si="0"/>
        <v>23.322331902920837</v>
      </c>
      <c r="N7" s="41">
        <f t="shared" si="0"/>
        <v>31.09644253722778</v>
      </c>
    </row>
    <row r="8" spans="1:21" x14ac:dyDescent="0.25">
      <c r="A8" s="21" t="s">
        <v>4</v>
      </c>
      <c r="B8" s="22">
        <v>7.32</v>
      </c>
      <c r="C8" s="4"/>
      <c r="D8" s="38">
        <v>1400</v>
      </c>
      <c r="E8" s="42">
        <f t="shared" si="0"/>
        <v>3.2651264664089168</v>
      </c>
      <c r="F8" s="41">
        <f t="shared" si="0"/>
        <v>4.1330714764669834</v>
      </c>
      <c r="G8" s="41">
        <f t="shared" si="0"/>
        <v>5.6295283903602016</v>
      </c>
      <c r="H8" s="41">
        <f t="shared" si="0"/>
        <v>7.5933173637416678</v>
      </c>
      <c r="I8" s="41">
        <f t="shared" si="0"/>
        <v>10.203520207527866</v>
      </c>
      <c r="J8" s="41">
        <f t="shared" si="0"/>
        <v>13.060505865635667</v>
      </c>
      <c r="K8" s="41">
        <f t="shared" si="0"/>
        <v>17.184876138994301</v>
      </c>
      <c r="L8" s="41">
        <f t="shared" si="0"/>
        <v>23.322331902920837</v>
      </c>
      <c r="M8" s="41">
        <f t="shared" si="0"/>
        <v>27.209387220074309</v>
      </c>
      <c r="N8" s="41">
        <f t="shared" si="0"/>
        <v>36.279182960099078</v>
      </c>
    </row>
    <row r="9" spans="1:21" x14ac:dyDescent="0.25">
      <c r="A9" s="16" t="s">
        <v>5</v>
      </c>
      <c r="B9" s="17">
        <v>0.04</v>
      </c>
      <c r="C9" s="4"/>
      <c r="D9" s="38">
        <v>1600</v>
      </c>
      <c r="E9" s="42">
        <f t="shared" si="0"/>
        <v>3.7315731044673339</v>
      </c>
      <c r="F9" s="41">
        <f t="shared" si="0"/>
        <v>4.7235102588194096</v>
      </c>
      <c r="G9" s="41">
        <f t="shared" si="0"/>
        <v>6.4337467318402304</v>
      </c>
      <c r="H9" s="41">
        <f t="shared" si="0"/>
        <v>8.6780769871333341</v>
      </c>
      <c r="I9" s="41">
        <f t="shared" si="0"/>
        <v>11.661165951460418</v>
      </c>
      <c r="J9" s="41">
        <f t="shared" si="0"/>
        <v>14.926292417869336</v>
      </c>
      <c r="K9" s="41">
        <f t="shared" si="0"/>
        <v>19.639858444564915</v>
      </c>
      <c r="L9" s="41">
        <f t="shared" si="0"/>
        <v>26.654093603338097</v>
      </c>
      <c r="M9" s="41">
        <f t="shared" si="0"/>
        <v>31.09644253722778</v>
      </c>
      <c r="N9" s="41">
        <f t="shared" si="0"/>
        <v>41.461923382970376</v>
      </c>
    </row>
    <row r="10" spans="1:21" x14ac:dyDescent="0.25">
      <c r="A10" s="16" t="s">
        <v>6</v>
      </c>
      <c r="B10" s="17">
        <v>61.777999999999999</v>
      </c>
      <c r="C10" s="4"/>
      <c r="D10" s="38">
        <v>1800</v>
      </c>
      <c r="E10" s="42">
        <f t="shared" si="0"/>
        <v>4.1980197425257506</v>
      </c>
      <c r="F10" s="41">
        <f t="shared" si="0"/>
        <v>5.3139490411718358</v>
      </c>
      <c r="G10" s="41">
        <f t="shared" si="0"/>
        <v>7.2379650733202592</v>
      </c>
      <c r="H10" s="41">
        <f t="shared" si="0"/>
        <v>9.7628366105250013</v>
      </c>
      <c r="I10" s="41">
        <f t="shared" si="0"/>
        <v>13.118811695392971</v>
      </c>
      <c r="J10" s="41">
        <f t="shared" si="0"/>
        <v>16.792078970103002</v>
      </c>
      <c r="K10" s="41">
        <f t="shared" si="0"/>
        <v>22.094840750135528</v>
      </c>
      <c r="L10" s="41">
        <f t="shared" si="0"/>
        <v>29.985855303755361</v>
      </c>
      <c r="M10" s="41">
        <f t="shared" si="0"/>
        <v>34.983497854381255</v>
      </c>
      <c r="N10" s="41">
        <f t="shared" si="0"/>
        <v>46.644663805841674</v>
      </c>
    </row>
    <row r="11" spans="1:21" x14ac:dyDescent="0.25">
      <c r="A11" s="16" t="s">
        <v>7</v>
      </c>
      <c r="B11" s="17">
        <v>7.6</v>
      </c>
      <c r="C11" s="4"/>
      <c r="D11" s="38">
        <v>2000</v>
      </c>
      <c r="E11" s="42">
        <f t="shared" si="0"/>
        <v>4.6644663805841668</v>
      </c>
      <c r="F11" s="41">
        <f t="shared" si="0"/>
        <v>5.9043878235242619</v>
      </c>
      <c r="G11" s="41">
        <f t="shared" si="0"/>
        <v>8.042183414800288</v>
      </c>
      <c r="H11" s="41">
        <f t="shared" si="0"/>
        <v>10.847596233916668</v>
      </c>
      <c r="I11" s="41">
        <f t="shared" si="0"/>
        <v>14.576457439325523</v>
      </c>
      <c r="J11" s="41">
        <f t="shared" si="0"/>
        <v>18.657865522336667</v>
      </c>
      <c r="K11" s="41">
        <f t="shared" si="0"/>
        <v>24.549823055706142</v>
      </c>
      <c r="L11" s="41">
        <f t="shared" si="0"/>
        <v>33.317617004172625</v>
      </c>
      <c r="M11" s="41">
        <f t="shared" si="0"/>
        <v>38.870553171534723</v>
      </c>
      <c r="N11" s="41">
        <f t="shared" si="0"/>
        <v>51.827404228712972</v>
      </c>
    </row>
    <row r="12" spans="1:21" ht="15.75" thickBot="1" x14ac:dyDescent="0.3">
      <c r="A12" s="18" t="s">
        <v>8</v>
      </c>
      <c r="B12" s="19">
        <v>5.6000000000000001E-2</v>
      </c>
      <c r="D12" s="33">
        <v>2200</v>
      </c>
      <c r="E12" s="43">
        <f t="shared" si="0"/>
        <v>5.130913018642584</v>
      </c>
      <c r="F12" s="37">
        <f t="shared" si="0"/>
        <v>6.494826605876689</v>
      </c>
      <c r="G12" s="37">
        <f t="shared" si="0"/>
        <v>8.8464017562803186</v>
      </c>
      <c r="H12" s="37">
        <f t="shared" si="0"/>
        <v>11.932355857308336</v>
      </c>
      <c r="I12" s="37">
        <f t="shared" si="0"/>
        <v>16.034103183258075</v>
      </c>
      <c r="J12" s="37">
        <f t="shared" si="0"/>
        <v>20.523652074570336</v>
      </c>
      <c r="K12" s="37">
        <f t="shared" si="0"/>
        <v>27.004805361276759</v>
      </c>
      <c r="L12" s="37">
        <f t="shared" si="0"/>
        <v>36.649378704589886</v>
      </c>
      <c r="M12" s="37">
        <f t="shared" si="0"/>
        <v>42.757608488688206</v>
      </c>
      <c r="N12" s="37">
        <f t="shared" si="0"/>
        <v>57.01014465158427</v>
      </c>
    </row>
    <row r="13" spans="1:21" x14ac:dyDescent="0.25">
      <c r="D13" s="4"/>
      <c r="E13" s="4"/>
      <c r="F13" s="4"/>
      <c r="G13" s="11"/>
      <c r="H13" s="4"/>
      <c r="I13" s="4"/>
      <c r="J13" s="4"/>
    </row>
    <row r="14" spans="1:21" x14ac:dyDescent="0.25">
      <c r="A14" s="94" t="s">
        <v>9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88"/>
    </row>
    <row r="15" spans="1:21" x14ac:dyDescent="0.25">
      <c r="A15" s="5"/>
      <c r="B15" s="96" t="s">
        <v>10</v>
      </c>
      <c r="C15" s="96"/>
      <c r="D15" s="97" t="s">
        <v>11</v>
      </c>
      <c r="E15" s="96"/>
      <c r="F15" s="88" t="s">
        <v>12</v>
      </c>
      <c r="G15" s="89"/>
      <c r="H15" s="88" t="s">
        <v>13</v>
      </c>
      <c r="I15" s="89"/>
      <c r="J15" s="88" t="s">
        <v>14</v>
      </c>
      <c r="K15" s="89"/>
      <c r="L15" s="88" t="s">
        <v>26</v>
      </c>
      <c r="M15" s="89"/>
      <c r="N15" s="88" t="s">
        <v>27</v>
      </c>
      <c r="O15" s="89"/>
      <c r="P15" s="88" t="s">
        <v>28</v>
      </c>
      <c r="Q15" s="89"/>
      <c r="R15" s="88" t="s">
        <v>29</v>
      </c>
      <c r="S15" s="89"/>
      <c r="T15" s="88" t="s">
        <v>30</v>
      </c>
      <c r="U15" s="89"/>
    </row>
    <row r="16" spans="1:21" x14ac:dyDescent="0.25">
      <c r="A16" s="2" t="s">
        <v>25</v>
      </c>
      <c r="B16" s="3" t="s">
        <v>15</v>
      </c>
      <c r="C16" s="2" t="s">
        <v>16</v>
      </c>
      <c r="D16" s="3" t="s">
        <v>15</v>
      </c>
      <c r="E16" s="3" t="s">
        <v>16</v>
      </c>
      <c r="F16" s="2" t="s">
        <v>15</v>
      </c>
      <c r="G16" s="3" t="s">
        <v>16</v>
      </c>
      <c r="H16" s="3" t="s">
        <v>15</v>
      </c>
      <c r="I16" s="2" t="s">
        <v>16</v>
      </c>
      <c r="J16" s="2" t="s">
        <v>15</v>
      </c>
      <c r="K16" s="3" t="s">
        <v>16</v>
      </c>
      <c r="L16" s="2" t="s">
        <v>15</v>
      </c>
      <c r="M16" s="3" t="s">
        <v>16</v>
      </c>
      <c r="N16" s="2" t="s">
        <v>15</v>
      </c>
      <c r="O16" s="3" t="s">
        <v>16</v>
      </c>
      <c r="P16" s="2" t="s">
        <v>15</v>
      </c>
      <c r="Q16" s="3" t="s">
        <v>16</v>
      </c>
      <c r="R16" s="2" t="s">
        <v>15</v>
      </c>
      <c r="S16" s="3" t="s">
        <v>16</v>
      </c>
      <c r="T16" s="2" t="s">
        <v>15</v>
      </c>
      <c r="U16" s="3" t="s">
        <v>16</v>
      </c>
    </row>
    <row r="17" spans="1:21" x14ac:dyDescent="0.25">
      <c r="A17" s="61">
        <v>160</v>
      </c>
      <c r="B17" s="39">
        <v>2.3322331902920834</v>
      </c>
      <c r="C17" s="10">
        <f>3600*0.82*$A17/B17</f>
        <v>202518.34249080718</v>
      </c>
      <c r="D17" s="40">
        <v>2.952193911762131</v>
      </c>
      <c r="E17" s="10">
        <f>3600*0.82*$A17/D17</f>
        <v>159989.49056773767</v>
      </c>
      <c r="F17" s="40">
        <v>4.021091707400144</v>
      </c>
      <c r="G17" s="10">
        <f>3600*0.82*$A17/F17</f>
        <v>117460.63864466816</v>
      </c>
      <c r="H17" s="40">
        <v>5.4237981169583342</v>
      </c>
      <c r="I17" s="10">
        <f>3600*0.82*$A17/H17</f>
        <v>87082.887271047075</v>
      </c>
      <c r="J17" s="40">
        <v>7.2882287196627615</v>
      </c>
      <c r="K17" s="10">
        <f>3600*0.82*$A17/J17</f>
        <v>64805.869597058285</v>
      </c>
      <c r="L17" s="40">
        <v>9.3289327611683337</v>
      </c>
      <c r="M17" s="10">
        <f>3600*0.82*$A17/L17</f>
        <v>50629.585622701794</v>
      </c>
      <c r="N17" s="40">
        <v>12.274911527853071</v>
      </c>
      <c r="O17" s="10">
        <f>3600*0.82*$A17/N17</f>
        <v>38478.48507325336</v>
      </c>
      <c r="P17" s="40">
        <v>16.658808502086313</v>
      </c>
      <c r="Q17" s="10">
        <f>3600*0.82*$A17/P17</f>
        <v>28352.567948713</v>
      </c>
      <c r="R17" s="40">
        <v>19.435276585767362</v>
      </c>
      <c r="S17" s="10">
        <f>3600*0.82*$A17/R17</f>
        <v>24302.201098896861</v>
      </c>
      <c r="T17" s="40">
        <v>25.913702114356486</v>
      </c>
      <c r="U17" s="10">
        <f>3600*0.82*$A17/T17</f>
        <v>18226.650824172644</v>
      </c>
    </row>
    <row r="18" spans="1:21" x14ac:dyDescent="0.25">
      <c r="A18" s="44">
        <v>200</v>
      </c>
      <c r="B18" s="42">
        <v>2.7986798283505001</v>
      </c>
      <c r="C18" s="8">
        <f t="shared" ref="C18:C23" si="1">3600*0.82*$A18/B18</f>
        <v>210956.60676125746</v>
      </c>
      <c r="D18" s="41">
        <v>3.5426326941145572</v>
      </c>
      <c r="E18" s="8">
        <f t="shared" ref="E18:E23" si="2">3600*0.82*$A18/D18</f>
        <v>166655.71934139339</v>
      </c>
      <c r="F18" s="41">
        <v>4.8253100488801728</v>
      </c>
      <c r="G18" s="8">
        <f t="shared" ref="G18:G23" si="3">3600*0.82*$A18/F18</f>
        <v>122354.83192152933</v>
      </c>
      <c r="H18" s="41">
        <v>6.5085577403500006</v>
      </c>
      <c r="I18" s="8">
        <f t="shared" ref="I18:I23" si="4">3600*0.82*$A18/H18</f>
        <v>90711.340907340709</v>
      </c>
      <c r="J18" s="41">
        <v>8.7458744635953138</v>
      </c>
      <c r="K18" s="8">
        <f t="shared" ref="K18:K23" si="5">3600*0.82*$A18/J18</f>
        <v>67506.114163602382</v>
      </c>
      <c r="L18" s="41">
        <v>11.194719313402</v>
      </c>
      <c r="M18" s="8">
        <f t="shared" ref="M18:M23" si="6">3600*0.82*$A18/L18</f>
        <v>52739.151690314364</v>
      </c>
      <c r="N18" s="41">
        <v>14.729893833423686</v>
      </c>
      <c r="O18" s="8">
        <f t="shared" ref="O18:O23" si="7">3600*0.82*$A18/N18</f>
        <v>40081.755284638915</v>
      </c>
      <c r="P18" s="41">
        <v>19.990570202503573</v>
      </c>
      <c r="Q18" s="8">
        <f t="shared" ref="Q18:Q23" si="8">3600*0.82*$A18/P18</f>
        <v>29533.924946576044</v>
      </c>
      <c r="R18" s="41">
        <v>23.322331902920837</v>
      </c>
      <c r="S18" s="8">
        <f t="shared" ref="S18:S23" si="9">3600*0.82*$A18/R18</f>
        <v>25314.792811350893</v>
      </c>
      <c r="T18" s="41">
        <v>31.09644253722778</v>
      </c>
      <c r="U18" s="8">
        <f t="shared" ref="U18:U23" si="10">3600*0.82*$A18/T18</f>
        <v>18986.094608513173</v>
      </c>
    </row>
    <row r="19" spans="1:21" x14ac:dyDescent="0.25">
      <c r="A19" s="44">
        <v>240</v>
      </c>
      <c r="B19" s="42">
        <v>3.2651264664089168</v>
      </c>
      <c r="C19" s="8">
        <f t="shared" si="1"/>
        <v>216983.93838300768</v>
      </c>
      <c r="D19" s="41">
        <v>4.1330714764669834</v>
      </c>
      <c r="E19" s="8">
        <f t="shared" si="2"/>
        <v>171417.31132257608</v>
      </c>
      <c r="F19" s="41">
        <v>5.6295283903602016</v>
      </c>
      <c r="G19" s="8">
        <f t="shared" si="3"/>
        <v>125850.68426214445</v>
      </c>
      <c r="H19" s="41">
        <v>7.5933173637416678</v>
      </c>
      <c r="I19" s="8">
        <f t="shared" si="4"/>
        <v>93303.093504693286</v>
      </c>
      <c r="J19" s="41">
        <v>10.203520207527866</v>
      </c>
      <c r="K19" s="8">
        <f t="shared" si="5"/>
        <v>69434.860282562455</v>
      </c>
      <c r="L19" s="41">
        <v>13.060505865635667</v>
      </c>
      <c r="M19" s="8">
        <f t="shared" si="6"/>
        <v>54245.984595751921</v>
      </c>
      <c r="N19" s="41">
        <v>17.184876138994301</v>
      </c>
      <c r="O19" s="8">
        <f t="shared" si="7"/>
        <v>41226.948292771456</v>
      </c>
      <c r="P19" s="41">
        <v>23.322331902920837</v>
      </c>
      <c r="Q19" s="8">
        <f t="shared" si="8"/>
        <v>30377.751373621071</v>
      </c>
      <c r="R19" s="41">
        <v>27.209387220074309</v>
      </c>
      <c r="S19" s="8">
        <f t="shared" si="9"/>
        <v>26038.072605960919</v>
      </c>
      <c r="T19" s="41">
        <v>36.279182960099078</v>
      </c>
      <c r="U19" s="8">
        <f t="shared" si="10"/>
        <v>19528.55445447069</v>
      </c>
    </row>
    <row r="20" spans="1:21" x14ac:dyDescent="0.25">
      <c r="A20" s="44">
        <v>280</v>
      </c>
      <c r="B20" s="42">
        <v>3.7315731044673339</v>
      </c>
      <c r="C20" s="8">
        <f t="shared" si="1"/>
        <v>221504.43709932032</v>
      </c>
      <c r="D20" s="41">
        <v>4.7235102588194096</v>
      </c>
      <c r="E20" s="8">
        <f t="shared" si="2"/>
        <v>174988.50530846306</v>
      </c>
      <c r="F20" s="41">
        <v>6.4337467318402304</v>
      </c>
      <c r="G20" s="8">
        <f t="shared" si="3"/>
        <v>128472.57351760579</v>
      </c>
      <c r="H20" s="41">
        <v>8.6780769871333341</v>
      </c>
      <c r="I20" s="8">
        <f t="shared" si="4"/>
        <v>95246.907952707741</v>
      </c>
      <c r="J20" s="41">
        <v>11.661165951460418</v>
      </c>
      <c r="K20" s="8">
        <f t="shared" si="5"/>
        <v>70881.419871782506</v>
      </c>
      <c r="L20" s="41">
        <v>14.926292417869336</v>
      </c>
      <c r="M20" s="8">
        <f t="shared" si="6"/>
        <v>55376.10927483008</v>
      </c>
      <c r="N20" s="41">
        <v>19.639858444564915</v>
      </c>
      <c r="O20" s="8">
        <f t="shared" si="7"/>
        <v>42085.843048870862</v>
      </c>
      <c r="P20" s="41">
        <v>26.654093603338097</v>
      </c>
      <c r="Q20" s="8">
        <f t="shared" si="8"/>
        <v>31010.621193904848</v>
      </c>
      <c r="R20" s="41">
        <v>31.09644253722778</v>
      </c>
      <c r="S20" s="8">
        <f t="shared" si="9"/>
        <v>26580.53245191844</v>
      </c>
      <c r="T20" s="41">
        <v>41.461923382970376</v>
      </c>
      <c r="U20" s="8">
        <f t="shared" si="10"/>
        <v>19935.399338938827</v>
      </c>
    </row>
    <row r="21" spans="1:21" x14ac:dyDescent="0.25">
      <c r="A21" s="44">
        <v>294</v>
      </c>
      <c r="B21" s="42">
        <v>4.1980197425257506</v>
      </c>
      <c r="C21" s="8">
        <f t="shared" si="1"/>
        <v>206737.47462603229</v>
      </c>
      <c r="D21" s="41">
        <v>5.3139490411718358</v>
      </c>
      <c r="E21" s="8">
        <f t="shared" si="2"/>
        <v>163322.60495456553</v>
      </c>
      <c r="F21" s="41">
        <v>7.2379650733202592</v>
      </c>
      <c r="G21" s="8">
        <f t="shared" si="3"/>
        <v>119907.73528309874</v>
      </c>
      <c r="H21" s="41">
        <v>9.7628366105250013</v>
      </c>
      <c r="I21" s="8">
        <f t="shared" si="4"/>
        <v>88897.114089193885</v>
      </c>
      <c r="J21" s="41">
        <v>13.118811695392971</v>
      </c>
      <c r="K21" s="8">
        <f t="shared" si="5"/>
        <v>66155.99188033033</v>
      </c>
      <c r="L21" s="41">
        <v>16.792078970103002</v>
      </c>
      <c r="M21" s="8">
        <f t="shared" si="6"/>
        <v>51684.368656508072</v>
      </c>
      <c r="N21" s="41">
        <v>22.094840750135528</v>
      </c>
      <c r="O21" s="8">
        <f t="shared" si="7"/>
        <v>39280.120178946141</v>
      </c>
      <c r="P21" s="41">
        <v>29.985855303755361</v>
      </c>
      <c r="Q21" s="8">
        <f t="shared" si="8"/>
        <v>28943.24644764452</v>
      </c>
      <c r="R21" s="41">
        <v>34.983497854381255</v>
      </c>
      <c r="S21" s="8">
        <f t="shared" si="9"/>
        <v>24808.496955123876</v>
      </c>
      <c r="T21" s="41">
        <v>46.644663805841674</v>
      </c>
      <c r="U21" s="8">
        <f t="shared" si="10"/>
        <v>18606.372716342907</v>
      </c>
    </row>
    <row r="22" spans="1:21" x14ac:dyDescent="0.25">
      <c r="A22" s="44">
        <v>294</v>
      </c>
      <c r="B22" s="42">
        <v>4.6644663805841668</v>
      </c>
      <c r="C22" s="8">
        <f t="shared" si="1"/>
        <v>186063.72716342908</v>
      </c>
      <c r="D22" s="41">
        <v>5.9043878235242619</v>
      </c>
      <c r="E22" s="8">
        <f t="shared" si="2"/>
        <v>146990.34445910898</v>
      </c>
      <c r="F22" s="41">
        <v>8.042183414800288</v>
      </c>
      <c r="G22" s="8">
        <f t="shared" si="3"/>
        <v>107916.96175478886</v>
      </c>
      <c r="H22" s="41">
        <v>10.847596233916668</v>
      </c>
      <c r="I22" s="8">
        <f t="shared" si="4"/>
        <v>80007.402680274492</v>
      </c>
      <c r="J22" s="41">
        <v>14.576457439325523</v>
      </c>
      <c r="K22" s="8">
        <f t="shared" si="5"/>
        <v>59540.392692297304</v>
      </c>
      <c r="L22" s="41">
        <v>18.657865522336667</v>
      </c>
      <c r="M22" s="8">
        <f t="shared" si="6"/>
        <v>46515.93179085727</v>
      </c>
      <c r="N22" s="41">
        <v>24.549823055706142</v>
      </c>
      <c r="O22" s="8">
        <f t="shared" si="7"/>
        <v>35352.108161051525</v>
      </c>
      <c r="P22" s="41">
        <v>33.317617004172625</v>
      </c>
      <c r="Q22" s="8">
        <f t="shared" si="8"/>
        <v>26048.921802880068</v>
      </c>
      <c r="R22" s="41">
        <v>38.870553171534723</v>
      </c>
      <c r="S22" s="8">
        <f t="shared" si="9"/>
        <v>22327.647259611491</v>
      </c>
      <c r="T22" s="41">
        <v>51.827404228712972</v>
      </c>
      <c r="U22" s="8">
        <f t="shared" si="10"/>
        <v>16745.735444708615</v>
      </c>
    </row>
    <row r="23" spans="1:21" x14ac:dyDescent="0.25">
      <c r="A23" s="62">
        <v>294</v>
      </c>
      <c r="B23" s="43">
        <v>5.130913018642584</v>
      </c>
      <c r="C23" s="9">
        <f t="shared" si="1"/>
        <v>169148.8428758446</v>
      </c>
      <c r="D23" s="37">
        <v>6.494826605876689</v>
      </c>
      <c r="E23" s="9">
        <f t="shared" si="2"/>
        <v>133627.58587191722</v>
      </c>
      <c r="F23" s="37">
        <v>8.8464017562803186</v>
      </c>
      <c r="G23" s="9">
        <f t="shared" si="3"/>
        <v>98106.328867989854</v>
      </c>
      <c r="H23" s="37">
        <v>11.932355857308336</v>
      </c>
      <c r="I23" s="9">
        <f t="shared" si="4"/>
        <v>72734.002436613184</v>
      </c>
      <c r="J23" s="37">
        <v>16.034103183258075</v>
      </c>
      <c r="K23" s="9">
        <f t="shared" si="5"/>
        <v>54127.62972027027</v>
      </c>
      <c r="L23" s="37">
        <v>20.523652074570336</v>
      </c>
      <c r="M23" s="9">
        <f t="shared" si="6"/>
        <v>42287.210718961149</v>
      </c>
      <c r="N23" s="37">
        <v>27.004805361276759</v>
      </c>
      <c r="O23" s="9">
        <f t="shared" si="7"/>
        <v>32138.280146410474</v>
      </c>
      <c r="P23" s="37">
        <v>36.649378704589886</v>
      </c>
      <c r="Q23" s="9">
        <f t="shared" si="8"/>
        <v>23680.838002618246</v>
      </c>
      <c r="R23" s="37">
        <v>42.757608488688206</v>
      </c>
      <c r="S23" s="9">
        <f t="shared" si="9"/>
        <v>20297.861145101349</v>
      </c>
      <c r="T23" s="37">
        <v>57.01014465158427</v>
      </c>
      <c r="U23" s="9">
        <f t="shared" si="10"/>
        <v>15223.395858826014</v>
      </c>
    </row>
    <row r="24" spans="1:21" x14ac:dyDescent="0.25">
      <c r="A24" s="4"/>
      <c r="B24" s="11"/>
      <c r="C24" s="46"/>
      <c r="D24" s="11"/>
      <c r="E24" s="46"/>
      <c r="F24" s="11"/>
      <c r="G24" s="46"/>
      <c r="H24" s="11"/>
      <c r="I24" s="46"/>
      <c r="J24" s="11"/>
      <c r="K24" s="46"/>
      <c r="L24" s="11"/>
      <c r="M24" s="46"/>
      <c r="N24" s="11"/>
      <c r="O24" s="46"/>
      <c r="P24" s="11"/>
      <c r="Q24" s="46"/>
      <c r="R24" s="11"/>
      <c r="S24" s="46"/>
    </row>
    <row r="25" spans="1:21" x14ac:dyDescent="0.25">
      <c r="A25" s="4"/>
      <c r="B25" s="11"/>
      <c r="C25" s="46"/>
      <c r="D25" s="11"/>
      <c r="E25" s="46"/>
      <c r="F25" s="11"/>
      <c r="G25" s="46"/>
      <c r="H25" s="11"/>
      <c r="I25" s="46"/>
      <c r="J25" s="11"/>
      <c r="K25" s="46"/>
      <c r="L25" s="4"/>
      <c r="M25" s="4"/>
      <c r="N25" s="4"/>
      <c r="O25" s="4"/>
      <c r="P25" s="4"/>
      <c r="Q25" s="4"/>
      <c r="R25" s="4"/>
      <c r="S25" s="4"/>
    </row>
    <row r="26" spans="1:21" x14ac:dyDescent="0.25">
      <c r="A26" s="4"/>
      <c r="B26" s="11"/>
      <c r="C26" s="46"/>
      <c r="D26" s="65" t="s">
        <v>35</v>
      </c>
      <c r="E26" s="63">
        <v>0.6</v>
      </c>
      <c r="F26" s="63">
        <v>2.6</v>
      </c>
      <c r="G26" s="63">
        <v>5.4</v>
      </c>
      <c r="H26" s="11"/>
      <c r="I26" s="46"/>
      <c r="J26" s="11"/>
      <c r="K26" s="46"/>
      <c r="L26" s="4"/>
      <c r="M26" s="4"/>
      <c r="N26" s="4"/>
      <c r="O26" s="4"/>
      <c r="P26" s="4"/>
      <c r="Q26" s="4"/>
      <c r="R26" s="4"/>
      <c r="S26" s="4"/>
    </row>
    <row r="27" spans="1:21" x14ac:dyDescent="0.25">
      <c r="A27" s="4"/>
      <c r="B27" s="4"/>
      <c r="C27" s="4"/>
      <c r="D27" s="24" t="s">
        <v>34</v>
      </c>
      <c r="E27" s="64">
        <f>E26*$B$1*10</f>
        <v>2580</v>
      </c>
      <c r="F27" s="64">
        <f>F26*$B$1*10</f>
        <v>11180</v>
      </c>
      <c r="G27" s="64">
        <f>G26*$B$1*10</f>
        <v>23220</v>
      </c>
      <c r="H27" s="4"/>
      <c r="I27" s="46"/>
      <c r="J27" s="46"/>
      <c r="K27" s="46"/>
      <c r="L27" s="4"/>
      <c r="M27" s="4"/>
      <c r="N27" s="4"/>
      <c r="O27" s="4"/>
      <c r="P27" s="4"/>
      <c r="Q27" s="4"/>
      <c r="R27" s="4"/>
      <c r="S27" s="4"/>
    </row>
    <row r="28" spans="1:21" x14ac:dyDescent="0.25">
      <c r="H28" s="4"/>
    </row>
    <row r="29" spans="1:21" x14ac:dyDescent="0.25">
      <c r="H29" s="4"/>
    </row>
    <row r="30" spans="1:21" ht="15" customHeight="1" x14ac:dyDescent="0.25">
      <c r="A30" s="90" t="s">
        <v>17</v>
      </c>
      <c r="B30" s="90" t="s">
        <v>18</v>
      </c>
      <c r="C30" s="90" t="s">
        <v>19</v>
      </c>
      <c r="D30" s="90" t="s">
        <v>20</v>
      </c>
      <c r="E30" s="90" t="s">
        <v>31</v>
      </c>
      <c r="F30" s="90" t="s">
        <v>32</v>
      </c>
      <c r="G30" s="90" t="s">
        <v>33</v>
      </c>
      <c r="H30" s="4"/>
    </row>
    <row r="31" spans="1:21" x14ac:dyDescent="0.25">
      <c r="A31" s="90"/>
      <c r="B31" s="90"/>
      <c r="C31" s="90"/>
      <c r="D31" s="90"/>
      <c r="E31" s="90"/>
      <c r="F31" s="90"/>
      <c r="G31" s="90"/>
      <c r="H31" s="27"/>
    </row>
    <row r="32" spans="1:21" x14ac:dyDescent="0.25">
      <c r="A32" s="53">
        <v>10</v>
      </c>
      <c r="B32" s="50">
        <f>(($B$11+$B$12*A32)*$B$1)</f>
        <v>3508.8</v>
      </c>
      <c r="C32" s="54">
        <f>($B$9*$B$8*A32*A32)</f>
        <v>29.28</v>
      </c>
      <c r="D32" s="50">
        <f>C32+B32</f>
        <v>3538.0800000000004</v>
      </c>
      <c r="E32" s="55">
        <f>$D32+E$27</f>
        <v>6118.08</v>
      </c>
      <c r="F32" s="50">
        <f t="shared" ref="F32:G38" si="11">$D32+F$27</f>
        <v>14718.08</v>
      </c>
      <c r="G32" s="50">
        <f t="shared" si="11"/>
        <v>26758.080000000002</v>
      </c>
      <c r="H32" s="4"/>
    </row>
    <row r="33" spans="1:8" x14ac:dyDescent="0.25">
      <c r="A33" s="56">
        <v>20</v>
      </c>
      <c r="B33" s="51">
        <f t="shared" ref="B33:B38" si="12">(($B$11+$B$12*A33)*$B$1)</f>
        <v>3749.5999999999995</v>
      </c>
      <c r="C33" s="48">
        <f t="shared" ref="C33:C38" si="13">($B$9*$B$8*A33*A33)</f>
        <v>117.12</v>
      </c>
      <c r="D33" s="51">
        <f t="shared" ref="D33:D38" si="14">C33+B33</f>
        <v>3866.7199999999993</v>
      </c>
      <c r="E33" s="45">
        <f t="shared" ref="E33:E38" si="15">$D33+E$27</f>
        <v>6446.7199999999993</v>
      </c>
      <c r="F33" s="51">
        <f t="shared" si="11"/>
        <v>15046.72</v>
      </c>
      <c r="G33" s="51">
        <f t="shared" si="11"/>
        <v>27086.720000000001</v>
      </c>
      <c r="H33" s="4"/>
    </row>
    <row r="34" spans="1:8" x14ac:dyDescent="0.25">
      <c r="A34" s="56">
        <v>30</v>
      </c>
      <c r="B34" s="51">
        <f t="shared" si="12"/>
        <v>3990.3999999999996</v>
      </c>
      <c r="C34" s="48">
        <f t="shared" si="13"/>
        <v>263.52000000000004</v>
      </c>
      <c r="D34" s="51">
        <f t="shared" si="14"/>
        <v>4253.92</v>
      </c>
      <c r="E34" s="45">
        <f t="shared" si="15"/>
        <v>6833.92</v>
      </c>
      <c r="F34" s="51">
        <f t="shared" si="11"/>
        <v>15433.92</v>
      </c>
      <c r="G34" s="51">
        <f t="shared" si="11"/>
        <v>27473.919999999998</v>
      </c>
      <c r="H34" s="4"/>
    </row>
    <row r="35" spans="1:8" ht="15" customHeight="1" x14ac:dyDescent="0.35">
      <c r="A35" s="57">
        <v>40</v>
      </c>
      <c r="B35" s="51">
        <f t="shared" si="12"/>
        <v>4231.2</v>
      </c>
      <c r="C35" s="48">
        <f t="shared" si="13"/>
        <v>468.48</v>
      </c>
      <c r="D35" s="51">
        <f t="shared" si="14"/>
        <v>4699.68</v>
      </c>
      <c r="E35" s="45">
        <f t="shared" si="15"/>
        <v>7279.68</v>
      </c>
      <c r="F35" s="51">
        <f t="shared" si="11"/>
        <v>15879.68</v>
      </c>
      <c r="G35" s="51">
        <f t="shared" si="11"/>
        <v>27919.68</v>
      </c>
      <c r="H35" s="47"/>
    </row>
    <row r="36" spans="1:8" ht="15" customHeight="1" x14ac:dyDescent="0.35">
      <c r="A36" s="57">
        <v>50</v>
      </c>
      <c r="B36" s="51">
        <f t="shared" si="12"/>
        <v>4472</v>
      </c>
      <c r="C36" s="48">
        <f t="shared" si="13"/>
        <v>732</v>
      </c>
      <c r="D36" s="51">
        <f t="shared" si="14"/>
        <v>5204</v>
      </c>
      <c r="E36" s="45">
        <f t="shared" si="15"/>
        <v>7784</v>
      </c>
      <c r="F36" s="51">
        <f t="shared" si="11"/>
        <v>16384</v>
      </c>
      <c r="G36" s="51">
        <f t="shared" si="11"/>
        <v>28424</v>
      </c>
      <c r="H36" s="47"/>
    </row>
    <row r="37" spans="1:8" ht="15" customHeight="1" x14ac:dyDescent="0.35">
      <c r="A37" s="57">
        <v>60</v>
      </c>
      <c r="B37" s="51">
        <f t="shared" si="12"/>
        <v>4712.7999999999993</v>
      </c>
      <c r="C37" s="48">
        <f t="shared" si="13"/>
        <v>1054.0800000000002</v>
      </c>
      <c r="D37" s="51">
        <f t="shared" si="14"/>
        <v>5766.8799999999992</v>
      </c>
      <c r="E37" s="45">
        <f t="shared" si="15"/>
        <v>8346.8799999999992</v>
      </c>
      <c r="F37" s="51">
        <f t="shared" si="11"/>
        <v>16946.879999999997</v>
      </c>
      <c r="G37" s="51">
        <f t="shared" si="11"/>
        <v>28986.879999999997</v>
      </c>
      <c r="H37" s="47"/>
    </row>
    <row r="38" spans="1:8" ht="15" customHeight="1" x14ac:dyDescent="0.35">
      <c r="A38" s="58">
        <v>70</v>
      </c>
      <c r="B38" s="52">
        <f t="shared" si="12"/>
        <v>4953.5999999999995</v>
      </c>
      <c r="C38" s="59">
        <f t="shared" si="13"/>
        <v>1434.7199999999998</v>
      </c>
      <c r="D38" s="52">
        <f t="shared" si="14"/>
        <v>6388.32</v>
      </c>
      <c r="E38" s="60">
        <f t="shared" si="15"/>
        <v>8968.32</v>
      </c>
      <c r="F38" s="52">
        <f t="shared" si="11"/>
        <v>17568.32</v>
      </c>
      <c r="G38" s="52">
        <f t="shared" si="11"/>
        <v>29608.32</v>
      </c>
      <c r="H38" s="47"/>
    </row>
    <row r="39" spans="1:8" ht="15.75" customHeight="1" x14ac:dyDescent="0.35">
      <c r="A39" s="46"/>
      <c r="B39" s="48"/>
      <c r="C39" s="48"/>
      <c r="D39" s="48"/>
      <c r="E39" s="48"/>
      <c r="F39" s="48"/>
      <c r="G39" s="48"/>
      <c r="H39" s="47"/>
    </row>
    <row r="40" spans="1:8" x14ac:dyDescent="0.25">
      <c r="A40" s="49"/>
      <c r="B40" s="48"/>
      <c r="C40" s="48"/>
      <c r="D40" s="48"/>
      <c r="E40" s="48"/>
      <c r="F40" s="48"/>
      <c r="G40" s="48"/>
    </row>
    <row r="41" spans="1:8" x14ac:dyDescent="0.25">
      <c r="A41" s="49"/>
      <c r="B41" s="48"/>
      <c r="C41" s="48"/>
      <c r="D41" s="66"/>
      <c r="E41" s="48"/>
      <c r="F41" s="48"/>
      <c r="G41" s="48"/>
    </row>
    <row r="42" spans="1:8" x14ac:dyDescent="0.25">
      <c r="A42" s="4"/>
      <c r="B42" s="4"/>
      <c r="C42" s="4"/>
      <c r="D42" s="4"/>
      <c r="E42" s="4"/>
      <c r="F42" s="4"/>
      <c r="G42" s="4"/>
    </row>
    <row r="43" spans="1:8" x14ac:dyDescent="0.25">
      <c r="A43" s="4"/>
      <c r="B43" s="4"/>
      <c r="C43" s="4"/>
      <c r="D43" s="4"/>
      <c r="E43" s="4"/>
      <c r="F43" s="4"/>
      <c r="G43" s="4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</sheetData>
  <mergeCells count="20">
    <mergeCell ref="D2:N2"/>
    <mergeCell ref="E5:N5"/>
    <mergeCell ref="A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A30:A31"/>
    <mergeCell ref="B30:B31"/>
    <mergeCell ref="C30:C31"/>
    <mergeCell ref="D30:D31"/>
    <mergeCell ref="E30:E31"/>
    <mergeCell ref="F30:F31"/>
    <mergeCell ref="G30:G31"/>
  </mergeCells>
  <printOptions gridLines="1"/>
  <pageMargins left="0.25" right="0.27083333333333331" top="0.75" bottom="0.75" header="0.3" footer="0.3"/>
  <pageSetup paperSize="9" scale="68" fitToWidth="2" orientation="landscape" verticalDpi="0" r:id="rId1"/>
  <colBreaks count="1" manualBreakCount="1">
    <brk id="21" max="4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4"/>
  <sheetViews>
    <sheetView view="pageBreakPreview" zoomScale="60" zoomScaleNormal="80" zoomScalePageLayoutView="40" workbookViewId="0">
      <selection activeCell="P54" sqref="P54"/>
    </sheetView>
  </sheetViews>
  <sheetFormatPr defaultRowHeight="15" x14ac:dyDescent="0.25"/>
  <cols>
    <col min="1" max="1" width="17.5703125" style="1" customWidth="1"/>
    <col min="2" max="2" width="9.28515625" style="1" customWidth="1"/>
    <col min="3" max="3" width="8.140625" style="1" customWidth="1"/>
    <col min="4" max="4" width="11.7109375" style="1" customWidth="1"/>
    <col min="5" max="5" width="9.5703125" style="1" customWidth="1"/>
    <col min="6" max="6" width="12.42578125" style="1" customWidth="1"/>
    <col min="7" max="7" width="10.85546875" style="1" customWidth="1"/>
    <col min="8" max="11" width="9.5703125" style="1" customWidth="1"/>
    <col min="12" max="16384" width="9.140625" style="1"/>
  </cols>
  <sheetData>
    <row r="1" spans="1:21" ht="15.75" customHeight="1" x14ac:dyDescent="0.25">
      <c r="A1" s="13" t="s">
        <v>21</v>
      </c>
      <c r="B1" s="20">
        <v>430</v>
      </c>
      <c r="C1" s="12"/>
    </row>
    <row r="2" spans="1:21" x14ac:dyDescent="0.25">
      <c r="A2" s="14"/>
      <c r="B2" s="23"/>
      <c r="C2" s="4"/>
      <c r="D2" s="89" t="s">
        <v>36</v>
      </c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21" x14ac:dyDescent="0.25">
      <c r="A3" s="14"/>
      <c r="B3" s="15"/>
      <c r="C3" s="4"/>
      <c r="D3" s="30" t="s">
        <v>22</v>
      </c>
      <c r="E3" s="31">
        <v>1</v>
      </c>
      <c r="F3" s="32">
        <v>2</v>
      </c>
      <c r="G3" s="32">
        <v>3</v>
      </c>
      <c r="H3" s="31">
        <v>4</v>
      </c>
      <c r="I3" s="32">
        <v>5</v>
      </c>
      <c r="J3" s="32">
        <v>6</v>
      </c>
      <c r="K3" s="32">
        <v>7</v>
      </c>
      <c r="L3" s="32">
        <v>8</v>
      </c>
      <c r="M3" s="32">
        <v>9</v>
      </c>
      <c r="N3" s="32">
        <v>10</v>
      </c>
    </row>
    <row r="4" spans="1:21" x14ac:dyDescent="0.25">
      <c r="A4" s="14" t="s">
        <v>1</v>
      </c>
      <c r="B4" s="15">
        <v>110</v>
      </c>
      <c r="C4" s="4"/>
      <c r="D4" s="33" t="s">
        <v>24</v>
      </c>
      <c r="E4" s="33">
        <v>10</v>
      </c>
      <c r="F4" s="34">
        <v>7.9</v>
      </c>
      <c r="G4" s="34">
        <v>5.8</v>
      </c>
      <c r="H4" s="35">
        <v>4.3</v>
      </c>
      <c r="I4" s="36">
        <v>3.2</v>
      </c>
      <c r="J4" s="37">
        <v>2.5</v>
      </c>
      <c r="K4" s="37">
        <v>1.9</v>
      </c>
      <c r="L4" s="37">
        <v>1.4</v>
      </c>
      <c r="M4" s="37">
        <v>1.2</v>
      </c>
      <c r="N4" s="37">
        <v>0.9</v>
      </c>
    </row>
    <row r="5" spans="1:21" x14ac:dyDescent="0.25">
      <c r="A5" s="16" t="s">
        <v>2</v>
      </c>
      <c r="B5" s="17">
        <v>0.73</v>
      </c>
      <c r="C5" s="4"/>
      <c r="D5" s="33" t="s">
        <v>23</v>
      </c>
      <c r="E5" s="91" t="s">
        <v>0</v>
      </c>
      <c r="F5" s="92"/>
      <c r="G5" s="92"/>
      <c r="H5" s="92"/>
      <c r="I5" s="92"/>
      <c r="J5" s="92"/>
      <c r="K5" s="92"/>
      <c r="L5" s="92"/>
      <c r="M5" s="92"/>
      <c r="N5" s="93"/>
    </row>
    <row r="6" spans="1:21" ht="15.75" thickBot="1" x14ac:dyDescent="0.3">
      <c r="A6" s="18" t="s">
        <v>3</v>
      </c>
      <c r="B6" s="19">
        <v>5.9</v>
      </c>
      <c r="C6" s="4"/>
      <c r="D6" s="38">
        <v>1000</v>
      </c>
      <c r="E6" s="39">
        <f t="shared" ref="E6:N12" si="0">60*$D6*PI()*$B$5/(1000*E$4*$B$6)</f>
        <v>2.3322331902920834</v>
      </c>
      <c r="F6" s="40">
        <f t="shared" si="0"/>
        <v>2.952193911762131</v>
      </c>
      <c r="G6" s="40">
        <f t="shared" si="0"/>
        <v>4.021091707400144</v>
      </c>
      <c r="H6" s="40">
        <f t="shared" si="0"/>
        <v>5.4237981169583342</v>
      </c>
      <c r="I6" s="40">
        <f t="shared" si="0"/>
        <v>7.2882287196627615</v>
      </c>
      <c r="J6" s="40">
        <f t="shared" si="0"/>
        <v>9.3289327611683337</v>
      </c>
      <c r="K6" s="40">
        <f t="shared" si="0"/>
        <v>12.274911527853071</v>
      </c>
      <c r="L6" s="40">
        <f t="shared" si="0"/>
        <v>16.658808502086313</v>
      </c>
      <c r="M6" s="40">
        <f t="shared" si="0"/>
        <v>19.435276585767362</v>
      </c>
      <c r="N6" s="41">
        <f t="shared" si="0"/>
        <v>25.913702114356486</v>
      </c>
    </row>
    <row r="7" spans="1:21" ht="15.75" thickBot="1" x14ac:dyDescent="0.3">
      <c r="A7" s="4"/>
      <c r="B7" s="4"/>
      <c r="C7" s="4"/>
      <c r="D7" s="38">
        <v>1200</v>
      </c>
      <c r="E7" s="42">
        <f t="shared" si="0"/>
        <v>2.7986798283505001</v>
      </c>
      <c r="F7" s="41">
        <f t="shared" si="0"/>
        <v>3.5426326941145572</v>
      </c>
      <c r="G7" s="41">
        <f t="shared" si="0"/>
        <v>4.8253100488801728</v>
      </c>
      <c r="H7" s="41">
        <f t="shared" si="0"/>
        <v>6.5085577403500006</v>
      </c>
      <c r="I7" s="41">
        <f t="shared" si="0"/>
        <v>8.7458744635953138</v>
      </c>
      <c r="J7" s="41">
        <f t="shared" si="0"/>
        <v>11.194719313402</v>
      </c>
      <c r="K7" s="41">
        <f t="shared" si="0"/>
        <v>14.729893833423686</v>
      </c>
      <c r="L7" s="41">
        <f t="shared" si="0"/>
        <v>19.990570202503573</v>
      </c>
      <c r="M7" s="41">
        <f t="shared" si="0"/>
        <v>23.322331902920837</v>
      </c>
      <c r="N7" s="41">
        <f t="shared" si="0"/>
        <v>31.09644253722778</v>
      </c>
    </row>
    <row r="8" spans="1:21" x14ac:dyDescent="0.25">
      <c r="A8" s="21" t="s">
        <v>4</v>
      </c>
      <c r="B8" s="22">
        <v>7.32</v>
      </c>
      <c r="C8" s="4"/>
      <c r="D8" s="38">
        <v>1400</v>
      </c>
      <c r="E8" s="42">
        <f t="shared" si="0"/>
        <v>3.2651264664089168</v>
      </c>
      <c r="F8" s="41">
        <f t="shared" si="0"/>
        <v>4.1330714764669834</v>
      </c>
      <c r="G8" s="41">
        <f t="shared" si="0"/>
        <v>5.6295283903602016</v>
      </c>
      <c r="H8" s="41">
        <f t="shared" si="0"/>
        <v>7.5933173637416678</v>
      </c>
      <c r="I8" s="41">
        <f t="shared" si="0"/>
        <v>10.203520207527866</v>
      </c>
      <c r="J8" s="41">
        <f t="shared" si="0"/>
        <v>13.060505865635667</v>
      </c>
      <c r="K8" s="41">
        <f t="shared" si="0"/>
        <v>17.184876138994301</v>
      </c>
      <c r="L8" s="41">
        <f t="shared" si="0"/>
        <v>23.322331902920837</v>
      </c>
      <c r="M8" s="41">
        <f t="shared" si="0"/>
        <v>27.209387220074309</v>
      </c>
      <c r="N8" s="41">
        <f t="shared" si="0"/>
        <v>36.279182960099078</v>
      </c>
    </row>
    <row r="9" spans="1:21" x14ac:dyDescent="0.25">
      <c r="A9" s="16" t="s">
        <v>5</v>
      </c>
      <c r="B9" s="17">
        <v>0.04</v>
      </c>
      <c r="C9" s="4"/>
      <c r="D9" s="38">
        <v>1600</v>
      </c>
      <c r="E9" s="42">
        <f t="shared" si="0"/>
        <v>3.7315731044673339</v>
      </c>
      <c r="F9" s="41">
        <f t="shared" si="0"/>
        <v>4.7235102588194096</v>
      </c>
      <c r="G9" s="41">
        <f t="shared" si="0"/>
        <v>6.4337467318402304</v>
      </c>
      <c r="H9" s="41">
        <f t="shared" si="0"/>
        <v>8.6780769871333341</v>
      </c>
      <c r="I9" s="41">
        <f t="shared" si="0"/>
        <v>11.661165951460418</v>
      </c>
      <c r="J9" s="41">
        <f t="shared" si="0"/>
        <v>14.926292417869336</v>
      </c>
      <c r="K9" s="41">
        <f t="shared" si="0"/>
        <v>19.639858444564915</v>
      </c>
      <c r="L9" s="41">
        <f t="shared" si="0"/>
        <v>26.654093603338097</v>
      </c>
      <c r="M9" s="41">
        <f t="shared" si="0"/>
        <v>31.09644253722778</v>
      </c>
      <c r="N9" s="41">
        <f t="shared" si="0"/>
        <v>41.461923382970376</v>
      </c>
    </row>
    <row r="10" spans="1:21" x14ac:dyDescent="0.25">
      <c r="A10" s="16" t="s">
        <v>6</v>
      </c>
      <c r="B10" s="17">
        <v>61.777999999999999</v>
      </c>
      <c r="C10" s="4"/>
      <c r="D10" s="38">
        <v>1800</v>
      </c>
      <c r="E10" s="42">
        <f t="shared" si="0"/>
        <v>4.1980197425257506</v>
      </c>
      <c r="F10" s="41">
        <f t="shared" si="0"/>
        <v>5.3139490411718358</v>
      </c>
      <c r="G10" s="41">
        <f t="shared" si="0"/>
        <v>7.2379650733202592</v>
      </c>
      <c r="H10" s="41">
        <f t="shared" si="0"/>
        <v>9.7628366105250013</v>
      </c>
      <c r="I10" s="41">
        <f t="shared" si="0"/>
        <v>13.118811695392971</v>
      </c>
      <c r="J10" s="41">
        <f t="shared" si="0"/>
        <v>16.792078970103002</v>
      </c>
      <c r="K10" s="41">
        <f t="shared" si="0"/>
        <v>22.094840750135528</v>
      </c>
      <c r="L10" s="41">
        <f t="shared" si="0"/>
        <v>29.985855303755361</v>
      </c>
      <c r="M10" s="41">
        <f t="shared" si="0"/>
        <v>34.983497854381255</v>
      </c>
      <c r="N10" s="41">
        <f t="shared" si="0"/>
        <v>46.644663805841674</v>
      </c>
    </row>
    <row r="11" spans="1:21" x14ac:dyDescent="0.25">
      <c r="A11" s="16" t="s">
        <v>7</v>
      </c>
      <c r="B11" s="17">
        <v>7.6</v>
      </c>
      <c r="C11" s="4"/>
      <c r="D11" s="38">
        <v>2000</v>
      </c>
      <c r="E11" s="42">
        <f t="shared" si="0"/>
        <v>4.6644663805841668</v>
      </c>
      <c r="F11" s="41">
        <f t="shared" si="0"/>
        <v>5.9043878235242619</v>
      </c>
      <c r="G11" s="41">
        <f t="shared" si="0"/>
        <v>8.042183414800288</v>
      </c>
      <c r="H11" s="41">
        <f t="shared" si="0"/>
        <v>10.847596233916668</v>
      </c>
      <c r="I11" s="41">
        <f t="shared" si="0"/>
        <v>14.576457439325523</v>
      </c>
      <c r="J11" s="41">
        <f t="shared" si="0"/>
        <v>18.657865522336667</v>
      </c>
      <c r="K11" s="41">
        <f t="shared" si="0"/>
        <v>24.549823055706142</v>
      </c>
      <c r="L11" s="41">
        <f t="shared" si="0"/>
        <v>33.317617004172625</v>
      </c>
      <c r="M11" s="41">
        <f t="shared" si="0"/>
        <v>38.870553171534723</v>
      </c>
      <c r="N11" s="41">
        <f t="shared" si="0"/>
        <v>51.827404228712972</v>
      </c>
    </row>
    <row r="12" spans="1:21" ht="15.75" thickBot="1" x14ac:dyDescent="0.3">
      <c r="A12" s="18" t="s">
        <v>8</v>
      </c>
      <c r="B12" s="19">
        <v>5.6000000000000001E-2</v>
      </c>
      <c r="D12" s="33">
        <v>2200</v>
      </c>
      <c r="E12" s="43">
        <f t="shared" si="0"/>
        <v>5.130913018642584</v>
      </c>
      <c r="F12" s="37">
        <f t="shared" si="0"/>
        <v>6.494826605876689</v>
      </c>
      <c r="G12" s="37">
        <f t="shared" si="0"/>
        <v>8.8464017562803186</v>
      </c>
      <c r="H12" s="37">
        <f t="shared" si="0"/>
        <v>11.932355857308336</v>
      </c>
      <c r="I12" s="37">
        <f t="shared" si="0"/>
        <v>16.034103183258075</v>
      </c>
      <c r="J12" s="37">
        <f t="shared" si="0"/>
        <v>20.523652074570336</v>
      </c>
      <c r="K12" s="37">
        <f t="shared" si="0"/>
        <v>27.004805361276759</v>
      </c>
      <c r="L12" s="37">
        <f t="shared" si="0"/>
        <v>36.649378704589886</v>
      </c>
      <c r="M12" s="37">
        <f t="shared" si="0"/>
        <v>42.757608488688206</v>
      </c>
      <c r="N12" s="37">
        <f t="shared" si="0"/>
        <v>57.01014465158427</v>
      </c>
    </row>
    <row r="13" spans="1:21" x14ac:dyDescent="0.25">
      <c r="D13" s="4"/>
      <c r="E13" s="4"/>
      <c r="F13" s="4"/>
      <c r="G13" s="11"/>
      <c r="H13" s="4"/>
      <c r="I13" s="4"/>
      <c r="J13" s="4"/>
    </row>
    <row r="14" spans="1:21" x14ac:dyDescent="0.25">
      <c r="A14" s="94" t="s">
        <v>9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88"/>
    </row>
    <row r="15" spans="1:21" x14ac:dyDescent="0.25">
      <c r="A15" s="5"/>
      <c r="B15" s="96" t="s">
        <v>10</v>
      </c>
      <c r="C15" s="96"/>
      <c r="D15" s="97" t="s">
        <v>11</v>
      </c>
      <c r="E15" s="96"/>
      <c r="F15" s="88" t="s">
        <v>12</v>
      </c>
      <c r="G15" s="89"/>
      <c r="H15" s="88" t="s">
        <v>13</v>
      </c>
      <c r="I15" s="89"/>
      <c r="J15" s="88" t="s">
        <v>14</v>
      </c>
      <c r="K15" s="89"/>
      <c r="L15" s="88" t="s">
        <v>26</v>
      </c>
      <c r="M15" s="89"/>
      <c r="N15" s="88" t="s">
        <v>27</v>
      </c>
      <c r="O15" s="89"/>
      <c r="P15" s="88" t="s">
        <v>28</v>
      </c>
      <c r="Q15" s="89"/>
      <c r="R15" s="88" t="s">
        <v>29</v>
      </c>
      <c r="S15" s="89"/>
      <c r="T15" s="88" t="s">
        <v>30</v>
      </c>
      <c r="U15" s="89"/>
    </row>
    <row r="16" spans="1:21" x14ac:dyDescent="0.25">
      <c r="A16" s="2" t="s">
        <v>25</v>
      </c>
      <c r="B16" s="3" t="s">
        <v>15</v>
      </c>
      <c r="C16" s="2" t="s">
        <v>16</v>
      </c>
      <c r="D16" s="3" t="s">
        <v>15</v>
      </c>
      <c r="E16" s="3" t="s">
        <v>16</v>
      </c>
      <c r="F16" s="2" t="s">
        <v>15</v>
      </c>
      <c r="G16" s="3" t="s">
        <v>16</v>
      </c>
      <c r="H16" s="3" t="s">
        <v>15</v>
      </c>
      <c r="I16" s="2" t="s">
        <v>16</v>
      </c>
      <c r="J16" s="2" t="s">
        <v>15</v>
      </c>
      <c r="K16" s="3" t="s">
        <v>16</v>
      </c>
      <c r="L16" s="2" t="s">
        <v>15</v>
      </c>
      <c r="M16" s="3" t="s">
        <v>16</v>
      </c>
      <c r="N16" s="2" t="s">
        <v>15</v>
      </c>
      <c r="O16" s="3" t="s">
        <v>16</v>
      </c>
      <c r="P16" s="2" t="s">
        <v>15</v>
      </c>
      <c r="Q16" s="3" t="s">
        <v>16</v>
      </c>
      <c r="R16" s="2" t="s">
        <v>15</v>
      </c>
      <c r="S16" s="3" t="s">
        <v>16</v>
      </c>
      <c r="T16" s="2" t="s">
        <v>15</v>
      </c>
      <c r="U16" s="3" t="s">
        <v>16</v>
      </c>
    </row>
    <row r="17" spans="1:21" x14ac:dyDescent="0.25">
      <c r="A17" s="61">
        <v>160</v>
      </c>
      <c r="B17" s="39">
        <v>2.3322331902920834</v>
      </c>
      <c r="C17" s="10">
        <f>3600*0.82*$A17/B17</f>
        <v>202518.34249080718</v>
      </c>
      <c r="D17" s="40">
        <v>2.952193911762131</v>
      </c>
      <c r="E17" s="10">
        <f>3600*0.82*$A17/D17</f>
        <v>159989.49056773767</v>
      </c>
      <c r="F17" s="40">
        <v>4.021091707400144</v>
      </c>
      <c r="G17" s="10">
        <f>3600*0.82*$A17/F17</f>
        <v>117460.63864466816</v>
      </c>
      <c r="H17" s="40">
        <v>5.4237981169583342</v>
      </c>
      <c r="I17" s="10">
        <f>3600*0.82*$A17/H17</f>
        <v>87082.887271047075</v>
      </c>
      <c r="J17" s="40">
        <v>7.2882287196627615</v>
      </c>
      <c r="K17" s="10">
        <f>3600*0.82*$A17/J17</f>
        <v>64805.869597058285</v>
      </c>
      <c r="L17" s="40">
        <v>9.3289327611683337</v>
      </c>
      <c r="M17" s="10">
        <f>3600*0.82*$A17/L17</f>
        <v>50629.585622701794</v>
      </c>
      <c r="N17" s="40">
        <v>12.274911527853071</v>
      </c>
      <c r="O17" s="10">
        <f>3600*0.82*$A17/N17</f>
        <v>38478.48507325336</v>
      </c>
      <c r="P17" s="40">
        <v>16.658808502086313</v>
      </c>
      <c r="Q17" s="10">
        <f>3600*0.82*$A17/P17</f>
        <v>28352.567948713</v>
      </c>
      <c r="R17" s="40">
        <v>19.435276585767362</v>
      </c>
      <c r="S17" s="10">
        <f>3600*0.82*$A17/R17</f>
        <v>24302.201098896861</v>
      </c>
      <c r="T17" s="40">
        <v>25.913702114356486</v>
      </c>
      <c r="U17" s="10">
        <f>3600*0.82*$A17/T17</f>
        <v>18226.650824172644</v>
      </c>
    </row>
    <row r="18" spans="1:21" x14ac:dyDescent="0.25">
      <c r="A18" s="44">
        <v>200</v>
      </c>
      <c r="B18" s="42">
        <v>2.7986798283505001</v>
      </c>
      <c r="C18" s="8">
        <f t="shared" ref="C18:C23" si="1">3600*0.82*$A18/B18</f>
        <v>210956.60676125746</v>
      </c>
      <c r="D18" s="41">
        <v>3.5426326941145572</v>
      </c>
      <c r="E18" s="8">
        <f t="shared" ref="E18:E23" si="2">3600*0.82*$A18/D18</f>
        <v>166655.71934139339</v>
      </c>
      <c r="F18" s="41">
        <v>4.8253100488801728</v>
      </c>
      <c r="G18" s="8">
        <f t="shared" ref="G18:G23" si="3">3600*0.82*$A18/F18</f>
        <v>122354.83192152933</v>
      </c>
      <c r="H18" s="41">
        <v>6.5085577403500006</v>
      </c>
      <c r="I18" s="8">
        <f t="shared" ref="I18:I23" si="4">3600*0.82*$A18/H18</f>
        <v>90711.340907340709</v>
      </c>
      <c r="J18" s="41">
        <v>8.7458744635953138</v>
      </c>
      <c r="K18" s="8">
        <f t="shared" ref="K18:K23" si="5">3600*0.82*$A18/J18</f>
        <v>67506.114163602382</v>
      </c>
      <c r="L18" s="41">
        <v>11.194719313402</v>
      </c>
      <c r="M18" s="8">
        <f t="shared" ref="M18:M23" si="6">3600*0.82*$A18/L18</f>
        <v>52739.151690314364</v>
      </c>
      <c r="N18" s="41">
        <v>14.729893833423686</v>
      </c>
      <c r="O18" s="8">
        <f t="shared" ref="O18:O23" si="7">3600*0.82*$A18/N18</f>
        <v>40081.755284638915</v>
      </c>
      <c r="P18" s="41">
        <v>19.990570202503573</v>
      </c>
      <c r="Q18" s="8">
        <f t="shared" ref="Q18:Q23" si="8">3600*0.82*$A18/P18</f>
        <v>29533.924946576044</v>
      </c>
      <c r="R18" s="41">
        <v>23.322331902920837</v>
      </c>
      <c r="S18" s="8">
        <f t="shared" ref="S18:S23" si="9">3600*0.82*$A18/R18</f>
        <v>25314.792811350893</v>
      </c>
      <c r="T18" s="41">
        <v>31.09644253722778</v>
      </c>
      <c r="U18" s="8">
        <f t="shared" ref="U18:U23" si="10">3600*0.82*$A18/T18</f>
        <v>18986.094608513173</v>
      </c>
    </row>
    <row r="19" spans="1:21" x14ac:dyDescent="0.25">
      <c r="A19" s="44">
        <v>240</v>
      </c>
      <c r="B19" s="42">
        <v>3.2651264664089168</v>
      </c>
      <c r="C19" s="8">
        <f t="shared" si="1"/>
        <v>216983.93838300768</v>
      </c>
      <c r="D19" s="41">
        <v>4.1330714764669834</v>
      </c>
      <c r="E19" s="8">
        <f t="shared" si="2"/>
        <v>171417.31132257608</v>
      </c>
      <c r="F19" s="41">
        <v>5.6295283903602016</v>
      </c>
      <c r="G19" s="8">
        <f t="shared" si="3"/>
        <v>125850.68426214445</v>
      </c>
      <c r="H19" s="41">
        <v>7.5933173637416678</v>
      </c>
      <c r="I19" s="8">
        <f t="shared" si="4"/>
        <v>93303.093504693286</v>
      </c>
      <c r="J19" s="41">
        <v>10.203520207527866</v>
      </c>
      <c r="K19" s="8">
        <f t="shared" si="5"/>
        <v>69434.860282562455</v>
      </c>
      <c r="L19" s="41">
        <v>13.060505865635667</v>
      </c>
      <c r="M19" s="8">
        <f t="shared" si="6"/>
        <v>54245.984595751921</v>
      </c>
      <c r="N19" s="41">
        <v>17.184876138994301</v>
      </c>
      <c r="O19" s="8">
        <f t="shared" si="7"/>
        <v>41226.948292771456</v>
      </c>
      <c r="P19" s="41">
        <v>23.322331902920837</v>
      </c>
      <c r="Q19" s="8">
        <f t="shared" si="8"/>
        <v>30377.751373621071</v>
      </c>
      <c r="R19" s="41">
        <v>27.209387220074309</v>
      </c>
      <c r="S19" s="8">
        <f t="shared" si="9"/>
        <v>26038.072605960919</v>
      </c>
      <c r="T19" s="41">
        <v>36.279182960099078</v>
      </c>
      <c r="U19" s="8">
        <f t="shared" si="10"/>
        <v>19528.55445447069</v>
      </c>
    </row>
    <row r="20" spans="1:21" x14ac:dyDescent="0.25">
      <c r="A20" s="44">
        <v>280</v>
      </c>
      <c r="B20" s="42">
        <v>3.7315731044673339</v>
      </c>
      <c r="C20" s="8">
        <f t="shared" si="1"/>
        <v>221504.43709932032</v>
      </c>
      <c r="D20" s="41">
        <v>4.7235102588194096</v>
      </c>
      <c r="E20" s="8">
        <f t="shared" si="2"/>
        <v>174988.50530846306</v>
      </c>
      <c r="F20" s="41">
        <v>6.4337467318402304</v>
      </c>
      <c r="G20" s="8">
        <f t="shared" si="3"/>
        <v>128472.57351760579</v>
      </c>
      <c r="H20" s="41">
        <v>8.6780769871333341</v>
      </c>
      <c r="I20" s="8">
        <f t="shared" si="4"/>
        <v>95246.907952707741</v>
      </c>
      <c r="J20" s="41">
        <v>11.661165951460418</v>
      </c>
      <c r="K20" s="8">
        <f t="shared" si="5"/>
        <v>70881.419871782506</v>
      </c>
      <c r="L20" s="41">
        <v>14.926292417869336</v>
      </c>
      <c r="M20" s="8">
        <f t="shared" si="6"/>
        <v>55376.10927483008</v>
      </c>
      <c r="N20" s="41">
        <v>19.639858444564915</v>
      </c>
      <c r="O20" s="8">
        <f t="shared" si="7"/>
        <v>42085.843048870862</v>
      </c>
      <c r="P20" s="41">
        <v>26.654093603338097</v>
      </c>
      <c r="Q20" s="8">
        <f t="shared" si="8"/>
        <v>31010.621193904848</v>
      </c>
      <c r="R20" s="41">
        <v>31.09644253722778</v>
      </c>
      <c r="S20" s="8">
        <f t="shared" si="9"/>
        <v>26580.53245191844</v>
      </c>
      <c r="T20" s="41">
        <v>41.461923382970376</v>
      </c>
      <c r="U20" s="8">
        <f t="shared" si="10"/>
        <v>19935.399338938827</v>
      </c>
    </row>
    <row r="21" spans="1:21" x14ac:dyDescent="0.25">
      <c r="A21" s="44">
        <v>294</v>
      </c>
      <c r="B21" s="42">
        <v>4.1980197425257506</v>
      </c>
      <c r="C21" s="8">
        <f t="shared" si="1"/>
        <v>206737.47462603229</v>
      </c>
      <c r="D21" s="41">
        <v>5.3139490411718358</v>
      </c>
      <c r="E21" s="8">
        <f t="shared" si="2"/>
        <v>163322.60495456553</v>
      </c>
      <c r="F21" s="41">
        <v>7.2379650733202592</v>
      </c>
      <c r="G21" s="8">
        <f t="shared" si="3"/>
        <v>119907.73528309874</v>
      </c>
      <c r="H21" s="41">
        <v>9.7628366105250013</v>
      </c>
      <c r="I21" s="8">
        <f t="shared" si="4"/>
        <v>88897.114089193885</v>
      </c>
      <c r="J21" s="41">
        <v>13.118811695392971</v>
      </c>
      <c r="K21" s="8">
        <f t="shared" si="5"/>
        <v>66155.99188033033</v>
      </c>
      <c r="L21" s="41">
        <v>16.792078970103002</v>
      </c>
      <c r="M21" s="8">
        <f t="shared" si="6"/>
        <v>51684.368656508072</v>
      </c>
      <c r="N21" s="41">
        <v>22.094840750135528</v>
      </c>
      <c r="O21" s="8">
        <f t="shared" si="7"/>
        <v>39280.120178946141</v>
      </c>
      <c r="P21" s="41">
        <v>29.985855303755361</v>
      </c>
      <c r="Q21" s="8">
        <f t="shared" si="8"/>
        <v>28943.24644764452</v>
      </c>
      <c r="R21" s="41">
        <v>34.983497854381255</v>
      </c>
      <c r="S21" s="8">
        <f t="shared" si="9"/>
        <v>24808.496955123876</v>
      </c>
      <c r="T21" s="41">
        <v>46.644663805841674</v>
      </c>
      <c r="U21" s="8">
        <f t="shared" si="10"/>
        <v>18606.372716342907</v>
      </c>
    </row>
    <row r="22" spans="1:21" x14ac:dyDescent="0.25">
      <c r="A22" s="44">
        <v>294</v>
      </c>
      <c r="B22" s="42">
        <v>4.6644663805841668</v>
      </c>
      <c r="C22" s="8">
        <f t="shared" si="1"/>
        <v>186063.72716342908</v>
      </c>
      <c r="D22" s="41">
        <v>5.9043878235242619</v>
      </c>
      <c r="E22" s="8">
        <f t="shared" si="2"/>
        <v>146990.34445910898</v>
      </c>
      <c r="F22" s="41">
        <v>8.042183414800288</v>
      </c>
      <c r="G22" s="8">
        <f t="shared" si="3"/>
        <v>107916.96175478886</v>
      </c>
      <c r="H22" s="41">
        <v>10.847596233916668</v>
      </c>
      <c r="I22" s="8">
        <f t="shared" si="4"/>
        <v>80007.402680274492</v>
      </c>
      <c r="J22" s="41">
        <v>14.576457439325523</v>
      </c>
      <c r="K22" s="8">
        <f t="shared" si="5"/>
        <v>59540.392692297304</v>
      </c>
      <c r="L22" s="41">
        <v>18.657865522336667</v>
      </c>
      <c r="M22" s="8">
        <f t="shared" si="6"/>
        <v>46515.93179085727</v>
      </c>
      <c r="N22" s="41">
        <v>24.549823055706142</v>
      </c>
      <c r="O22" s="8">
        <f t="shared" si="7"/>
        <v>35352.108161051525</v>
      </c>
      <c r="P22" s="41">
        <v>33.317617004172625</v>
      </c>
      <c r="Q22" s="8">
        <f t="shared" si="8"/>
        <v>26048.921802880068</v>
      </c>
      <c r="R22" s="41">
        <v>38.870553171534723</v>
      </c>
      <c r="S22" s="8">
        <f t="shared" si="9"/>
        <v>22327.647259611491</v>
      </c>
      <c r="T22" s="41">
        <v>51.827404228712972</v>
      </c>
      <c r="U22" s="8">
        <f t="shared" si="10"/>
        <v>16745.735444708615</v>
      </c>
    </row>
    <row r="23" spans="1:21" x14ac:dyDescent="0.25">
      <c r="A23" s="62">
        <v>294</v>
      </c>
      <c r="B23" s="43">
        <v>5.130913018642584</v>
      </c>
      <c r="C23" s="9">
        <f t="shared" si="1"/>
        <v>169148.8428758446</v>
      </c>
      <c r="D23" s="37">
        <v>6.494826605876689</v>
      </c>
      <c r="E23" s="9">
        <f t="shared" si="2"/>
        <v>133627.58587191722</v>
      </c>
      <c r="F23" s="37">
        <v>8.8464017562803186</v>
      </c>
      <c r="G23" s="9">
        <f t="shared" si="3"/>
        <v>98106.328867989854</v>
      </c>
      <c r="H23" s="37">
        <v>11.932355857308336</v>
      </c>
      <c r="I23" s="9">
        <f t="shared" si="4"/>
        <v>72734.002436613184</v>
      </c>
      <c r="J23" s="37">
        <v>16.034103183258075</v>
      </c>
      <c r="K23" s="9">
        <f t="shared" si="5"/>
        <v>54127.62972027027</v>
      </c>
      <c r="L23" s="37">
        <v>20.523652074570336</v>
      </c>
      <c r="M23" s="9">
        <f t="shared" si="6"/>
        <v>42287.210718961149</v>
      </c>
      <c r="N23" s="37">
        <v>27.004805361276759</v>
      </c>
      <c r="O23" s="9">
        <f t="shared" si="7"/>
        <v>32138.280146410474</v>
      </c>
      <c r="P23" s="37">
        <v>36.649378704589886</v>
      </c>
      <c r="Q23" s="9">
        <f t="shared" si="8"/>
        <v>23680.838002618246</v>
      </c>
      <c r="R23" s="37">
        <v>42.757608488688206</v>
      </c>
      <c r="S23" s="9">
        <f t="shared" si="9"/>
        <v>20297.861145101349</v>
      </c>
      <c r="T23" s="37">
        <v>57.01014465158427</v>
      </c>
      <c r="U23" s="9">
        <f t="shared" si="10"/>
        <v>15223.395858826014</v>
      </c>
    </row>
    <row r="24" spans="1:21" x14ac:dyDescent="0.25">
      <c r="A24" s="4"/>
      <c r="B24" s="11"/>
      <c r="C24" s="46"/>
      <c r="D24" s="11"/>
      <c r="E24" s="46"/>
      <c r="F24" s="11"/>
      <c r="G24" s="46"/>
      <c r="H24" s="11"/>
      <c r="I24" s="46"/>
      <c r="J24" s="11"/>
      <c r="K24" s="46"/>
      <c r="L24" s="11"/>
      <c r="M24" s="46"/>
      <c r="N24" s="11"/>
      <c r="O24" s="46"/>
      <c r="P24" s="11"/>
      <c r="Q24" s="46"/>
      <c r="R24" s="11"/>
      <c r="S24" s="46"/>
    </row>
    <row r="25" spans="1:21" x14ac:dyDescent="0.25">
      <c r="A25" s="4"/>
      <c r="B25" s="11"/>
      <c r="C25" s="46"/>
      <c r="D25" s="11"/>
      <c r="E25" s="46"/>
      <c r="F25" s="11"/>
      <c r="G25" s="46"/>
      <c r="H25" s="11"/>
      <c r="I25" s="46"/>
      <c r="J25" s="11"/>
      <c r="K25" s="46"/>
      <c r="L25" s="4"/>
      <c r="M25" s="4"/>
      <c r="N25" s="4"/>
      <c r="O25" s="4"/>
      <c r="P25" s="4"/>
      <c r="Q25" s="4"/>
      <c r="R25" s="4"/>
      <c r="S25" s="4"/>
    </row>
    <row r="26" spans="1:21" x14ac:dyDescent="0.25">
      <c r="A26" s="4"/>
      <c r="B26" s="11"/>
      <c r="C26" s="46"/>
      <c r="D26" s="65" t="s">
        <v>35</v>
      </c>
      <c r="E26" s="63">
        <v>0.6</v>
      </c>
      <c r="F26" s="63">
        <v>2.6</v>
      </c>
      <c r="G26" s="63">
        <v>5.4</v>
      </c>
      <c r="H26" s="11"/>
      <c r="I26" s="46"/>
      <c r="J26" s="11"/>
      <c r="K26" s="46"/>
      <c r="L26" s="4"/>
      <c r="M26" s="4"/>
      <c r="N26" s="4"/>
      <c r="O26" s="4"/>
      <c r="P26" s="4"/>
      <c r="Q26" s="4"/>
      <c r="R26" s="4"/>
      <c r="S26" s="4"/>
    </row>
    <row r="27" spans="1:21" x14ac:dyDescent="0.25">
      <c r="A27" s="4"/>
      <c r="B27" s="4"/>
      <c r="C27" s="4"/>
      <c r="D27" s="24" t="s">
        <v>34</v>
      </c>
      <c r="E27" s="64">
        <f>E26*$B$1*10</f>
        <v>2580</v>
      </c>
      <c r="F27" s="64">
        <f>F26*$B$1*10</f>
        <v>11180</v>
      </c>
      <c r="G27" s="64">
        <f>G26*$B$1*10</f>
        <v>23220</v>
      </c>
      <c r="H27" s="4"/>
      <c r="I27" s="46"/>
      <c r="J27" s="46"/>
      <c r="K27" s="46"/>
      <c r="L27" s="4"/>
      <c r="M27" s="4"/>
      <c r="N27" s="4"/>
      <c r="O27" s="4"/>
      <c r="P27" s="4"/>
      <c r="Q27" s="4"/>
      <c r="R27" s="4"/>
      <c r="S27" s="4"/>
    </row>
    <row r="28" spans="1:21" x14ac:dyDescent="0.25">
      <c r="H28" s="4"/>
    </row>
    <row r="29" spans="1:21" x14ac:dyDescent="0.25">
      <c r="H29" s="4"/>
    </row>
    <row r="30" spans="1:21" ht="15" customHeight="1" x14ac:dyDescent="0.25">
      <c r="A30" s="90" t="s">
        <v>17</v>
      </c>
      <c r="B30" s="90" t="s">
        <v>18</v>
      </c>
      <c r="C30" s="90" t="s">
        <v>19</v>
      </c>
      <c r="D30" s="90" t="s">
        <v>20</v>
      </c>
      <c r="E30" s="90" t="s">
        <v>31</v>
      </c>
      <c r="F30" s="90" t="s">
        <v>32</v>
      </c>
      <c r="G30" s="90" t="s">
        <v>33</v>
      </c>
      <c r="H30" s="4"/>
    </row>
    <row r="31" spans="1:21" x14ac:dyDescent="0.25">
      <c r="A31" s="90"/>
      <c r="B31" s="90"/>
      <c r="C31" s="90"/>
      <c r="D31" s="90"/>
      <c r="E31" s="90"/>
      <c r="F31" s="90"/>
      <c r="G31" s="90"/>
      <c r="H31" s="27"/>
    </row>
    <row r="32" spans="1:21" x14ac:dyDescent="0.25">
      <c r="A32" s="53">
        <v>10</v>
      </c>
      <c r="B32" s="50">
        <f>(($B$11+$B$12*A32)*$B$1)</f>
        <v>3508.8</v>
      </c>
      <c r="C32" s="54">
        <f>($B$9*$B$8*A32*A32)</f>
        <v>29.28</v>
      </c>
      <c r="D32" s="50">
        <f>C32+B32</f>
        <v>3538.0800000000004</v>
      </c>
      <c r="E32" s="55">
        <f>$D32+E$27</f>
        <v>6118.08</v>
      </c>
      <c r="F32" s="50">
        <f t="shared" ref="F32:G38" si="11">$D32+F$27</f>
        <v>14718.08</v>
      </c>
      <c r="G32" s="50">
        <f t="shared" si="11"/>
        <v>26758.080000000002</v>
      </c>
      <c r="H32" s="4"/>
    </row>
    <row r="33" spans="1:8" x14ac:dyDescent="0.25">
      <c r="A33" s="56">
        <v>20</v>
      </c>
      <c r="B33" s="51">
        <f t="shared" ref="B33:B38" si="12">(($B$11+$B$12*A33)*$B$1)</f>
        <v>3749.5999999999995</v>
      </c>
      <c r="C33" s="48">
        <f t="shared" ref="C33:C38" si="13">($B$9*$B$8*A33*A33)</f>
        <v>117.12</v>
      </c>
      <c r="D33" s="51">
        <f t="shared" ref="D33:D38" si="14">C33+B33</f>
        <v>3866.7199999999993</v>
      </c>
      <c r="E33" s="45">
        <f t="shared" ref="E33:E38" si="15">$D33+E$27</f>
        <v>6446.7199999999993</v>
      </c>
      <c r="F33" s="51">
        <f t="shared" si="11"/>
        <v>15046.72</v>
      </c>
      <c r="G33" s="51">
        <f t="shared" si="11"/>
        <v>27086.720000000001</v>
      </c>
      <c r="H33" s="4"/>
    </row>
    <row r="34" spans="1:8" x14ac:dyDescent="0.25">
      <c r="A34" s="56">
        <v>30</v>
      </c>
      <c r="B34" s="51">
        <f t="shared" si="12"/>
        <v>3990.3999999999996</v>
      </c>
      <c r="C34" s="48">
        <f t="shared" si="13"/>
        <v>263.52000000000004</v>
      </c>
      <c r="D34" s="51">
        <f t="shared" si="14"/>
        <v>4253.92</v>
      </c>
      <c r="E34" s="45">
        <f t="shared" si="15"/>
        <v>6833.92</v>
      </c>
      <c r="F34" s="51">
        <f t="shared" si="11"/>
        <v>15433.92</v>
      </c>
      <c r="G34" s="51">
        <f t="shared" si="11"/>
        <v>27473.919999999998</v>
      </c>
      <c r="H34" s="4"/>
    </row>
    <row r="35" spans="1:8" ht="15" customHeight="1" x14ac:dyDescent="0.35">
      <c r="A35" s="57">
        <v>40</v>
      </c>
      <c r="B35" s="51">
        <f t="shared" si="12"/>
        <v>4231.2</v>
      </c>
      <c r="C35" s="48">
        <f t="shared" si="13"/>
        <v>468.48</v>
      </c>
      <c r="D35" s="51">
        <f t="shared" si="14"/>
        <v>4699.68</v>
      </c>
      <c r="E35" s="45">
        <f t="shared" si="15"/>
        <v>7279.68</v>
      </c>
      <c r="F35" s="51">
        <f t="shared" si="11"/>
        <v>15879.68</v>
      </c>
      <c r="G35" s="51">
        <f t="shared" si="11"/>
        <v>27919.68</v>
      </c>
      <c r="H35" s="47"/>
    </row>
    <row r="36" spans="1:8" ht="15" customHeight="1" x14ac:dyDescent="0.35">
      <c r="A36" s="57">
        <v>50</v>
      </c>
      <c r="B36" s="51">
        <f t="shared" si="12"/>
        <v>4472</v>
      </c>
      <c r="C36" s="48">
        <f t="shared" si="13"/>
        <v>732</v>
      </c>
      <c r="D36" s="51">
        <f t="shared" si="14"/>
        <v>5204</v>
      </c>
      <c r="E36" s="45">
        <f t="shared" si="15"/>
        <v>7784</v>
      </c>
      <c r="F36" s="51">
        <f t="shared" si="11"/>
        <v>16384</v>
      </c>
      <c r="G36" s="51">
        <f t="shared" si="11"/>
        <v>28424</v>
      </c>
      <c r="H36" s="47"/>
    </row>
    <row r="37" spans="1:8" ht="15" customHeight="1" x14ac:dyDescent="0.35">
      <c r="A37" s="57">
        <v>60</v>
      </c>
      <c r="B37" s="51">
        <f t="shared" si="12"/>
        <v>4712.7999999999993</v>
      </c>
      <c r="C37" s="48">
        <f t="shared" si="13"/>
        <v>1054.0800000000002</v>
      </c>
      <c r="D37" s="51">
        <f t="shared" si="14"/>
        <v>5766.8799999999992</v>
      </c>
      <c r="E37" s="45">
        <f t="shared" si="15"/>
        <v>8346.8799999999992</v>
      </c>
      <c r="F37" s="51">
        <f t="shared" si="11"/>
        <v>16946.879999999997</v>
      </c>
      <c r="G37" s="51">
        <f t="shared" si="11"/>
        <v>28986.879999999997</v>
      </c>
      <c r="H37" s="47"/>
    </row>
    <row r="38" spans="1:8" ht="15" customHeight="1" x14ac:dyDescent="0.35">
      <c r="A38" s="58">
        <v>70</v>
      </c>
      <c r="B38" s="52">
        <f t="shared" si="12"/>
        <v>4953.5999999999995</v>
      </c>
      <c r="C38" s="59">
        <f t="shared" si="13"/>
        <v>1434.7199999999998</v>
      </c>
      <c r="D38" s="52">
        <f t="shared" si="14"/>
        <v>6388.32</v>
      </c>
      <c r="E38" s="60">
        <f t="shared" si="15"/>
        <v>8968.32</v>
      </c>
      <c r="F38" s="52">
        <f t="shared" si="11"/>
        <v>17568.32</v>
      </c>
      <c r="G38" s="52">
        <f t="shared" si="11"/>
        <v>29608.32</v>
      </c>
      <c r="H38" s="47"/>
    </row>
    <row r="39" spans="1:8" ht="15.75" customHeight="1" x14ac:dyDescent="0.35">
      <c r="A39" s="46"/>
      <c r="B39" s="48"/>
      <c r="C39" s="48"/>
      <c r="D39" s="48"/>
      <c r="E39" s="48"/>
      <c r="F39" s="48"/>
      <c r="G39" s="48"/>
      <c r="H39" s="47"/>
    </row>
    <row r="40" spans="1:8" x14ac:dyDescent="0.25">
      <c r="A40" s="49"/>
      <c r="B40" s="48"/>
      <c r="C40" s="48"/>
      <c r="D40" s="48"/>
      <c r="E40" s="48"/>
      <c r="F40" s="48"/>
      <c r="G40" s="48"/>
    </row>
    <row r="41" spans="1:8" x14ac:dyDescent="0.25">
      <c r="A41" s="49"/>
      <c r="B41" s="48"/>
      <c r="C41" s="48"/>
      <c r="D41" s="66"/>
      <c r="E41" s="48"/>
      <c r="F41" s="48"/>
      <c r="G41" s="48"/>
    </row>
    <row r="42" spans="1:8" x14ac:dyDescent="0.25">
      <c r="A42" s="4"/>
      <c r="B42" s="4"/>
      <c r="C42" s="4"/>
      <c r="D42" s="4"/>
      <c r="E42" s="4"/>
      <c r="F42" s="4"/>
      <c r="G42" s="4"/>
    </row>
    <row r="43" spans="1:8" x14ac:dyDescent="0.25">
      <c r="A43" s="4"/>
      <c r="B43" s="4"/>
      <c r="C43" s="4"/>
      <c r="D43" s="4"/>
      <c r="E43" s="4"/>
      <c r="F43" s="4"/>
      <c r="G43" s="4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</sheetData>
  <mergeCells count="20">
    <mergeCell ref="D2:N2"/>
    <mergeCell ref="E5:N5"/>
    <mergeCell ref="A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A30:A31"/>
    <mergeCell ref="B30:B31"/>
    <mergeCell ref="C30:C31"/>
    <mergeCell ref="D30:D31"/>
    <mergeCell ref="E30:E31"/>
    <mergeCell ref="F30:F31"/>
    <mergeCell ref="G30:G31"/>
  </mergeCells>
  <printOptions gridLines="1"/>
  <pageMargins left="0.25" right="0.25" top="0.75" bottom="0.75" header="0.3" footer="0.3"/>
  <pageSetup paperSize="9" scale="62" orientation="landscape" verticalDpi="0" r:id="rId1"/>
  <rowBreaks count="1" manualBreakCount="1">
    <brk id="46" max="3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4"/>
  <sheetViews>
    <sheetView view="pageBreakPreview" zoomScale="40" zoomScaleNormal="40" zoomScaleSheetLayoutView="40" zoomScalePageLayoutView="40" workbookViewId="0">
      <selection activeCell="X60" sqref="X60"/>
    </sheetView>
  </sheetViews>
  <sheetFormatPr defaultRowHeight="15" x14ac:dyDescent="0.25"/>
  <cols>
    <col min="1" max="1" width="17.5703125" style="1" customWidth="1"/>
    <col min="2" max="2" width="9.28515625" style="1" customWidth="1"/>
    <col min="3" max="3" width="8.140625" style="1" customWidth="1"/>
    <col min="4" max="4" width="11.7109375" style="1" customWidth="1"/>
    <col min="5" max="5" width="9.5703125" style="1" customWidth="1"/>
    <col min="6" max="6" width="12.42578125" style="1" customWidth="1"/>
    <col min="7" max="7" width="10.85546875" style="1" customWidth="1"/>
    <col min="8" max="11" width="9.5703125" style="1" customWidth="1"/>
    <col min="12" max="16384" width="9.140625" style="1"/>
  </cols>
  <sheetData>
    <row r="1" spans="1:21" ht="15.75" customHeight="1" x14ac:dyDescent="0.25">
      <c r="A1" s="13" t="s">
        <v>21</v>
      </c>
      <c r="B1" s="20">
        <v>430</v>
      </c>
      <c r="C1" s="12"/>
    </row>
    <row r="2" spans="1:21" x14ac:dyDescent="0.25">
      <c r="A2" s="14"/>
      <c r="B2" s="23"/>
      <c r="C2" s="4"/>
      <c r="D2" s="89" t="s">
        <v>36</v>
      </c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21" x14ac:dyDescent="0.25">
      <c r="A3" s="14"/>
      <c r="B3" s="15"/>
      <c r="C3" s="4"/>
      <c r="D3" s="30" t="s">
        <v>22</v>
      </c>
      <c r="E3" s="31">
        <v>1</v>
      </c>
      <c r="F3" s="32">
        <v>2</v>
      </c>
      <c r="G3" s="32">
        <v>3</v>
      </c>
      <c r="H3" s="31">
        <v>4</v>
      </c>
      <c r="I3" s="32">
        <v>5</v>
      </c>
      <c r="J3" s="32">
        <v>6</v>
      </c>
      <c r="K3" s="32">
        <v>7</v>
      </c>
      <c r="L3" s="32">
        <v>8</v>
      </c>
      <c r="M3" s="32">
        <v>9</v>
      </c>
      <c r="N3" s="32">
        <v>10</v>
      </c>
    </row>
    <row r="4" spans="1:21" x14ac:dyDescent="0.25">
      <c r="A4" s="14" t="s">
        <v>1</v>
      </c>
      <c r="B4" s="15">
        <v>110</v>
      </c>
      <c r="C4" s="4"/>
      <c r="D4" s="33" t="s">
        <v>24</v>
      </c>
      <c r="E4" s="33">
        <v>10</v>
      </c>
      <c r="F4" s="34">
        <v>7.9</v>
      </c>
      <c r="G4" s="34">
        <v>5.8</v>
      </c>
      <c r="H4" s="35">
        <v>4.3</v>
      </c>
      <c r="I4" s="36">
        <v>3.2</v>
      </c>
      <c r="J4" s="37">
        <v>2.5</v>
      </c>
      <c r="K4" s="37">
        <v>1.9</v>
      </c>
      <c r="L4" s="37">
        <v>1.4</v>
      </c>
      <c r="M4" s="37">
        <v>1.2</v>
      </c>
      <c r="N4" s="37">
        <v>0.9</v>
      </c>
    </row>
    <row r="5" spans="1:21" x14ac:dyDescent="0.25">
      <c r="A5" s="16" t="s">
        <v>2</v>
      </c>
      <c r="B5" s="17">
        <v>0.73</v>
      </c>
      <c r="C5" s="4"/>
      <c r="D5" s="33" t="s">
        <v>23</v>
      </c>
      <c r="E5" s="91" t="s">
        <v>0</v>
      </c>
      <c r="F5" s="92"/>
      <c r="G5" s="92"/>
      <c r="H5" s="92"/>
      <c r="I5" s="92"/>
      <c r="J5" s="92"/>
      <c r="K5" s="92"/>
      <c r="L5" s="92"/>
      <c r="M5" s="92"/>
      <c r="N5" s="93"/>
    </row>
    <row r="6" spans="1:21" ht="15.75" thickBot="1" x14ac:dyDescent="0.3">
      <c r="A6" s="18" t="s">
        <v>3</v>
      </c>
      <c r="B6" s="19">
        <v>5.9</v>
      </c>
      <c r="C6" s="4"/>
      <c r="D6" s="38">
        <v>1000</v>
      </c>
      <c r="E6" s="39">
        <f t="shared" ref="E6:N12" si="0">60*$D6*PI()*$B$5/(1000*E$4*$B$6)</f>
        <v>2.3322331902920834</v>
      </c>
      <c r="F6" s="40">
        <f t="shared" si="0"/>
        <v>2.952193911762131</v>
      </c>
      <c r="G6" s="40">
        <f t="shared" si="0"/>
        <v>4.021091707400144</v>
      </c>
      <c r="H6" s="40">
        <f t="shared" si="0"/>
        <v>5.4237981169583342</v>
      </c>
      <c r="I6" s="40">
        <f t="shared" si="0"/>
        <v>7.2882287196627615</v>
      </c>
      <c r="J6" s="40">
        <f t="shared" si="0"/>
        <v>9.3289327611683337</v>
      </c>
      <c r="K6" s="40">
        <f t="shared" si="0"/>
        <v>12.274911527853071</v>
      </c>
      <c r="L6" s="40">
        <f t="shared" si="0"/>
        <v>16.658808502086313</v>
      </c>
      <c r="M6" s="40">
        <f t="shared" si="0"/>
        <v>19.435276585767362</v>
      </c>
      <c r="N6" s="41">
        <f t="shared" si="0"/>
        <v>25.913702114356486</v>
      </c>
    </row>
    <row r="7" spans="1:21" ht="15.75" thickBot="1" x14ac:dyDescent="0.3">
      <c r="A7" s="4"/>
      <c r="B7" s="4"/>
      <c r="C7" s="4"/>
      <c r="D7" s="38">
        <v>1200</v>
      </c>
      <c r="E7" s="42">
        <f t="shared" si="0"/>
        <v>2.7986798283505001</v>
      </c>
      <c r="F7" s="41">
        <f t="shared" si="0"/>
        <v>3.5426326941145572</v>
      </c>
      <c r="G7" s="41">
        <f t="shared" si="0"/>
        <v>4.8253100488801728</v>
      </c>
      <c r="H7" s="41">
        <f t="shared" si="0"/>
        <v>6.5085577403500006</v>
      </c>
      <c r="I7" s="41">
        <f t="shared" si="0"/>
        <v>8.7458744635953138</v>
      </c>
      <c r="J7" s="41">
        <f t="shared" si="0"/>
        <v>11.194719313402</v>
      </c>
      <c r="K7" s="41">
        <f t="shared" si="0"/>
        <v>14.729893833423686</v>
      </c>
      <c r="L7" s="41">
        <f t="shared" si="0"/>
        <v>19.990570202503573</v>
      </c>
      <c r="M7" s="41">
        <f t="shared" si="0"/>
        <v>23.322331902920837</v>
      </c>
      <c r="N7" s="41">
        <f t="shared" si="0"/>
        <v>31.09644253722778</v>
      </c>
    </row>
    <row r="8" spans="1:21" x14ac:dyDescent="0.25">
      <c r="A8" s="21" t="s">
        <v>4</v>
      </c>
      <c r="B8" s="22">
        <v>7.32</v>
      </c>
      <c r="C8" s="4"/>
      <c r="D8" s="38">
        <v>1400</v>
      </c>
      <c r="E8" s="42">
        <f t="shared" si="0"/>
        <v>3.2651264664089168</v>
      </c>
      <c r="F8" s="41">
        <f t="shared" si="0"/>
        <v>4.1330714764669834</v>
      </c>
      <c r="G8" s="41">
        <f t="shared" si="0"/>
        <v>5.6295283903602016</v>
      </c>
      <c r="H8" s="41">
        <f t="shared" si="0"/>
        <v>7.5933173637416678</v>
      </c>
      <c r="I8" s="41">
        <f t="shared" si="0"/>
        <v>10.203520207527866</v>
      </c>
      <c r="J8" s="41">
        <f t="shared" si="0"/>
        <v>13.060505865635667</v>
      </c>
      <c r="K8" s="41">
        <f t="shared" si="0"/>
        <v>17.184876138994301</v>
      </c>
      <c r="L8" s="41">
        <f t="shared" si="0"/>
        <v>23.322331902920837</v>
      </c>
      <c r="M8" s="41">
        <f t="shared" si="0"/>
        <v>27.209387220074309</v>
      </c>
      <c r="N8" s="41">
        <f t="shared" si="0"/>
        <v>36.279182960099078</v>
      </c>
    </row>
    <row r="9" spans="1:21" x14ac:dyDescent="0.25">
      <c r="A9" s="16" t="s">
        <v>5</v>
      </c>
      <c r="B9" s="17">
        <v>0.04</v>
      </c>
      <c r="C9" s="4"/>
      <c r="D9" s="38">
        <v>1600</v>
      </c>
      <c r="E9" s="42">
        <f t="shared" si="0"/>
        <v>3.7315731044673339</v>
      </c>
      <c r="F9" s="41">
        <f t="shared" si="0"/>
        <v>4.7235102588194096</v>
      </c>
      <c r="G9" s="41">
        <f t="shared" si="0"/>
        <v>6.4337467318402304</v>
      </c>
      <c r="H9" s="41">
        <f t="shared" si="0"/>
        <v>8.6780769871333341</v>
      </c>
      <c r="I9" s="41">
        <f t="shared" si="0"/>
        <v>11.661165951460418</v>
      </c>
      <c r="J9" s="41">
        <f t="shared" si="0"/>
        <v>14.926292417869336</v>
      </c>
      <c r="K9" s="41">
        <f t="shared" si="0"/>
        <v>19.639858444564915</v>
      </c>
      <c r="L9" s="41">
        <f t="shared" si="0"/>
        <v>26.654093603338097</v>
      </c>
      <c r="M9" s="41">
        <f t="shared" si="0"/>
        <v>31.09644253722778</v>
      </c>
      <c r="N9" s="41">
        <f t="shared" si="0"/>
        <v>41.461923382970376</v>
      </c>
    </row>
    <row r="10" spans="1:21" x14ac:dyDescent="0.25">
      <c r="A10" s="16" t="s">
        <v>6</v>
      </c>
      <c r="B10" s="17">
        <v>61.777999999999999</v>
      </c>
      <c r="C10" s="4"/>
      <c r="D10" s="38">
        <v>1800</v>
      </c>
      <c r="E10" s="42">
        <f t="shared" si="0"/>
        <v>4.1980197425257506</v>
      </c>
      <c r="F10" s="41">
        <f t="shared" si="0"/>
        <v>5.3139490411718358</v>
      </c>
      <c r="G10" s="41">
        <f t="shared" si="0"/>
        <v>7.2379650733202592</v>
      </c>
      <c r="H10" s="41">
        <f t="shared" si="0"/>
        <v>9.7628366105250013</v>
      </c>
      <c r="I10" s="41">
        <f t="shared" si="0"/>
        <v>13.118811695392971</v>
      </c>
      <c r="J10" s="41">
        <f t="shared" si="0"/>
        <v>16.792078970103002</v>
      </c>
      <c r="K10" s="41">
        <f t="shared" si="0"/>
        <v>22.094840750135528</v>
      </c>
      <c r="L10" s="41">
        <f t="shared" si="0"/>
        <v>29.985855303755361</v>
      </c>
      <c r="M10" s="41">
        <f t="shared" si="0"/>
        <v>34.983497854381255</v>
      </c>
      <c r="N10" s="41">
        <f t="shared" si="0"/>
        <v>46.644663805841674</v>
      </c>
    </row>
    <row r="11" spans="1:21" x14ac:dyDescent="0.25">
      <c r="A11" s="16" t="s">
        <v>7</v>
      </c>
      <c r="B11" s="17">
        <v>7.6</v>
      </c>
      <c r="C11" s="4"/>
      <c r="D11" s="38">
        <v>2000</v>
      </c>
      <c r="E11" s="42">
        <f t="shared" si="0"/>
        <v>4.6644663805841668</v>
      </c>
      <c r="F11" s="41">
        <f t="shared" si="0"/>
        <v>5.9043878235242619</v>
      </c>
      <c r="G11" s="41">
        <f t="shared" si="0"/>
        <v>8.042183414800288</v>
      </c>
      <c r="H11" s="41">
        <f t="shared" si="0"/>
        <v>10.847596233916668</v>
      </c>
      <c r="I11" s="41">
        <f t="shared" si="0"/>
        <v>14.576457439325523</v>
      </c>
      <c r="J11" s="41">
        <f t="shared" si="0"/>
        <v>18.657865522336667</v>
      </c>
      <c r="K11" s="41">
        <f t="shared" si="0"/>
        <v>24.549823055706142</v>
      </c>
      <c r="L11" s="41">
        <f t="shared" si="0"/>
        <v>33.317617004172625</v>
      </c>
      <c r="M11" s="41">
        <f t="shared" si="0"/>
        <v>38.870553171534723</v>
      </c>
      <c r="N11" s="41">
        <f t="shared" si="0"/>
        <v>51.827404228712972</v>
      </c>
    </row>
    <row r="12" spans="1:21" ht="15.75" thickBot="1" x14ac:dyDescent="0.3">
      <c r="A12" s="18" t="s">
        <v>8</v>
      </c>
      <c r="B12" s="19">
        <v>5.6000000000000001E-2</v>
      </c>
      <c r="D12" s="33">
        <v>2200</v>
      </c>
      <c r="E12" s="43">
        <f t="shared" si="0"/>
        <v>5.130913018642584</v>
      </c>
      <c r="F12" s="37">
        <f t="shared" si="0"/>
        <v>6.494826605876689</v>
      </c>
      <c r="G12" s="37">
        <f t="shared" si="0"/>
        <v>8.8464017562803186</v>
      </c>
      <c r="H12" s="37">
        <f t="shared" si="0"/>
        <v>11.932355857308336</v>
      </c>
      <c r="I12" s="37">
        <f t="shared" si="0"/>
        <v>16.034103183258075</v>
      </c>
      <c r="J12" s="37">
        <f t="shared" si="0"/>
        <v>20.523652074570336</v>
      </c>
      <c r="K12" s="37">
        <f t="shared" si="0"/>
        <v>27.004805361276759</v>
      </c>
      <c r="L12" s="37">
        <f t="shared" si="0"/>
        <v>36.649378704589886</v>
      </c>
      <c r="M12" s="37">
        <f t="shared" si="0"/>
        <v>42.757608488688206</v>
      </c>
      <c r="N12" s="37">
        <f t="shared" si="0"/>
        <v>57.01014465158427</v>
      </c>
    </row>
    <row r="13" spans="1:21" x14ac:dyDescent="0.25">
      <c r="A13" s="16" t="s">
        <v>44</v>
      </c>
      <c r="B13" s="17">
        <v>40</v>
      </c>
      <c r="D13" s="4"/>
      <c r="E13" s="4"/>
      <c r="F13" s="4"/>
      <c r="G13" s="11"/>
      <c r="H13" s="4"/>
      <c r="I13" s="4"/>
      <c r="J13" s="4"/>
    </row>
    <row r="14" spans="1:21" x14ac:dyDescent="0.25">
      <c r="A14" s="94" t="s">
        <v>9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88"/>
    </row>
    <row r="15" spans="1:21" x14ac:dyDescent="0.25">
      <c r="A15" s="5"/>
      <c r="B15" s="96" t="s">
        <v>10</v>
      </c>
      <c r="C15" s="96"/>
      <c r="D15" s="97" t="s">
        <v>11</v>
      </c>
      <c r="E15" s="96"/>
      <c r="F15" s="88" t="s">
        <v>12</v>
      </c>
      <c r="G15" s="89"/>
      <c r="H15" s="88" t="s">
        <v>13</v>
      </c>
      <c r="I15" s="89"/>
      <c r="J15" s="88" t="s">
        <v>14</v>
      </c>
      <c r="K15" s="89"/>
      <c r="L15" s="88" t="s">
        <v>26</v>
      </c>
      <c r="M15" s="89"/>
      <c r="N15" s="88" t="s">
        <v>27</v>
      </c>
      <c r="O15" s="89"/>
      <c r="P15" s="88" t="s">
        <v>28</v>
      </c>
      <c r="Q15" s="89"/>
      <c r="R15" s="88" t="s">
        <v>29</v>
      </c>
      <c r="S15" s="89"/>
      <c r="T15" s="88" t="s">
        <v>30</v>
      </c>
      <c r="U15" s="89"/>
    </row>
    <row r="16" spans="1:21" x14ac:dyDescent="0.25">
      <c r="A16" s="2" t="s">
        <v>25</v>
      </c>
      <c r="B16" s="3" t="s">
        <v>15</v>
      </c>
      <c r="C16" s="2" t="s">
        <v>16</v>
      </c>
      <c r="D16" s="3" t="s">
        <v>15</v>
      </c>
      <c r="E16" s="3" t="s">
        <v>16</v>
      </c>
      <c r="F16" s="2" t="s">
        <v>15</v>
      </c>
      <c r="G16" s="3" t="s">
        <v>16</v>
      </c>
      <c r="H16" s="3" t="s">
        <v>15</v>
      </c>
      <c r="I16" s="2" t="s">
        <v>16</v>
      </c>
      <c r="J16" s="2" t="s">
        <v>15</v>
      </c>
      <c r="K16" s="3" t="s">
        <v>16</v>
      </c>
      <c r="L16" s="2" t="s">
        <v>15</v>
      </c>
      <c r="M16" s="3" t="s">
        <v>16</v>
      </c>
      <c r="N16" s="2" t="s">
        <v>15</v>
      </c>
      <c r="O16" s="3" t="s">
        <v>16</v>
      </c>
      <c r="P16" s="2" t="s">
        <v>15</v>
      </c>
      <c r="Q16" s="3" t="s">
        <v>16</v>
      </c>
      <c r="R16" s="2" t="s">
        <v>15</v>
      </c>
      <c r="S16" s="3" t="s">
        <v>16</v>
      </c>
      <c r="T16" s="2" t="s">
        <v>15</v>
      </c>
      <c r="U16" s="3" t="s">
        <v>16</v>
      </c>
    </row>
    <row r="17" spans="1:21" x14ac:dyDescent="0.25">
      <c r="A17" s="61">
        <v>160</v>
      </c>
      <c r="B17" s="39">
        <v>2.3322331902920834</v>
      </c>
      <c r="C17" s="10">
        <f>3600*0.82*$A17/B17</f>
        <v>202518.34249080718</v>
      </c>
      <c r="D17" s="40">
        <v>2.952193911762131</v>
      </c>
      <c r="E17" s="10">
        <f>3600*0.82*$A17/D17</f>
        <v>159989.49056773767</v>
      </c>
      <c r="F17" s="40">
        <v>4.021091707400144</v>
      </c>
      <c r="G17" s="10">
        <f>3600*0.82*$A17/F17</f>
        <v>117460.63864466816</v>
      </c>
      <c r="H17" s="40">
        <v>5.4237981169583342</v>
      </c>
      <c r="I17" s="10">
        <f>3600*0.82*$A17/H17</f>
        <v>87082.887271047075</v>
      </c>
      <c r="J17" s="40">
        <v>7.2882287196627615</v>
      </c>
      <c r="K17" s="10">
        <f>3600*0.82*$A17/J17</f>
        <v>64805.869597058285</v>
      </c>
      <c r="L17" s="40">
        <v>9.3289327611683337</v>
      </c>
      <c r="M17" s="10">
        <f>3600*0.82*$A17/L17</f>
        <v>50629.585622701794</v>
      </c>
      <c r="N17" s="40">
        <v>12.274911527853071</v>
      </c>
      <c r="O17" s="10">
        <f>3600*0.82*$A17/N17</f>
        <v>38478.48507325336</v>
      </c>
      <c r="P17" s="40">
        <v>16.658808502086313</v>
      </c>
      <c r="Q17" s="10">
        <f>3600*0.82*$A17/P17</f>
        <v>28352.567948713</v>
      </c>
      <c r="R17" s="40">
        <v>19.435276585767362</v>
      </c>
      <c r="S17" s="10">
        <f>3600*0.82*$A17/R17</f>
        <v>24302.201098896861</v>
      </c>
      <c r="T17" s="40">
        <v>25.913702114356486</v>
      </c>
      <c r="U17" s="10">
        <f>3600*0.82*$A17/T17</f>
        <v>18226.650824172644</v>
      </c>
    </row>
    <row r="18" spans="1:21" x14ac:dyDescent="0.25">
      <c r="A18" s="44">
        <v>200</v>
      </c>
      <c r="B18" s="42">
        <v>2.7986798283505001</v>
      </c>
      <c r="C18" s="8">
        <f t="shared" ref="C18:C23" si="1">3600*0.82*$A18/B18</f>
        <v>210956.60676125746</v>
      </c>
      <c r="D18" s="41">
        <v>3.5426326941145572</v>
      </c>
      <c r="E18" s="8">
        <f t="shared" ref="E18:E23" si="2">3600*0.82*$A18/D18</f>
        <v>166655.71934139339</v>
      </c>
      <c r="F18" s="41">
        <v>4.8253100488801728</v>
      </c>
      <c r="G18" s="8">
        <f t="shared" ref="G18:G23" si="3">3600*0.82*$A18/F18</f>
        <v>122354.83192152933</v>
      </c>
      <c r="H18" s="41">
        <v>6.5085577403500006</v>
      </c>
      <c r="I18" s="8">
        <f t="shared" ref="I18:I23" si="4">3600*0.82*$A18/H18</f>
        <v>90711.340907340709</v>
      </c>
      <c r="J18" s="41">
        <v>8.7458744635953138</v>
      </c>
      <c r="K18" s="8">
        <f t="shared" ref="K18:K23" si="5">3600*0.82*$A18/J18</f>
        <v>67506.114163602382</v>
      </c>
      <c r="L18" s="41">
        <v>11.194719313402</v>
      </c>
      <c r="M18" s="8">
        <f t="shared" ref="M18:M23" si="6">3600*0.82*$A18/L18</f>
        <v>52739.151690314364</v>
      </c>
      <c r="N18" s="41">
        <v>14.729893833423686</v>
      </c>
      <c r="O18" s="8">
        <f t="shared" ref="O18:O23" si="7">3600*0.82*$A18/N18</f>
        <v>40081.755284638915</v>
      </c>
      <c r="P18" s="41">
        <v>19.990570202503573</v>
      </c>
      <c r="Q18" s="8">
        <f t="shared" ref="Q18:Q23" si="8">3600*0.82*$A18/P18</f>
        <v>29533.924946576044</v>
      </c>
      <c r="R18" s="41">
        <v>23.322331902920837</v>
      </c>
      <c r="S18" s="8">
        <f t="shared" ref="S18:S23" si="9">3600*0.82*$A18/R18</f>
        <v>25314.792811350893</v>
      </c>
      <c r="T18" s="41">
        <v>31.09644253722778</v>
      </c>
      <c r="U18" s="8">
        <f t="shared" ref="U18:U23" si="10">3600*0.82*$A18/T18</f>
        <v>18986.094608513173</v>
      </c>
    </row>
    <row r="19" spans="1:21" x14ac:dyDescent="0.25">
      <c r="A19" s="44">
        <v>240</v>
      </c>
      <c r="B19" s="42">
        <v>3.2651264664089168</v>
      </c>
      <c r="C19" s="8">
        <f t="shared" si="1"/>
        <v>216983.93838300768</v>
      </c>
      <c r="D19" s="41">
        <v>4.1330714764669834</v>
      </c>
      <c r="E19" s="8">
        <f t="shared" si="2"/>
        <v>171417.31132257608</v>
      </c>
      <c r="F19" s="41">
        <v>5.6295283903602016</v>
      </c>
      <c r="G19" s="8">
        <f t="shared" si="3"/>
        <v>125850.68426214445</v>
      </c>
      <c r="H19" s="41">
        <v>7.5933173637416678</v>
      </c>
      <c r="I19" s="8">
        <f t="shared" si="4"/>
        <v>93303.093504693286</v>
      </c>
      <c r="J19" s="41">
        <v>10.203520207527866</v>
      </c>
      <c r="K19" s="8">
        <f t="shared" si="5"/>
        <v>69434.860282562455</v>
      </c>
      <c r="L19" s="41">
        <v>13.060505865635667</v>
      </c>
      <c r="M19" s="8">
        <f t="shared" si="6"/>
        <v>54245.984595751921</v>
      </c>
      <c r="N19" s="41">
        <v>17.184876138994301</v>
      </c>
      <c r="O19" s="8">
        <f t="shared" si="7"/>
        <v>41226.948292771456</v>
      </c>
      <c r="P19" s="41">
        <v>23.322331902920837</v>
      </c>
      <c r="Q19" s="8">
        <f t="shared" si="8"/>
        <v>30377.751373621071</v>
      </c>
      <c r="R19" s="41">
        <v>27.209387220074309</v>
      </c>
      <c r="S19" s="8">
        <f t="shared" si="9"/>
        <v>26038.072605960919</v>
      </c>
      <c r="T19" s="41">
        <v>36.279182960099078</v>
      </c>
      <c r="U19" s="8">
        <f t="shared" si="10"/>
        <v>19528.55445447069</v>
      </c>
    </row>
    <row r="20" spans="1:21" x14ac:dyDescent="0.25">
      <c r="A20" s="44">
        <v>280</v>
      </c>
      <c r="B20" s="42">
        <v>3.7315731044673339</v>
      </c>
      <c r="C20" s="8">
        <f t="shared" si="1"/>
        <v>221504.43709932032</v>
      </c>
      <c r="D20" s="41">
        <v>4.7235102588194096</v>
      </c>
      <c r="E20" s="8">
        <f t="shared" si="2"/>
        <v>174988.50530846306</v>
      </c>
      <c r="F20" s="41">
        <v>6.4337467318402304</v>
      </c>
      <c r="G20" s="8">
        <f t="shared" si="3"/>
        <v>128472.57351760579</v>
      </c>
      <c r="H20" s="41">
        <v>8.6780769871333341</v>
      </c>
      <c r="I20" s="8">
        <f t="shared" si="4"/>
        <v>95246.907952707741</v>
      </c>
      <c r="J20" s="41">
        <v>11.661165951460418</v>
      </c>
      <c r="K20" s="8">
        <f t="shared" si="5"/>
        <v>70881.419871782506</v>
      </c>
      <c r="L20" s="41">
        <v>14.926292417869336</v>
      </c>
      <c r="M20" s="8">
        <f t="shared" si="6"/>
        <v>55376.10927483008</v>
      </c>
      <c r="N20" s="41">
        <v>19.639858444564915</v>
      </c>
      <c r="O20" s="8">
        <f t="shared" si="7"/>
        <v>42085.843048870862</v>
      </c>
      <c r="P20" s="41">
        <v>26.654093603338097</v>
      </c>
      <c r="Q20" s="8">
        <f t="shared" si="8"/>
        <v>31010.621193904848</v>
      </c>
      <c r="R20" s="41">
        <v>31.09644253722778</v>
      </c>
      <c r="S20" s="8">
        <f t="shared" si="9"/>
        <v>26580.53245191844</v>
      </c>
      <c r="T20" s="41">
        <v>41.461923382970376</v>
      </c>
      <c r="U20" s="8">
        <f t="shared" si="10"/>
        <v>19935.399338938827</v>
      </c>
    </row>
    <row r="21" spans="1:21" x14ac:dyDescent="0.25">
      <c r="A21" s="44">
        <v>294</v>
      </c>
      <c r="B21" s="42">
        <v>4.1980197425257506</v>
      </c>
      <c r="C21" s="8">
        <f t="shared" si="1"/>
        <v>206737.47462603229</v>
      </c>
      <c r="D21" s="41">
        <v>5.3139490411718358</v>
      </c>
      <c r="E21" s="8">
        <f t="shared" si="2"/>
        <v>163322.60495456553</v>
      </c>
      <c r="F21" s="41">
        <v>7.2379650733202592</v>
      </c>
      <c r="G21" s="8">
        <f t="shared" si="3"/>
        <v>119907.73528309874</v>
      </c>
      <c r="H21" s="41">
        <v>9.7628366105250013</v>
      </c>
      <c r="I21" s="8">
        <f t="shared" si="4"/>
        <v>88897.114089193885</v>
      </c>
      <c r="J21" s="41">
        <v>13.118811695392971</v>
      </c>
      <c r="K21" s="8">
        <f t="shared" si="5"/>
        <v>66155.99188033033</v>
      </c>
      <c r="L21" s="41">
        <v>16.792078970103002</v>
      </c>
      <c r="M21" s="8">
        <f t="shared" si="6"/>
        <v>51684.368656508072</v>
      </c>
      <c r="N21" s="41">
        <v>22.094840750135528</v>
      </c>
      <c r="O21" s="8">
        <f t="shared" si="7"/>
        <v>39280.120178946141</v>
      </c>
      <c r="P21" s="41">
        <v>29.985855303755361</v>
      </c>
      <c r="Q21" s="8">
        <f t="shared" si="8"/>
        <v>28943.24644764452</v>
      </c>
      <c r="R21" s="41">
        <v>34.983497854381255</v>
      </c>
      <c r="S21" s="8">
        <f t="shared" si="9"/>
        <v>24808.496955123876</v>
      </c>
      <c r="T21" s="41">
        <v>46.644663805841674</v>
      </c>
      <c r="U21" s="8">
        <f t="shared" si="10"/>
        <v>18606.372716342907</v>
      </c>
    </row>
    <row r="22" spans="1:21" x14ac:dyDescent="0.25">
      <c r="A22" s="44">
        <v>294</v>
      </c>
      <c r="B22" s="42">
        <v>4.6644663805841668</v>
      </c>
      <c r="C22" s="8">
        <f t="shared" si="1"/>
        <v>186063.72716342908</v>
      </c>
      <c r="D22" s="41">
        <v>5.9043878235242619</v>
      </c>
      <c r="E22" s="8">
        <f t="shared" si="2"/>
        <v>146990.34445910898</v>
      </c>
      <c r="F22" s="41">
        <v>8.042183414800288</v>
      </c>
      <c r="G22" s="8">
        <f t="shared" si="3"/>
        <v>107916.96175478886</v>
      </c>
      <c r="H22" s="41">
        <v>10.847596233916668</v>
      </c>
      <c r="I22" s="8">
        <f t="shared" si="4"/>
        <v>80007.402680274492</v>
      </c>
      <c r="J22" s="41">
        <v>14.576457439325523</v>
      </c>
      <c r="K22" s="8">
        <f t="shared" si="5"/>
        <v>59540.392692297304</v>
      </c>
      <c r="L22" s="41">
        <v>18.657865522336667</v>
      </c>
      <c r="M22" s="8">
        <f t="shared" si="6"/>
        <v>46515.93179085727</v>
      </c>
      <c r="N22" s="41">
        <v>24.549823055706142</v>
      </c>
      <c r="O22" s="8">
        <f t="shared" si="7"/>
        <v>35352.108161051525</v>
      </c>
      <c r="P22" s="41">
        <v>33.317617004172625</v>
      </c>
      <c r="Q22" s="8">
        <f t="shared" si="8"/>
        <v>26048.921802880068</v>
      </c>
      <c r="R22" s="41">
        <v>38.870553171534723</v>
      </c>
      <c r="S22" s="8">
        <f t="shared" si="9"/>
        <v>22327.647259611491</v>
      </c>
      <c r="T22" s="41">
        <v>51.827404228712972</v>
      </c>
      <c r="U22" s="8">
        <f t="shared" si="10"/>
        <v>16745.735444708615</v>
      </c>
    </row>
    <row r="23" spans="1:21" x14ac:dyDescent="0.25">
      <c r="A23" s="62">
        <v>294</v>
      </c>
      <c r="B23" s="43">
        <v>5.130913018642584</v>
      </c>
      <c r="C23" s="9">
        <f t="shared" si="1"/>
        <v>169148.8428758446</v>
      </c>
      <c r="D23" s="37">
        <v>6.494826605876689</v>
      </c>
      <c r="E23" s="9">
        <f t="shared" si="2"/>
        <v>133627.58587191722</v>
      </c>
      <c r="F23" s="37">
        <v>8.8464017562803186</v>
      </c>
      <c r="G23" s="9">
        <f t="shared" si="3"/>
        <v>98106.328867989854</v>
      </c>
      <c r="H23" s="37">
        <v>11.932355857308336</v>
      </c>
      <c r="I23" s="9">
        <f t="shared" si="4"/>
        <v>72734.002436613184</v>
      </c>
      <c r="J23" s="37">
        <v>16.034103183258075</v>
      </c>
      <c r="K23" s="9">
        <f t="shared" si="5"/>
        <v>54127.62972027027</v>
      </c>
      <c r="L23" s="37">
        <v>20.523652074570336</v>
      </c>
      <c r="M23" s="9">
        <f t="shared" si="6"/>
        <v>42287.210718961149</v>
      </c>
      <c r="N23" s="37">
        <v>27.004805361276759</v>
      </c>
      <c r="O23" s="9">
        <f t="shared" si="7"/>
        <v>32138.280146410474</v>
      </c>
      <c r="P23" s="37">
        <v>36.649378704589886</v>
      </c>
      <c r="Q23" s="9">
        <f t="shared" si="8"/>
        <v>23680.838002618246</v>
      </c>
      <c r="R23" s="37">
        <v>42.757608488688206</v>
      </c>
      <c r="S23" s="9">
        <f t="shared" si="9"/>
        <v>20297.861145101349</v>
      </c>
      <c r="T23" s="37">
        <v>57.01014465158427</v>
      </c>
      <c r="U23" s="9">
        <f t="shared" si="10"/>
        <v>15223.395858826014</v>
      </c>
    </row>
    <row r="24" spans="1:21" ht="23.25" x14ac:dyDescent="0.35">
      <c r="A24" s="4"/>
      <c r="B24" s="11"/>
      <c r="C24" s="46"/>
      <c r="D24" s="11"/>
      <c r="E24" s="46"/>
      <c r="F24" s="11"/>
      <c r="G24" s="46"/>
      <c r="H24" s="11"/>
      <c r="I24" s="46"/>
      <c r="J24" s="81" t="s">
        <v>39</v>
      </c>
      <c r="K24" s="46"/>
      <c r="L24" s="11"/>
      <c r="M24" s="46"/>
      <c r="N24" s="11"/>
      <c r="O24" s="46"/>
      <c r="P24" s="11"/>
      <c r="Q24" s="46"/>
      <c r="R24" s="11"/>
      <c r="S24" s="46"/>
    </row>
    <row r="25" spans="1:21" x14ac:dyDescent="0.25">
      <c r="A25" s="4"/>
      <c r="B25" s="11"/>
      <c r="C25" s="46"/>
      <c r="D25" s="11"/>
      <c r="E25" s="46"/>
      <c r="F25" s="11"/>
      <c r="G25" s="46"/>
      <c r="H25" s="11"/>
      <c r="I25" s="46"/>
      <c r="K25" s="46"/>
      <c r="L25" s="4"/>
      <c r="M25" s="4"/>
      <c r="N25" s="4"/>
      <c r="O25" s="4"/>
      <c r="P25" s="4"/>
      <c r="Q25" s="4"/>
      <c r="R25" s="4"/>
      <c r="S25" s="4"/>
    </row>
    <row r="26" spans="1:21" x14ac:dyDescent="0.25">
      <c r="A26" s="4"/>
      <c r="B26" s="11"/>
      <c r="C26" s="46"/>
      <c r="D26" s="65" t="s">
        <v>35</v>
      </c>
      <c r="E26" s="63">
        <v>0.6</v>
      </c>
      <c r="F26" s="63">
        <v>2.6</v>
      </c>
      <c r="G26" s="63">
        <v>5.4</v>
      </c>
      <c r="H26" s="11"/>
      <c r="I26" s="46"/>
      <c r="J26" s="1" t="s">
        <v>40</v>
      </c>
      <c r="K26" s="46"/>
      <c r="L26" s="4"/>
      <c r="M26" s="4"/>
      <c r="N26" s="4"/>
      <c r="O26" s="4"/>
      <c r="P26" s="4"/>
      <c r="Q26" s="4"/>
      <c r="R26" s="4"/>
      <c r="S26" s="4"/>
    </row>
    <row r="27" spans="1:21" x14ac:dyDescent="0.25">
      <c r="A27" s="4"/>
      <c r="B27" s="4"/>
      <c r="C27" s="4"/>
      <c r="D27" s="24" t="s">
        <v>34</v>
      </c>
      <c r="E27" s="64">
        <f>E26*$B$1*10</f>
        <v>2580</v>
      </c>
      <c r="F27" s="64">
        <f>F26*$B$1*10</f>
        <v>11180</v>
      </c>
      <c r="G27" s="64">
        <f>G26*$B$1*10</f>
        <v>23220</v>
      </c>
      <c r="H27" s="4"/>
      <c r="I27" s="46"/>
      <c r="J27" s="46"/>
      <c r="K27" s="46"/>
      <c r="L27" s="4"/>
      <c r="M27" s="4"/>
      <c r="N27" s="4"/>
      <c r="O27" s="4"/>
      <c r="P27" s="4"/>
      <c r="Q27" s="4"/>
      <c r="R27" s="4"/>
      <c r="S27" s="4"/>
    </row>
    <row r="28" spans="1:21" x14ac:dyDescent="0.25">
      <c r="H28" s="4"/>
    </row>
    <row r="29" spans="1:21" x14ac:dyDescent="0.25">
      <c r="H29" s="4"/>
    </row>
    <row r="30" spans="1:21" x14ac:dyDescent="0.25">
      <c r="A30" s="90" t="s">
        <v>17</v>
      </c>
      <c r="B30" s="90" t="s">
        <v>18</v>
      </c>
      <c r="C30" s="90" t="s">
        <v>19</v>
      </c>
      <c r="D30" s="90" t="s">
        <v>20</v>
      </c>
      <c r="E30" s="90" t="s">
        <v>31</v>
      </c>
      <c r="F30" s="90" t="s">
        <v>32</v>
      </c>
      <c r="G30" s="90" t="s">
        <v>33</v>
      </c>
      <c r="H30" s="90" t="s">
        <v>37</v>
      </c>
    </row>
    <row r="31" spans="1:21" x14ac:dyDescent="0.25">
      <c r="A31" s="90"/>
      <c r="B31" s="90"/>
      <c r="C31" s="90"/>
      <c r="D31" s="90"/>
      <c r="E31" s="90"/>
      <c r="F31" s="90"/>
      <c r="G31" s="90"/>
      <c r="H31" s="98"/>
    </row>
    <row r="32" spans="1:21" x14ac:dyDescent="0.25">
      <c r="A32" s="53">
        <v>10</v>
      </c>
      <c r="B32" s="50">
        <f>(($B$11+$B$12*A32)*$B$1)</f>
        <v>3508.8</v>
      </c>
      <c r="C32" s="54">
        <f>($B$9*$B$8*A32*A32)</f>
        <v>29.28</v>
      </c>
      <c r="D32" s="50">
        <f>C32+B32</f>
        <v>3538.0800000000004</v>
      </c>
      <c r="E32" s="55">
        <f>$D32+E$27</f>
        <v>6118.08</v>
      </c>
      <c r="F32" s="50">
        <f t="shared" ref="F32:G38" si="11">$D32+F$27</f>
        <v>14718.08</v>
      </c>
      <c r="G32" s="50">
        <f t="shared" si="11"/>
        <v>26758.080000000002</v>
      </c>
      <c r="H32" s="50">
        <f>((40+$B$12*A32)*$B$1)+C32</f>
        <v>17470.079999999998</v>
      </c>
    </row>
    <row r="33" spans="1:8" x14ac:dyDescent="0.25">
      <c r="A33" s="56">
        <v>20</v>
      </c>
      <c r="B33" s="51">
        <f t="shared" ref="B33:B38" si="12">(($B$11+$B$12*A33)*$B$1)</f>
        <v>3749.5999999999995</v>
      </c>
      <c r="C33" s="48">
        <f t="shared" ref="C33:C38" si="13">($B$9*$B$8*A33*A33)</f>
        <v>117.12</v>
      </c>
      <c r="D33" s="51">
        <f t="shared" ref="D33:D38" si="14">C33+B33</f>
        <v>3866.7199999999993</v>
      </c>
      <c r="E33" s="45">
        <f t="shared" ref="E33:E38" si="15">$D33+E$27</f>
        <v>6446.7199999999993</v>
      </c>
      <c r="F33" s="51">
        <f t="shared" si="11"/>
        <v>15046.72</v>
      </c>
      <c r="G33" s="51">
        <f t="shared" si="11"/>
        <v>27086.720000000001</v>
      </c>
      <c r="H33" s="51">
        <f t="shared" ref="H33:H38" si="16">((40+$B$12*A33)*$B$1)+C33</f>
        <v>17798.719999999998</v>
      </c>
    </row>
    <row r="34" spans="1:8" x14ac:dyDescent="0.25">
      <c r="A34" s="56">
        <v>30</v>
      </c>
      <c r="B34" s="51">
        <f t="shared" si="12"/>
        <v>3990.3999999999996</v>
      </c>
      <c r="C34" s="48">
        <f t="shared" si="13"/>
        <v>263.52000000000004</v>
      </c>
      <c r="D34" s="51">
        <f t="shared" si="14"/>
        <v>4253.92</v>
      </c>
      <c r="E34" s="45">
        <f t="shared" si="15"/>
        <v>6833.92</v>
      </c>
      <c r="F34" s="51">
        <f t="shared" si="11"/>
        <v>15433.92</v>
      </c>
      <c r="G34" s="51">
        <f t="shared" si="11"/>
        <v>27473.919999999998</v>
      </c>
      <c r="H34" s="51">
        <f t="shared" si="16"/>
        <v>18185.920000000002</v>
      </c>
    </row>
    <row r="35" spans="1:8" ht="15" customHeight="1" x14ac:dyDescent="0.25">
      <c r="A35" s="57">
        <v>40</v>
      </c>
      <c r="B35" s="51">
        <f t="shared" si="12"/>
        <v>4231.2</v>
      </c>
      <c r="C35" s="48">
        <f t="shared" si="13"/>
        <v>468.48</v>
      </c>
      <c r="D35" s="51">
        <f t="shared" si="14"/>
        <v>4699.68</v>
      </c>
      <c r="E35" s="45">
        <f t="shared" si="15"/>
        <v>7279.68</v>
      </c>
      <c r="F35" s="51">
        <f t="shared" si="11"/>
        <v>15879.68</v>
      </c>
      <c r="G35" s="51">
        <f t="shared" si="11"/>
        <v>27919.68</v>
      </c>
      <c r="H35" s="51">
        <f t="shared" si="16"/>
        <v>18631.68</v>
      </c>
    </row>
    <row r="36" spans="1:8" ht="15" customHeight="1" x14ac:dyDescent="0.25">
      <c r="A36" s="57">
        <v>50</v>
      </c>
      <c r="B36" s="51">
        <f t="shared" si="12"/>
        <v>4472</v>
      </c>
      <c r="C36" s="48">
        <f t="shared" si="13"/>
        <v>732</v>
      </c>
      <c r="D36" s="51">
        <f t="shared" si="14"/>
        <v>5204</v>
      </c>
      <c r="E36" s="45">
        <f t="shared" si="15"/>
        <v>7784</v>
      </c>
      <c r="F36" s="51">
        <f t="shared" si="11"/>
        <v>16384</v>
      </c>
      <c r="G36" s="51">
        <f t="shared" si="11"/>
        <v>28424</v>
      </c>
      <c r="H36" s="51">
        <f t="shared" si="16"/>
        <v>19136</v>
      </c>
    </row>
    <row r="37" spans="1:8" ht="15" customHeight="1" x14ac:dyDescent="0.25">
      <c r="A37" s="57">
        <v>60</v>
      </c>
      <c r="B37" s="51">
        <f t="shared" si="12"/>
        <v>4712.7999999999993</v>
      </c>
      <c r="C37" s="48">
        <f t="shared" si="13"/>
        <v>1054.0800000000002</v>
      </c>
      <c r="D37" s="51">
        <f t="shared" si="14"/>
        <v>5766.8799999999992</v>
      </c>
      <c r="E37" s="45">
        <f t="shared" si="15"/>
        <v>8346.8799999999992</v>
      </c>
      <c r="F37" s="51">
        <f t="shared" si="11"/>
        <v>16946.879999999997</v>
      </c>
      <c r="G37" s="51">
        <f t="shared" si="11"/>
        <v>28986.879999999997</v>
      </c>
      <c r="H37" s="51">
        <f t="shared" si="16"/>
        <v>19698.88</v>
      </c>
    </row>
    <row r="38" spans="1:8" ht="15" customHeight="1" x14ac:dyDescent="0.25">
      <c r="A38" s="58">
        <v>70</v>
      </c>
      <c r="B38" s="52">
        <f t="shared" si="12"/>
        <v>4953.5999999999995</v>
      </c>
      <c r="C38" s="59">
        <f t="shared" si="13"/>
        <v>1434.7199999999998</v>
      </c>
      <c r="D38" s="52">
        <f t="shared" si="14"/>
        <v>6388.32</v>
      </c>
      <c r="E38" s="60">
        <f t="shared" si="15"/>
        <v>8968.32</v>
      </c>
      <c r="F38" s="52">
        <f t="shared" si="11"/>
        <v>17568.32</v>
      </c>
      <c r="G38" s="52">
        <f t="shared" si="11"/>
        <v>29608.32</v>
      </c>
      <c r="H38" s="52">
        <f t="shared" si="16"/>
        <v>20320.320000000003</v>
      </c>
    </row>
    <row r="39" spans="1:8" ht="15.75" customHeight="1" x14ac:dyDescent="0.35">
      <c r="A39" s="46"/>
      <c r="B39" s="48"/>
      <c r="C39" s="48"/>
      <c r="D39" s="48"/>
      <c r="E39" s="48"/>
      <c r="F39" s="48"/>
      <c r="G39" s="48"/>
      <c r="H39" s="47"/>
    </row>
    <row r="40" spans="1:8" x14ac:dyDescent="0.25">
      <c r="A40" s="49"/>
      <c r="B40" s="48"/>
      <c r="C40" s="48"/>
      <c r="D40" s="48"/>
      <c r="E40" s="48"/>
      <c r="F40" s="48"/>
      <c r="G40" s="48"/>
    </row>
    <row r="41" spans="1:8" x14ac:dyDescent="0.25">
      <c r="A41" s="49"/>
      <c r="B41" s="48"/>
      <c r="C41" s="48"/>
      <c r="D41" s="66"/>
      <c r="E41" s="66"/>
      <c r="F41" s="48"/>
      <c r="G41" s="48"/>
    </row>
    <row r="42" spans="1:8" x14ac:dyDescent="0.25">
      <c r="A42" s="4"/>
      <c r="B42" s="4"/>
      <c r="C42" s="4"/>
      <c r="D42" s="4"/>
      <c r="E42" s="4"/>
      <c r="F42" s="4"/>
      <c r="G42" s="4"/>
    </row>
    <row r="43" spans="1:8" x14ac:dyDescent="0.25">
      <c r="A43" s="4"/>
      <c r="B43" s="4"/>
      <c r="C43" s="4"/>
      <c r="D43" s="4"/>
      <c r="E43" s="4"/>
      <c r="F43" s="4"/>
      <c r="G43" s="4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</sheetData>
  <mergeCells count="21">
    <mergeCell ref="D2:N2"/>
    <mergeCell ref="E5:N5"/>
    <mergeCell ref="A14:U14"/>
    <mergeCell ref="B15:C15"/>
    <mergeCell ref="D15:E15"/>
    <mergeCell ref="F15:G15"/>
    <mergeCell ref="H15:I15"/>
    <mergeCell ref="J15:K15"/>
    <mergeCell ref="L15:M15"/>
    <mergeCell ref="N15:O15"/>
    <mergeCell ref="H30:H31"/>
    <mergeCell ref="P15:Q15"/>
    <mergeCell ref="R15:S15"/>
    <mergeCell ref="T15:U15"/>
    <mergeCell ref="A30:A31"/>
    <mergeCell ref="B30:B31"/>
    <mergeCell ref="C30:C31"/>
    <mergeCell ref="D30:D31"/>
    <mergeCell ref="E30:E31"/>
    <mergeCell ref="F30:F31"/>
    <mergeCell ref="G30:G31"/>
  </mergeCells>
  <pageMargins left="0.7" right="0.7" top="0.75" bottom="0.75" header="0.3" footer="0.3"/>
  <pageSetup paperSize="9" scale="57" orientation="landscape" verticalDpi="0" r:id="rId1"/>
  <rowBreaks count="1" manualBreakCount="1">
    <brk id="46" max="30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5"/>
  <sheetViews>
    <sheetView view="pageBreakPreview" topLeftCell="B1" zoomScale="60" zoomScaleNormal="80" zoomScalePageLayoutView="40" workbookViewId="0">
      <selection activeCell="O52" sqref="O52"/>
    </sheetView>
  </sheetViews>
  <sheetFormatPr defaultRowHeight="15" x14ac:dyDescent="0.25"/>
  <cols>
    <col min="1" max="1" width="17.5703125" style="1" customWidth="1"/>
    <col min="2" max="2" width="9.28515625" style="1" customWidth="1"/>
    <col min="3" max="3" width="8.140625" style="1" customWidth="1"/>
    <col min="4" max="4" width="11.7109375" style="1" customWidth="1"/>
    <col min="5" max="5" width="9.5703125" style="1" customWidth="1"/>
    <col min="6" max="6" width="12.42578125" style="1" customWidth="1"/>
    <col min="7" max="7" width="10.85546875" style="1" customWidth="1"/>
    <col min="8" max="11" width="9.5703125" style="1" customWidth="1"/>
    <col min="12" max="16384" width="9.140625" style="1"/>
  </cols>
  <sheetData>
    <row r="1" spans="1:21" ht="15.75" customHeight="1" x14ac:dyDescent="0.25">
      <c r="A1" s="13" t="s">
        <v>21</v>
      </c>
      <c r="B1" s="20">
        <v>430</v>
      </c>
      <c r="C1" s="12"/>
    </row>
    <row r="2" spans="1:21" x14ac:dyDescent="0.25">
      <c r="A2" s="14"/>
      <c r="B2" s="23"/>
      <c r="C2" s="4"/>
      <c r="D2" s="89" t="s">
        <v>36</v>
      </c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21" x14ac:dyDescent="0.25">
      <c r="A3" s="14"/>
      <c r="B3" s="15"/>
      <c r="C3" s="4"/>
      <c r="D3" s="30" t="s">
        <v>22</v>
      </c>
      <c r="E3" s="31">
        <v>1</v>
      </c>
      <c r="F3" s="32">
        <v>2</v>
      </c>
      <c r="G3" s="32">
        <v>3</v>
      </c>
      <c r="H3" s="31">
        <v>4</v>
      </c>
      <c r="I3" s="32">
        <v>5</v>
      </c>
      <c r="J3" s="32">
        <v>6</v>
      </c>
      <c r="K3" s="32">
        <v>7</v>
      </c>
      <c r="L3" s="32">
        <v>8</v>
      </c>
      <c r="M3" s="32">
        <v>9</v>
      </c>
      <c r="N3" s="32">
        <v>10</v>
      </c>
    </row>
    <row r="4" spans="1:21" x14ac:dyDescent="0.25">
      <c r="A4" s="14" t="s">
        <v>1</v>
      </c>
      <c r="B4" s="15">
        <v>110</v>
      </c>
      <c r="C4" s="4"/>
      <c r="D4" s="33" t="s">
        <v>24</v>
      </c>
      <c r="E4" s="33">
        <v>10</v>
      </c>
      <c r="F4" s="34">
        <v>7.9</v>
      </c>
      <c r="G4" s="34">
        <v>5.8</v>
      </c>
      <c r="H4" s="35">
        <v>4.3</v>
      </c>
      <c r="I4" s="36">
        <v>3.2</v>
      </c>
      <c r="J4" s="37">
        <v>2.5</v>
      </c>
      <c r="K4" s="37">
        <v>1.9</v>
      </c>
      <c r="L4" s="37">
        <v>1.4</v>
      </c>
      <c r="M4" s="37">
        <v>1.2</v>
      </c>
      <c r="N4" s="37">
        <v>0.9</v>
      </c>
    </row>
    <row r="5" spans="1:21" x14ac:dyDescent="0.25">
      <c r="A5" s="16" t="s">
        <v>2</v>
      </c>
      <c r="B5" s="17">
        <v>0.73</v>
      </c>
      <c r="C5" s="4"/>
      <c r="D5" s="33" t="s">
        <v>23</v>
      </c>
      <c r="E5" s="91" t="s">
        <v>0</v>
      </c>
      <c r="F5" s="92"/>
      <c r="G5" s="92"/>
      <c r="H5" s="92"/>
      <c r="I5" s="92"/>
      <c r="J5" s="92"/>
      <c r="K5" s="92"/>
      <c r="L5" s="92"/>
      <c r="M5" s="92"/>
      <c r="N5" s="93"/>
    </row>
    <row r="6" spans="1:21" ht="15.75" thickBot="1" x14ac:dyDescent="0.3">
      <c r="A6" s="18" t="s">
        <v>3</v>
      </c>
      <c r="B6" s="19">
        <v>5.9</v>
      </c>
      <c r="C6" s="4"/>
      <c r="D6" s="38">
        <v>1000</v>
      </c>
      <c r="E6" s="39">
        <f t="shared" ref="E6:N13" si="0">60*$D6*PI()*$B$5/(1000*E$4*$B$6)</f>
        <v>2.3322331902920834</v>
      </c>
      <c r="F6" s="40">
        <f t="shared" si="0"/>
        <v>2.952193911762131</v>
      </c>
      <c r="G6" s="40">
        <f t="shared" si="0"/>
        <v>4.021091707400144</v>
      </c>
      <c r="H6" s="40">
        <f t="shared" si="0"/>
        <v>5.4237981169583342</v>
      </c>
      <c r="I6" s="40">
        <f t="shared" si="0"/>
        <v>7.2882287196627615</v>
      </c>
      <c r="J6" s="40">
        <f t="shared" si="0"/>
        <v>9.3289327611683337</v>
      </c>
      <c r="K6" s="40">
        <f t="shared" si="0"/>
        <v>12.274911527853071</v>
      </c>
      <c r="L6" s="40">
        <f t="shared" si="0"/>
        <v>16.658808502086313</v>
      </c>
      <c r="M6" s="40">
        <f t="shared" si="0"/>
        <v>19.435276585767362</v>
      </c>
      <c r="N6" s="41">
        <f t="shared" si="0"/>
        <v>25.913702114356486</v>
      </c>
    </row>
    <row r="7" spans="1:21" ht="15.75" thickBot="1" x14ac:dyDescent="0.3">
      <c r="A7" s="4"/>
      <c r="B7" s="4"/>
      <c r="C7" s="4"/>
      <c r="D7" s="38">
        <v>1200</v>
      </c>
      <c r="E7" s="42">
        <f t="shared" si="0"/>
        <v>2.7986798283505001</v>
      </c>
      <c r="F7" s="41">
        <f t="shared" si="0"/>
        <v>3.5426326941145572</v>
      </c>
      <c r="G7" s="41">
        <f t="shared" si="0"/>
        <v>4.8253100488801728</v>
      </c>
      <c r="H7" s="41">
        <f t="shared" si="0"/>
        <v>6.5085577403500006</v>
      </c>
      <c r="I7" s="41">
        <f t="shared" si="0"/>
        <v>8.7458744635953138</v>
      </c>
      <c r="J7" s="41">
        <f t="shared" si="0"/>
        <v>11.194719313402</v>
      </c>
      <c r="K7" s="41">
        <f t="shared" si="0"/>
        <v>14.729893833423686</v>
      </c>
      <c r="L7" s="41">
        <f t="shared" si="0"/>
        <v>19.990570202503573</v>
      </c>
      <c r="M7" s="41">
        <f t="shared" si="0"/>
        <v>23.322331902920837</v>
      </c>
      <c r="N7" s="41">
        <f t="shared" si="0"/>
        <v>31.09644253722778</v>
      </c>
    </row>
    <row r="8" spans="1:21" x14ac:dyDescent="0.25">
      <c r="A8" s="21" t="s">
        <v>4</v>
      </c>
      <c r="B8" s="22">
        <v>7.32</v>
      </c>
      <c r="C8" s="4"/>
      <c r="D8" s="38">
        <v>1400</v>
      </c>
      <c r="E8" s="42">
        <f t="shared" si="0"/>
        <v>3.2651264664089168</v>
      </c>
      <c r="F8" s="41">
        <f t="shared" si="0"/>
        <v>4.1330714764669834</v>
      </c>
      <c r="G8" s="41">
        <f t="shared" si="0"/>
        <v>5.6295283903602016</v>
      </c>
      <c r="H8" s="41">
        <f t="shared" si="0"/>
        <v>7.5933173637416678</v>
      </c>
      <c r="I8" s="41">
        <f t="shared" si="0"/>
        <v>10.203520207527866</v>
      </c>
      <c r="J8" s="41">
        <f t="shared" si="0"/>
        <v>13.060505865635667</v>
      </c>
      <c r="K8" s="41">
        <f t="shared" si="0"/>
        <v>17.184876138994301</v>
      </c>
      <c r="L8" s="41">
        <f t="shared" si="0"/>
        <v>23.322331902920837</v>
      </c>
      <c r="M8" s="41">
        <f t="shared" si="0"/>
        <v>27.209387220074309</v>
      </c>
      <c r="N8" s="41">
        <f t="shared" si="0"/>
        <v>36.279182960099078</v>
      </c>
    </row>
    <row r="9" spans="1:21" x14ac:dyDescent="0.25">
      <c r="A9" s="16" t="s">
        <v>5</v>
      </c>
      <c r="B9" s="17">
        <v>0.04</v>
      </c>
      <c r="C9" s="4"/>
      <c r="D9" s="38">
        <v>1600</v>
      </c>
      <c r="E9" s="42">
        <f t="shared" si="0"/>
        <v>3.7315731044673339</v>
      </c>
      <c r="F9" s="41">
        <f t="shared" si="0"/>
        <v>4.7235102588194096</v>
      </c>
      <c r="G9" s="41">
        <f t="shared" si="0"/>
        <v>6.4337467318402304</v>
      </c>
      <c r="H9" s="41">
        <f t="shared" si="0"/>
        <v>8.6780769871333341</v>
      </c>
      <c r="I9" s="41">
        <f t="shared" si="0"/>
        <v>11.661165951460418</v>
      </c>
      <c r="J9" s="41">
        <f t="shared" si="0"/>
        <v>14.926292417869336</v>
      </c>
      <c r="K9" s="41">
        <f t="shared" si="0"/>
        <v>19.639858444564915</v>
      </c>
      <c r="L9" s="41">
        <f t="shared" si="0"/>
        <v>26.654093603338097</v>
      </c>
      <c r="M9" s="41">
        <f t="shared" si="0"/>
        <v>31.09644253722778</v>
      </c>
      <c r="N9" s="41">
        <f t="shared" si="0"/>
        <v>41.461923382970376</v>
      </c>
    </row>
    <row r="10" spans="1:21" x14ac:dyDescent="0.25">
      <c r="A10" s="16" t="s">
        <v>6</v>
      </c>
      <c r="B10" s="17">
        <v>61.777999999999999</v>
      </c>
      <c r="C10" s="4"/>
      <c r="D10" s="38">
        <v>1800</v>
      </c>
      <c r="E10" s="42">
        <f t="shared" si="0"/>
        <v>4.1980197425257506</v>
      </c>
      <c r="F10" s="41">
        <f t="shared" si="0"/>
        <v>5.3139490411718358</v>
      </c>
      <c r="G10" s="41">
        <f t="shared" si="0"/>
        <v>7.2379650733202592</v>
      </c>
      <c r="H10" s="41">
        <f t="shared" si="0"/>
        <v>9.7628366105250013</v>
      </c>
      <c r="I10" s="41">
        <f t="shared" si="0"/>
        <v>13.118811695392971</v>
      </c>
      <c r="J10" s="41">
        <f t="shared" si="0"/>
        <v>16.792078970103002</v>
      </c>
      <c r="K10" s="41">
        <f t="shared" si="0"/>
        <v>22.094840750135528</v>
      </c>
      <c r="L10" s="41">
        <f t="shared" si="0"/>
        <v>29.985855303755361</v>
      </c>
      <c r="M10" s="41">
        <f t="shared" si="0"/>
        <v>34.983497854381255</v>
      </c>
      <c r="N10" s="41">
        <f t="shared" si="0"/>
        <v>46.644663805841674</v>
      </c>
    </row>
    <row r="11" spans="1:21" x14ac:dyDescent="0.25">
      <c r="A11" s="16" t="s">
        <v>7</v>
      </c>
      <c r="B11" s="17">
        <v>7.6</v>
      </c>
      <c r="C11" s="4"/>
      <c r="D11" s="38">
        <v>2000</v>
      </c>
      <c r="E11" s="42">
        <f t="shared" si="0"/>
        <v>4.6644663805841668</v>
      </c>
      <c r="F11" s="41">
        <f t="shared" si="0"/>
        <v>5.9043878235242619</v>
      </c>
      <c r="G11" s="41">
        <f t="shared" si="0"/>
        <v>8.042183414800288</v>
      </c>
      <c r="H11" s="41">
        <f t="shared" si="0"/>
        <v>10.847596233916668</v>
      </c>
      <c r="I11" s="41">
        <f t="shared" si="0"/>
        <v>14.576457439325523</v>
      </c>
      <c r="J11" s="41">
        <f t="shared" si="0"/>
        <v>18.657865522336667</v>
      </c>
      <c r="K11" s="41">
        <f t="shared" si="0"/>
        <v>24.549823055706142</v>
      </c>
      <c r="L11" s="41">
        <f t="shared" si="0"/>
        <v>33.317617004172625</v>
      </c>
      <c r="M11" s="41">
        <f t="shared" si="0"/>
        <v>38.870553171534723</v>
      </c>
      <c r="N11" s="41">
        <f t="shared" si="0"/>
        <v>51.827404228712972</v>
      </c>
    </row>
    <row r="12" spans="1:21" ht="15.75" thickBot="1" x14ac:dyDescent="0.3">
      <c r="A12" s="18" t="s">
        <v>8</v>
      </c>
      <c r="B12" s="19">
        <v>5.6000000000000001E-2</v>
      </c>
      <c r="D12" s="33">
        <v>2200</v>
      </c>
      <c r="E12" s="43">
        <f t="shared" si="0"/>
        <v>5.130913018642584</v>
      </c>
      <c r="F12" s="37">
        <f t="shared" si="0"/>
        <v>6.494826605876689</v>
      </c>
      <c r="G12" s="37">
        <f t="shared" si="0"/>
        <v>8.8464017562803186</v>
      </c>
      <c r="H12" s="37">
        <f t="shared" si="0"/>
        <v>11.932355857308336</v>
      </c>
      <c r="I12" s="37">
        <f t="shared" si="0"/>
        <v>16.034103183258075</v>
      </c>
      <c r="J12" s="37">
        <f t="shared" si="0"/>
        <v>20.523652074570336</v>
      </c>
      <c r="K12" s="37">
        <f t="shared" si="0"/>
        <v>27.004805361276759</v>
      </c>
      <c r="L12" s="37">
        <f t="shared" si="0"/>
        <v>36.649378704589886</v>
      </c>
      <c r="M12" s="37">
        <f t="shared" si="0"/>
        <v>42.757608488688206</v>
      </c>
      <c r="N12" s="37">
        <f t="shared" si="0"/>
        <v>57.01014465158427</v>
      </c>
    </row>
    <row r="13" spans="1:21" ht="15.75" customHeight="1" x14ac:dyDescent="0.25">
      <c r="D13" s="71">
        <v>1500</v>
      </c>
      <c r="E13" s="72">
        <f t="shared" si="0"/>
        <v>3.4983497854381258</v>
      </c>
      <c r="F13" s="73">
        <f t="shared" si="0"/>
        <v>4.4282908676431969</v>
      </c>
      <c r="G13" s="73">
        <f t="shared" si="0"/>
        <v>6.0316375611002169</v>
      </c>
      <c r="H13" s="73">
        <f t="shared" si="0"/>
        <v>8.1356971754375014</v>
      </c>
      <c r="I13" s="73">
        <f t="shared" si="0"/>
        <v>10.932343079494142</v>
      </c>
      <c r="J13" s="73">
        <f t="shared" si="0"/>
        <v>13.993399141752503</v>
      </c>
      <c r="K13" s="73">
        <f t="shared" si="0"/>
        <v>18.41236729177961</v>
      </c>
      <c r="L13" s="73">
        <f t="shared" si="0"/>
        <v>24.988212753129467</v>
      </c>
      <c r="M13" s="73">
        <f t="shared" si="0"/>
        <v>29.152914878651046</v>
      </c>
      <c r="N13" s="73">
        <f t="shared" si="0"/>
        <v>38.870553171534731</v>
      </c>
    </row>
    <row r="14" spans="1:21" ht="15.75" customHeight="1" x14ac:dyDescent="0.25">
      <c r="D14" s="4"/>
      <c r="E14" s="4"/>
      <c r="F14" s="4"/>
      <c r="G14" s="11"/>
      <c r="H14" s="4"/>
      <c r="I14" s="4"/>
      <c r="J14" s="4"/>
    </row>
    <row r="15" spans="1:21" x14ac:dyDescent="0.25">
      <c r="A15" s="94" t="s">
        <v>9</v>
      </c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88"/>
    </row>
    <row r="16" spans="1:21" x14ac:dyDescent="0.25">
      <c r="A16" s="5"/>
      <c r="B16" s="96" t="s">
        <v>10</v>
      </c>
      <c r="C16" s="96"/>
      <c r="D16" s="97" t="s">
        <v>11</v>
      </c>
      <c r="E16" s="96"/>
      <c r="F16" s="88" t="s">
        <v>12</v>
      </c>
      <c r="G16" s="89"/>
      <c r="H16" s="88" t="s">
        <v>13</v>
      </c>
      <c r="I16" s="89"/>
      <c r="J16" s="88" t="s">
        <v>14</v>
      </c>
      <c r="K16" s="89"/>
      <c r="L16" s="88" t="s">
        <v>26</v>
      </c>
      <c r="M16" s="89"/>
      <c r="N16" s="88" t="s">
        <v>27</v>
      </c>
      <c r="O16" s="89"/>
      <c r="P16" s="88" t="s">
        <v>28</v>
      </c>
      <c r="Q16" s="89"/>
      <c r="R16" s="88" t="s">
        <v>29</v>
      </c>
      <c r="S16" s="89"/>
      <c r="T16" s="88" t="s">
        <v>30</v>
      </c>
      <c r="U16" s="89"/>
    </row>
    <row r="17" spans="1:21" x14ac:dyDescent="0.25">
      <c r="A17" s="2" t="s">
        <v>25</v>
      </c>
      <c r="B17" s="3" t="s">
        <v>15</v>
      </c>
      <c r="C17" s="2" t="s">
        <v>16</v>
      </c>
      <c r="D17" s="3" t="s">
        <v>15</v>
      </c>
      <c r="E17" s="3" t="s">
        <v>16</v>
      </c>
      <c r="F17" s="2" t="s">
        <v>15</v>
      </c>
      <c r="G17" s="3" t="s">
        <v>16</v>
      </c>
      <c r="H17" s="3" t="s">
        <v>15</v>
      </c>
      <c r="I17" s="2" t="s">
        <v>16</v>
      </c>
      <c r="J17" s="2" t="s">
        <v>15</v>
      </c>
      <c r="K17" s="3" t="s">
        <v>16</v>
      </c>
      <c r="L17" s="2" t="s">
        <v>15</v>
      </c>
      <c r="M17" s="3" t="s">
        <v>16</v>
      </c>
      <c r="N17" s="2" t="s">
        <v>15</v>
      </c>
      <c r="O17" s="3" t="s">
        <v>16</v>
      </c>
      <c r="P17" s="2" t="s">
        <v>15</v>
      </c>
      <c r="Q17" s="3" t="s">
        <v>16</v>
      </c>
      <c r="R17" s="2" t="s">
        <v>15</v>
      </c>
      <c r="S17" s="3" t="s">
        <v>16</v>
      </c>
      <c r="T17" s="2" t="s">
        <v>15</v>
      </c>
      <c r="U17" s="3" t="s">
        <v>16</v>
      </c>
    </row>
    <row r="18" spans="1:21" x14ac:dyDescent="0.25">
      <c r="A18" s="61">
        <v>160</v>
      </c>
      <c r="B18" s="39">
        <v>2.3322331902920834</v>
      </c>
      <c r="C18" s="10">
        <f>3600*0.82*$A18/B18</f>
        <v>202518.34249080718</v>
      </c>
      <c r="D18" s="40">
        <v>2.952193911762131</v>
      </c>
      <c r="E18" s="10">
        <f>3600*0.82*$A18/D18</f>
        <v>159989.49056773767</v>
      </c>
      <c r="F18" s="40">
        <v>4.021091707400144</v>
      </c>
      <c r="G18" s="10">
        <f>3600*0.82*$A18/F18</f>
        <v>117460.63864466816</v>
      </c>
      <c r="H18" s="40">
        <v>5.4237981169583342</v>
      </c>
      <c r="I18" s="10">
        <f>3600*0.82*$A18/H18</f>
        <v>87082.887271047075</v>
      </c>
      <c r="J18" s="40">
        <v>7.2882287196627615</v>
      </c>
      <c r="K18" s="10">
        <f>3600*0.82*$A18/J18</f>
        <v>64805.869597058285</v>
      </c>
      <c r="L18" s="40">
        <v>9.3289327611683337</v>
      </c>
      <c r="M18" s="10">
        <f>3600*0.82*$A18/L18</f>
        <v>50629.585622701794</v>
      </c>
      <c r="N18" s="40">
        <v>12.274911527853071</v>
      </c>
      <c r="O18" s="10">
        <f>3600*0.82*$A18/N18</f>
        <v>38478.48507325336</v>
      </c>
      <c r="P18" s="40">
        <v>16.658808502086313</v>
      </c>
      <c r="Q18" s="10">
        <f>3600*0.82*$A18/P18</f>
        <v>28352.567948713</v>
      </c>
      <c r="R18" s="40">
        <v>19.435276585767362</v>
      </c>
      <c r="S18" s="10">
        <f>3600*0.82*$A18/R18</f>
        <v>24302.201098896861</v>
      </c>
      <c r="T18" s="40">
        <v>25.913702114356486</v>
      </c>
      <c r="U18" s="10">
        <f>3600*0.82*$A18/T18</f>
        <v>18226.650824172644</v>
      </c>
    </row>
    <row r="19" spans="1:21" x14ac:dyDescent="0.25">
      <c r="A19" s="44">
        <v>200</v>
      </c>
      <c r="B19" s="42">
        <v>2.7986798283505001</v>
      </c>
      <c r="C19" s="8">
        <f t="shared" ref="C19:C25" si="1">3600*0.82*$A19/B19</f>
        <v>210956.60676125746</v>
      </c>
      <c r="D19" s="41">
        <v>3.5426326941145572</v>
      </c>
      <c r="E19" s="8">
        <f t="shared" ref="E19:E25" si="2">3600*0.82*$A19/D19</f>
        <v>166655.71934139339</v>
      </c>
      <c r="F19" s="41">
        <v>4.8253100488801728</v>
      </c>
      <c r="G19" s="8">
        <f t="shared" ref="G19:G25" si="3">3600*0.82*$A19/F19</f>
        <v>122354.83192152933</v>
      </c>
      <c r="H19" s="41">
        <v>6.5085577403500006</v>
      </c>
      <c r="I19" s="8">
        <f t="shared" ref="I19:I25" si="4">3600*0.82*$A19/H19</f>
        <v>90711.340907340709</v>
      </c>
      <c r="J19" s="41">
        <v>8.7458744635953138</v>
      </c>
      <c r="K19" s="8">
        <f t="shared" ref="K19:K25" si="5">3600*0.82*$A19/J19</f>
        <v>67506.114163602382</v>
      </c>
      <c r="L19" s="41">
        <v>11.194719313402</v>
      </c>
      <c r="M19" s="8">
        <f t="shared" ref="M19:M25" si="6">3600*0.82*$A19/L19</f>
        <v>52739.151690314364</v>
      </c>
      <c r="N19" s="41">
        <v>14.729893833423686</v>
      </c>
      <c r="O19" s="8">
        <f t="shared" ref="O19:O25" si="7">3600*0.82*$A19/N19</f>
        <v>40081.755284638915</v>
      </c>
      <c r="P19" s="41">
        <v>19.990570202503573</v>
      </c>
      <c r="Q19" s="8">
        <f t="shared" ref="Q19:Q25" si="8">3600*0.82*$A19/P19</f>
        <v>29533.924946576044</v>
      </c>
      <c r="R19" s="41">
        <v>23.322331902920837</v>
      </c>
      <c r="S19" s="8">
        <f t="shared" ref="S19:S25" si="9">3600*0.82*$A19/R19</f>
        <v>25314.792811350893</v>
      </c>
      <c r="T19" s="41">
        <v>31.09644253722778</v>
      </c>
      <c r="U19" s="8">
        <f t="shared" ref="U19:U25" si="10">3600*0.82*$A19/T19</f>
        <v>18986.094608513173</v>
      </c>
    </row>
    <row r="20" spans="1:21" x14ac:dyDescent="0.25">
      <c r="A20" s="44">
        <v>240</v>
      </c>
      <c r="B20" s="42">
        <v>3.2651264664089168</v>
      </c>
      <c r="C20" s="8">
        <f t="shared" si="1"/>
        <v>216983.93838300768</v>
      </c>
      <c r="D20" s="41">
        <v>4.1330714764669834</v>
      </c>
      <c r="E20" s="8">
        <f t="shared" si="2"/>
        <v>171417.31132257608</v>
      </c>
      <c r="F20" s="41">
        <v>5.6295283903602016</v>
      </c>
      <c r="G20" s="8">
        <f t="shared" si="3"/>
        <v>125850.68426214445</v>
      </c>
      <c r="H20" s="41">
        <v>7.5933173637416678</v>
      </c>
      <c r="I20" s="8">
        <f t="shared" si="4"/>
        <v>93303.093504693286</v>
      </c>
      <c r="J20" s="41">
        <v>10.203520207527866</v>
      </c>
      <c r="K20" s="8">
        <f t="shared" si="5"/>
        <v>69434.860282562455</v>
      </c>
      <c r="L20" s="41">
        <v>13.060505865635667</v>
      </c>
      <c r="M20" s="8">
        <f t="shared" si="6"/>
        <v>54245.984595751921</v>
      </c>
      <c r="N20" s="41">
        <v>17.184876138994301</v>
      </c>
      <c r="O20" s="8">
        <f t="shared" si="7"/>
        <v>41226.948292771456</v>
      </c>
      <c r="P20" s="41">
        <v>23.322331902920837</v>
      </c>
      <c r="Q20" s="8">
        <f t="shared" si="8"/>
        <v>30377.751373621071</v>
      </c>
      <c r="R20" s="41">
        <v>27.209387220074309</v>
      </c>
      <c r="S20" s="8">
        <f t="shared" si="9"/>
        <v>26038.072605960919</v>
      </c>
      <c r="T20" s="41">
        <v>36.279182960099078</v>
      </c>
      <c r="U20" s="8">
        <f t="shared" si="10"/>
        <v>19528.55445447069</v>
      </c>
    </row>
    <row r="21" spans="1:21" x14ac:dyDescent="0.25">
      <c r="A21" s="44">
        <v>280</v>
      </c>
      <c r="B21" s="42">
        <v>3.7315731044673339</v>
      </c>
      <c r="C21" s="8">
        <f t="shared" si="1"/>
        <v>221504.43709932032</v>
      </c>
      <c r="D21" s="41">
        <v>4.7235102588194096</v>
      </c>
      <c r="E21" s="8">
        <f t="shared" si="2"/>
        <v>174988.50530846306</v>
      </c>
      <c r="F21" s="41">
        <v>6.4337467318402304</v>
      </c>
      <c r="G21" s="8">
        <f t="shared" si="3"/>
        <v>128472.57351760579</v>
      </c>
      <c r="H21" s="41">
        <v>8.6780769871333341</v>
      </c>
      <c r="I21" s="8">
        <f t="shared" si="4"/>
        <v>95246.907952707741</v>
      </c>
      <c r="J21" s="41">
        <v>11.661165951460418</v>
      </c>
      <c r="K21" s="8">
        <f t="shared" si="5"/>
        <v>70881.419871782506</v>
      </c>
      <c r="L21" s="41">
        <v>14.926292417869336</v>
      </c>
      <c r="M21" s="8">
        <f t="shared" si="6"/>
        <v>55376.10927483008</v>
      </c>
      <c r="N21" s="41">
        <v>19.639858444564915</v>
      </c>
      <c r="O21" s="8">
        <f t="shared" si="7"/>
        <v>42085.843048870862</v>
      </c>
      <c r="P21" s="41">
        <v>26.654093603338097</v>
      </c>
      <c r="Q21" s="8">
        <f t="shared" si="8"/>
        <v>31010.621193904848</v>
      </c>
      <c r="R21" s="41">
        <v>31.09644253722778</v>
      </c>
      <c r="S21" s="8">
        <f t="shared" si="9"/>
        <v>26580.53245191844</v>
      </c>
      <c r="T21" s="41">
        <v>41.461923382970376</v>
      </c>
      <c r="U21" s="8">
        <f t="shared" si="10"/>
        <v>19935.399338938827</v>
      </c>
    </row>
    <row r="22" spans="1:21" x14ac:dyDescent="0.25">
      <c r="A22" s="44">
        <v>294</v>
      </c>
      <c r="B22" s="42">
        <v>4.1980197425257506</v>
      </c>
      <c r="C22" s="8">
        <f t="shared" si="1"/>
        <v>206737.47462603229</v>
      </c>
      <c r="D22" s="41">
        <v>5.3139490411718358</v>
      </c>
      <c r="E22" s="8">
        <f t="shared" si="2"/>
        <v>163322.60495456553</v>
      </c>
      <c r="F22" s="41">
        <v>7.2379650733202592</v>
      </c>
      <c r="G22" s="8">
        <f t="shared" si="3"/>
        <v>119907.73528309874</v>
      </c>
      <c r="H22" s="41">
        <v>9.7628366105250013</v>
      </c>
      <c r="I22" s="8">
        <f t="shared" si="4"/>
        <v>88897.114089193885</v>
      </c>
      <c r="J22" s="41">
        <v>13.118811695392971</v>
      </c>
      <c r="K22" s="8">
        <f t="shared" si="5"/>
        <v>66155.99188033033</v>
      </c>
      <c r="L22" s="41">
        <v>16.792078970103002</v>
      </c>
      <c r="M22" s="8">
        <f t="shared" si="6"/>
        <v>51684.368656508072</v>
      </c>
      <c r="N22" s="41">
        <v>22.094840750135528</v>
      </c>
      <c r="O22" s="8">
        <f t="shared" si="7"/>
        <v>39280.120178946141</v>
      </c>
      <c r="P22" s="41">
        <v>29.985855303755361</v>
      </c>
      <c r="Q22" s="8">
        <f t="shared" si="8"/>
        <v>28943.24644764452</v>
      </c>
      <c r="R22" s="41">
        <v>34.983497854381255</v>
      </c>
      <c r="S22" s="8">
        <f t="shared" si="9"/>
        <v>24808.496955123876</v>
      </c>
      <c r="T22" s="41">
        <v>46.644663805841674</v>
      </c>
      <c r="U22" s="8">
        <f t="shared" si="10"/>
        <v>18606.372716342907</v>
      </c>
    </row>
    <row r="23" spans="1:21" x14ac:dyDescent="0.25">
      <c r="A23" s="44">
        <v>294</v>
      </c>
      <c r="B23" s="42">
        <v>4.6644663805841668</v>
      </c>
      <c r="C23" s="8">
        <f t="shared" si="1"/>
        <v>186063.72716342908</v>
      </c>
      <c r="D23" s="41">
        <v>5.9043878235242619</v>
      </c>
      <c r="E23" s="8">
        <f t="shared" si="2"/>
        <v>146990.34445910898</v>
      </c>
      <c r="F23" s="41">
        <v>8.042183414800288</v>
      </c>
      <c r="G23" s="8">
        <f t="shared" si="3"/>
        <v>107916.96175478886</v>
      </c>
      <c r="H23" s="41">
        <v>10.847596233916668</v>
      </c>
      <c r="I23" s="8">
        <f t="shared" si="4"/>
        <v>80007.402680274492</v>
      </c>
      <c r="J23" s="41">
        <v>14.576457439325523</v>
      </c>
      <c r="K23" s="8">
        <f t="shared" si="5"/>
        <v>59540.392692297304</v>
      </c>
      <c r="L23" s="41">
        <v>18.657865522336667</v>
      </c>
      <c r="M23" s="8">
        <f t="shared" si="6"/>
        <v>46515.93179085727</v>
      </c>
      <c r="N23" s="41">
        <v>24.549823055706142</v>
      </c>
      <c r="O23" s="8">
        <f t="shared" si="7"/>
        <v>35352.108161051525</v>
      </c>
      <c r="P23" s="41">
        <v>33.317617004172625</v>
      </c>
      <c r="Q23" s="8">
        <f t="shared" si="8"/>
        <v>26048.921802880068</v>
      </c>
      <c r="R23" s="41">
        <v>38.870553171534723</v>
      </c>
      <c r="S23" s="8">
        <f t="shared" si="9"/>
        <v>22327.647259611491</v>
      </c>
      <c r="T23" s="41">
        <v>51.827404228712972</v>
      </c>
      <c r="U23" s="8">
        <f t="shared" si="10"/>
        <v>16745.735444708615</v>
      </c>
    </row>
    <row r="24" spans="1:21" x14ac:dyDescent="0.25">
      <c r="A24" s="62">
        <v>294</v>
      </c>
      <c r="B24" s="43">
        <v>5.130913018642584</v>
      </c>
      <c r="C24" s="9">
        <f t="shared" si="1"/>
        <v>169148.8428758446</v>
      </c>
      <c r="D24" s="37">
        <v>6.494826605876689</v>
      </c>
      <c r="E24" s="9">
        <f t="shared" si="2"/>
        <v>133627.58587191722</v>
      </c>
      <c r="F24" s="37">
        <v>8.8464017562803186</v>
      </c>
      <c r="G24" s="9">
        <f t="shared" si="3"/>
        <v>98106.328867989854</v>
      </c>
      <c r="H24" s="37">
        <v>11.932355857308336</v>
      </c>
      <c r="I24" s="9">
        <f t="shared" si="4"/>
        <v>72734.002436613184</v>
      </c>
      <c r="J24" s="37">
        <v>16.034103183258075</v>
      </c>
      <c r="K24" s="9">
        <f t="shared" si="5"/>
        <v>54127.62972027027</v>
      </c>
      <c r="L24" s="37">
        <v>20.523652074570336</v>
      </c>
      <c r="M24" s="9">
        <f t="shared" si="6"/>
        <v>42287.210718961149</v>
      </c>
      <c r="N24" s="37">
        <v>27.004805361276759</v>
      </c>
      <c r="O24" s="9">
        <f t="shared" si="7"/>
        <v>32138.280146410474</v>
      </c>
      <c r="P24" s="37">
        <v>36.649378704589886</v>
      </c>
      <c r="Q24" s="9">
        <f t="shared" si="8"/>
        <v>23680.838002618246</v>
      </c>
      <c r="R24" s="37">
        <v>42.757608488688206</v>
      </c>
      <c r="S24" s="9">
        <f t="shared" si="9"/>
        <v>20297.861145101349</v>
      </c>
      <c r="T24" s="37">
        <v>57.01014465158427</v>
      </c>
      <c r="U24" s="9">
        <f t="shared" si="10"/>
        <v>15223.395858826014</v>
      </c>
    </row>
    <row r="25" spans="1:21" x14ac:dyDescent="0.25">
      <c r="A25" s="79">
        <v>270</v>
      </c>
      <c r="B25" s="72">
        <v>3.4983497854381258</v>
      </c>
      <c r="C25" s="80">
        <f t="shared" si="1"/>
        <v>227833.13530215801</v>
      </c>
      <c r="D25" s="73">
        <f ca="1">60*$D25*PI()*$B$5/(1000*D$4*$B$6)</f>
        <v>4.4282908676431969</v>
      </c>
      <c r="E25" s="80">
        <f t="shared" ca="1" si="2"/>
        <v>122719.21151502604</v>
      </c>
      <c r="F25" s="73">
        <v>6.0316375611002169</v>
      </c>
      <c r="G25" s="80">
        <f t="shared" si="3"/>
        <v>132143.21847525166</v>
      </c>
      <c r="H25" s="73">
        <v>8.1356971754375014</v>
      </c>
      <c r="I25" s="80">
        <f t="shared" si="4"/>
        <v>97968.248179927949</v>
      </c>
      <c r="J25" s="73">
        <v>10.932343079494142</v>
      </c>
      <c r="K25" s="80">
        <f t="shared" si="5"/>
        <v>72906.603296690577</v>
      </c>
      <c r="L25" s="73">
        <v>20.523652074570336</v>
      </c>
      <c r="M25" s="80">
        <f t="shared" si="6"/>
        <v>38835.193517413303</v>
      </c>
      <c r="N25" s="73">
        <v>18.41236729177961</v>
      </c>
      <c r="O25" s="80">
        <f t="shared" si="7"/>
        <v>43288.29570741002</v>
      </c>
      <c r="P25" s="73">
        <v>24.988212753129467</v>
      </c>
      <c r="Q25" s="80">
        <f t="shared" si="8"/>
        <v>31896.638942302128</v>
      </c>
      <c r="R25" s="73">
        <v>29.152914878651046</v>
      </c>
      <c r="S25" s="80">
        <f t="shared" si="9"/>
        <v>27339.976236258964</v>
      </c>
      <c r="T25" s="73">
        <v>38.870553171534731</v>
      </c>
      <c r="U25" s="80">
        <f t="shared" si="10"/>
        <v>20504.982177194222</v>
      </c>
    </row>
    <row r="26" spans="1:21" x14ac:dyDescent="0.25">
      <c r="A26" s="4"/>
      <c r="B26" s="11"/>
      <c r="C26" s="46"/>
      <c r="D26" s="11"/>
      <c r="E26" s="46"/>
      <c r="F26" s="11"/>
      <c r="G26" s="46"/>
      <c r="H26" s="11"/>
      <c r="I26" s="46"/>
      <c r="J26" s="11"/>
      <c r="K26" s="46"/>
      <c r="L26" s="4"/>
      <c r="M26" s="4"/>
      <c r="N26" s="4"/>
      <c r="O26" s="4"/>
      <c r="P26" s="4"/>
      <c r="Q26" s="4"/>
      <c r="R26" s="4"/>
      <c r="S26" s="4"/>
    </row>
    <row r="27" spans="1:21" ht="23.25" x14ac:dyDescent="0.35">
      <c r="A27" s="4"/>
      <c r="B27" s="11"/>
      <c r="C27" s="46"/>
      <c r="D27" s="65" t="s">
        <v>35</v>
      </c>
      <c r="E27" s="63">
        <v>0.6</v>
      </c>
      <c r="F27" s="63">
        <v>2.6</v>
      </c>
      <c r="G27" s="77">
        <v>5.4</v>
      </c>
      <c r="H27" s="11"/>
      <c r="I27" s="46"/>
      <c r="J27" s="11"/>
      <c r="K27" s="81" t="s">
        <v>38</v>
      </c>
      <c r="L27" s="4"/>
      <c r="M27" s="4"/>
      <c r="N27" s="4"/>
      <c r="O27" s="4"/>
      <c r="P27" s="4"/>
      <c r="Q27" s="4"/>
      <c r="R27" s="4"/>
      <c r="S27" s="4"/>
    </row>
    <row r="28" spans="1:21" x14ac:dyDescent="0.25">
      <c r="A28" s="4"/>
      <c r="B28" s="4"/>
      <c r="C28" s="4"/>
      <c r="D28" s="24" t="s">
        <v>34</v>
      </c>
      <c r="E28" s="64">
        <f>E27*$B$1*10</f>
        <v>2580</v>
      </c>
      <c r="F28" s="64">
        <f>F27*$B$1*10</f>
        <v>11180</v>
      </c>
      <c r="G28" s="78">
        <f>G27*$B$1*10</f>
        <v>23220</v>
      </c>
      <c r="H28" s="4"/>
      <c r="I28" s="46"/>
      <c r="J28" s="46"/>
      <c r="K28" s="46"/>
      <c r="L28" s="4"/>
      <c r="M28" s="4"/>
      <c r="N28" s="4"/>
      <c r="O28" s="4"/>
      <c r="P28" s="4"/>
      <c r="Q28" s="4"/>
      <c r="R28" s="4"/>
      <c r="S28" s="4"/>
    </row>
    <row r="29" spans="1:21" x14ac:dyDescent="0.25">
      <c r="H29" s="4"/>
    </row>
    <row r="30" spans="1:21" x14ac:dyDescent="0.25">
      <c r="H30" s="4"/>
    </row>
    <row r="31" spans="1:21" x14ac:dyDescent="0.25">
      <c r="A31" s="90" t="s">
        <v>17</v>
      </c>
      <c r="B31" s="90" t="s">
        <v>18</v>
      </c>
      <c r="C31" s="90" t="s">
        <v>19</v>
      </c>
      <c r="D31" s="90" t="s">
        <v>20</v>
      </c>
      <c r="E31" s="90" t="s">
        <v>31</v>
      </c>
      <c r="F31" s="90" t="s">
        <v>32</v>
      </c>
      <c r="G31" s="99" t="s">
        <v>33</v>
      </c>
      <c r="H31" s="90" t="s">
        <v>37</v>
      </c>
    </row>
    <row r="32" spans="1:21" x14ac:dyDescent="0.25">
      <c r="A32" s="90"/>
      <c r="B32" s="90"/>
      <c r="C32" s="90"/>
      <c r="D32" s="90"/>
      <c r="E32" s="90"/>
      <c r="F32" s="90"/>
      <c r="G32" s="99"/>
      <c r="H32" s="98"/>
    </row>
    <row r="33" spans="1:8" x14ac:dyDescent="0.25">
      <c r="A33" s="53">
        <v>10</v>
      </c>
      <c r="B33" s="50">
        <f>(($B$11+$B$12*A33)*$B$1)</f>
        <v>3508.8</v>
      </c>
      <c r="C33" s="54">
        <f>($B$9*$B$8*A33*A33)</f>
        <v>29.28</v>
      </c>
      <c r="D33" s="50">
        <f>C33+B33</f>
        <v>3538.0800000000004</v>
      </c>
      <c r="E33" s="55">
        <f>$D33+E$28</f>
        <v>6118.08</v>
      </c>
      <c r="F33" s="50">
        <f t="shared" ref="F33:G39" si="11">$D33+F$28</f>
        <v>14718.08</v>
      </c>
      <c r="G33" s="74">
        <f t="shared" si="11"/>
        <v>26758.080000000002</v>
      </c>
      <c r="H33" s="50">
        <f>((40+$B$12*A33)*$B$1)+C33</f>
        <v>17470.079999999998</v>
      </c>
    </row>
    <row r="34" spans="1:8" x14ac:dyDescent="0.25">
      <c r="A34" s="56">
        <v>20</v>
      </c>
      <c r="B34" s="51">
        <f t="shared" ref="B34:B39" si="12">(($B$11+$B$12*A34)*$B$1)</f>
        <v>3749.5999999999995</v>
      </c>
      <c r="C34" s="48">
        <f t="shared" ref="C34:C39" si="13">($B$9*$B$8*A34*A34)</f>
        <v>117.12</v>
      </c>
      <c r="D34" s="51">
        <f t="shared" ref="D34:D39" si="14">C34+B34</f>
        <v>3866.7199999999993</v>
      </c>
      <c r="E34" s="45">
        <f t="shared" ref="E34:E39" si="15">$D34+E$28</f>
        <v>6446.7199999999993</v>
      </c>
      <c r="F34" s="51">
        <f t="shared" si="11"/>
        <v>15046.72</v>
      </c>
      <c r="G34" s="75">
        <f t="shared" si="11"/>
        <v>27086.720000000001</v>
      </c>
      <c r="H34" s="51">
        <f t="shared" ref="H34:H39" si="16">((40+$B$12*A34)*$B$1)+C34</f>
        <v>17798.719999999998</v>
      </c>
    </row>
    <row r="35" spans="1:8" x14ac:dyDescent="0.25">
      <c r="A35" s="56">
        <v>30</v>
      </c>
      <c r="B35" s="51">
        <f t="shared" si="12"/>
        <v>3990.3999999999996</v>
      </c>
      <c r="C35" s="48">
        <f t="shared" si="13"/>
        <v>263.52000000000004</v>
      </c>
      <c r="D35" s="51">
        <f t="shared" si="14"/>
        <v>4253.92</v>
      </c>
      <c r="E35" s="45">
        <f t="shared" si="15"/>
        <v>6833.92</v>
      </c>
      <c r="F35" s="51">
        <f t="shared" si="11"/>
        <v>15433.92</v>
      </c>
      <c r="G35" s="75">
        <f t="shared" si="11"/>
        <v>27473.919999999998</v>
      </c>
      <c r="H35" s="51">
        <f t="shared" si="16"/>
        <v>18185.920000000002</v>
      </c>
    </row>
    <row r="36" spans="1:8" ht="15" customHeight="1" x14ac:dyDescent="0.25">
      <c r="A36" s="57">
        <v>40</v>
      </c>
      <c r="B36" s="51">
        <f t="shared" si="12"/>
        <v>4231.2</v>
      </c>
      <c r="C36" s="48">
        <f t="shared" si="13"/>
        <v>468.48</v>
      </c>
      <c r="D36" s="51">
        <f t="shared" si="14"/>
        <v>4699.68</v>
      </c>
      <c r="E36" s="45">
        <f t="shared" si="15"/>
        <v>7279.68</v>
      </c>
      <c r="F36" s="51">
        <f t="shared" si="11"/>
        <v>15879.68</v>
      </c>
      <c r="G36" s="75">
        <f t="shared" si="11"/>
        <v>27919.68</v>
      </c>
      <c r="H36" s="51">
        <f t="shared" si="16"/>
        <v>18631.68</v>
      </c>
    </row>
    <row r="37" spans="1:8" ht="15" customHeight="1" x14ac:dyDescent="0.25">
      <c r="A37" s="57">
        <v>50</v>
      </c>
      <c r="B37" s="51">
        <f t="shared" si="12"/>
        <v>4472</v>
      </c>
      <c r="C37" s="48">
        <f t="shared" si="13"/>
        <v>732</v>
      </c>
      <c r="D37" s="51">
        <f t="shared" si="14"/>
        <v>5204</v>
      </c>
      <c r="E37" s="45">
        <f t="shared" si="15"/>
        <v>7784</v>
      </c>
      <c r="F37" s="51">
        <f t="shared" si="11"/>
        <v>16384</v>
      </c>
      <c r="G37" s="75">
        <f t="shared" si="11"/>
        <v>28424</v>
      </c>
      <c r="H37" s="51">
        <f t="shared" si="16"/>
        <v>19136</v>
      </c>
    </row>
    <row r="38" spans="1:8" ht="15" customHeight="1" x14ac:dyDescent="0.25">
      <c r="A38" s="57">
        <v>60</v>
      </c>
      <c r="B38" s="51">
        <f t="shared" si="12"/>
        <v>4712.7999999999993</v>
      </c>
      <c r="C38" s="48">
        <f t="shared" si="13"/>
        <v>1054.0800000000002</v>
      </c>
      <c r="D38" s="51">
        <f t="shared" si="14"/>
        <v>5766.8799999999992</v>
      </c>
      <c r="E38" s="45">
        <f t="shared" si="15"/>
        <v>8346.8799999999992</v>
      </c>
      <c r="F38" s="51">
        <f t="shared" si="11"/>
        <v>16946.879999999997</v>
      </c>
      <c r="G38" s="75">
        <f t="shared" si="11"/>
        <v>28986.879999999997</v>
      </c>
      <c r="H38" s="51">
        <f t="shared" si="16"/>
        <v>19698.88</v>
      </c>
    </row>
    <row r="39" spans="1:8" ht="15" customHeight="1" x14ac:dyDescent="0.25">
      <c r="A39" s="58">
        <v>70</v>
      </c>
      <c r="B39" s="52">
        <f t="shared" si="12"/>
        <v>4953.5999999999995</v>
      </c>
      <c r="C39" s="59">
        <f t="shared" si="13"/>
        <v>1434.7199999999998</v>
      </c>
      <c r="D39" s="52">
        <f t="shared" si="14"/>
        <v>6388.32</v>
      </c>
      <c r="E39" s="60">
        <f t="shared" si="15"/>
        <v>8968.32</v>
      </c>
      <c r="F39" s="52">
        <f t="shared" si="11"/>
        <v>17568.32</v>
      </c>
      <c r="G39" s="76">
        <f t="shared" si="11"/>
        <v>29608.32</v>
      </c>
      <c r="H39" s="52">
        <f t="shared" si="16"/>
        <v>20320.320000000003</v>
      </c>
    </row>
    <row r="40" spans="1:8" ht="15.75" customHeight="1" x14ac:dyDescent="0.35">
      <c r="A40" s="46"/>
      <c r="B40" s="48"/>
      <c r="C40" s="48"/>
      <c r="D40" s="48"/>
      <c r="E40" s="48"/>
      <c r="F40" s="48"/>
      <c r="G40" s="48"/>
      <c r="H40" s="47"/>
    </row>
    <row r="41" spans="1:8" x14ac:dyDescent="0.25">
      <c r="A41" s="49"/>
      <c r="B41" s="48"/>
      <c r="C41" s="48"/>
      <c r="D41" s="48"/>
      <c r="E41" s="48"/>
      <c r="F41" s="48"/>
      <c r="G41" s="48"/>
    </row>
    <row r="42" spans="1:8" x14ac:dyDescent="0.25">
      <c r="A42" s="49"/>
      <c r="B42" s="48"/>
      <c r="C42" s="48"/>
      <c r="D42" s="66"/>
      <c r="E42" s="48"/>
      <c r="F42" s="48"/>
      <c r="G42" s="48"/>
    </row>
    <row r="43" spans="1:8" x14ac:dyDescent="0.25">
      <c r="A43" s="4"/>
      <c r="B43" s="4"/>
      <c r="C43" s="4"/>
      <c r="D43" s="4"/>
      <c r="E43" s="4"/>
      <c r="F43" s="4"/>
      <c r="G43" s="4"/>
    </row>
    <row r="44" spans="1:8" x14ac:dyDescent="0.25">
      <c r="A44" s="4"/>
      <c r="B44" s="4"/>
      <c r="C44" s="4"/>
      <c r="D44" s="4"/>
      <c r="E44" s="4"/>
      <c r="F44" s="4"/>
      <c r="G44" s="4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</sheetData>
  <mergeCells count="21">
    <mergeCell ref="D2:N2"/>
    <mergeCell ref="E5:N5"/>
    <mergeCell ref="A15:U15"/>
    <mergeCell ref="B16:C16"/>
    <mergeCell ref="D16:E16"/>
    <mergeCell ref="F16:G16"/>
    <mergeCell ref="H16:I16"/>
    <mergeCell ref="J16:K16"/>
    <mergeCell ref="L16:M16"/>
    <mergeCell ref="N16:O16"/>
    <mergeCell ref="H31:H32"/>
    <mergeCell ref="P16:Q16"/>
    <mergeCell ref="R16:S16"/>
    <mergeCell ref="T16:U16"/>
    <mergeCell ref="A31:A32"/>
    <mergeCell ref="B31:B32"/>
    <mergeCell ref="C31:C32"/>
    <mergeCell ref="D31:D32"/>
    <mergeCell ref="E31:E32"/>
    <mergeCell ref="F31:F32"/>
    <mergeCell ref="G31:G32"/>
  </mergeCells>
  <pageMargins left="0.25" right="0.25" top="0.75" bottom="0.75" header="0.3" footer="0.3"/>
  <pageSetup paperSize="9" scale="62" orientation="landscape" verticalDpi="0" r:id="rId1"/>
  <rowBreaks count="1" manualBreakCount="1">
    <brk id="47" max="3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4"/>
  <sheetViews>
    <sheetView view="pageBreakPreview" zoomScale="60" zoomScaleNormal="80" zoomScalePageLayoutView="40" workbookViewId="0">
      <selection activeCell="M39" sqref="M39"/>
    </sheetView>
  </sheetViews>
  <sheetFormatPr defaultRowHeight="15" x14ac:dyDescent="0.25"/>
  <cols>
    <col min="1" max="1" width="17.5703125" style="1" customWidth="1"/>
    <col min="2" max="2" width="11.28515625" style="1" customWidth="1"/>
    <col min="3" max="3" width="8.140625" style="1" customWidth="1"/>
    <col min="4" max="4" width="11.7109375" style="1" customWidth="1"/>
    <col min="5" max="5" width="9.5703125" style="1" customWidth="1"/>
    <col min="6" max="6" width="12.42578125" style="1" customWidth="1"/>
    <col min="7" max="7" width="10.85546875" style="1" customWidth="1"/>
    <col min="8" max="8" width="9.5703125" style="1" customWidth="1"/>
    <col min="9" max="9" width="11.7109375" style="1" customWidth="1"/>
    <col min="10" max="11" width="9.5703125" style="1" customWidth="1"/>
    <col min="12" max="16384" width="9.140625" style="1"/>
  </cols>
  <sheetData>
    <row r="1" spans="1:21" ht="15.75" customHeight="1" x14ac:dyDescent="0.25">
      <c r="A1" s="13" t="s">
        <v>21</v>
      </c>
      <c r="B1" s="20">
        <v>430</v>
      </c>
      <c r="C1" s="12"/>
    </row>
    <row r="2" spans="1:21" x14ac:dyDescent="0.25">
      <c r="A2" s="14"/>
      <c r="B2" s="23"/>
      <c r="C2" s="4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</row>
    <row r="3" spans="1:21" x14ac:dyDescent="0.25">
      <c r="A3" s="14"/>
      <c r="B3" s="15"/>
      <c r="C3" s="4"/>
      <c r="D3" s="84"/>
      <c r="E3" s="85"/>
      <c r="F3" s="85"/>
      <c r="G3" s="85"/>
      <c r="H3" s="85"/>
      <c r="I3" s="85"/>
      <c r="J3" s="85"/>
      <c r="K3" s="85"/>
      <c r="L3" s="85"/>
      <c r="M3" s="85"/>
      <c r="N3" s="85"/>
    </row>
    <row r="4" spans="1:21" x14ac:dyDescent="0.25">
      <c r="A4" s="14" t="s">
        <v>1</v>
      </c>
      <c r="B4" s="15">
        <v>110</v>
      </c>
      <c r="C4" s="4"/>
      <c r="D4" s="84"/>
      <c r="E4" s="84"/>
      <c r="F4" s="84"/>
      <c r="G4" s="84"/>
      <c r="H4" s="86"/>
      <c r="I4" s="86"/>
      <c r="J4" s="83"/>
      <c r="K4" s="83"/>
      <c r="L4" s="83"/>
      <c r="M4" s="83"/>
      <c r="N4" s="83"/>
    </row>
    <row r="5" spans="1:21" x14ac:dyDescent="0.25">
      <c r="A5" s="16" t="s">
        <v>2</v>
      </c>
      <c r="B5" s="17">
        <v>0.73</v>
      </c>
      <c r="C5" s="4"/>
      <c r="D5" s="84"/>
      <c r="E5" s="104"/>
      <c r="F5" s="104"/>
      <c r="G5" s="104"/>
      <c r="H5" s="104"/>
      <c r="I5" s="104"/>
      <c r="J5" s="104"/>
      <c r="K5" s="104"/>
      <c r="L5" s="104"/>
      <c r="M5" s="104"/>
      <c r="N5" s="104"/>
    </row>
    <row r="6" spans="1:21" ht="15.75" thickBot="1" x14ac:dyDescent="0.3">
      <c r="A6" s="18" t="s">
        <v>3</v>
      </c>
      <c r="B6" s="19">
        <v>5.9</v>
      </c>
      <c r="C6" s="4"/>
      <c r="D6" s="84"/>
      <c r="E6" s="83"/>
      <c r="F6" s="83"/>
      <c r="G6" s="83"/>
      <c r="H6" s="83"/>
      <c r="I6" s="83"/>
      <c r="J6" s="83"/>
      <c r="K6" s="83"/>
      <c r="L6" s="83"/>
      <c r="M6" s="83"/>
      <c r="N6" s="83"/>
    </row>
    <row r="7" spans="1:21" ht="15.75" thickBot="1" x14ac:dyDescent="0.3">
      <c r="A7" s="4"/>
      <c r="B7" s="4"/>
      <c r="C7" s="4"/>
      <c r="D7" s="84"/>
      <c r="E7" s="83"/>
      <c r="F7" s="83"/>
      <c r="G7" s="83"/>
      <c r="H7" s="83"/>
      <c r="I7" s="83"/>
      <c r="J7" s="83"/>
      <c r="K7" s="83"/>
      <c r="L7" s="83"/>
      <c r="M7" s="83"/>
      <c r="N7" s="83"/>
    </row>
    <row r="8" spans="1:21" x14ac:dyDescent="0.25">
      <c r="A8" s="21" t="s">
        <v>4</v>
      </c>
      <c r="B8" s="22">
        <v>7.32</v>
      </c>
      <c r="C8" s="4"/>
      <c r="D8" s="84"/>
      <c r="E8" s="83"/>
      <c r="F8" s="83"/>
      <c r="G8" s="83"/>
      <c r="H8" s="83"/>
      <c r="I8" s="83"/>
      <c r="J8" s="83"/>
      <c r="K8" s="83"/>
      <c r="L8" s="83"/>
      <c r="M8" s="83"/>
      <c r="N8" s="83"/>
    </row>
    <row r="9" spans="1:21" x14ac:dyDescent="0.25">
      <c r="A9" s="16" t="s">
        <v>5</v>
      </c>
      <c r="B9" s="17">
        <v>0.04</v>
      </c>
      <c r="C9" s="4"/>
      <c r="D9" s="84"/>
      <c r="E9" s="83"/>
      <c r="F9" s="83"/>
      <c r="G9" s="83"/>
      <c r="H9" s="83"/>
      <c r="I9" s="83"/>
      <c r="J9" s="83"/>
      <c r="K9" s="83"/>
      <c r="L9" s="83"/>
      <c r="M9" s="83"/>
      <c r="N9" s="83"/>
    </row>
    <row r="10" spans="1:21" x14ac:dyDescent="0.25">
      <c r="A10" s="16" t="s">
        <v>6</v>
      </c>
      <c r="B10" s="17">
        <v>61.777999999999999</v>
      </c>
      <c r="C10" s="4"/>
      <c r="D10" s="84"/>
      <c r="E10" s="83"/>
      <c r="F10" s="83"/>
      <c r="G10" s="83"/>
      <c r="H10" s="83"/>
      <c r="I10" s="83"/>
      <c r="J10" s="83"/>
      <c r="K10" s="83"/>
      <c r="L10" s="83"/>
      <c r="M10" s="83"/>
      <c r="N10" s="83"/>
    </row>
    <row r="11" spans="1:21" x14ac:dyDescent="0.25">
      <c r="A11" s="16" t="s">
        <v>7</v>
      </c>
      <c r="B11" s="17">
        <v>7.6</v>
      </c>
      <c r="C11" s="4"/>
      <c r="D11" s="84"/>
      <c r="E11" s="83"/>
      <c r="F11" s="83"/>
      <c r="G11" s="83"/>
      <c r="H11" s="83"/>
      <c r="I11" s="83"/>
      <c r="J11" s="83"/>
      <c r="K11" s="83"/>
      <c r="L11" s="83"/>
      <c r="M11" s="83"/>
      <c r="N11" s="83"/>
    </row>
    <row r="12" spans="1:21" ht="15.75" thickBot="1" x14ac:dyDescent="0.3">
      <c r="A12" s="18" t="s">
        <v>8</v>
      </c>
      <c r="B12" s="19">
        <v>5.6000000000000001E-2</v>
      </c>
      <c r="D12" s="84"/>
      <c r="E12" s="83"/>
      <c r="F12" s="83"/>
      <c r="G12" s="83"/>
      <c r="H12" s="83"/>
      <c r="I12" s="83"/>
      <c r="J12" s="83"/>
      <c r="K12" s="83"/>
      <c r="L12" s="83"/>
      <c r="M12" s="83"/>
      <c r="N12" s="83"/>
    </row>
    <row r="13" spans="1:21" x14ac:dyDescent="0.25">
      <c r="D13" s="4"/>
      <c r="E13" s="4"/>
      <c r="F13" s="4"/>
      <c r="G13" s="11"/>
      <c r="H13" s="4"/>
      <c r="I13" s="4"/>
      <c r="J13" s="4"/>
    </row>
    <row r="14" spans="1:21" x14ac:dyDescent="0.25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</row>
    <row r="15" spans="1:21" x14ac:dyDescent="0.25">
      <c r="A15" s="4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</row>
    <row r="16" spans="1:2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5">
      <c r="A17" s="11"/>
      <c r="B17" s="83"/>
      <c r="C17" s="46"/>
      <c r="D17" s="83"/>
      <c r="E17" s="46"/>
      <c r="F17" s="83"/>
      <c r="G17" s="46"/>
      <c r="H17" s="83"/>
      <c r="I17" s="46"/>
      <c r="J17" s="83"/>
      <c r="K17" s="46"/>
      <c r="L17" s="83"/>
      <c r="M17" s="46"/>
      <c r="N17" s="83"/>
      <c r="O17" s="46"/>
      <c r="P17" s="83"/>
      <c r="Q17" s="46"/>
      <c r="R17" s="83"/>
      <c r="S17" s="46"/>
      <c r="T17" s="83"/>
      <c r="U17" s="46"/>
    </row>
    <row r="18" spans="1:21" x14ac:dyDescent="0.25">
      <c r="A18" s="11"/>
      <c r="B18" s="83"/>
      <c r="C18" s="46"/>
      <c r="D18" s="83"/>
      <c r="E18" s="46"/>
      <c r="F18" s="83"/>
      <c r="G18" s="46"/>
      <c r="H18" s="83"/>
      <c r="I18" s="46"/>
      <c r="J18" s="83"/>
      <c r="K18" s="46"/>
      <c r="L18" s="83"/>
      <c r="M18" s="46"/>
      <c r="N18" s="83"/>
      <c r="O18" s="46"/>
      <c r="P18" s="83"/>
      <c r="Q18" s="46"/>
      <c r="R18" s="83"/>
      <c r="S18" s="46"/>
      <c r="T18" s="83"/>
      <c r="U18" s="46"/>
    </row>
    <row r="19" spans="1:21" x14ac:dyDescent="0.25">
      <c r="A19" s="11"/>
      <c r="B19" s="83"/>
      <c r="C19" s="46"/>
      <c r="D19" s="83"/>
      <c r="E19" s="46"/>
      <c r="F19" s="83"/>
      <c r="G19" s="46"/>
      <c r="H19" s="83"/>
      <c r="I19" s="46"/>
      <c r="J19" s="83"/>
      <c r="K19" s="46"/>
      <c r="L19" s="83"/>
      <c r="M19" s="46"/>
      <c r="N19" s="83"/>
      <c r="O19" s="46"/>
      <c r="P19" s="83"/>
      <c r="Q19" s="46"/>
      <c r="R19" s="83"/>
      <c r="S19" s="46"/>
      <c r="T19" s="83"/>
      <c r="U19" s="46"/>
    </row>
    <row r="20" spans="1:21" x14ac:dyDescent="0.25">
      <c r="A20" s="11"/>
      <c r="B20" s="83"/>
      <c r="C20" s="46"/>
      <c r="D20" s="83"/>
      <c r="E20" s="46"/>
      <c r="F20" s="83"/>
      <c r="G20" s="46"/>
      <c r="H20" s="83"/>
      <c r="I20" s="46"/>
      <c r="J20" s="83"/>
      <c r="K20" s="46"/>
      <c r="L20" s="83"/>
      <c r="M20" s="46"/>
      <c r="N20" s="83"/>
      <c r="O20" s="46"/>
      <c r="P20" s="83"/>
      <c r="Q20" s="46"/>
      <c r="R20" s="83"/>
      <c r="S20" s="46"/>
      <c r="T20" s="83"/>
      <c r="U20" s="46"/>
    </row>
    <row r="21" spans="1:21" x14ac:dyDescent="0.25">
      <c r="A21" s="11"/>
      <c r="B21" s="83"/>
      <c r="C21" s="46"/>
      <c r="D21" s="83"/>
      <c r="E21" s="46"/>
      <c r="F21" s="83"/>
      <c r="G21" s="46"/>
      <c r="H21" s="83"/>
      <c r="I21" s="46"/>
      <c r="J21" s="83"/>
      <c r="K21" s="46"/>
      <c r="L21" s="83"/>
      <c r="M21" s="46"/>
      <c r="N21" s="83"/>
      <c r="O21" s="46"/>
      <c r="P21" s="83"/>
      <c r="Q21" s="46"/>
      <c r="R21" s="83"/>
      <c r="S21" s="46"/>
      <c r="T21" s="83"/>
      <c r="U21" s="46"/>
    </row>
    <row r="22" spans="1:21" x14ac:dyDescent="0.25">
      <c r="A22" s="11"/>
      <c r="B22" s="83"/>
      <c r="C22" s="46"/>
      <c r="D22" s="83"/>
      <c r="E22" s="46"/>
      <c r="F22" s="83"/>
      <c r="G22" s="46"/>
      <c r="H22" s="83"/>
      <c r="I22" s="46"/>
      <c r="J22" s="83"/>
      <c r="K22" s="46"/>
      <c r="L22" s="83"/>
      <c r="M22" s="46"/>
      <c r="N22" s="83"/>
      <c r="O22" s="46"/>
      <c r="P22" s="83"/>
      <c r="Q22" s="46"/>
      <c r="R22" s="83"/>
      <c r="S22" s="46"/>
      <c r="T22" s="83"/>
      <c r="U22" s="46"/>
    </row>
    <row r="23" spans="1:21" x14ac:dyDescent="0.25">
      <c r="A23" s="11"/>
      <c r="B23" s="83"/>
      <c r="C23" s="46"/>
      <c r="D23" s="83"/>
      <c r="E23" s="46"/>
      <c r="F23" s="83"/>
      <c r="G23" s="46"/>
      <c r="H23" s="83"/>
      <c r="I23" s="46"/>
      <c r="J23" s="83"/>
      <c r="K23" s="46"/>
      <c r="L23" s="83"/>
      <c r="M23" s="46"/>
      <c r="N23" s="83"/>
      <c r="O23" s="46"/>
      <c r="P23" s="83"/>
      <c r="Q23" s="46"/>
      <c r="R23" s="83"/>
      <c r="S23" s="46"/>
      <c r="T23" s="83"/>
      <c r="U23" s="46"/>
    </row>
    <row r="24" spans="1:21" x14ac:dyDescent="0.25">
      <c r="A24" s="4"/>
      <c r="B24" s="11"/>
      <c r="C24" s="87"/>
      <c r="D24" s="11"/>
      <c r="E24" s="46"/>
      <c r="F24" s="11"/>
      <c r="G24" s="46"/>
      <c r="H24" s="11"/>
      <c r="I24" s="46"/>
      <c r="J24" s="11"/>
      <c r="K24" s="46"/>
      <c r="L24" s="11"/>
      <c r="M24" s="46"/>
      <c r="N24" s="11"/>
      <c r="O24" s="46"/>
      <c r="P24" s="11"/>
      <c r="Q24" s="46"/>
      <c r="R24" s="11"/>
      <c r="S24" s="46"/>
    </row>
    <row r="25" spans="1:21" x14ac:dyDescent="0.25">
      <c r="A25" s="4"/>
      <c r="B25" s="11"/>
      <c r="C25" s="46"/>
      <c r="D25" s="11"/>
      <c r="E25" s="46"/>
      <c r="F25" s="11"/>
      <c r="G25" s="46"/>
      <c r="H25" s="11"/>
      <c r="I25" s="46"/>
      <c r="J25" s="4"/>
      <c r="M25" s="4"/>
      <c r="N25" s="4"/>
      <c r="O25" s="4"/>
      <c r="P25" s="4"/>
      <c r="Q25" s="4"/>
      <c r="R25" s="4"/>
      <c r="S25" s="4"/>
    </row>
    <row r="26" spans="1:21" x14ac:dyDescent="0.25">
      <c r="A26" s="4"/>
      <c r="B26" s="11"/>
      <c r="C26" s="46"/>
      <c r="D26" s="65" t="s">
        <v>35</v>
      </c>
      <c r="E26" s="63">
        <v>0.6</v>
      </c>
      <c r="F26" s="63">
        <v>2.6</v>
      </c>
      <c r="G26" s="63">
        <v>5.4</v>
      </c>
      <c r="H26" s="11"/>
      <c r="I26" s="46" t="s">
        <v>42</v>
      </c>
      <c r="J26" s="4" t="s">
        <v>43</v>
      </c>
      <c r="M26" s="4"/>
      <c r="N26" s="4"/>
      <c r="O26" s="4"/>
      <c r="P26" s="4"/>
      <c r="Q26" s="4"/>
      <c r="R26" s="4"/>
      <c r="S26" s="4"/>
    </row>
    <row r="27" spans="1:21" x14ac:dyDescent="0.25">
      <c r="A27" s="4"/>
      <c r="B27" s="4"/>
      <c r="C27" s="4"/>
      <c r="D27" s="24" t="s">
        <v>34</v>
      </c>
      <c r="E27" s="64">
        <f>E26*$B$1*10</f>
        <v>2580</v>
      </c>
      <c r="F27" s="64">
        <f>F26*$B$1*10</f>
        <v>11180</v>
      </c>
      <c r="G27" s="64">
        <f>G26*$B$1*10</f>
        <v>23220</v>
      </c>
      <c r="H27" s="4"/>
      <c r="I27" s="46"/>
      <c r="J27" s="46"/>
      <c r="K27" s="46"/>
      <c r="L27" s="4"/>
      <c r="M27" s="4"/>
      <c r="N27" s="4"/>
      <c r="O27" s="4"/>
      <c r="P27" s="4"/>
      <c r="Q27" s="4"/>
      <c r="R27" s="4"/>
      <c r="S27" s="4"/>
    </row>
    <row r="28" spans="1:21" x14ac:dyDescent="0.25">
      <c r="H28" s="4"/>
    </row>
    <row r="29" spans="1:21" x14ac:dyDescent="0.25">
      <c r="H29" s="4"/>
    </row>
    <row r="30" spans="1:21" ht="15" customHeight="1" x14ac:dyDescent="0.25">
      <c r="A30" s="102" t="s">
        <v>17</v>
      </c>
      <c r="B30" s="29" t="s">
        <v>41</v>
      </c>
      <c r="C30" s="103" t="s">
        <v>18</v>
      </c>
      <c r="D30" s="98" t="s">
        <v>19</v>
      </c>
      <c r="E30" s="98" t="s">
        <v>20</v>
      </c>
      <c r="F30" s="98" t="s">
        <v>31</v>
      </c>
      <c r="G30" s="98" t="s">
        <v>32</v>
      </c>
      <c r="H30" s="98" t="s">
        <v>33</v>
      </c>
      <c r="I30" s="90" t="s">
        <v>37</v>
      </c>
    </row>
    <row r="31" spans="1:21" x14ac:dyDescent="0.25">
      <c r="A31" s="102"/>
      <c r="B31" s="6">
        <v>294</v>
      </c>
      <c r="C31" s="103"/>
      <c r="D31" s="100"/>
      <c r="E31" s="100"/>
      <c r="F31" s="100"/>
      <c r="G31" s="100"/>
      <c r="H31" s="100"/>
      <c r="I31" s="98"/>
    </row>
    <row r="32" spans="1:21" x14ac:dyDescent="0.25">
      <c r="A32" s="53">
        <v>10</v>
      </c>
      <c r="B32" s="7">
        <f>3600*0.82*$B$31/A32</f>
        <v>86788.800000000003</v>
      </c>
      <c r="C32" s="55">
        <f t="shared" ref="C32:C38" si="0">(($B$11+$B$12*A32)*$B$1)</f>
        <v>3508.8</v>
      </c>
      <c r="D32" s="54">
        <f t="shared" ref="D32:D38" si="1">($B$9*$B$8*A32*A32)</f>
        <v>29.28</v>
      </c>
      <c r="E32" s="50">
        <f>D32+C32</f>
        <v>3538.0800000000004</v>
      </c>
      <c r="F32" s="55">
        <f t="shared" ref="F32:H38" si="2">$E32+E$27</f>
        <v>6118.08</v>
      </c>
      <c r="G32" s="50">
        <f t="shared" si="2"/>
        <v>14718.08</v>
      </c>
      <c r="H32" s="68">
        <f t="shared" si="2"/>
        <v>26758.080000000002</v>
      </c>
      <c r="I32" s="50">
        <f>((40+$B$12*A32)*$B$1)+D32</f>
        <v>17470.079999999998</v>
      </c>
      <c r="M32" s="67"/>
    </row>
    <row r="33" spans="1:9" x14ac:dyDescent="0.25">
      <c r="A33" s="56">
        <v>20</v>
      </c>
      <c r="B33" s="7">
        <f t="shared" ref="B33:B38" si="3">3600*0.82*$B$31/A33</f>
        <v>43394.400000000001</v>
      </c>
      <c r="C33" s="45">
        <f t="shared" si="0"/>
        <v>3749.5999999999995</v>
      </c>
      <c r="D33" s="48">
        <f t="shared" si="1"/>
        <v>117.12</v>
      </c>
      <c r="E33" s="51">
        <f t="shared" ref="E33:E38" si="4">D33+C33</f>
        <v>3866.7199999999993</v>
      </c>
      <c r="F33" s="45">
        <f t="shared" si="2"/>
        <v>6446.7199999999993</v>
      </c>
      <c r="G33" s="51">
        <f t="shared" si="2"/>
        <v>15046.72</v>
      </c>
      <c r="H33" s="69">
        <f t="shared" si="2"/>
        <v>27086.720000000001</v>
      </c>
      <c r="I33" s="51">
        <f t="shared" ref="I33:I38" si="5">((40+$B$12*A33)*$B$1)+D33</f>
        <v>17798.719999999998</v>
      </c>
    </row>
    <row r="34" spans="1:9" x14ac:dyDescent="0.25">
      <c r="A34" s="56">
        <v>30</v>
      </c>
      <c r="B34" s="7">
        <f t="shared" si="3"/>
        <v>28929.599999999999</v>
      </c>
      <c r="C34" s="45">
        <f t="shared" si="0"/>
        <v>3990.3999999999996</v>
      </c>
      <c r="D34" s="48">
        <f t="shared" si="1"/>
        <v>263.52000000000004</v>
      </c>
      <c r="E34" s="51">
        <f t="shared" si="4"/>
        <v>4253.92</v>
      </c>
      <c r="F34" s="45">
        <f t="shared" si="2"/>
        <v>6833.92</v>
      </c>
      <c r="G34" s="51">
        <f t="shared" si="2"/>
        <v>15433.92</v>
      </c>
      <c r="H34" s="69">
        <f t="shared" si="2"/>
        <v>27473.919999999998</v>
      </c>
      <c r="I34" s="51">
        <f t="shared" si="5"/>
        <v>18185.920000000002</v>
      </c>
    </row>
    <row r="35" spans="1:9" ht="15" customHeight="1" x14ac:dyDescent="0.25">
      <c r="A35" s="57">
        <v>40</v>
      </c>
      <c r="B35" s="7">
        <f t="shared" si="3"/>
        <v>21697.200000000001</v>
      </c>
      <c r="C35" s="45">
        <f t="shared" si="0"/>
        <v>4231.2</v>
      </c>
      <c r="D35" s="48">
        <f t="shared" si="1"/>
        <v>468.48</v>
      </c>
      <c r="E35" s="51">
        <f t="shared" si="4"/>
        <v>4699.68</v>
      </c>
      <c r="F35" s="45">
        <f t="shared" si="2"/>
        <v>7279.68</v>
      </c>
      <c r="G35" s="51">
        <f t="shared" si="2"/>
        <v>15879.68</v>
      </c>
      <c r="H35" s="69">
        <f t="shared" si="2"/>
        <v>27919.68</v>
      </c>
      <c r="I35" s="51">
        <f t="shared" si="5"/>
        <v>18631.68</v>
      </c>
    </row>
    <row r="36" spans="1:9" ht="15" customHeight="1" x14ac:dyDescent="0.25">
      <c r="A36" s="57">
        <v>50</v>
      </c>
      <c r="B36" s="7">
        <f t="shared" si="3"/>
        <v>17357.759999999998</v>
      </c>
      <c r="C36" s="45">
        <f t="shared" si="0"/>
        <v>4472</v>
      </c>
      <c r="D36" s="48">
        <f t="shared" si="1"/>
        <v>732</v>
      </c>
      <c r="E36" s="51">
        <f t="shared" si="4"/>
        <v>5204</v>
      </c>
      <c r="F36" s="45">
        <f t="shared" si="2"/>
        <v>7784</v>
      </c>
      <c r="G36" s="51">
        <f t="shared" si="2"/>
        <v>16384</v>
      </c>
      <c r="H36" s="69">
        <f t="shared" si="2"/>
        <v>28424</v>
      </c>
      <c r="I36" s="51">
        <f t="shared" si="5"/>
        <v>19136</v>
      </c>
    </row>
    <row r="37" spans="1:9" ht="15" customHeight="1" x14ac:dyDescent="0.25">
      <c r="A37" s="57">
        <v>60</v>
      </c>
      <c r="B37" s="7">
        <f t="shared" si="3"/>
        <v>14464.8</v>
      </c>
      <c r="C37" s="45">
        <f t="shared" si="0"/>
        <v>4712.7999999999993</v>
      </c>
      <c r="D37" s="48">
        <f t="shared" si="1"/>
        <v>1054.0800000000002</v>
      </c>
      <c r="E37" s="51">
        <f t="shared" si="4"/>
        <v>5766.8799999999992</v>
      </c>
      <c r="F37" s="45">
        <f t="shared" si="2"/>
        <v>8346.8799999999992</v>
      </c>
      <c r="G37" s="51">
        <f t="shared" si="2"/>
        <v>16946.879999999997</v>
      </c>
      <c r="H37" s="69">
        <f t="shared" si="2"/>
        <v>28986.879999999997</v>
      </c>
      <c r="I37" s="51">
        <f t="shared" si="5"/>
        <v>19698.88</v>
      </c>
    </row>
    <row r="38" spans="1:9" ht="15" customHeight="1" x14ac:dyDescent="0.25">
      <c r="A38" s="58">
        <v>70</v>
      </c>
      <c r="B38" s="6">
        <f t="shared" si="3"/>
        <v>12398.4</v>
      </c>
      <c r="C38" s="60">
        <f t="shared" si="0"/>
        <v>4953.5999999999995</v>
      </c>
      <c r="D38" s="59">
        <f t="shared" si="1"/>
        <v>1434.7199999999998</v>
      </c>
      <c r="E38" s="52">
        <f t="shared" si="4"/>
        <v>6388.32</v>
      </c>
      <c r="F38" s="60">
        <f t="shared" si="2"/>
        <v>8968.32</v>
      </c>
      <c r="G38" s="52">
        <f t="shared" si="2"/>
        <v>17568.32</v>
      </c>
      <c r="H38" s="70">
        <f t="shared" si="2"/>
        <v>29608.32</v>
      </c>
      <c r="I38" s="52">
        <f t="shared" si="5"/>
        <v>20320.320000000003</v>
      </c>
    </row>
    <row r="39" spans="1:9" ht="15.75" customHeight="1" x14ac:dyDescent="0.35">
      <c r="A39" s="46"/>
      <c r="B39" s="48"/>
      <c r="C39" s="48"/>
      <c r="D39" s="48"/>
      <c r="E39" s="48"/>
      <c r="F39" s="48"/>
      <c r="G39" s="48"/>
      <c r="H39" s="47"/>
    </row>
    <row r="40" spans="1:9" x14ac:dyDescent="0.25">
      <c r="A40" s="49"/>
      <c r="B40" s="48"/>
      <c r="C40" s="48"/>
      <c r="D40" s="48"/>
      <c r="E40" s="48"/>
      <c r="F40" s="48"/>
      <c r="G40" s="48"/>
    </row>
    <row r="41" spans="1:9" x14ac:dyDescent="0.25">
      <c r="A41" s="49"/>
      <c r="B41" s="48"/>
      <c r="C41" s="48"/>
      <c r="D41" s="66"/>
      <c r="E41" s="48"/>
      <c r="F41" s="48"/>
      <c r="G41" s="48"/>
    </row>
    <row r="42" spans="1:9" x14ac:dyDescent="0.25">
      <c r="A42" s="4"/>
      <c r="B42" s="4"/>
      <c r="C42" s="4"/>
      <c r="D42" s="4"/>
      <c r="E42" s="4"/>
      <c r="F42" s="4"/>
      <c r="G42" s="4"/>
    </row>
    <row r="43" spans="1:9" x14ac:dyDescent="0.25">
      <c r="A43" s="4"/>
      <c r="B43" s="4"/>
      <c r="C43" s="4"/>
      <c r="D43" s="4"/>
      <c r="E43" s="4"/>
      <c r="F43" s="4"/>
      <c r="G43" s="4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</sheetData>
  <mergeCells count="21">
    <mergeCell ref="G30:G31"/>
    <mergeCell ref="D2:N2"/>
    <mergeCell ref="E5:N5"/>
    <mergeCell ref="A14:U14"/>
    <mergeCell ref="B15:C15"/>
    <mergeCell ref="D15:E15"/>
    <mergeCell ref="F15:G15"/>
    <mergeCell ref="H15:I15"/>
    <mergeCell ref="J15:K15"/>
    <mergeCell ref="L15:M15"/>
    <mergeCell ref="N15:O15"/>
    <mergeCell ref="A30:A31"/>
    <mergeCell ref="C30:C31"/>
    <mergeCell ref="D30:D31"/>
    <mergeCell ref="E30:E31"/>
    <mergeCell ref="F30:F31"/>
    <mergeCell ref="I30:I31"/>
    <mergeCell ref="H30:H31"/>
    <mergeCell ref="P15:Q15"/>
    <mergeCell ref="R15:S15"/>
    <mergeCell ref="T15:U15"/>
  </mergeCells>
  <pageMargins left="0.25" right="0.25" top="0.75" bottom="0.75" header="0.3" footer="0.3"/>
  <pageSetup paperSize="9" scale="61" orientation="landscape" verticalDpi="0" r:id="rId1"/>
  <rowBreaks count="1" manualBreakCount="1">
    <brk id="46" max="30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7"/>
  <sheetViews>
    <sheetView tabSelected="1" workbookViewId="0">
      <selection activeCell="J14" sqref="J14"/>
    </sheetView>
  </sheetViews>
  <sheetFormatPr defaultRowHeight="15" x14ac:dyDescent="0.25"/>
  <cols>
    <col min="1" max="2" width="9.140625" style="105"/>
    <col min="3" max="3" width="16.42578125" style="109" bestFit="1" customWidth="1"/>
    <col min="4" max="16384" width="9.140625" style="105"/>
  </cols>
  <sheetData>
    <row r="1" spans="3:11" x14ac:dyDescent="0.25">
      <c r="C1" s="109" t="s">
        <v>63</v>
      </c>
    </row>
    <row r="2" spans="3:11" x14ac:dyDescent="0.25">
      <c r="C2" s="106" t="s">
        <v>45</v>
      </c>
      <c r="D2" s="107"/>
      <c r="E2" s="107"/>
      <c r="F2" s="107"/>
      <c r="G2" s="107"/>
      <c r="H2" s="108"/>
      <c r="J2" s="113" t="s">
        <v>55</v>
      </c>
      <c r="K2" s="114">
        <f>15100+8200</f>
        <v>23300</v>
      </c>
    </row>
    <row r="3" spans="3:11" x14ac:dyDescent="0.25">
      <c r="C3" s="110" t="s">
        <v>46</v>
      </c>
      <c r="D3" s="82">
        <v>0</v>
      </c>
      <c r="E3" s="82">
        <v>1</v>
      </c>
      <c r="F3" s="82">
        <v>2</v>
      </c>
      <c r="G3" s="82">
        <v>3</v>
      </c>
      <c r="H3" s="115">
        <v>4</v>
      </c>
      <c r="J3" s="116" t="s">
        <v>54</v>
      </c>
      <c r="K3" s="115">
        <f>K2*9.82</f>
        <v>228806</v>
      </c>
    </row>
    <row r="4" spans="3:11" x14ac:dyDescent="0.25">
      <c r="C4" s="111" t="s">
        <v>59</v>
      </c>
      <c r="D4" s="82">
        <v>0</v>
      </c>
      <c r="E4" s="82">
        <v>7500</v>
      </c>
      <c r="F4" s="82">
        <v>17000</v>
      </c>
      <c r="G4" s="82">
        <v>24000</v>
      </c>
      <c r="H4" s="115">
        <v>33000</v>
      </c>
      <c r="J4" s="116" t="s">
        <v>56</v>
      </c>
      <c r="K4" s="115">
        <v>2.72</v>
      </c>
    </row>
    <row r="5" spans="3:11" x14ac:dyDescent="0.25">
      <c r="C5" s="112" t="s">
        <v>60</v>
      </c>
      <c r="D5" s="82">
        <v>0</v>
      </c>
      <c r="E5" s="82">
        <v>28000</v>
      </c>
      <c r="F5" s="82">
        <v>80000</v>
      </c>
      <c r="G5" s="82">
        <v>100000</v>
      </c>
      <c r="H5" s="115">
        <v>120000</v>
      </c>
      <c r="J5" s="116" t="s">
        <v>57</v>
      </c>
      <c r="K5" s="115">
        <v>1.31</v>
      </c>
    </row>
    <row r="6" spans="3:11" x14ac:dyDescent="0.25">
      <c r="C6" s="106" t="s">
        <v>47</v>
      </c>
      <c r="D6" s="107"/>
      <c r="E6" s="107"/>
      <c r="F6" s="107"/>
      <c r="G6" s="107"/>
      <c r="H6" s="108"/>
      <c r="J6" s="25" t="s">
        <v>58</v>
      </c>
      <c r="K6" s="26">
        <v>3.05</v>
      </c>
    </row>
    <row r="7" spans="3:11" x14ac:dyDescent="0.25">
      <c r="C7" s="111" t="s">
        <v>48</v>
      </c>
      <c r="D7" s="82">
        <v>0</v>
      </c>
      <c r="E7" s="82">
        <f>(E4+E5)/$K$2</f>
        <v>1.5236051502145922</v>
      </c>
      <c r="F7" s="82">
        <f t="shared" ref="F7:H7" si="0">(F4+F5)/$K$2</f>
        <v>4.163090128755365</v>
      </c>
      <c r="G7" s="82">
        <f t="shared" si="0"/>
        <v>5.3218884120171674</v>
      </c>
      <c r="H7" s="115">
        <f t="shared" si="0"/>
        <v>6.5665236051502145</v>
      </c>
    </row>
    <row r="8" spans="3:11" x14ac:dyDescent="0.25">
      <c r="C8" s="106" t="s">
        <v>61</v>
      </c>
      <c r="D8" s="107"/>
      <c r="E8" s="107"/>
      <c r="F8" s="107"/>
      <c r="G8" s="107"/>
      <c r="H8" s="108"/>
    </row>
    <row r="9" spans="3:11" x14ac:dyDescent="0.25">
      <c r="C9" s="111" t="s">
        <v>49</v>
      </c>
      <c r="D9" s="82">
        <f>$K$3-D10</f>
        <v>24756.05901639341</v>
      </c>
      <c r="E9" s="82">
        <f t="shared" ref="E9:H9" si="1">$K$3-E10</f>
        <v>40003.599999999977</v>
      </c>
      <c r="F9" s="82">
        <f t="shared" si="1"/>
        <v>66418.354098360636</v>
      </c>
      <c r="G9" s="82">
        <f t="shared" si="1"/>
        <v>78015.075409836048</v>
      </c>
      <c r="H9" s="115">
        <f t="shared" si="1"/>
        <v>90470.81311475407</v>
      </c>
    </row>
    <row r="10" spans="3:11" x14ac:dyDescent="0.25">
      <c r="C10" s="112" t="s">
        <v>50</v>
      </c>
      <c r="D10" s="82">
        <f>($K$3*$K$4-$K$2*D$7*$K$5)/$K$6</f>
        <v>204049.94098360659</v>
      </c>
      <c r="E10" s="82">
        <f>($K$3*$K$4-$K$2*E$7*$K$5)/$K$6</f>
        <v>188802.40000000002</v>
      </c>
      <c r="F10" s="82">
        <f>($K$3*$K$4-$K$2*F$7*$K$5)/$K$6</f>
        <v>162387.64590163936</v>
      </c>
      <c r="G10" s="82">
        <f>($K$3*$K$4-$K$2*G$7*$K$5)/$K$6</f>
        <v>150790.92459016395</v>
      </c>
      <c r="H10" s="115">
        <f>($K$3*$K$4-$K$2*H$7*$K$5)/$K$6</f>
        <v>138335.18688524593</v>
      </c>
    </row>
    <row r="11" spans="3:11" x14ac:dyDescent="0.25">
      <c r="C11" s="106" t="s">
        <v>51</v>
      </c>
      <c r="D11" s="107"/>
      <c r="E11" s="107"/>
      <c r="F11" s="107"/>
      <c r="G11" s="107"/>
      <c r="H11" s="108"/>
    </row>
    <row r="12" spans="3:11" x14ac:dyDescent="0.25">
      <c r="C12" s="111" t="s">
        <v>52</v>
      </c>
      <c r="D12" s="82">
        <f>D4/D9</f>
        <v>0</v>
      </c>
      <c r="E12" s="82">
        <f>E4/E9</f>
        <v>0.18748312651861343</v>
      </c>
      <c r="F12" s="82">
        <f>F4/F9</f>
        <v>0.25595334649251117</v>
      </c>
      <c r="G12" s="82">
        <f>G4/G9</f>
        <v>0.30763285011160946</v>
      </c>
      <c r="H12" s="115">
        <f>H4/H9</f>
        <v>0.36475852116132168</v>
      </c>
    </row>
    <row r="13" spans="3:11" x14ac:dyDescent="0.25">
      <c r="C13" s="112" t="s">
        <v>53</v>
      </c>
      <c r="D13" s="117">
        <f>D5/D10</f>
        <v>0</v>
      </c>
      <c r="E13" s="117">
        <f>E5/E10</f>
        <v>0.14830319953559912</v>
      </c>
      <c r="F13" s="117">
        <f>F5/F10</f>
        <v>0.49264831419784977</v>
      </c>
      <c r="G13" s="117">
        <f>G5/G10</f>
        <v>0.66316988420749412</v>
      </c>
      <c r="H13" s="26">
        <f>H5/H10</f>
        <v>0.86745825629703577</v>
      </c>
    </row>
    <row r="14" spans="3:11" x14ac:dyDescent="0.25">
      <c r="J14" s="118"/>
    </row>
    <row r="15" spans="3:11" x14ac:dyDescent="0.25">
      <c r="C15" s="109" t="s">
        <v>62</v>
      </c>
    </row>
    <row r="16" spans="3:11" x14ac:dyDescent="0.25">
      <c r="C16" s="106" t="s">
        <v>45</v>
      </c>
      <c r="D16" s="107"/>
      <c r="E16" s="107"/>
      <c r="F16" s="107"/>
      <c r="G16" s="107"/>
      <c r="H16" s="108"/>
      <c r="J16" s="113" t="s">
        <v>55</v>
      </c>
      <c r="K16" s="114">
        <f>8200</f>
        <v>8200</v>
      </c>
    </row>
    <row r="17" spans="3:11" x14ac:dyDescent="0.25">
      <c r="C17" s="110" t="s">
        <v>46</v>
      </c>
      <c r="D17" s="82">
        <v>0</v>
      </c>
      <c r="E17" s="82">
        <v>1</v>
      </c>
      <c r="F17" s="82">
        <v>2</v>
      </c>
      <c r="G17" s="82">
        <v>3</v>
      </c>
      <c r="H17" s="115">
        <v>4</v>
      </c>
      <c r="J17" s="116" t="s">
        <v>54</v>
      </c>
      <c r="K17" s="115">
        <f>K16*9.82</f>
        <v>80524</v>
      </c>
    </row>
    <row r="18" spans="3:11" x14ac:dyDescent="0.25">
      <c r="C18" s="111" t="s">
        <v>59</v>
      </c>
      <c r="D18" s="82">
        <v>0</v>
      </c>
      <c r="E18" s="82">
        <v>7500</v>
      </c>
      <c r="F18" s="82">
        <v>17000</v>
      </c>
      <c r="G18" s="82">
        <v>24000</v>
      </c>
      <c r="H18" s="115">
        <v>33000</v>
      </c>
      <c r="J18" s="116" t="s">
        <v>56</v>
      </c>
      <c r="K18" s="115">
        <v>2.0099999999999998</v>
      </c>
    </row>
    <row r="19" spans="3:11" x14ac:dyDescent="0.25">
      <c r="C19" s="112" t="s">
        <v>60</v>
      </c>
      <c r="D19" s="82">
        <v>0</v>
      </c>
      <c r="E19" s="82">
        <v>28000</v>
      </c>
      <c r="F19" s="82">
        <v>80000</v>
      </c>
      <c r="G19" s="82">
        <v>100000</v>
      </c>
      <c r="H19" s="115">
        <v>120000</v>
      </c>
      <c r="J19" s="116" t="s">
        <v>57</v>
      </c>
      <c r="K19" s="115">
        <v>1.72</v>
      </c>
    </row>
    <row r="20" spans="3:11" x14ac:dyDescent="0.25">
      <c r="C20" s="106" t="s">
        <v>47</v>
      </c>
      <c r="D20" s="107"/>
      <c r="E20" s="107"/>
      <c r="F20" s="107"/>
      <c r="G20" s="107"/>
      <c r="H20" s="108"/>
      <c r="J20" s="25" t="s">
        <v>58</v>
      </c>
      <c r="K20" s="26">
        <v>3.05</v>
      </c>
    </row>
    <row r="21" spans="3:11" x14ac:dyDescent="0.25">
      <c r="C21" s="111" t="s">
        <v>48</v>
      </c>
      <c r="D21" s="82">
        <v>0</v>
      </c>
      <c r="E21" s="82">
        <f>(E18+E19)/$K$16</f>
        <v>4.3292682926829267</v>
      </c>
      <c r="F21" s="82">
        <f t="shared" ref="F21:H21" si="2">(F18+F19)/$K$16</f>
        <v>11.829268292682928</v>
      </c>
      <c r="G21" s="82">
        <f t="shared" si="2"/>
        <v>15.121951219512194</v>
      </c>
      <c r="H21" s="82">
        <f t="shared" si="2"/>
        <v>18.658536585365855</v>
      </c>
    </row>
    <row r="22" spans="3:11" x14ac:dyDescent="0.25">
      <c r="C22" s="106" t="s">
        <v>61</v>
      </c>
      <c r="D22" s="107"/>
      <c r="E22" s="107"/>
      <c r="F22" s="107"/>
      <c r="G22" s="107"/>
      <c r="H22" s="108"/>
    </row>
    <row r="23" spans="3:11" x14ac:dyDescent="0.25">
      <c r="C23" s="111" t="s">
        <v>49</v>
      </c>
      <c r="D23" s="82">
        <f>$K$17-D24</f>
        <v>27457.363934426226</v>
      </c>
      <c r="E23" s="82">
        <f t="shared" ref="E23:H23" si="3">$K$17-E24</f>
        <v>47477.036065573775</v>
      </c>
      <c r="F23" s="82">
        <f t="shared" si="3"/>
        <v>82159.003278688528</v>
      </c>
      <c r="G23" s="82">
        <f t="shared" si="3"/>
        <v>97385.232786885259</v>
      </c>
      <c r="H23" s="82">
        <f t="shared" si="3"/>
        <v>113739.33114754099</v>
      </c>
    </row>
    <row r="24" spans="3:11" x14ac:dyDescent="0.25">
      <c r="C24" s="112" t="s">
        <v>50</v>
      </c>
      <c r="D24" s="82">
        <f>($K$17*$K$18-$K$16*D$21*$K$19)/$K$20</f>
        <v>53066.636065573774</v>
      </c>
      <c r="E24" s="82">
        <f>($K$17*$K$18-$K$16*E$21*$K$19)/$K$20</f>
        <v>33046.963934426225</v>
      </c>
      <c r="F24" s="82">
        <f>($K$17*$K$18-$K$16*F$21*$K$19)/$K$20</f>
        <v>-1635.0032786885276</v>
      </c>
      <c r="G24" s="82">
        <f>($K$17*$K$18-$K$16*G$21*$K$19)/$K$20</f>
        <v>-16861.232786885252</v>
      </c>
      <c r="H24" s="82">
        <f>($K$17*$K$18-$K$16*H$21*$K$19)/$K$20</f>
        <v>-33215.331147540986</v>
      </c>
    </row>
    <row r="25" spans="3:11" x14ac:dyDescent="0.25">
      <c r="C25" s="106" t="s">
        <v>51</v>
      </c>
      <c r="D25" s="107"/>
      <c r="E25" s="107"/>
      <c r="F25" s="107"/>
      <c r="G25" s="107"/>
      <c r="H25" s="108"/>
      <c r="J25" s="118"/>
    </row>
    <row r="26" spans="3:11" x14ac:dyDescent="0.25">
      <c r="C26" s="111" t="s">
        <v>52</v>
      </c>
      <c r="D26" s="82">
        <f>D18/D23</f>
        <v>0</v>
      </c>
      <c r="E26" s="82">
        <f>E18/E23</f>
        <v>0.15797110817198526</v>
      </c>
      <c r="F26" s="82">
        <f>F18/F23</f>
        <v>0.20691585001749505</v>
      </c>
      <c r="G26" s="82">
        <f>G18/G23</f>
        <v>0.2464439352167575</v>
      </c>
      <c r="H26" s="115">
        <f>H18/H23</f>
        <v>0.29013710268080339</v>
      </c>
    </row>
    <row r="27" spans="3:11" x14ac:dyDescent="0.25">
      <c r="C27" s="112" t="s">
        <v>53</v>
      </c>
      <c r="D27" s="117">
        <f>D19/D24</f>
        <v>0</v>
      </c>
      <c r="E27" s="117">
        <f>E19/E24</f>
        <v>0.84727904371364604</v>
      </c>
      <c r="F27" s="117">
        <f>F19/F24</f>
        <v>-48.929565489415879</v>
      </c>
      <c r="G27" s="117">
        <f>G19/G24</f>
        <v>-5.9307644502589678</v>
      </c>
      <c r="H27" s="26">
        <f>H19/H24</f>
        <v>-3.6127895117759166</v>
      </c>
    </row>
  </sheetData>
  <mergeCells count="8">
    <mergeCell ref="C11:H11"/>
    <mergeCell ref="C16:H16"/>
    <mergeCell ref="C20:H20"/>
    <mergeCell ref="C22:H22"/>
    <mergeCell ref="C25:H25"/>
    <mergeCell ref="C2:H2"/>
    <mergeCell ref="C6:H6"/>
    <mergeCell ref="C8:H8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Ex.4.1-a</vt:lpstr>
      <vt:lpstr>Ex.4.1-b</vt:lpstr>
      <vt:lpstr>Ex.4.1-c</vt:lpstr>
      <vt:lpstr>Ex.4.1-d</vt:lpstr>
      <vt:lpstr>Ex.4.2-a</vt:lpstr>
      <vt:lpstr>Ex. 4.4</vt:lpstr>
      <vt:lpstr>'Ex.4.1-a'!Area_de_impressao</vt:lpstr>
      <vt:lpstr>'Ex.4.1-b'!Area_de_impressao</vt:lpstr>
      <vt:lpstr>'Ex.4.1-c'!Area_de_impressao</vt:lpstr>
      <vt:lpstr>'Ex.4.1-d'!Area_de_impressao</vt:lpstr>
      <vt:lpstr>'Ex.4.2-a'!Area_de_impressao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Becker</dc:creator>
  <cp:lastModifiedBy>Yuri Becker</cp:lastModifiedBy>
  <cp:lastPrinted>2017-02-15T03:53:34Z</cp:lastPrinted>
  <dcterms:created xsi:type="dcterms:W3CDTF">2017-02-14T20:12:40Z</dcterms:created>
  <dcterms:modified xsi:type="dcterms:W3CDTF">2017-02-15T03:53:42Z</dcterms:modified>
</cp:coreProperties>
</file>