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chtacklind\Desktop\git\LMR-QuanumMotor-Code\"/>
    </mc:Choice>
  </mc:AlternateContent>
  <bookViews>
    <workbookView xWindow="0" yWindow="0" windowWidth="29685" windowHeight="16470" activeTab="8" xr2:uid="{00000000-000D-0000-FFFF-FFFF00000000}"/>
  </bookViews>
  <sheets>
    <sheet name="Cables" sheetId="1" r:id="rId1"/>
    <sheet name="Atmel Controler" sheetId="7" r:id="rId2"/>
    <sheet name="Truth Table" sheetId="2" r:id="rId3"/>
    <sheet name="Explore states" sheetId="4" r:id="rId4"/>
    <sheet name="Sketch" sheetId="3" r:id="rId5"/>
    <sheet name="3 Hall Synthesis" sheetId="5" r:id="rId6"/>
    <sheet name="motor test" sheetId="6" r:id="rId7"/>
    <sheet name="sin Pulse syntesis" sheetId="12" r:id="rId8"/>
    <sheet name="Sheet2" sheetId="10" r:id="rId9"/>
  </sheets>
  <externalReferences>
    <externalReference r:id="rId10"/>
  </externalReferences>
  <definedNames>
    <definedName name="amplitude">'sin Pulse syntesis'!$H$2</definedName>
    <definedName name="deg2rad">'3 Hall Synthesis'!$B$1</definedName>
    <definedName name="frequency">'sin Pulse syntesis'!$H$1</definedName>
    <definedName name="omega">'sin Pulse syntesis'!$H$3</definedName>
    <definedName name="omegaTerm">'sin Pulse syntesis'!$H$4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2" l="1"/>
  <c r="H4" i="12"/>
  <c r="C2" i="12" s="1"/>
  <c r="H3" i="12"/>
  <c r="A3" i="12"/>
  <c r="A4" i="12" s="1"/>
  <c r="B2" i="12"/>
  <c r="C4" i="12" l="1"/>
  <c r="B4" i="12"/>
  <c r="A5" i="12"/>
  <c r="C3" i="12"/>
  <c r="B3" i="12"/>
  <c r="A6" i="12" l="1"/>
  <c r="C5" i="12"/>
  <c r="B5" i="12"/>
  <c r="C6" i="12" l="1"/>
  <c r="A7" i="12"/>
  <c r="B6" i="12"/>
  <c r="B7" i="12" l="1"/>
  <c r="A8" i="12"/>
  <c r="C7" i="12"/>
  <c r="A9" i="12" l="1"/>
  <c r="C8" i="12"/>
  <c r="B8" i="12"/>
  <c r="A10" i="12" l="1"/>
  <c r="B9" i="12"/>
  <c r="C9" i="12"/>
  <c r="B10" i="12" l="1"/>
  <c r="A11" i="12"/>
  <c r="C10" i="12"/>
  <c r="A12" i="12" l="1"/>
  <c r="C11" i="12"/>
  <c r="B11" i="12"/>
  <c r="C12" i="12" l="1"/>
  <c r="A13" i="12"/>
  <c r="B12" i="12"/>
  <c r="A14" i="12" l="1"/>
  <c r="C13" i="12"/>
  <c r="B13" i="12"/>
  <c r="A15" i="12" l="1"/>
  <c r="C14" i="12"/>
  <c r="B14" i="12"/>
  <c r="B15" i="12" l="1"/>
  <c r="A16" i="12"/>
  <c r="C15" i="12"/>
  <c r="A17" i="12" l="1"/>
  <c r="C16" i="12"/>
  <c r="B16" i="12"/>
  <c r="A18" i="12" l="1"/>
  <c r="B17" i="12"/>
  <c r="C17" i="12"/>
  <c r="B18" i="12" l="1"/>
  <c r="A19" i="12"/>
  <c r="C18" i="12"/>
  <c r="A20" i="12" l="1"/>
  <c r="C19" i="12"/>
  <c r="B19" i="12"/>
  <c r="C20" i="12" l="1"/>
  <c r="B20" i="12"/>
  <c r="A21" i="12"/>
  <c r="A22" i="12" l="1"/>
  <c r="C21" i="12"/>
  <c r="B21" i="12"/>
  <c r="C22" i="12" l="1"/>
  <c r="B22" i="12"/>
  <c r="A23" i="12"/>
  <c r="B23" i="12" l="1"/>
  <c r="C23" i="12"/>
  <c r="A24" i="12"/>
  <c r="A25" i="12" l="1"/>
  <c r="C24" i="12"/>
  <c r="B24" i="12"/>
  <c r="A26" i="12" l="1"/>
  <c r="B25" i="12"/>
  <c r="C25" i="12"/>
  <c r="A27" i="12" l="1"/>
  <c r="C26" i="12"/>
  <c r="B26" i="12"/>
  <c r="A28" i="12" l="1"/>
  <c r="C27" i="12"/>
  <c r="B27" i="12"/>
  <c r="C28" i="12" l="1"/>
  <c r="B28" i="12"/>
  <c r="A29" i="12"/>
  <c r="A30" i="12" l="1"/>
  <c r="C29" i="12"/>
  <c r="B29" i="12"/>
  <c r="C30" i="12" l="1"/>
  <c r="B30" i="12"/>
  <c r="A31" i="12"/>
  <c r="B31" i="12" l="1"/>
  <c r="A32" i="12"/>
  <c r="C31" i="12"/>
  <c r="A33" i="12" l="1"/>
  <c r="C32" i="12"/>
  <c r="B32" i="12"/>
  <c r="A34" i="12" l="1"/>
  <c r="B33" i="12"/>
  <c r="C33" i="12"/>
  <c r="A35" i="12" l="1"/>
  <c r="C34" i="12"/>
  <c r="B34" i="12"/>
  <c r="A36" i="12" l="1"/>
  <c r="C35" i="12"/>
  <c r="B35" i="12"/>
  <c r="C36" i="12" l="1"/>
  <c r="A37" i="12"/>
  <c r="B36" i="12"/>
  <c r="A38" i="12" l="1"/>
  <c r="C37" i="12"/>
  <c r="B37" i="12"/>
  <c r="C38" i="12" l="1"/>
  <c r="B38" i="12"/>
  <c r="A39" i="12"/>
  <c r="B39" i="12" l="1"/>
  <c r="A40" i="12"/>
  <c r="C39" i="12"/>
  <c r="A41" i="12" l="1"/>
  <c r="C40" i="12"/>
  <c r="B40" i="12"/>
  <c r="A42" i="12" l="1"/>
  <c r="B41" i="12"/>
  <c r="C41" i="12"/>
  <c r="A43" i="12" l="1"/>
  <c r="C42" i="12"/>
  <c r="B42" i="12"/>
  <c r="A44" i="12" l="1"/>
  <c r="C43" i="12"/>
  <c r="B43" i="12"/>
  <c r="C44" i="12" l="1"/>
  <c r="B44" i="12"/>
  <c r="A45" i="12"/>
  <c r="A46" i="12" l="1"/>
  <c r="C45" i="12"/>
  <c r="B45" i="12"/>
  <c r="C46" i="12" l="1"/>
  <c r="B46" i="12"/>
  <c r="A47" i="12"/>
  <c r="B47" i="12" l="1"/>
  <c r="C47" i="12"/>
  <c r="A48" i="12"/>
  <c r="A49" i="12" l="1"/>
  <c r="C48" i="12"/>
  <c r="B48" i="12"/>
  <c r="A50" i="12" l="1"/>
  <c r="C49" i="12"/>
  <c r="B49" i="12"/>
  <c r="A51" i="12" l="1"/>
  <c r="C50" i="12"/>
  <c r="B50" i="12"/>
  <c r="A52" i="12" l="1"/>
  <c r="C51" i="12"/>
  <c r="B51" i="12"/>
  <c r="C52" i="12" l="1"/>
  <c r="B52" i="12"/>
  <c r="AN17" i="5" l="1"/>
  <c r="AO17" i="5" s="1"/>
  <c r="AP17" i="5" s="1"/>
  <c r="AN18" i="5"/>
  <c r="AO18" i="5" s="1"/>
  <c r="AP18" i="5" s="1"/>
  <c r="AN19" i="5"/>
  <c r="AN20" i="5"/>
  <c r="AO20" i="5" s="1"/>
  <c r="AP20" i="5" s="1"/>
  <c r="AN21" i="5"/>
  <c r="AO21" i="5" s="1"/>
  <c r="AP21" i="5" s="1"/>
  <c r="AN22" i="5"/>
  <c r="AO22" i="5" s="1"/>
  <c r="AP22" i="5" s="1"/>
  <c r="AN16" i="5"/>
  <c r="AO16" i="5" s="1"/>
  <c r="AP16" i="5" s="1"/>
  <c r="AM17" i="5"/>
  <c r="AM18" i="5"/>
  <c r="AM19" i="5"/>
  <c r="AM20" i="5"/>
  <c r="AM21" i="5"/>
  <c r="AM16" i="5"/>
  <c r="AO19" i="5"/>
  <c r="AP19" i="5" s="1"/>
  <c r="AP14" i="5"/>
  <c r="AO14" i="5"/>
  <c r="AN45" i="5"/>
  <c r="AO45" i="5" s="1"/>
  <c r="AP45" i="5" s="1"/>
  <c r="AN44" i="5"/>
  <c r="AO44" i="5" s="1"/>
  <c r="AP44" i="5" s="1"/>
  <c r="AO43" i="5"/>
  <c r="AP43" i="5" s="1"/>
  <c r="AN43" i="5"/>
  <c r="AO42" i="5"/>
  <c r="AP42" i="5" s="1"/>
  <c r="AN42" i="5"/>
  <c r="AN41" i="5"/>
  <c r="AO41" i="5" s="1"/>
  <c r="AP41" i="5" s="1"/>
  <c r="AP40" i="5"/>
  <c r="AO40" i="5"/>
  <c r="AN40" i="5"/>
  <c r="AO39" i="5"/>
  <c r="AP39" i="5" s="1"/>
  <c r="AN39" i="5"/>
  <c r="AP37" i="5"/>
  <c r="AO37" i="5"/>
  <c r="AO2" i="5" l="1"/>
  <c r="AN4" i="5"/>
  <c r="AN10" i="5" l="1"/>
  <c r="AO10" i="5" s="1"/>
  <c r="AO4" i="5"/>
  <c r="AP2" i="5"/>
  <c r="AN5" i="5"/>
  <c r="AO5" i="5" s="1"/>
  <c r="AP5" i="5" s="1"/>
  <c r="AN6" i="5"/>
  <c r="AO6" i="5" s="1"/>
  <c r="AP6" i="5" s="1"/>
  <c r="AN7" i="5"/>
  <c r="AO7" i="5" s="1"/>
  <c r="AP7" i="5" s="1"/>
  <c r="AN8" i="5"/>
  <c r="AO8" i="5" s="1"/>
  <c r="AP8" i="5" s="1"/>
  <c r="AN9" i="5"/>
  <c r="AO9" i="5" s="1"/>
  <c r="AP9" i="5" s="1"/>
  <c r="AP4" i="5" l="1"/>
  <c r="AP10" i="5"/>
  <c r="C15" i="6"/>
  <c r="D15" i="6" s="1"/>
  <c r="E15" i="6" s="1"/>
  <c r="C14" i="6"/>
  <c r="D14" i="6"/>
  <c r="E14" i="6" s="1"/>
  <c r="C13" i="6"/>
  <c r="D13" i="6" s="1"/>
  <c r="E13" i="6" s="1"/>
  <c r="C12" i="6"/>
  <c r="D12" i="6" s="1"/>
  <c r="E12" i="6" s="1"/>
  <c r="C11" i="6"/>
  <c r="D11" i="6"/>
  <c r="E11" i="6" s="1"/>
  <c r="C10" i="6"/>
  <c r="D10" i="6"/>
  <c r="E10" i="6"/>
  <c r="C9" i="6"/>
  <c r="D9" i="6" s="1"/>
  <c r="E9" i="6" s="1"/>
  <c r="C8" i="6"/>
  <c r="D8" i="6" s="1"/>
  <c r="E8" i="6" s="1"/>
  <c r="E5" i="6"/>
  <c r="E6" i="6"/>
  <c r="E7" i="6"/>
  <c r="E4" i="6"/>
  <c r="D5" i="6"/>
  <c r="D6" i="6"/>
  <c r="D7" i="6"/>
  <c r="D4" i="6"/>
  <c r="C5" i="6"/>
  <c r="C6" i="6"/>
  <c r="C7" i="6"/>
  <c r="C4" i="6"/>
  <c r="AI42" i="5" l="1"/>
  <c r="AI43" i="5"/>
  <c r="AI44" i="5"/>
  <c r="AI45" i="5"/>
  <c r="AI46" i="5"/>
  <c r="AI47" i="5"/>
  <c r="AI48" i="5"/>
  <c r="AI49" i="5"/>
  <c r="AF48" i="5"/>
  <c r="AF47" i="5"/>
  <c r="AF46" i="5"/>
  <c r="AF45" i="5"/>
  <c r="AF44" i="5"/>
  <c r="AF43" i="5"/>
  <c r="P2" i="5"/>
  <c r="Q2" i="5" s="1"/>
  <c r="Y2" i="5" s="1"/>
  <c r="Z2" i="5" s="1"/>
  <c r="AA2" i="5" s="1"/>
  <c r="J2" i="5"/>
  <c r="T2" i="5" s="1"/>
  <c r="A5" i="5"/>
  <c r="B1" i="5"/>
  <c r="C4" i="5" s="1"/>
  <c r="F4" i="5" s="1"/>
  <c r="D5" i="5" l="1"/>
  <c r="G5" i="5" s="1"/>
  <c r="D4" i="5"/>
  <c r="G4" i="5" s="1"/>
  <c r="T4" i="5"/>
  <c r="W4" i="5" s="1"/>
  <c r="Z4" i="5" s="1"/>
  <c r="T5" i="5"/>
  <c r="W5" i="5" s="1"/>
  <c r="Z5" i="5" s="1"/>
  <c r="I2" i="5"/>
  <c r="S2" i="5" s="1"/>
  <c r="K2" i="5"/>
  <c r="J4" i="5"/>
  <c r="M4" i="5" s="1"/>
  <c r="P4" i="5" s="1"/>
  <c r="J5" i="5"/>
  <c r="M5" i="5" s="1"/>
  <c r="P5" i="5" s="1"/>
  <c r="K4" i="5"/>
  <c r="N4" i="5" s="1"/>
  <c r="Q4" i="5" s="1"/>
  <c r="A6" i="5"/>
  <c r="I6" i="5" s="1"/>
  <c r="L6" i="5" s="1"/>
  <c r="O6" i="5" s="1"/>
  <c r="B5" i="5"/>
  <c r="E5" i="5" s="1"/>
  <c r="B4" i="5"/>
  <c r="E4" i="5" s="1"/>
  <c r="C5" i="5"/>
  <c r="F5" i="5" s="1"/>
  <c r="J6" i="4"/>
  <c r="J7" i="4"/>
  <c r="J8" i="4"/>
  <c r="J15" i="4"/>
  <c r="J16" i="4"/>
  <c r="J17" i="4"/>
  <c r="J28" i="4"/>
  <c r="J38" i="4"/>
  <c r="J43" i="4"/>
  <c r="J44" i="4"/>
  <c r="J55" i="4"/>
  <c r="J59" i="4"/>
  <c r="J64" i="4"/>
  <c r="I65" i="4"/>
  <c r="J65" i="4" s="1"/>
  <c r="H65" i="4"/>
  <c r="H64" i="4"/>
  <c r="I64" i="4" s="1"/>
  <c r="H63" i="4"/>
  <c r="I63" i="4" s="1"/>
  <c r="J63" i="4" s="1"/>
  <c r="I62" i="4"/>
  <c r="J62" i="4" s="1"/>
  <c r="H62" i="4"/>
  <c r="H61" i="4"/>
  <c r="I61" i="4" s="1"/>
  <c r="J61" i="4" s="1"/>
  <c r="H60" i="4"/>
  <c r="I60" i="4" s="1"/>
  <c r="J60" i="4" s="1"/>
  <c r="H59" i="4"/>
  <c r="I59" i="4" s="1"/>
  <c r="H58" i="4"/>
  <c r="I58" i="4" s="1"/>
  <c r="H57" i="4"/>
  <c r="I57" i="4" s="1"/>
  <c r="J57" i="4" s="1"/>
  <c r="H56" i="4"/>
  <c r="I56" i="4" s="1"/>
  <c r="J56" i="4" s="1"/>
  <c r="H55" i="4"/>
  <c r="I55" i="4" s="1"/>
  <c r="I54" i="4"/>
  <c r="H54" i="4"/>
  <c r="H53" i="4"/>
  <c r="I53" i="4" s="1"/>
  <c r="J53" i="4" s="1"/>
  <c r="H52" i="4"/>
  <c r="I52" i="4" s="1"/>
  <c r="J52" i="4" s="1"/>
  <c r="H51" i="4"/>
  <c r="I51" i="4" s="1"/>
  <c r="J51" i="4" s="1"/>
  <c r="H50" i="4"/>
  <c r="I50" i="4" s="1"/>
  <c r="J50" i="4" s="1"/>
  <c r="I49" i="4"/>
  <c r="J49" i="4" s="1"/>
  <c r="H49" i="4"/>
  <c r="H48" i="4"/>
  <c r="I48" i="4" s="1"/>
  <c r="J48" i="4" s="1"/>
  <c r="H47" i="4"/>
  <c r="I47" i="4" s="1"/>
  <c r="J47" i="4" s="1"/>
  <c r="I46" i="4"/>
  <c r="J46" i="4" s="1"/>
  <c r="H46" i="4"/>
  <c r="H45" i="4"/>
  <c r="I45" i="4" s="1"/>
  <c r="J45" i="4" s="1"/>
  <c r="H44" i="4"/>
  <c r="I44" i="4" s="1"/>
  <c r="H43" i="4"/>
  <c r="I43" i="4" s="1"/>
  <c r="H42" i="4"/>
  <c r="I42" i="4" s="1"/>
  <c r="J42" i="4" s="1"/>
  <c r="H41" i="4"/>
  <c r="I41" i="4" s="1"/>
  <c r="J41" i="4" s="1"/>
  <c r="H40" i="4"/>
  <c r="I40" i="4" s="1"/>
  <c r="J40" i="4" s="1"/>
  <c r="H39" i="4"/>
  <c r="I39" i="4" s="1"/>
  <c r="J39" i="4" s="1"/>
  <c r="I38" i="4"/>
  <c r="H38" i="4"/>
  <c r="H37" i="4"/>
  <c r="I37" i="4" s="1"/>
  <c r="J37" i="4" s="1"/>
  <c r="H36" i="4"/>
  <c r="I36" i="4" s="1"/>
  <c r="J36" i="4" s="1"/>
  <c r="H35" i="4"/>
  <c r="I35" i="4" s="1"/>
  <c r="J35" i="4" s="1"/>
  <c r="H34" i="4"/>
  <c r="I34" i="4" s="1"/>
  <c r="I33" i="4"/>
  <c r="J33" i="4" s="1"/>
  <c r="H33" i="4"/>
  <c r="H32" i="4"/>
  <c r="I32" i="4" s="1"/>
  <c r="J32" i="4" s="1"/>
  <c r="H31" i="4"/>
  <c r="I31" i="4" s="1"/>
  <c r="J31" i="4" s="1"/>
  <c r="I30" i="4"/>
  <c r="J30" i="4" s="1"/>
  <c r="H30" i="4"/>
  <c r="H29" i="4"/>
  <c r="I29" i="4" s="1"/>
  <c r="J29" i="4" s="1"/>
  <c r="H28" i="4"/>
  <c r="I28" i="4" s="1"/>
  <c r="H27" i="4"/>
  <c r="I27" i="4" s="1"/>
  <c r="H26" i="4"/>
  <c r="I26" i="4" s="1"/>
  <c r="J26" i="4" s="1"/>
  <c r="H25" i="4"/>
  <c r="I25" i="4" s="1"/>
  <c r="J25" i="4" s="1"/>
  <c r="H24" i="4"/>
  <c r="I24" i="4" s="1"/>
  <c r="H23" i="4"/>
  <c r="I23" i="4" s="1"/>
  <c r="I22" i="4"/>
  <c r="J22" i="4" s="1"/>
  <c r="H22" i="4"/>
  <c r="H21" i="4"/>
  <c r="I21" i="4" s="1"/>
  <c r="H20" i="4"/>
  <c r="I20" i="4" s="1"/>
  <c r="J20" i="4" s="1"/>
  <c r="H19" i="4"/>
  <c r="I19" i="4" s="1"/>
  <c r="J19" i="4" s="1"/>
  <c r="H18" i="4"/>
  <c r="I18" i="4" s="1"/>
  <c r="J18" i="4" s="1"/>
  <c r="I17" i="4"/>
  <c r="H17" i="4"/>
  <c r="H16" i="4"/>
  <c r="I16" i="4" s="1"/>
  <c r="H15" i="4"/>
  <c r="I15" i="4" s="1"/>
  <c r="I14" i="4"/>
  <c r="J14" i="4" s="1"/>
  <c r="H14" i="4"/>
  <c r="H13" i="4"/>
  <c r="I13" i="4" s="1"/>
  <c r="J13" i="4" s="1"/>
  <c r="H12" i="4"/>
  <c r="I12" i="4" s="1"/>
  <c r="J12" i="4" s="1"/>
  <c r="H11" i="4"/>
  <c r="I11" i="4" s="1"/>
  <c r="J11" i="4" s="1"/>
  <c r="H10" i="4"/>
  <c r="I10" i="4" s="1"/>
  <c r="I9" i="4"/>
  <c r="J9" i="4" s="1"/>
  <c r="H9" i="4"/>
  <c r="H8" i="4"/>
  <c r="I8" i="4" s="1"/>
  <c r="H7" i="4"/>
  <c r="I7" i="4" s="1"/>
  <c r="I6" i="4"/>
  <c r="H6" i="4"/>
  <c r="H5" i="4"/>
  <c r="I5" i="4" s="1"/>
  <c r="J5" i="4" s="1"/>
  <c r="H4" i="4"/>
  <c r="I4" i="4" s="1"/>
  <c r="J4" i="4" s="1"/>
  <c r="H3" i="4"/>
  <c r="I3" i="4" s="1"/>
  <c r="H2" i="4"/>
  <c r="I2" i="4" s="1"/>
  <c r="J2" i="4" s="1"/>
  <c r="Q22" i="2"/>
  <c r="R22" i="2"/>
  <c r="S22" i="2"/>
  <c r="T22" i="2"/>
  <c r="U22" i="2"/>
  <c r="Q25" i="2"/>
  <c r="R25" i="2"/>
  <c r="S25" i="2"/>
  <c r="T25" i="2"/>
  <c r="U25" i="2"/>
  <c r="Q28" i="2"/>
  <c r="R28" i="2"/>
  <c r="S28" i="2"/>
  <c r="T28" i="2"/>
  <c r="U28" i="2"/>
  <c r="P25" i="2"/>
  <c r="P28" i="2"/>
  <c r="P22" i="2"/>
  <c r="M4" i="2"/>
  <c r="M5" i="2"/>
  <c r="M6" i="2"/>
  <c r="M7" i="2"/>
  <c r="M8" i="2"/>
  <c r="M9" i="2"/>
  <c r="M10" i="2"/>
  <c r="M3" i="2"/>
  <c r="J66" i="4" l="1"/>
  <c r="K6" i="5"/>
  <c r="N6" i="5" s="1"/>
  <c r="Q6" i="5" s="1"/>
  <c r="T6" i="5"/>
  <c r="W6" i="5" s="1"/>
  <c r="Z6" i="5" s="1"/>
  <c r="J6" i="5"/>
  <c r="M6" i="5" s="1"/>
  <c r="P6" i="5" s="1"/>
  <c r="S6" i="5"/>
  <c r="V6" i="5" s="1"/>
  <c r="Y6" i="5" s="1"/>
  <c r="U2" i="5"/>
  <c r="U6" i="5" s="1"/>
  <c r="X6" i="5" s="1"/>
  <c r="AA6" i="5" s="1"/>
  <c r="K5" i="5"/>
  <c r="N5" i="5" s="1"/>
  <c r="Q5" i="5" s="1"/>
  <c r="I5" i="5"/>
  <c r="L5" i="5" s="1"/>
  <c r="O5" i="5" s="1"/>
  <c r="I4" i="5"/>
  <c r="L4" i="5" s="1"/>
  <c r="O4" i="5" s="1"/>
  <c r="D6" i="5"/>
  <c r="G6" i="5" s="1"/>
  <c r="C6" i="5"/>
  <c r="F6" i="5" s="1"/>
  <c r="B6" i="5"/>
  <c r="E6" i="5" s="1"/>
  <c r="A7" i="5"/>
  <c r="I66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T7" i="5" l="1"/>
  <c r="W7" i="5" s="1"/>
  <c r="Z7" i="5" s="1"/>
  <c r="U7" i="5"/>
  <c r="X7" i="5" s="1"/>
  <c r="AA7" i="5" s="1"/>
  <c r="S7" i="5"/>
  <c r="V7" i="5" s="1"/>
  <c r="Y7" i="5" s="1"/>
  <c r="J7" i="5"/>
  <c r="M7" i="5" s="1"/>
  <c r="P7" i="5" s="1"/>
  <c r="K7" i="5"/>
  <c r="N7" i="5" s="1"/>
  <c r="Q7" i="5" s="1"/>
  <c r="I7" i="5"/>
  <c r="L7" i="5" s="1"/>
  <c r="O7" i="5" s="1"/>
  <c r="U4" i="5"/>
  <c r="X4" i="5" s="1"/>
  <c r="AA4" i="5" s="1"/>
  <c r="U5" i="5"/>
  <c r="X5" i="5" s="1"/>
  <c r="AA5" i="5" s="1"/>
  <c r="S5" i="5"/>
  <c r="V5" i="5" s="1"/>
  <c r="Y5" i="5" s="1"/>
  <c r="S4" i="5"/>
  <c r="V4" i="5" s="1"/>
  <c r="Y4" i="5" s="1"/>
  <c r="D7" i="5"/>
  <c r="G7" i="5" s="1"/>
  <c r="C7" i="5"/>
  <c r="F7" i="5" s="1"/>
  <c r="B7" i="5"/>
  <c r="E7" i="5" s="1"/>
  <c r="A8" i="5"/>
  <c r="S8" i="5" l="1"/>
  <c r="V8" i="5" s="1"/>
  <c r="Y8" i="5" s="1"/>
  <c r="T8" i="5"/>
  <c r="W8" i="5" s="1"/>
  <c r="Z8" i="5" s="1"/>
  <c r="K8" i="5"/>
  <c r="N8" i="5" s="1"/>
  <c r="Q8" i="5" s="1"/>
  <c r="U8" i="5"/>
  <c r="X8" i="5" s="1"/>
  <c r="AA8" i="5" s="1"/>
  <c r="J8" i="5"/>
  <c r="M8" i="5" s="1"/>
  <c r="P8" i="5" s="1"/>
  <c r="I8" i="5"/>
  <c r="L8" i="5" s="1"/>
  <c r="O8" i="5" s="1"/>
  <c r="D8" i="5"/>
  <c r="G8" i="5" s="1"/>
  <c r="C8" i="5"/>
  <c r="F8" i="5" s="1"/>
  <c r="A9" i="5"/>
  <c r="B8" i="5"/>
  <c r="E8" i="5" s="1"/>
  <c r="S9" i="5" l="1"/>
  <c r="V9" i="5" s="1"/>
  <c r="Y9" i="5" s="1"/>
  <c r="T9" i="5"/>
  <c r="W9" i="5" s="1"/>
  <c r="Z9" i="5" s="1"/>
  <c r="U9" i="5"/>
  <c r="X9" i="5" s="1"/>
  <c r="AA9" i="5" s="1"/>
  <c r="J9" i="5"/>
  <c r="M9" i="5" s="1"/>
  <c r="P9" i="5" s="1"/>
  <c r="K9" i="5"/>
  <c r="N9" i="5" s="1"/>
  <c r="Q9" i="5" s="1"/>
  <c r="I9" i="5"/>
  <c r="L9" i="5" s="1"/>
  <c r="O9" i="5" s="1"/>
  <c r="A10" i="5"/>
  <c r="D9" i="5"/>
  <c r="G9" i="5" s="1"/>
  <c r="B9" i="5"/>
  <c r="E9" i="5" s="1"/>
  <c r="C9" i="5"/>
  <c r="F9" i="5" s="1"/>
  <c r="J10" i="5" l="1"/>
  <c r="M10" i="5" s="1"/>
  <c r="P10" i="5" s="1"/>
  <c r="I10" i="5"/>
  <c r="L10" i="5" s="1"/>
  <c r="O10" i="5" s="1"/>
  <c r="T10" i="5"/>
  <c r="W10" i="5" s="1"/>
  <c r="Z10" i="5" s="1"/>
  <c r="U10" i="5"/>
  <c r="X10" i="5" s="1"/>
  <c r="AA10" i="5" s="1"/>
  <c r="K10" i="5"/>
  <c r="N10" i="5" s="1"/>
  <c r="Q10" i="5" s="1"/>
  <c r="S10" i="5"/>
  <c r="V10" i="5" s="1"/>
  <c r="Y10" i="5" s="1"/>
  <c r="A11" i="5"/>
  <c r="C10" i="5"/>
  <c r="F10" i="5" s="1"/>
  <c r="B10" i="5"/>
  <c r="E10" i="5" s="1"/>
  <c r="D10" i="5"/>
  <c r="G10" i="5" s="1"/>
  <c r="U11" i="5" l="1"/>
  <c r="X11" i="5" s="1"/>
  <c r="AA11" i="5" s="1"/>
  <c r="J11" i="5"/>
  <c r="M11" i="5" s="1"/>
  <c r="P11" i="5" s="1"/>
  <c r="S11" i="5"/>
  <c r="V11" i="5" s="1"/>
  <c r="Y11" i="5" s="1"/>
  <c r="K11" i="5"/>
  <c r="N11" i="5" s="1"/>
  <c r="Q11" i="5" s="1"/>
  <c r="T11" i="5"/>
  <c r="W11" i="5" s="1"/>
  <c r="Z11" i="5" s="1"/>
  <c r="I11" i="5"/>
  <c r="L11" i="5" s="1"/>
  <c r="O11" i="5" s="1"/>
  <c r="B11" i="5"/>
  <c r="E11" i="5" s="1"/>
  <c r="A12" i="5"/>
  <c r="D11" i="5"/>
  <c r="G11" i="5" s="1"/>
  <c r="C11" i="5"/>
  <c r="F11" i="5" s="1"/>
  <c r="T12" i="5" l="1"/>
  <c r="W12" i="5" s="1"/>
  <c r="Z12" i="5" s="1"/>
  <c r="S12" i="5"/>
  <c r="V12" i="5" s="1"/>
  <c r="Y12" i="5" s="1"/>
  <c r="I12" i="5"/>
  <c r="L12" i="5" s="1"/>
  <c r="O12" i="5" s="1"/>
  <c r="U12" i="5"/>
  <c r="X12" i="5" s="1"/>
  <c r="AA12" i="5" s="1"/>
  <c r="K12" i="5"/>
  <c r="N12" i="5" s="1"/>
  <c r="Q12" i="5" s="1"/>
  <c r="J12" i="5"/>
  <c r="M12" i="5" s="1"/>
  <c r="P12" i="5" s="1"/>
  <c r="C12" i="5"/>
  <c r="F12" i="5" s="1"/>
  <c r="B12" i="5"/>
  <c r="E12" i="5" s="1"/>
  <c r="A13" i="5"/>
  <c r="D12" i="5"/>
  <c r="G12" i="5" s="1"/>
  <c r="U13" i="5" l="1"/>
  <c r="X13" i="5" s="1"/>
  <c r="AA13" i="5" s="1"/>
  <c r="K13" i="5"/>
  <c r="N13" i="5" s="1"/>
  <c r="Q13" i="5" s="1"/>
  <c r="T13" i="5"/>
  <c r="W13" i="5" s="1"/>
  <c r="Z13" i="5" s="1"/>
  <c r="S13" i="5"/>
  <c r="V13" i="5" s="1"/>
  <c r="Y13" i="5" s="1"/>
  <c r="J13" i="5"/>
  <c r="M13" i="5" s="1"/>
  <c r="P13" i="5" s="1"/>
  <c r="I13" i="5"/>
  <c r="L13" i="5" s="1"/>
  <c r="O13" i="5" s="1"/>
  <c r="D13" i="5"/>
  <c r="G13" i="5" s="1"/>
  <c r="C13" i="5"/>
  <c r="F13" i="5" s="1"/>
  <c r="B13" i="5"/>
  <c r="E13" i="5" s="1"/>
  <c r="A14" i="5"/>
  <c r="S14" i="5" l="1"/>
  <c r="V14" i="5" s="1"/>
  <c r="Y14" i="5" s="1"/>
  <c r="T14" i="5"/>
  <c r="W14" i="5" s="1"/>
  <c r="Z14" i="5" s="1"/>
  <c r="K14" i="5"/>
  <c r="N14" i="5" s="1"/>
  <c r="Q14" i="5" s="1"/>
  <c r="J14" i="5"/>
  <c r="M14" i="5" s="1"/>
  <c r="P14" i="5" s="1"/>
  <c r="U14" i="5"/>
  <c r="X14" i="5" s="1"/>
  <c r="AA14" i="5" s="1"/>
  <c r="I14" i="5"/>
  <c r="L14" i="5" s="1"/>
  <c r="O14" i="5" s="1"/>
  <c r="D14" i="5"/>
  <c r="G14" i="5" s="1"/>
  <c r="C14" i="5"/>
  <c r="F14" i="5" s="1"/>
  <c r="B14" i="5"/>
  <c r="E14" i="5" s="1"/>
  <c r="A15" i="5"/>
  <c r="S15" i="5" l="1"/>
  <c r="V15" i="5" s="1"/>
  <c r="Y15" i="5" s="1"/>
  <c r="U15" i="5"/>
  <c r="X15" i="5" s="1"/>
  <c r="AA15" i="5" s="1"/>
  <c r="T15" i="5"/>
  <c r="W15" i="5" s="1"/>
  <c r="Z15" i="5" s="1"/>
  <c r="J15" i="5"/>
  <c r="M15" i="5" s="1"/>
  <c r="P15" i="5" s="1"/>
  <c r="I15" i="5"/>
  <c r="L15" i="5" s="1"/>
  <c r="O15" i="5" s="1"/>
  <c r="K15" i="5"/>
  <c r="N15" i="5" s="1"/>
  <c r="Q15" i="5" s="1"/>
  <c r="D15" i="5"/>
  <c r="G15" i="5" s="1"/>
  <c r="C15" i="5"/>
  <c r="F15" i="5" s="1"/>
  <c r="B15" i="5"/>
  <c r="E15" i="5" s="1"/>
  <c r="A16" i="5"/>
  <c r="J16" i="5" l="1"/>
  <c r="M16" i="5" s="1"/>
  <c r="P16" i="5" s="1"/>
  <c r="U16" i="5"/>
  <c r="X16" i="5" s="1"/>
  <c r="AA16" i="5" s="1"/>
  <c r="S16" i="5"/>
  <c r="V16" i="5" s="1"/>
  <c r="Y16" i="5" s="1"/>
  <c r="K16" i="5"/>
  <c r="N16" i="5" s="1"/>
  <c r="Q16" i="5" s="1"/>
  <c r="T16" i="5"/>
  <c r="W16" i="5" s="1"/>
  <c r="Z16" i="5" s="1"/>
  <c r="I16" i="5"/>
  <c r="L16" i="5" s="1"/>
  <c r="O16" i="5" s="1"/>
  <c r="D16" i="5"/>
  <c r="G16" i="5" s="1"/>
  <c r="C16" i="5"/>
  <c r="F16" i="5" s="1"/>
  <c r="A17" i="5"/>
  <c r="B16" i="5"/>
  <c r="E16" i="5" s="1"/>
  <c r="T17" i="5" l="1"/>
  <c r="W17" i="5" s="1"/>
  <c r="Z17" i="5" s="1"/>
  <c r="U17" i="5"/>
  <c r="X17" i="5" s="1"/>
  <c r="AA17" i="5" s="1"/>
  <c r="J17" i="5"/>
  <c r="M17" i="5" s="1"/>
  <c r="P17" i="5" s="1"/>
  <c r="K17" i="5"/>
  <c r="N17" i="5" s="1"/>
  <c r="Q17" i="5" s="1"/>
  <c r="S17" i="5"/>
  <c r="V17" i="5" s="1"/>
  <c r="Y17" i="5" s="1"/>
  <c r="I17" i="5"/>
  <c r="L17" i="5" s="1"/>
  <c r="O17" i="5" s="1"/>
  <c r="A18" i="5"/>
  <c r="D17" i="5"/>
  <c r="G17" i="5" s="1"/>
  <c r="B17" i="5"/>
  <c r="E17" i="5" s="1"/>
  <c r="C17" i="5"/>
  <c r="F17" i="5" s="1"/>
  <c r="U18" i="5" l="1"/>
  <c r="X18" i="5" s="1"/>
  <c r="AA18" i="5" s="1"/>
  <c r="I18" i="5"/>
  <c r="L18" i="5" s="1"/>
  <c r="O18" i="5" s="1"/>
  <c r="S18" i="5"/>
  <c r="V18" i="5" s="1"/>
  <c r="Y18" i="5" s="1"/>
  <c r="K18" i="5"/>
  <c r="N18" i="5" s="1"/>
  <c r="Q18" i="5" s="1"/>
  <c r="T18" i="5"/>
  <c r="W18" i="5" s="1"/>
  <c r="Z18" i="5" s="1"/>
  <c r="J18" i="5"/>
  <c r="M18" i="5" s="1"/>
  <c r="P18" i="5" s="1"/>
  <c r="A19" i="5"/>
  <c r="C18" i="5"/>
  <c r="F18" i="5" s="1"/>
  <c r="B18" i="5"/>
  <c r="E18" i="5" s="1"/>
  <c r="D18" i="5"/>
  <c r="G18" i="5" s="1"/>
  <c r="K19" i="5" l="1"/>
  <c r="N19" i="5" s="1"/>
  <c r="Q19" i="5" s="1"/>
  <c r="S19" i="5"/>
  <c r="V19" i="5" s="1"/>
  <c r="Y19" i="5" s="1"/>
  <c r="T19" i="5"/>
  <c r="W19" i="5" s="1"/>
  <c r="Z19" i="5" s="1"/>
  <c r="U19" i="5"/>
  <c r="X19" i="5" s="1"/>
  <c r="AA19" i="5" s="1"/>
  <c r="J19" i="5"/>
  <c r="M19" i="5" s="1"/>
  <c r="P19" i="5" s="1"/>
  <c r="I19" i="5"/>
  <c r="L19" i="5" s="1"/>
  <c r="O19" i="5" s="1"/>
  <c r="B19" i="5"/>
  <c r="E19" i="5" s="1"/>
  <c r="A20" i="5"/>
  <c r="D19" i="5"/>
  <c r="G19" i="5" s="1"/>
  <c r="C19" i="5"/>
  <c r="F19" i="5" s="1"/>
  <c r="U20" i="5" l="1"/>
  <c r="X20" i="5" s="1"/>
  <c r="AA20" i="5" s="1"/>
  <c r="S20" i="5"/>
  <c r="V20" i="5" s="1"/>
  <c r="Y20" i="5" s="1"/>
  <c r="J20" i="5"/>
  <c r="M20" i="5" s="1"/>
  <c r="P20" i="5" s="1"/>
  <c r="T20" i="5"/>
  <c r="W20" i="5" s="1"/>
  <c r="Z20" i="5" s="1"/>
  <c r="K20" i="5"/>
  <c r="N20" i="5" s="1"/>
  <c r="Q20" i="5" s="1"/>
  <c r="I20" i="5"/>
  <c r="L20" i="5" s="1"/>
  <c r="O20" i="5" s="1"/>
  <c r="C20" i="5"/>
  <c r="F20" i="5" s="1"/>
  <c r="B20" i="5"/>
  <c r="E20" i="5" s="1"/>
  <c r="A21" i="5"/>
  <c r="D20" i="5"/>
  <c r="G20" i="5" s="1"/>
  <c r="T21" i="5" l="1"/>
  <c r="W21" i="5" s="1"/>
  <c r="Z21" i="5" s="1"/>
  <c r="U21" i="5"/>
  <c r="X21" i="5" s="1"/>
  <c r="AA21" i="5" s="1"/>
  <c r="J21" i="5"/>
  <c r="M21" i="5" s="1"/>
  <c r="P21" i="5" s="1"/>
  <c r="K21" i="5"/>
  <c r="N21" i="5" s="1"/>
  <c r="Q21" i="5" s="1"/>
  <c r="S21" i="5"/>
  <c r="V21" i="5" s="1"/>
  <c r="Y21" i="5" s="1"/>
  <c r="I21" i="5"/>
  <c r="L21" i="5" s="1"/>
  <c r="O21" i="5" s="1"/>
  <c r="D21" i="5"/>
  <c r="G21" i="5" s="1"/>
  <c r="C21" i="5"/>
  <c r="F21" i="5" s="1"/>
  <c r="B21" i="5"/>
  <c r="E21" i="5" s="1"/>
  <c r="A22" i="5"/>
  <c r="U22" i="5" l="1"/>
  <c r="X22" i="5" s="1"/>
  <c r="AA22" i="5" s="1"/>
  <c r="K22" i="5"/>
  <c r="N22" i="5" s="1"/>
  <c r="Q22" i="5" s="1"/>
  <c r="I22" i="5"/>
  <c r="L22" i="5" s="1"/>
  <c r="O22" i="5" s="1"/>
  <c r="T22" i="5"/>
  <c r="W22" i="5" s="1"/>
  <c r="Z22" i="5" s="1"/>
  <c r="S22" i="5"/>
  <c r="V22" i="5" s="1"/>
  <c r="Y22" i="5" s="1"/>
  <c r="J22" i="5"/>
  <c r="M22" i="5" s="1"/>
  <c r="P22" i="5" s="1"/>
  <c r="D22" i="5"/>
  <c r="G22" i="5" s="1"/>
  <c r="C22" i="5"/>
  <c r="F22" i="5" s="1"/>
  <c r="B22" i="5"/>
  <c r="E22" i="5" s="1"/>
  <c r="A23" i="5"/>
  <c r="U23" i="5" l="1"/>
  <c r="X23" i="5" s="1"/>
  <c r="AA23" i="5" s="1"/>
  <c r="K23" i="5"/>
  <c r="N23" i="5" s="1"/>
  <c r="Q23" i="5" s="1"/>
  <c r="J23" i="5"/>
  <c r="M23" i="5" s="1"/>
  <c r="P23" i="5" s="1"/>
  <c r="S23" i="5"/>
  <c r="V23" i="5" s="1"/>
  <c r="Y23" i="5" s="1"/>
  <c r="I23" i="5"/>
  <c r="L23" i="5" s="1"/>
  <c r="O23" i="5" s="1"/>
  <c r="T23" i="5"/>
  <c r="W23" i="5" s="1"/>
  <c r="Z23" i="5" s="1"/>
  <c r="D23" i="5"/>
  <c r="G23" i="5" s="1"/>
  <c r="C23" i="5"/>
  <c r="F23" i="5" s="1"/>
  <c r="B23" i="5"/>
  <c r="E23" i="5" s="1"/>
  <c r="A24" i="5"/>
  <c r="J24" i="5" l="1"/>
  <c r="M24" i="5" s="1"/>
  <c r="P24" i="5" s="1"/>
  <c r="T24" i="5"/>
  <c r="W24" i="5" s="1"/>
  <c r="Z24" i="5" s="1"/>
  <c r="S24" i="5"/>
  <c r="V24" i="5" s="1"/>
  <c r="Y24" i="5" s="1"/>
  <c r="K24" i="5"/>
  <c r="N24" i="5" s="1"/>
  <c r="Q24" i="5" s="1"/>
  <c r="U24" i="5"/>
  <c r="X24" i="5" s="1"/>
  <c r="AA24" i="5" s="1"/>
  <c r="I24" i="5"/>
  <c r="L24" i="5" s="1"/>
  <c r="O24" i="5" s="1"/>
  <c r="D24" i="5"/>
  <c r="G24" i="5" s="1"/>
  <c r="C24" i="5"/>
  <c r="F24" i="5" s="1"/>
  <c r="A25" i="5"/>
  <c r="B24" i="5"/>
  <c r="E24" i="5" s="1"/>
  <c r="S25" i="5" l="1"/>
  <c r="V25" i="5" s="1"/>
  <c r="Y25" i="5" s="1"/>
  <c r="U25" i="5"/>
  <c r="X25" i="5" s="1"/>
  <c r="AA25" i="5" s="1"/>
  <c r="J25" i="5"/>
  <c r="M25" i="5" s="1"/>
  <c r="P25" i="5" s="1"/>
  <c r="K25" i="5"/>
  <c r="N25" i="5" s="1"/>
  <c r="Q25" i="5" s="1"/>
  <c r="T25" i="5"/>
  <c r="W25" i="5" s="1"/>
  <c r="Z25" i="5" s="1"/>
  <c r="I25" i="5"/>
  <c r="L25" i="5" s="1"/>
  <c r="O25" i="5" s="1"/>
  <c r="A26" i="5"/>
  <c r="D25" i="5"/>
  <c r="G25" i="5" s="1"/>
  <c r="B25" i="5"/>
  <c r="E25" i="5" s="1"/>
  <c r="C25" i="5"/>
  <c r="F25" i="5" s="1"/>
  <c r="T26" i="5" l="1"/>
  <c r="W26" i="5" s="1"/>
  <c r="Z26" i="5" s="1"/>
  <c r="S26" i="5"/>
  <c r="V26" i="5" s="1"/>
  <c r="Y26" i="5" s="1"/>
  <c r="K26" i="5"/>
  <c r="N26" i="5" s="1"/>
  <c r="Q26" i="5" s="1"/>
  <c r="U26" i="5"/>
  <c r="X26" i="5" s="1"/>
  <c r="AA26" i="5" s="1"/>
  <c r="J26" i="5"/>
  <c r="M26" i="5" s="1"/>
  <c r="P26" i="5" s="1"/>
  <c r="I26" i="5"/>
  <c r="L26" i="5" s="1"/>
  <c r="O26" i="5" s="1"/>
  <c r="A27" i="5"/>
  <c r="C26" i="5"/>
  <c r="F26" i="5" s="1"/>
  <c r="B26" i="5"/>
  <c r="E26" i="5" s="1"/>
  <c r="D26" i="5"/>
  <c r="G26" i="5" s="1"/>
  <c r="U27" i="5" l="1"/>
  <c r="X27" i="5" s="1"/>
  <c r="AA27" i="5" s="1"/>
  <c r="T27" i="5"/>
  <c r="W27" i="5" s="1"/>
  <c r="Z27" i="5" s="1"/>
  <c r="S27" i="5"/>
  <c r="V27" i="5" s="1"/>
  <c r="Y27" i="5" s="1"/>
  <c r="J27" i="5"/>
  <c r="M27" i="5" s="1"/>
  <c r="P27" i="5" s="1"/>
  <c r="I27" i="5"/>
  <c r="L27" i="5" s="1"/>
  <c r="O27" i="5" s="1"/>
  <c r="K27" i="5"/>
  <c r="N27" i="5" s="1"/>
  <c r="Q27" i="5" s="1"/>
  <c r="B27" i="5"/>
  <c r="E27" i="5" s="1"/>
  <c r="A28" i="5"/>
  <c r="D27" i="5"/>
  <c r="G27" i="5" s="1"/>
  <c r="C27" i="5"/>
  <c r="F27" i="5" s="1"/>
  <c r="T28" i="5" l="1"/>
  <c r="W28" i="5" s="1"/>
  <c r="Z28" i="5" s="1"/>
  <c r="U28" i="5"/>
  <c r="X28" i="5" s="1"/>
  <c r="AA28" i="5" s="1"/>
  <c r="J28" i="5"/>
  <c r="M28" i="5" s="1"/>
  <c r="P28" i="5" s="1"/>
  <c r="S28" i="5"/>
  <c r="V28" i="5" s="1"/>
  <c r="Y28" i="5" s="1"/>
  <c r="K28" i="5"/>
  <c r="N28" i="5" s="1"/>
  <c r="Q28" i="5" s="1"/>
  <c r="I28" i="5"/>
  <c r="L28" i="5" s="1"/>
  <c r="O28" i="5" s="1"/>
  <c r="C28" i="5"/>
  <c r="F28" i="5" s="1"/>
  <c r="B28" i="5"/>
  <c r="E28" i="5" s="1"/>
  <c r="A29" i="5"/>
  <c r="D28" i="5"/>
  <c r="G28" i="5" s="1"/>
  <c r="S29" i="5" l="1"/>
  <c r="V29" i="5" s="1"/>
  <c r="Y29" i="5" s="1"/>
  <c r="T29" i="5"/>
  <c r="W29" i="5" s="1"/>
  <c r="Z29" i="5" s="1"/>
  <c r="J29" i="5"/>
  <c r="M29" i="5" s="1"/>
  <c r="P29" i="5" s="1"/>
  <c r="U29" i="5"/>
  <c r="X29" i="5" s="1"/>
  <c r="AA29" i="5" s="1"/>
  <c r="K29" i="5"/>
  <c r="N29" i="5" s="1"/>
  <c r="Q29" i="5" s="1"/>
  <c r="I29" i="5"/>
  <c r="L29" i="5" s="1"/>
  <c r="O29" i="5" s="1"/>
  <c r="D29" i="5"/>
  <c r="G29" i="5" s="1"/>
  <c r="C29" i="5"/>
  <c r="F29" i="5" s="1"/>
  <c r="B29" i="5"/>
  <c r="E29" i="5" s="1"/>
  <c r="A30" i="5"/>
  <c r="S30" i="5" l="1"/>
  <c r="V30" i="5" s="1"/>
  <c r="Y30" i="5" s="1"/>
  <c r="T30" i="5"/>
  <c r="W30" i="5" s="1"/>
  <c r="Z30" i="5" s="1"/>
  <c r="U30" i="5"/>
  <c r="X30" i="5" s="1"/>
  <c r="AA30" i="5" s="1"/>
  <c r="I30" i="5"/>
  <c r="L30" i="5" s="1"/>
  <c r="O30" i="5" s="1"/>
  <c r="J30" i="5"/>
  <c r="M30" i="5" s="1"/>
  <c r="P30" i="5" s="1"/>
  <c r="K30" i="5"/>
  <c r="N30" i="5" s="1"/>
  <c r="Q30" i="5" s="1"/>
  <c r="D30" i="5"/>
  <c r="G30" i="5" s="1"/>
  <c r="C30" i="5"/>
  <c r="F30" i="5" s="1"/>
  <c r="B30" i="5"/>
  <c r="E30" i="5" s="1"/>
  <c r="A31" i="5"/>
  <c r="T31" i="5" l="1"/>
  <c r="W31" i="5" s="1"/>
  <c r="Z31" i="5" s="1"/>
  <c r="S31" i="5"/>
  <c r="V31" i="5" s="1"/>
  <c r="Y31" i="5" s="1"/>
  <c r="J31" i="5"/>
  <c r="M31" i="5" s="1"/>
  <c r="P31" i="5" s="1"/>
  <c r="I31" i="5"/>
  <c r="L31" i="5" s="1"/>
  <c r="O31" i="5" s="1"/>
  <c r="U31" i="5"/>
  <c r="X31" i="5" s="1"/>
  <c r="AA31" i="5" s="1"/>
  <c r="K31" i="5"/>
  <c r="N31" i="5" s="1"/>
  <c r="Q31" i="5" s="1"/>
  <c r="D31" i="5"/>
  <c r="G31" i="5" s="1"/>
  <c r="C31" i="5"/>
  <c r="F31" i="5" s="1"/>
  <c r="B31" i="5"/>
  <c r="E31" i="5" s="1"/>
  <c r="A32" i="5"/>
  <c r="U32" i="5" l="1"/>
  <c r="X32" i="5" s="1"/>
  <c r="AA32" i="5" s="1"/>
  <c r="T32" i="5"/>
  <c r="W32" i="5" s="1"/>
  <c r="Z32" i="5" s="1"/>
  <c r="S32" i="5"/>
  <c r="V32" i="5" s="1"/>
  <c r="Y32" i="5" s="1"/>
  <c r="J32" i="5"/>
  <c r="M32" i="5" s="1"/>
  <c r="P32" i="5" s="1"/>
  <c r="K32" i="5"/>
  <c r="N32" i="5" s="1"/>
  <c r="Q32" i="5" s="1"/>
  <c r="I32" i="5"/>
  <c r="L32" i="5" s="1"/>
  <c r="O32" i="5" s="1"/>
  <c r="D32" i="5"/>
  <c r="G32" i="5" s="1"/>
  <c r="C32" i="5"/>
  <c r="F32" i="5" s="1"/>
  <c r="A33" i="5"/>
  <c r="B32" i="5"/>
  <c r="E32" i="5" s="1"/>
  <c r="K33" i="5" l="1"/>
  <c r="N33" i="5" s="1"/>
  <c r="Q33" i="5" s="1"/>
  <c r="U33" i="5"/>
  <c r="X33" i="5" s="1"/>
  <c r="AA33" i="5" s="1"/>
  <c r="T33" i="5"/>
  <c r="W33" i="5" s="1"/>
  <c r="Z33" i="5" s="1"/>
  <c r="J33" i="5"/>
  <c r="M33" i="5" s="1"/>
  <c r="P33" i="5" s="1"/>
  <c r="I33" i="5"/>
  <c r="L33" i="5" s="1"/>
  <c r="O33" i="5" s="1"/>
  <c r="S33" i="5"/>
  <c r="V33" i="5" s="1"/>
  <c r="Y33" i="5" s="1"/>
  <c r="A34" i="5"/>
  <c r="D33" i="5"/>
  <c r="G33" i="5" s="1"/>
  <c r="B33" i="5"/>
  <c r="E33" i="5" s="1"/>
  <c r="C33" i="5"/>
  <c r="F33" i="5" s="1"/>
  <c r="U34" i="5" l="1"/>
  <c r="X34" i="5" s="1"/>
  <c r="AA34" i="5" s="1"/>
  <c r="T34" i="5"/>
  <c r="W34" i="5" s="1"/>
  <c r="Z34" i="5" s="1"/>
  <c r="J34" i="5"/>
  <c r="M34" i="5" s="1"/>
  <c r="P34" i="5" s="1"/>
  <c r="K34" i="5"/>
  <c r="N34" i="5" s="1"/>
  <c r="Q34" i="5" s="1"/>
  <c r="S34" i="5"/>
  <c r="V34" i="5" s="1"/>
  <c r="Y34" i="5" s="1"/>
  <c r="I34" i="5"/>
  <c r="L34" i="5" s="1"/>
  <c r="O34" i="5" s="1"/>
  <c r="A35" i="5"/>
  <c r="C34" i="5"/>
  <c r="F34" i="5" s="1"/>
  <c r="B34" i="5"/>
  <c r="E34" i="5" s="1"/>
  <c r="D34" i="5"/>
  <c r="G34" i="5" s="1"/>
  <c r="T35" i="5" l="1"/>
  <c r="W35" i="5" s="1"/>
  <c r="Z35" i="5" s="1"/>
  <c r="S35" i="5"/>
  <c r="V35" i="5" s="1"/>
  <c r="Y35" i="5" s="1"/>
  <c r="K35" i="5"/>
  <c r="N35" i="5" s="1"/>
  <c r="Q35" i="5" s="1"/>
  <c r="U35" i="5"/>
  <c r="X35" i="5" s="1"/>
  <c r="AA35" i="5" s="1"/>
  <c r="J35" i="5"/>
  <c r="M35" i="5" s="1"/>
  <c r="P35" i="5" s="1"/>
  <c r="I35" i="5"/>
  <c r="L35" i="5" s="1"/>
  <c r="O35" i="5" s="1"/>
  <c r="B35" i="5"/>
  <c r="E35" i="5" s="1"/>
  <c r="A36" i="5"/>
  <c r="D35" i="5"/>
  <c r="G35" i="5" s="1"/>
  <c r="C35" i="5"/>
  <c r="F35" i="5" s="1"/>
  <c r="S36" i="5" l="1"/>
  <c r="V36" i="5" s="1"/>
  <c r="Y36" i="5" s="1"/>
  <c r="T36" i="5"/>
  <c r="W36" i="5" s="1"/>
  <c r="Z36" i="5" s="1"/>
  <c r="K36" i="5"/>
  <c r="N36" i="5" s="1"/>
  <c r="Q36" i="5" s="1"/>
  <c r="J36" i="5"/>
  <c r="M36" i="5" s="1"/>
  <c r="P36" i="5" s="1"/>
  <c r="U36" i="5"/>
  <c r="X36" i="5" s="1"/>
  <c r="AA36" i="5" s="1"/>
  <c r="I36" i="5"/>
  <c r="L36" i="5" s="1"/>
  <c r="O36" i="5" s="1"/>
  <c r="C36" i="5"/>
  <c r="F36" i="5" s="1"/>
  <c r="B36" i="5"/>
  <c r="E36" i="5" s="1"/>
  <c r="A37" i="5"/>
  <c r="D36" i="5"/>
  <c r="G36" i="5" s="1"/>
  <c r="J37" i="5" l="1"/>
  <c r="M37" i="5" s="1"/>
  <c r="P37" i="5" s="1"/>
  <c r="U37" i="5"/>
  <c r="X37" i="5" s="1"/>
  <c r="AA37" i="5" s="1"/>
  <c r="K37" i="5"/>
  <c r="N37" i="5" s="1"/>
  <c r="Q37" i="5" s="1"/>
  <c r="T37" i="5"/>
  <c r="W37" i="5" s="1"/>
  <c r="Z37" i="5" s="1"/>
  <c r="S37" i="5"/>
  <c r="V37" i="5" s="1"/>
  <c r="Y37" i="5" s="1"/>
  <c r="I37" i="5"/>
  <c r="L37" i="5" s="1"/>
  <c r="O37" i="5" s="1"/>
  <c r="D37" i="5"/>
  <c r="G37" i="5" s="1"/>
  <c r="C37" i="5"/>
  <c r="F37" i="5" s="1"/>
  <c r="B37" i="5"/>
  <c r="E37" i="5" s="1"/>
  <c r="A38" i="5"/>
  <c r="K38" i="5" l="1"/>
  <c r="N38" i="5" s="1"/>
  <c r="Q38" i="5" s="1"/>
  <c r="I38" i="5"/>
  <c r="L38" i="5" s="1"/>
  <c r="O38" i="5" s="1"/>
  <c r="J38" i="5"/>
  <c r="M38" i="5" s="1"/>
  <c r="P38" i="5" s="1"/>
  <c r="S38" i="5"/>
  <c r="V38" i="5" s="1"/>
  <c r="Y38" i="5" s="1"/>
  <c r="T38" i="5"/>
  <c r="W38" i="5" s="1"/>
  <c r="Z38" i="5" s="1"/>
  <c r="U38" i="5"/>
  <c r="X38" i="5" s="1"/>
  <c r="AA38" i="5" s="1"/>
  <c r="D38" i="5"/>
  <c r="G38" i="5" s="1"/>
  <c r="C38" i="5"/>
  <c r="F38" i="5" s="1"/>
  <c r="B38" i="5"/>
  <c r="E38" i="5" s="1"/>
  <c r="A39" i="5"/>
  <c r="S39" i="5" l="1"/>
  <c r="V39" i="5" s="1"/>
  <c r="Y39" i="5" s="1"/>
  <c r="J39" i="5"/>
  <c r="M39" i="5" s="1"/>
  <c r="P39" i="5" s="1"/>
  <c r="T39" i="5"/>
  <c r="W39" i="5" s="1"/>
  <c r="Z39" i="5" s="1"/>
  <c r="I39" i="5"/>
  <c r="L39" i="5" s="1"/>
  <c r="O39" i="5" s="1"/>
  <c r="U39" i="5"/>
  <c r="X39" i="5" s="1"/>
  <c r="AA39" i="5" s="1"/>
  <c r="K39" i="5"/>
  <c r="N39" i="5" s="1"/>
  <c r="Q39" i="5" s="1"/>
  <c r="D39" i="5"/>
  <c r="G39" i="5" s="1"/>
  <c r="C39" i="5"/>
  <c r="F39" i="5" s="1"/>
  <c r="B39" i="5"/>
  <c r="E39" i="5" s="1"/>
  <c r="A40" i="5"/>
  <c r="T40" i="5" l="1"/>
  <c r="W40" i="5" s="1"/>
  <c r="Z40" i="5" s="1"/>
  <c r="K40" i="5"/>
  <c r="N40" i="5" s="1"/>
  <c r="Q40" i="5" s="1"/>
  <c r="J40" i="5"/>
  <c r="M40" i="5" s="1"/>
  <c r="P40" i="5" s="1"/>
  <c r="U40" i="5"/>
  <c r="X40" i="5" s="1"/>
  <c r="AA40" i="5" s="1"/>
  <c r="S40" i="5"/>
  <c r="V40" i="5" s="1"/>
  <c r="Y40" i="5" s="1"/>
  <c r="I40" i="5"/>
  <c r="L40" i="5" s="1"/>
  <c r="O40" i="5" s="1"/>
  <c r="D40" i="5"/>
  <c r="G40" i="5" s="1"/>
  <c r="C40" i="5"/>
  <c r="F40" i="5" s="1"/>
  <c r="A41" i="5"/>
  <c r="B40" i="5"/>
  <c r="E40" i="5" s="1"/>
  <c r="J41" i="5" l="1"/>
  <c r="M41" i="5" s="1"/>
  <c r="P41" i="5" s="1"/>
  <c r="T41" i="5"/>
  <c r="W41" i="5" s="1"/>
  <c r="Z41" i="5" s="1"/>
  <c r="U41" i="5"/>
  <c r="X41" i="5" s="1"/>
  <c r="AA41" i="5" s="1"/>
  <c r="S41" i="5"/>
  <c r="V41" i="5" s="1"/>
  <c r="Y41" i="5" s="1"/>
  <c r="K41" i="5"/>
  <c r="N41" i="5" s="1"/>
  <c r="Q41" i="5" s="1"/>
  <c r="I41" i="5"/>
  <c r="L41" i="5" s="1"/>
  <c r="O41" i="5" s="1"/>
  <c r="A42" i="5"/>
  <c r="D41" i="5"/>
  <c r="G41" i="5" s="1"/>
  <c r="B41" i="5"/>
  <c r="E41" i="5" s="1"/>
  <c r="C41" i="5"/>
  <c r="F41" i="5" s="1"/>
  <c r="S42" i="5" l="1"/>
  <c r="V42" i="5" s="1"/>
  <c r="Y42" i="5" s="1"/>
  <c r="T42" i="5"/>
  <c r="W42" i="5" s="1"/>
  <c r="Z42" i="5" s="1"/>
  <c r="J42" i="5"/>
  <c r="M42" i="5" s="1"/>
  <c r="P42" i="5" s="1"/>
  <c r="U42" i="5"/>
  <c r="X42" i="5" s="1"/>
  <c r="AA42" i="5" s="1"/>
  <c r="I42" i="5"/>
  <c r="L42" i="5" s="1"/>
  <c r="O42" i="5" s="1"/>
  <c r="K42" i="5"/>
  <c r="N42" i="5" s="1"/>
  <c r="Q42" i="5" s="1"/>
  <c r="A43" i="5"/>
  <c r="C42" i="5"/>
  <c r="F42" i="5" s="1"/>
  <c r="B42" i="5"/>
  <c r="E42" i="5" s="1"/>
  <c r="D42" i="5"/>
  <c r="G42" i="5" s="1"/>
  <c r="S43" i="5" l="1"/>
  <c r="V43" i="5" s="1"/>
  <c r="Y43" i="5" s="1"/>
  <c r="T43" i="5"/>
  <c r="W43" i="5" s="1"/>
  <c r="Z43" i="5" s="1"/>
  <c r="J43" i="5"/>
  <c r="M43" i="5" s="1"/>
  <c r="P43" i="5" s="1"/>
  <c r="K43" i="5"/>
  <c r="N43" i="5" s="1"/>
  <c r="Q43" i="5" s="1"/>
  <c r="U43" i="5"/>
  <c r="X43" i="5" s="1"/>
  <c r="AA43" i="5" s="1"/>
  <c r="I43" i="5"/>
  <c r="L43" i="5" s="1"/>
  <c r="O43" i="5" s="1"/>
  <c r="B43" i="5"/>
  <c r="E43" i="5" s="1"/>
  <c r="A44" i="5"/>
  <c r="D43" i="5"/>
  <c r="G43" i="5" s="1"/>
  <c r="C43" i="5"/>
  <c r="F43" i="5" s="1"/>
  <c r="K44" i="5" l="1"/>
  <c r="N44" i="5" s="1"/>
  <c r="Q44" i="5" s="1"/>
  <c r="U44" i="5"/>
  <c r="X44" i="5" s="1"/>
  <c r="AA44" i="5" s="1"/>
  <c r="J44" i="5"/>
  <c r="M44" i="5" s="1"/>
  <c r="P44" i="5" s="1"/>
  <c r="T44" i="5"/>
  <c r="W44" i="5" s="1"/>
  <c r="Z44" i="5" s="1"/>
  <c r="S44" i="5"/>
  <c r="V44" i="5" s="1"/>
  <c r="Y44" i="5" s="1"/>
  <c r="I44" i="5"/>
  <c r="L44" i="5" s="1"/>
  <c r="O44" i="5" s="1"/>
  <c r="C44" i="5"/>
  <c r="F44" i="5" s="1"/>
  <c r="B44" i="5"/>
  <c r="E44" i="5" s="1"/>
  <c r="A45" i="5"/>
  <c r="D44" i="5"/>
  <c r="G44" i="5" s="1"/>
  <c r="S45" i="5" l="1"/>
  <c r="V45" i="5" s="1"/>
  <c r="Y45" i="5" s="1"/>
  <c r="T45" i="5"/>
  <c r="W45" i="5" s="1"/>
  <c r="Z45" i="5" s="1"/>
  <c r="U45" i="5"/>
  <c r="X45" i="5" s="1"/>
  <c r="AA45" i="5" s="1"/>
  <c r="J45" i="5"/>
  <c r="M45" i="5" s="1"/>
  <c r="P45" i="5" s="1"/>
  <c r="I45" i="5"/>
  <c r="L45" i="5" s="1"/>
  <c r="O45" i="5" s="1"/>
  <c r="K45" i="5"/>
  <c r="N45" i="5" s="1"/>
  <c r="Q45" i="5" s="1"/>
  <c r="D45" i="5"/>
  <c r="G45" i="5" s="1"/>
  <c r="C45" i="5"/>
  <c r="F45" i="5" s="1"/>
  <c r="B45" i="5"/>
  <c r="E45" i="5" s="1"/>
  <c r="A46" i="5"/>
  <c r="T46" i="5" l="1"/>
  <c r="W46" i="5" s="1"/>
  <c r="Z46" i="5" s="1"/>
  <c r="U46" i="5"/>
  <c r="X46" i="5" s="1"/>
  <c r="AA46" i="5" s="1"/>
  <c r="K46" i="5"/>
  <c r="N46" i="5" s="1"/>
  <c r="Q46" i="5" s="1"/>
  <c r="I46" i="5"/>
  <c r="L46" i="5" s="1"/>
  <c r="O46" i="5" s="1"/>
  <c r="S46" i="5"/>
  <c r="V46" i="5" s="1"/>
  <c r="Y46" i="5" s="1"/>
  <c r="J46" i="5"/>
  <c r="M46" i="5" s="1"/>
  <c r="P46" i="5" s="1"/>
  <c r="D46" i="5"/>
  <c r="G46" i="5" s="1"/>
  <c r="C46" i="5"/>
  <c r="F46" i="5" s="1"/>
  <c r="B46" i="5"/>
  <c r="E46" i="5" s="1"/>
  <c r="A47" i="5"/>
  <c r="J47" i="5" l="1"/>
  <c r="M47" i="5" s="1"/>
  <c r="P47" i="5" s="1"/>
  <c r="S47" i="5"/>
  <c r="V47" i="5" s="1"/>
  <c r="Y47" i="5" s="1"/>
  <c r="K47" i="5"/>
  <c r="N47" i="5" s="1"/>
  <c r="Q47" i="5" s="1"/>
  <c r="I47" i="5"/>
  <c r="L47" i="5" s="1"/>
  <c r="O47" i="5" s="1"/>
  <c r="T47" i="5"/>
  <c r="W47" i="5" s="1"/>
  <c r="Z47" i="5" s="1"/>
  <c r="U47" i="5"/>
  <c r="X47" i="5" s="1"/>
  <c r="AA47" i="5" s="1"/>
  <c r="D47" i="5"/>
  <c r="G47" i="5" s="1"/>
  <c r="C47" i="5"/>
  <c r="F47" i="5" s="1"/>
  <c r="B47" i="5"/>
  <c r="E47" i="5" s="1"/>
  <c r="A48" i="5"/>
  <c r="U48" i="5" l="1"/>
  <c r="X48" i="5" s="1"/>
  <c r="AA48" i="5" s="1"/>
  <c r="S48" i="5"/>
  <c r="V48" i="5" s="1"/>
  <c r="Y48" i="5" s="1"/>
  <c r="T48" i="5"/>
  <c r="W48" i="5" s="1"/>
  <c r="Z48" i="5" s="1"/>
  <c r="J48" i="5"/>
  <c r="M48" i="5" s="1"/>
  <c r="P48" i="5" s="1"/>
  <c r="I48" i="5"/>
  <c r="L48" i="5" s="1"/>
  <c r="O48" i="5" s="1"/>
  <c r="K48" i="5"/>
  <c r="N48" i="5" s="1"/>
  <c r="Q48" i="5" s="1"/>
  <c r="D48" i="5"/>
  <c r="G48" i="5" s="1"/>
  <c r="C48" i="5"/>
  <c r="F48" i="5" s="1"/>
  <c r="A49" i="5"/>
  <c r="B48" i="5"/>
  <c r="E48" i="5" s="1"/>
  <c r="J49" i="5" l="1"/>
  <c r="M49" i="5" s="1"/>
  <c r="P49" i="5" s="1"/>
  <c r="S49" i="5"/>
  <c r="V49" i="5" s="1"/>
  <c r="Y49" i="5" s="1"/>
  <c r="T49" i="5"/>
  <c r="W49" i="5" s="1"/>
  <c r="Z49" i="5" s="1"/>
  <c r="U49" i="5"/>
  <c r="X49" i="5" s="1"/>
  <c r="AA49" i="5" s="1"/>
  <c r="K49" i="5"/>
  <c r="N49" i="5" s="1"/>
  <c r="Q49" i="5" s="1"/>
  <c r="I49" i="5"/>
  <c r="L49" i="5" s="1"/>
  <c r="O49" i="5" s="1"/>
  <c r="A50" i="5"/>
  <c r="D49" i="5"/>
  <c r="G49" i="5" s="1"/>
  <c r="B49" i="5"/>
  <c r="E49" i="5" s="1"/>
  <c r="C49" i="5"/>
  <c r="F49" i="5" s="1"/>
  <c r="J50" i="5" l="1"/>
  <c r="M50" i="5" s="1"/>
  <c r="P50" i="5" s="1"/>
  <c r="T50" i="5"/>
  <c r="W50" i="5" s="1"/>
  <c r="Z50" i="5" s="1"/>
  <c r="U50" i="5"/>
  <c r="X50" i="5" s="1"/>
  <c r="AA50" i="5" s="1"/>
  <c r="I50" i="5"/>
  <c r="L50" i="5" s="1"/>
  <c r="O50" i="5" s="1"/>
  <c r="S50" i="5"/>
  <c r="V50" i="5" s="1"/>
  <c r="Y50" i="5" s="1"/>
  <c r="K50" i="5"/>
  <c r="N50" i="5" s="1"/>
  <c r="Q50" i="5" s="1"/>
  <c r="A51" i="5"/>
  <c r="C50" i="5"/>
  <c r="F50" i="5" s="1"/>
  <c r="B50" i="5"/>
  <c r="E50" i="5" s="1"/>
  <c r="D50" i="5"/>
  <c r="G50" i="5" s="1"/>
  <c r="S51" i="5" l="1"/>
  <c r="V51" i="5" s="1"/>
  <c r="Y51" i="5" s="1"/>
  <c r="U51" i="5"/>
  <c r="X51" i="5" s="1"/>
  <c r="AA51" i="5" s="1"/>
  <c r="K51" i="5"/>
  <c r="N51" i="5" s="1"/>
  <c r="Q51" i="5" s="1"/>
  <c r="J51" i="5"/>
  <c r="M51" i="5" s="1"/>
  <c r="P51" i="5" s="1"/>
  <c r="T51" i="5"/>
  <c r="W51" i="5" s="1"/>
  <c r="Z51" i="5" s="1"/>
  <c r="I51" i="5"/>
  <c r="L51" i="5" s="1"/>
  <c r="O51" i="5" s="1"/>
  <c r="B51" i="5"/>
  <c r="E51" i="5" s="1"/>
  <c r="A52" i="5"/>
  <c r="D51" i="5"/>
  <c r="G51" i="5" s="1"/>
  <c r="C51" i="5"/>
  <c r="F51" i="5" s="1"/>
  <c r="S52" i="5" l="1"/>
  <c r="V52" i="5" s="1"/>
  <c r="Y52" i="5" s="1"/>
  <c r="T52" i="5"/>
  <c r="W52" i="5" s="1"/>
  <c r="Z52" i="5" s="1"/>
  <c r="U52" i="5"/>
  <c r="X52" i="5" s="1"/>
  <c r="AA52" i="5" s="1"/>
  <c r="J52" i="5"/>
  <c r="M52" i="5" s="1"/>
  <c r="P52" i="5" s="1"/>
  <c r="K52" i="5"/>
  <c r="N52" i="5" s="1"/>
  <c r="Q52" i="5" s="1"/>
  <c r="I52" i="5"/>
  <c r="L52" i="5" s="1"/>
  <c r="O52" i="5" s="1"/>
  <c r="C52" i="5"/>
  <c r="F52" i="5" s="1"/>
  <c r="B52" i="5"/>
  <c r="E52" i="5" s="1"/>
  <c r="A53" i="5"/>
  <c r="D52" i="5"/>
  <c r="G52" i="5" s="1"/>
  <c r="J53" i="5" l="1"/>
  <c r="M53" i="5" s="1"/>
  <c r="P53" i="5" s="1"/>
  <c r="S53" i="5"/>
  <c r="V53" i="5" s="1"/>
  <c r="Y53" i="5" s="1"/>
  <c r="T53" i="5"/>
  <c r="W53" i="5" s="1"/>
  <c r="Z53" i="5" s="1"/>
  <c r="K53" i="5"/>
  <c r="N53" i="5" s="1"/>
  <c r="Q53" i="5" s="1"/>
  <c r="U53" i="5"/>
  <c r="X53" i="5" s="1"/>
  <c r="AA53" i="5" s="1"/>
  <c r="I53" i="5"/>
  <c r="L53" i="5" s="1"/>
  <c r="O53" i="5" s="1"/>
  <c r="D53" i="5"/>
  <c r="G53" i="5" s="1"/>
  <c r="C53" i="5"/>
  <c r="F53" i="5" s="1"/>
  <c r="B53" i="5"/>
  <c r="E53" i="5" s="1"/>
  <c r="A54" i="5"/>
  <c r="J54" i="5" l="1"/>
  <c r="M54" i="5" s="1"/>
  <c r="P54" i="5" s="1"/>
  <c r="I54" i="5"/>
  <c r="L54" i="5" s="1"/>
  <c r="O54" i="5" s="1"/>
  <c r="U54" i="5"/>
  <c r="X54" i="5" s="1"/>
  <c r="AA54" i="5" s="1"/>
  <c r="S54" i="5"/>
  <c r="V54" i="5" s="1"/>
  <c r="Y54" i="5" s="1"/>
  <c r="T54" i="5"/>
  <c r="W54" i="5" s="1"/>
  <c r="Z54" i="5" s="1"/>
  <c r="K54" i="5"/>
  <c r="N54" i="5" s="1"/>
  <c r="Q54" i="5" s="1"/>
  <c r="D54" i="5"/>
  <c r="G54" i="5" s="1"/>
  <c r="C54" i="5"/>
  <c r="F54" i="5" s="1"/>
  <c r="B54" i="5"/>
  <c r="E54" i="5" s="1"/>
  <c r="A55" i="5"/>
  <c r="J55" i="5" l="1"/>
  <c r="M55" i="5" s="1"/>
  <c r="P55" i="5" s="1"/>
  <c r="U55" i="5"/>
  <c r="X55" i="5" s="1"/>
  <c r="AA55" i="5" s="1"/>
  <c r="T55" i="5"/>
  <c r="W55" i="5" s="1"/>
  <c r="Z55" i="5" s="1"/>
  <c r="K55" i="5"/>
  <c r="N55" i="5" s="1"/>
  <c r="Q55" i="5" s="1"/>
  <c r="S55" i="5"/>
  <c r="V55" i="5" s="1"/>
  <c r="Y55" i="5" s="1"/>
  <c r="I55" i="5"/>
  <c r="L55" i="5" s="1"/>
  <c r="O55" i="5" s="1"/>
  <c r="D55" i="5"/>
  <c r="G55" i="5" s="1"/>
  <c r="C55" i="5"/>
  <c r="F55" i="5" s="1"/>
  <c r="B55" i="5"/>
  <c r="E55" i="5" s="1"/>
  <c r="A56" i="5"/>
  <c r="T56" i="5" l="1"/>
  <c r="W56" i="5" s="1"/>
  <c r="Z56" i="5" s="1"/>
  <c r="U56" i="5"/>
  <c r="X56" i="5" s="1"/>
  <c r="AA56" i="5" s="1"/>
  <c r="J56" i="5"/>
  <c r="M56" i="5" s="1"/>
  <c r="P56" i="5" s="1"/>
  <c r="K56" i="5"/>
  <c r="N56" i="5" s="1"/>
  <c r="Q56" i="5" s="1"/>
  <c r="S56" i="5"/>
  <c r="V56" i="5" s="1"/>
  <c r="Y56" i="5" s="1"/>
  <c r="I56" i="5"/>
  <c r="L56" i="5" s="1"/>
  <c r="O56" i="5" s="1"/>
  <c r="D56" i="5"/>
  <c r="G56" i="5" s="1"/>
  <c r="C56" i="5"/>
  <c r="F56" i="5" s="1"/>
  <c r="A57" i="5"/>
  <c r="B56" i="5"/>
  <c r="E56" i="5" s="1"/>
  <c r="J57" i="5" l="1"/>
  <c r="M57" i="5" s="1"/>
  <c r="P57" i="5" s="1"/>
  <c r="S57" i="5"/>
  <c r="V57" i="5" s="1"/>
  <c r="Y57" i="5" s="1"/>
  <c r="U57" i="5"/>
  <c r="X57" i="5" s="1"/>
  <c r="AA57" i="5" s="1"/>
  <c r="T57" i="5"/>
  <c r="W57" i="5" s="1"/>
  <c r="Z57" i="5" s="1"/>
  <c r="K57" i="5"/>
  <c r="N57" i="5" s="1"/>
  <c r="Q57" i="5" s="1"/>
  <c r="I57" i="5"/>
  <c r="L57" i="5" s="1"/>
  <c r="O57" i="5" s="1"/>
  <c r="A58" i="5"/>
  <c r="D57" i="5"/>
  <c r="G57" i="5" s="1"/>
  <c r="B57" i="5"/>
  <c r="E57" i="5" s="1"/>
  <c r="C57" i="5"/>
  <c r="F57" i="5" s="1"/>
  <c r="S58" i="5" l="1"/>
  <c r="V58" i="5" s="1"/>
  <c r="Y58" i="5" s="1"/>
  <c r="U58" i="5"/>
  <c r="X58" i="5" s="1"/>
  <c r="AA58" i="5" s="1"/>
  <c r="K58" i="5"/>
  <c r="N58" i="5" s="1"/>
  <c r="Q58" i="5" s="1"/>
  <c r="J58" i="5"/>
  <c r="M58" i="5" s="1"/>
  <c r="P58" i="5" s="1"/>
  <c r="T58" i="5"/>
  <c r="W58" i="5" s="1"/>
  <c r="Z58" i="5" s="1"/>
  <c r="I58" i="5"/>
  <c r="L58" i="5" s="1"/>
  <c r="O58" i="5" s="1"/>
  <c r="A59" i="5"/>
  <c r="C58" i="5"/>
  <c r="F58" i="5" s="1"/>
  <c r="B58" i="5"/>
  <c r="E58" i="5" s="1"/>
  <c r="D58" i="5"/>
  <c r="G58" i="5" s="1"/>
  <c r="J59" i="5" l="1"/>
  <c r="M59" i="5" s="1"/>
  <c r="P59" i="5" s="1"/>
  <c r="T59" i="5"/>
  <c r="W59" i="5" s="1"/>
  <c r="Z59" i="5" s="1"/>
  <c r="U59" i="5"/>
  <c r="X59" i="5" s="1"/>
  <c r="AA59" i="5" s="1"/>
  <c r="S59" i="5"/>
  <c r="V59" i="5" s="1"/>
  <c r="Y59" i="5" s="1"/>
  <c r="K59" i="5"/>
  <c r="N59" i="5" s="1"/>
  <c r="Q59" i="5" s="1"/>
  <c r="I59" i="5"/>
  <c r="L59" i="5" s="1"/>
  <c r="O59" i="5" s="1"/>
  <c r="B59" i="5"/>
  <c r="E59" i="5" s="1"/>
  <c r="A60" i="5"/>
  <c r="D59" i="5"/>
  <c r="G59" i="5" s="1"/>
  <c r="C59" i="5"/>
  <c r="F59" i="5" s="1"/>
  <c r="K60" i="5" l="1"/>
  <c r="N60" i="5" s="1"/>
  <c r="Q60" i="5" s="1"/>
  <c r="S60" i="5"/>
  <c r="V60" i="5" s="1"/>
  <c r="Y60" i="5" s="1"/>
  <c r="J60" i="5"/>
  <c r="M60" i="5" s="1"/>
  <c r="P60" i="5" s="1"/>
  <c r="U60" i="5"/>
  <c r="X60" i="5" s="1"/>
  <c r="AA60" i="5" s="1"/>
  <c r="T60" i="5"/>
  <c r="W60" i="5" s="1"/>
  <c r="Z60" i="5" s="1"/>
  <c r="I60" i="5"/>
  <c r="L60" i="5" s="1"/>
  <c r="O60" i="5" s="1"/>
  <c r="C60" i="5"/>
  <c r="F60" i="5" s="1"/>
  <c r="B60" i="5"/>
  <c r="E60" i="5" s="1"/>
  <c r="A61" i="5"/>
  <c r="D60" i="5"/>
  <c r="G60" i="5" s="1"/>
  <c r="T61" i="5" l="1"/>
  <c r="W61" i="5" s="1"/>
  <c r="Z61" i="5" s="1"/>
  <c r="U61" i="5"/>
  <c r="X61" i="5" s="1"/>
  <c r="AA61" i="5" s="1"/>
  <c r="S61" i="5"/>
  <c r="V61" i="5" s="1"/>
  <c r="Y61" i="5" s="1"/>
  <c r="K61" i="5"/>
  <c r="N61" i="5" s="1"/>
  <c r="Q61" i="5" s="1"/>
  <c r="J61" i="5"/>
  <c r="M61" i="5" s="1"/>
  <c r="P61" i="5" s="1"/>
  <c r="I61" i="5"/>
  <c r="L61" i="5" s="1"/>
  <c r="O61" i="5" s="1"/>
  <c r="D61" i="5"/>
  <c r="G61" i="5" s="1"/>
  <c r="C61" i="5"/>
  <c r="F61" i="5" s="1"/>
  <c r="B61" i="5"/>
  <c r="E61" i="5" s="1"/>
  <c r="A62" i="5"/>
  <c r="U62" i="5" l="1"/>
  <c r="X62" i="5" s="1"/>
  <c r="AA62" i="5" s="1"/>
  <c r="S62" i="5"/>
  <c r="V62" i="5" s="1"/>
  <c r="Y62" i="5" s="1"/>
  <c r="T62" i="5"/>
  <c r="W62" i="5" s="1"/>
  <c r="Z62" i="5" s="1"/>
  <c r="J62" i="5"/>
  <c r="M62" i="5" s="1"/>
  <c r="P62" i="5" s="1"/>
  <c r="K62" i="5"/>
  <c r="N62" i="5" s="1"/>
  <c r="Q62" i="5" s="1"/>
  <c r="I62" i="5"/>
  <c r="L62" i="5" s="1"/>
  <c r="O62" i="5" s="1"/>
  <c r="D62" i="5"/>
  <c r="G62" i="5" s="1"/>
  <c r="C62" i="5"/>
  <c r="F62" i="5" s="1"/>
  <c r="B62" i="5"/>
  <c r="E62" i="5" s="1"/>
  <c r="A63" i="5"/>
  <c r="S63" i="5" l="1"/>
  <c r="V63" i="5" s="1"/>
  <c r="Y63" i="5" s="1"/>
  <c r="T63" i="5"/>
  <c r="W63" i="5" s="1"/>
  <c r="Z63" i="5" s="1"/>
  <c r="U63" i="5"/>
  <c r="X63" i="5" s="1"/>
  <c r="AA63" i="5" s="1"/>
  <c r="K63" i="5"/>
  <c r="N63" i="5" s="1"/>
  <c r="Q63" i="5" s="1"/>
  <c r="J63" i="5"/>
  <c r="M63" i="5" s="1"/>
  <c r="P63" i="5" s="1"/>
  <c r="I63" i="5"/>
  <c r="L63" i="5" s="1"/>
  <c r="O63" i="5" s="1"/>
  <c r="D63" i="5"/>
  <c r="G63" i="5" s="1"/>
  <c r="C63" i="5"/>
  <c r="F63" i="5" s="1"/>
  <c r="B63" i="5"/>
  <c r="E63" i="5" s="1"/>
  <c r="A64" i="5"/>
  <c r="S64" i="5" l="1"/>
  <c r="V64" i="5" s="1"/>
  <c r="Y64" i="5" s="1"/>
  <c r="J64" i="5"/>
  <c r="M64" i="5" s="1"/>
  <c r="P64" i="5" s="1"/>
  <c r="U64" i="5"/>
  <c r="X64" i="5" s="1"/>
  <c r="AA64" i="5" s="1"/>
  <c r="T64" i="5"/>
  <c r="W64" i="5" s="1"/>
  <c r="Z64" i="5" s="1"/>
  <c r="K64" i="5"/>
  <c r="N64" i="5" s="1"/>
  <c r="Q64" i="5" s="1"/>
  <c r="I64" i="5"/>
  <c r="L64" i="5" s="1"/>
  <c r="O64" i="5" s="1"/>
  <c r="D64" i="5"/>
  <c r="G64" i="5" s="1"/>
  <c r="C64" i="5"/>
  <c r="F64" i="5" s="1"/>
  <c r="A65" i="5"/>
  <c r="B64" i="5"/>
  <c r="E64" i="5" s="1"/>
  <c r="J65" i="5" l="1"/>
  <c r="M65" i="5" s="1"/>
  <c r="P65" i="5" s="1"/>
  <c r="T65" i="5"/>
  <c r="W65" i="5" s="1"/>
  <c r="Z65" i="5" s="1"/>
  <c r="K65" i="5"/>
  <c r="N65" i="5" s="1"/>
  <c r="Q65" i="5" s="1"/>
  <c r="S65" i="5"/>
  <c r="V65" i="5" s="1"/>
  <c r="Y65" i="5" s="1"/>
  <c r="I65" i="5"/>
  <c r="L65" i="5" s="1"/>
  <c r="O65" i="5" s="1"/>
  <c r="U65" i="5"/>
  <c r="X65" i="5" s="1"/>
  <c r="AA65" i="5" s="1"/>
  <c r="A66" i="5"/>
  <c r="D65" i="5"/>
  <c r="G65" i="5" s="1"/>
  <c r="B65" i="5"/>
  <c r="E65" i="5" s="1"/>
  <c r="C65" i="5"/>
  <c r="F65" i="5" s="1"/>
  <c r="T66" i="5" l="1"/>
  <c r="W66" i="5" s="1"/>
  <c r="Z66" i="5" s="1"/>
  <c r="J66" i="5"/>
  <c r="M66" i="5" s="1"/>
  <c r="P66" i="5" s="1"/>
  <c r="U66" i="5"/>
  <c r="X66" i="5" s="1"/>
  <c r="AA66" i="5" s="1"/>
  <c r="S66" i="5"/>
  <c r="V66" i="5" s="1"/>
  <c r="Y66" i="5" s="1"/>
  <c r="K66" i="5"/>
  <c r="N66" i="5" s="1"/>
  <c r="Q66" i="5" s="1"/>
  <c r="I66" i="5"/>
  <c r="L66" i="5" s="1"/>
  <c r="O66" i="5" s="1"/>
  <c r="A67" i="5"/>
  <c r="C66" i="5"/>
  <c r="F66" i="5" s="1"/>
  <c r="D66" i="5"/>
  <c r="G66" i="5" s="1"/>
  <c r="B66" i="5"/>
  <c r="E66" i="5" s="1"/>
  <c r="S67" i="5" l="1"/>
  <c r="V67" i="5" s="1"/>
  <c r="Y67" i="5" s="1"/>
  <c r="I67" i="5"/>
  <c r="L67" i="5" s="1"/>
  <c r="O67" i="5" s="1"/>
  <c r="U67" i="5"/>
  <c r="X67" i="5" s="1"/>
  <c r="AA67" i="5" s="1"/>
  <c r="J67" i="5"/>
  <c r="M67" i="5" s="1"/>
  <c r="P67" i="5" s="1"/>
  <c r="T67" i="5"/>
  <c r="W67" i="5" s="1"/>
  <c r="Z67" i="5" s="1"/>
  <c r="K67" i="5"/>
  <c r="N67" i="5" s="1"/>
  <c r="Q67" i="5" s="1"/>
  <c r="B67" i="5"/>
  <c r="E67" i="5" s="1"/>
  <c r="A68" i="5"/>
  <c r="D67" i="5"/>
  <c r="G67" i="5" s="1"/>
  <c r="C67" i="5"/>
  <c r="F67" i="5" s="1"/>
  <c r="T68" i="5" l="1"/>
  <c r="W68" i="5" s="1"/>
  <c r="Z68" i="5" s="1"/>
  <c r="U68" i="5"/>
  <c r="X68" i="5" s="1"/>
  <c r="AA68" i="5" s="1"/>
  <c r="J68" i="5"/>
  <c r="M68" i="5" s="1"/>
  <c r="P68" i="5" s="1"/>
  <c r="S68" i="5"/>
  <c r="V68" i="5" s="1"/>
  <c r="Y68" i="5" s="1"/>
  <c r="K68" i="5"/>
  <c r="N68" i="5" s="1"/>
  <c r="Q68" i="5" s="1"/>
  <c r="I68" i="5"/>
  <c r="L68" i="5" s="1"/>
  <c r="O68" i="5" s="1"/>
  <c r="C68" i="5"/>
  <c r="F68" i="5" s="1"/>
  <c r="B68" i="5"/>
  <c r="E68" i="5" s="1"/>
  <c r="A69" i="5"/>
  <c r="D68" i="5"/>
  <c r="G68" i="5" s="1"/>
  <c r="S69" i="5" l="1"/>
  <c r="V69" i="5" s="1"/>
  <c r="Y69" i="5" s="1"/>
  <c r="T69" i="5"/>
  <c r="W69" i="5" s="1"/>
  <c r="Z69" i="5" s="1"/>
  <c r="J69" i="5"/>
  <c r="M69" i="5" s="1"/>
  <c r="P69" i="5" s="1"/>
  <c r="U69" i="5"/>
  <c r="X69" i="5" s="1"/>
  <c r="AA69" i="5" s="1"/>
  <c r="K69" i="5"/>
  <c r="N69" i="5" s="1"/>
  <c r="Q69" i="5" s="1"/>
  <c r="I69" i="5"/>
  <c r="L69" i="5" s="1"/>
  <c r="O69" i="5" s="1"/>
  <c r="D69" i="5"/>
  <c r="G69" i="5" s="1"/>
  <c r="C69" i="5"/>
  <c r="F69" i="5" s="1"/>
  <c r="B69" i="5"/>
  <c r="E69" i="5" s="1"/>
  <c r="A70" i="5"/>
  <c r="J70" i="5" l="1"/>
  <c r="M70" i="5" s="1"/>
  <c r="P70" i="5" s="1"/>
  <c r="T70" i="5"/>
  <c r="W70" i="5" s="1"/>
  <c r="Z70" i="5" s="1"/>
  <c r="U70" i="5"/>
  <c r="X70" i="5" s="1"/>
  <c r="AA70" i="5" s="1"/>
  <c r="S70" i="5"/>
  <c r="V70" i="5" s="1"/>
  <c r="Y70" i="5" s="1"/>
  <c r="I70" i="5"/>
  <c r="L70" i="5" s="1"/>
  <c r="O70" i="5" s="1"/>
  <c r="K70" i="5"/>
  <c r="N70" i="5" s="1"/>
  <c r="Q70" i="5" s="1"/>
  <c r="D70" i="5"/>
  <c r="G70" i="5" s="1"/>
  <c r="C70" i="5"/>
  <c r="F70" i="5" s="1"/>
  <c r="B70" i="5"/>
  <c r="E70" i="5" s="1"/>
  <c r="A71" i="5"/>
  <c r="J71" i="5" l="1"/>
  <c r="M71" i="5" s="1"/>
  <c r="P71" i="5" s="1"/>
  <c r="U71" i="5"/>
  <c r="X71" i="5" s="1"/>
  <c r="AA71" i="5" s="1"/>
  <c r="K71" i="5"/>
  <c r="N71" i="5" s="1"/>
  <c r="Q71" i="5" s="1"/>
  <c r="T71" i="5"/>
  <c r="W71" i="5" s="1"/>
  <c r="Z71" i="5" s="1"/>
  <c r="S71" i="5"/>
  <c r="V71" i="5" s="1"/>
  <c r="Y71" i="5" s="1"/>
  <c r="I71" i="5"/>
  <c r="L71" i="5" s="1"/>
  <c r="O71" i="5" s="1"/>
  <c r="D71" i="5"/>
  <c r="G71" i="5" s="1"/>
  <c r="C71" i="5"/>
  <c r="F71" i="5" s="1"/>
  <c r="B71" i="5"/>
  <c r="E71" i="5" s="1"/>
  <c r="A72" i="5"/>
  <c r="T72" i="5" l="1"/>
  <c r="W72" i="5" s="1"/>
  <c r="Z72" i="5" s="1"/>
  <c r="U72" i="5"/>
  <c r="X72" i="5" s="1"/>
  <c r="AA72" i="5" s="1"/>
  <c r="J72" i="5"/>
  <c r="M72" i="5" s="1"/>
  <c r="P72" i="5" s="1"/>
  <c r="S72" i="5"/>
  <c r="V72" i="5" s="1"/>
  <c r="Y72" i="5" s="1"/>
  <c r="K72" i="5"/>
  <c r="N72" i="5" s="1"/>
  <c r="Q72" i="5" s="1"/>
  <c r="I72" i="5"/>
  <c r="L72" i="5" s="1"/>
  <c r="O72" i="5" s="1"/>
  <c r="D72" i="5"/>
  <c r="G72" i="5" s="1"/>
  <c r="C72" i="5"/>
  <c r="F72" i="5" s="1"/>
  <c r="B72" i="5"/>
  <c r="E72" i="5" s="1"/>
  <c r="A73" i="5"/>
  <c r="K73" i="5" l="1"/>
  <c r="N73" i="5" s="1"/>
  <c r="Q73" i="5" s="1"/>
  <c r="S73" i="5"/>
  <c r="V73" i="5" s="1"/>
  <c r="Y73" i="5" s="1"/>
  <c r="J73" i="5"/>
  <c r="M73" i="5" s="1"/>
  <c r="P73" i="5" s="1"/>
  <c r="U73" i="5"/>
  <c r="X73" i="5" s="1"/>
  <c r="AA73" i="5" s="1"/>
  <c r="T73" i="5"/>
  <c r="W73" i="5" s="1"/>
  <c r="Z73" i="5" s="1"/>
  <c r="I73" i="5"/>
  <c r="L73" i="5" s="1"/>
  <c r="O73" i="5" s="1"/>
  <c r="A74" i="5"/>
  <c r="D73" i="5"/>
  <c r="G73" i="5" s="1"/>
  <c r="B73" i="5"/>
  <c r="E73" i="5" s="1"/>
  <c r="C73" i="5"/>
  <c r="F73" i="5" s="1"/>
  <c r="S74" i="5" l="1"/>
  <c r="V74" i="5" s="1"/>
  <c r="Y74" i="5" s="1"/>
  <c r="K74" i="5"/>
  <c r="N74" i="5" s="1"/>
  <c r="Q74" i="5" s="1"/>
  <c r="U74" i="5"/>
  <c r="X74" i="5" s="1"/>
  <c r="AA74" i="5" s="1"/>
  <c r="J74" i="5"/>
  <c r="M74" i="5" s="1"/>
  <c r="P74" i="5" s="1"/>
  <c r="T74" i="5"/>
  <c r="W74" i="5" s="1"/>
  <c r="Z74" i="5" s="1"/>
  <c r="I74" i="5"/>
  <c r="L74" i="5" s="1"/>
  <c r="O74" i="5" s="1"/>
  <c r="A75" i="5"/>
  <c r="D74" i="5"/>
  <c r="G74" i="5" s="1"/>
  <c r="C74" i="5"/>
  <c r="F74" i="5" s="1"/>
  <c r="B74" i="5"/>
  <c r="E74" i="5" s="1"/>
  <c r="T75" i="5" l="1"/>
  <c r="W75" i="5" s="1"/>
  <c r="Z75" i="5" s="1"/>
  <c r="U75" i="5"/>
  <c r="X75" i="5" s="1"/>
  <c r="AA75" i="5" s="1"/>
  <c r="J75" i="5"/>
  <c r="M75" i="5" s="1"/>
  <c r="P75" i="5" s="1"/>
  <c r="S75" i="5"/>
  <c r="V75" i="5" s="1"/>
  <c r="Y75" i="5" s="1"/>
  <c r="K75" i="5"/>
  <c r="N75" i="5" s="1"/>
  <c r="Q75" i="5" s="1"/>
  <c r="I75" i="5"/>
  <c r="L75" i="5" s="1"/>
  <c r="O75" i="5" s="1"/>
  <c r="B75" i="5"/>
  <c r="E75" i="5" s="1"/>
  <c r="A76" i="5"/>
  <c r="D75" i="5"/>
  <c r="G75" i="5" s="1"/>
  <c r="C75" i="5"/>
  <c r="F75" i="5" s="1"/>
  <c r="J76" i="5" l="1"/>
  <c r="M76" i="5" s="1"/>
  <c r="P76" i="5" s="1"/>
  <c r="S76" i="5"/>
  <c r="V76" i="5" s="1"/>
  <c r="Y76" i="5" s="1"/>
  <c r="U76" i="5"/>
  <c r="X76" i="5" s="1"/>
  <c r="AA76" i="5" s="1"/>
  <c r="T76" i="5"/>
  <c r="W76" i="5" s="1"/>
  <c r="Z76" i="5" s="1"/>
  <c r="K76" i="5"/>
  <c r="N76" i="5" s="1"/>
  <c r="Q76" i="5" s="1"/>
  <c r="I76" i="5"/>
  <c r="L76" i="5" s="1"/>
  <c r="O76" i="5" s="1"/>
  <c r="C76" i="5"/>
  <c r="F76" i="5" s="1"/>
  <c r="B76" i="5"/>
  <c r="E76" i="5" s="1"/>
  <c r="A77" i="5"/>
  <c r="D76" i="5"/>
  <c r="G76" i="5" s="1"/>
  <c r="U77" i="5" l="1"/>
  <c r="X77" i="5" s="1"/>
  <c r="AA77" i="5" s="1"/>
  <c r="S77" i="5"/>
  <c r="V77" i="5" s="1"/>
  <c r="Y77" i="5" s="1"/>
  <c r="J77" i="5"/>
  <c r="M77" i="5" s="1"/>
  <c r="P77" i="5" s="1"/>
  <c r="T77" i="5"/>
  <c r="W77" i="5" s="1"/>
  <c r="Z77" i="5" s="1"/>
  <c r="K77" i="5"/>
  <c r="N77" i="5" s="1"/>
  <c r="Q77" i="5" s="1"/>
  <c r="I77" i="5"/>
  <c r="L77" i="5" s="1"/>
  <c r="O77" i="5" s="1"/>
  <c r="D77" i="5"/>
  <c r="G77" i="5" s="1"/>
  <c r="C77" i="5"/>
  <c r="F77" i="5" s="1"/>
  <c r="B77" i="5"/>
  <c r="E77" i="5" s="1"/>
  <c r="A78" i="5"/>
  <c r="S78" i="5" l="1"/>
  <c r="V78" i="5" s="1"/>
  <c r="Y78" i="5" s="1"/>
  <c r="T78" i="5"/>
  <c r="W78" i="5" s="1"/>
  <c r="Z78" i="5" s="1"/>
  <c r="U78" i="5"/>
  <c r="X78" i="5" s="1"/>
  <c r="AA78" i="5" s="1"/>
  <c r="J78" i="5"/>
  <c r="M78" i="5" s="1"/>
  <c r="P78" i="5" s="1"/>
  <c r="I78" i="5"/>
  <c r="L78" i="5" s="1"/>
  <c r="O78" i="5" s="1"/>
  <c r="K78" i="5"/>
  <c r="N78" i="5" s="1"/>
  <c r="Q78" i="5" s="1"/>
  <c r="D78" i="5"/>
  <c r="G78" i="5" s="1"/>
  <c r="C78" i="5"/>
  <c r="F78" i="5" s="1"/>
  <c r="B78" i="5"/>
  <c r="E78" i="5" s="1"/>
  <c r="A79" i="5"/>
  <c r="S79" i="5" l="1"/>
  <c r="V79" i="5" s="1"/>
  <c r="Y79" i="5" s="1"/>
  <c r="T79" i="5"/>
  <c r="W79" i="5" s="1"/>
  <c r="Z79" i="5" s="1"/>
  <c r="K79" i="5"/>
  <c r="N79" i="5" s="1"/>
  <c r="Q79" i="5" s="1"/>
  <c r="U79" i="5"/>
  <c r="X79" i="5" s="1"/>
  <c r="AA79" i="5" s="1"/>
  <c r="J79" i="5"/>
  <c r="M79" i="5" s="1"/>
  <c r="P79" i="5" s="1"/>
  <c r="I79" i="5"/>
  <c r="L79" i="5" s="1"/>
  <c r="O79" i="5" s="1"/>
  <c r="D79" i="5"/>
  <c r="G79" i="5" s="1"/>
  <c r="C79" i="5"/>
  <c r="F79" i="5" s="1"/>
  <c r="B79" i="5"/>
  <c r="E79" i="5" s="1"/>
  <c r="A80" i="5"/>
  <c r="U80" i="5" l="1"/>
  <c r="X80" i="5" s="1"/>
  <c r="AA80" i="5" s="1"/>
  <c r="S80" i="5"/>
  <c r="V80" i="5" s="1"/>
  <c r="Y80" i="5" s="1"/>
  <c r="J80" i="5"/>
  <c r="M80" i="5" s="1"/>
  <c r="P80" i="5" s="1"/>
  <c r="T80" i="5"/>
  <c r="W80" i="5" s="1"/>
  <c r="Z80" i="5" s="1"/>
  <c r="K80" i="5"/>
  <c r="N80" i="5" s="1"/>
  <c r="Q80" i="5" s="1"/>
  <c r="I80" i="5"/>
  <c r="L80" i="5" s="1"/>
  <c r="O80" i="5" s="1"/>
  <c r="D80" i="5"/>
  <c r="G80" i="5" s="1"/>
  <c r="C80" i="5"/>
  <c r="F80" i="5" s="1"/>
  <c r="B80" i="5"/>
  <c r="E80" i="5" s="1"/>
  <c r="A81" i="5"/>
  <c r="T81" i="5" l="1"/>
  <c r="W81" i="5" s="1"/>
  <c r="Z81" i="5" s="1"/>
  <c r="U81" i="5"/>
  <c r="X81" i="5" s="1"/>
  <c r="AA81" i="5" s="1"/>
  <c r="J81" i="5"/>
  <c r="M81" i="5" s="1"/>
  <c r="P81" i="5" s="1"/>
  <c r="S81" i="5"/>
  <c r="V81" i="5" s="1"/>
  <c r="Y81" i="5" s="1"/>
  <c r="K81" i="5"/>
  <c r="N81" i="5" s="1"/>
  <c r="Q81" i="5" s="1"/>
  <c r="I81" i="5"/>
  <c r="L81" i="5" s="1"/>
  <c r="O81" i="5" s="1"/>
  <c r="A82" i="5"/>
  <c r="D81" i="5"/>
  <c r="G81" i="5" s="1"/>
  <c r="C81" i="5"/>
  <c r="F81" i="5" s="1"/>
  <c r="B81" i="5"/>
  <c r="E81" i="5" s="1"/>
  <c r="U82" i="5" l="1"/>
  <c r="X82" i="5" s="1"/>
  <c r="AA82" i="5" s="1"/>
  <c r="J82" i="5"/>
  <c r="M82" i="5" s="1"/>
  <c r="P82" i="5" s="1"/>
  <c r="K82" i="5"/>
  <c r="N82" i="5" s="1"/>
  <c r="Q82" i="5" s="1"/>
  <c r="S82" i="5"/>
  <c r="V82" i="5" s="1"/>
  <c r="Y82" i="5" s="1"/>
  <c r="T82" i="5"/>
  <c r="W82" i="5" s="1"/>
  <c r="Z82" i="5" s="1"/>
  <c r="I82" i="5"/>
  <c r="L82" i="5" s="1"/>
  <c r="O82" i="5" s="1"/>
  <c r="A83" i="5"/>
  <c r="D82" i="5"/>
  <c r="G82" i="5" s="1"/>
  <c r="C82" i="5"/>
  <c r="F82" i="5" s="1"/>
  <c r="B82" i="5"/>
  <c r="E82" i="5" s="1"/>
  <c r="S83" i="5" l="1"/>
  <c r="V83" i="5" s="1"/>
  <c r="Y83" i="5" s="1"/>
  <c r="U83" i="5"/>
  <c r="X83" i="5" s="1"/>
  <c r="AA83" i="5" s="1"/>
  <c r="T83" i="5"/>
  <c r="W83" i="5" s="1"/>
  <c r="Z83" i="5" s="1"/>
  <c r="J83" i="5"/>
  <c r="M83" i="5" s="1"/>
  <c r="P83" i="5" s="1"/>
  <c r="I83" i="5"/>
  <c r="L83" i="5" s="1"/>
  <c r="O83" i="5" s="1"/>
  <c r="K83" i="5"/>
  <c r="N83" i="5" s="1"/>
  <c r="Q83" i="5" s="1"/>
  <c r="B83" i="5"/>
  <c r="E83" i="5" s="1"/>
  <c r="A84" i="5"/>
  <c r="D83" i="5"/>
  <c r="G83" i="5" s="1"/>
  <c r="C83" i="5"/>
  <c r="F83" i="5" s="1"/>
  <c r="U84" i="5" l="1"/>
  <c r="X84" i="5" s="1"/>
  <c r="AA84" i="5" s="1"/>
  <c r="S84" i="5"/>
  <c r="V84" i="5" s="1"/>
  <c r="Y84" i="5" s="1"/>
  <c r="J84" i="5"/>
  <c r="M84" i="5" s="1"/>
  <c r="P84" i="5" s="1"/>
  <c r="T84" i="5"/>
  <c r="W84" i="5" s="1"/>
  <c r="Z84" i="5" s="1"/>
  <c r="K84" i="5"/>
  <c r="N84" i="5" s="1"/>
  <c r="Q84" i="5" s="1"/>
  <c r="I84" i="5"/>
  <c r="L84" i="5" s="1"/>
  <c r="O84" i="5" s="1"/>
  <c r="C84" i="5"/>
  <c r="F84" i="5" s="1"/>
  <c r="B84" i="5"/>
  <c r="E84" i="5" s="1"/>
  <c r="A85" i="5"/>
  <c r="D84" i="5"/>
  <c r="G84" i="5" s="1"/>
  <c r="T85" i="5" l="1"/>
  <c r="W85" i="5" s="1"/>
  <c r="Z85" i="5" s="1"/>
  <c r="U85" i="5"/>
  <c r="X85" i="5" s="1"/>
  <c r="AA85" i="5" s="1"/>
  <c r="K85" i="5"/>
  <c r="N85" i="5" s="1"/>
  <c r="Q85" i="5" s="1"/>
  <c r="S85" i="5"/>
  <c r="V85" i="5" s="1"/>
  <c r="Y85" i="5" s="1"/>
  <c r="J85" i="5"/>
  <c r="M85" i="5" s="1"/>
  <c r="P85" i="5" s="1"/>
  <c r="I85" i="5"/>
  <c r="L85" i="5" s="1"/>
  <c r="O85" i="5" s="1"/>
  <c r="D85" i="5"/>
  <c r="G85" i="5" s="1"/>
  <c r="C85" i="5"/>
  <c r="F85" i="5" s="1"/>
  <c r="B85" i="5"/>
  <c r="E85" i="5" s="1"/>
  <c r="A86" i="5"/>
  <c r="U86" i="5" l="1"/>
  <c r="X86" i="5" s="1"/>
  <c r="AA86" i="5" s="1"/>
  <c r="J86" i="5"/>
  <c r="M86" i="5" s="1"/>
  <c r="P86" i="5" s="1"/>
  <c r="T86" i="5"/>
  <c r="W86" i="5" s="1"/>
  <c r="Z86" i="5" s="1"/>
  <c r="S86" i="5"/>
  <c r="V86" i="5" s="1"/>
  <c r="Y86" i="5" s="1"/>
  <c r="K86" i="5"/>
  <c r="N86" i="5" s="1"/>
  <c r="Q86" i="5" s="1"/>
  <c r="I86" i="5"/>
  <c r="L86" i="5" s="1"/>
  <c r="O86" i="5" s="1"/>
  <c r="D86" i="5"/>
  <c r="G86" i="5" s="1"/>
  <c r="C86" i="5"/>
  <c r="F86" i="5" s="1"/>
  <c r="B86" i="5"/>
  <c r="E86" i="5" s="1"/>
  <c r="A87" i="5"/>
  <c r="U87" i="5" l="1"/>
  <c r="X87" i="5" s="1"/>
  <c r="AA87" i="5" s="1"/>
  <c r="J87" i="5"/>
  <c r="M87" i="5" s="1"/>
  <c r="P87" i="5" s="1"/>
  <c r="K87" i="5"/>
  <c r="N87" i="5" s="1"/>
  <c r="Q87" i="5" s="1"/>
  <c r="S87" i="5"/>
  <c r="V87" i="5" s="1"/>
  <c r="Y87" i="5" s="1"/>
  <c r="T87" i="5"/>
  <c r="W87" i="5" s="1"/>
  <c r="Z87" i="5" s="1"/>
  <c r="I87" i="5"/>
  <c r="L87" i="5" s="1"/>
  <c r="O87" i="5" s="1"/>
  <c r="D87" i="5"/>
  <c r="G87" i="5" s="1"/>
  <c r="C87" i="5"/>
  <c r="F87" i="5" s="1"/>
  <c r="B87" i="5"/>
  <c r="E87" i="5" s="1"/>
  <c r="A88" i="5"/>
  <c r="T88" i="5" l="1"/>
  <c r="W88" i="5" s="1"/>
  <c r="Z88" i="5" s="1"/>
  <c r="S88" i="5"/>
  <c r="V88" i="5" s="1"/>
  <c r="Y88" i="5" s="1"/>
  <c r="K88" i="5"/>
  <c r="N88" i="5" s="1"/>
  <c r="Q88" i="5" s="1"/>
  <c r="U88" i="5"/>
  <c r="X88" i="5" s="1"/>
  <c r="AA88" i="5" s="1"/>
  <c r="J88" i="5"/>
  <c r="M88" i="5" s="1"/>
  <c r="P88" i="5" s="1"/>
  <c r="I88" i="5"/>
  <c r="L88" i="5" s="1"/>
  <c r="O88" i="5" s="1"/>
  <c r="D88" i="5"/>
  <c r="G88" i="5" s="1"/>
  <c r="C88" i="5"/>
  <c r="F88" i="5" s="1"/>
  <c r="B88" i="5"/>
  <c r="E88" i="5" s="1"/>
</calcChain>
</file>

<file path=xl/sharedStrings.xml><?xml version="1.0" encoding="utf-8"?>
<sst xmlns="http://schemas.openxmlformats.org/spreadsheetml/2006/main" count="602" uniqueCount="282">
  <si>
    <t>Pin out</t>
  </si>
  <si>
    <t>Vdd</t>
  </si>
  <si>
    <t>5v0</t>
  </si>
  <si>
    <t>MISO</t>
  </si>
  <si>
    <t>SCLK</t>
  </si>
  <si>
    <t>/SS</t>
  </si>
  <si>
    <t>MOSI</t>
  </si>
  <si>
    <t>Vdec</t>
  </si>
  <si>
    <t>Vss</t>
  </si>
  <si>
    <t>ground</t>
  </si>
  <si>
    <t>Test</t>
  </si>
  <si>
    <t>Halls</t>
  </si>
  <si>
    <t>A</t>
  </si>
  <si>
    <t>B</t>
  </si>
  <si>
    <t>C</t>
  </si>
  <si>
    <t>blue</t>
  </si>
  <si>
    <t>green</t>
  </si>
  <si>
    <t>yellow</t>
  </si>
  <si>
    <t>3,8</t>
  </si>
  <si>
    <t>Arduino MICRO PRO</t>
  </si>
  <si>
    <t>GND</t>
  </si>
  <si>
    <t>Vcc</t>
  </si>
  <si>
    <t>any D</t>
  </si>
  <si>
    <t>nc</t>
  </si>
  <si>
    <t>function</t>
  </si>
  <si>
    <t>Hall</t>
  </si>
  <si>
    <t>Cable to 3 phase controller</t>
  </si>
  <si>
    <t>Potentiometer</t>
  </si>
  <si>
    <t>Raw</t>
  </si>
  <si>
    <t>Gnd</t>
  </si>
  <si>
    <t>A0</t>
  </si>
  <si>
    <t>wiper</t>
  </si>
  <si>
    <t>DC Motor for demo</t>
  </si>
  <si>
    <t>FET input</t>
  </si>
  <si>
    <t>HA</t>
  </si>
  <si>
    <t>HB</t>
  </si>
  <si>
    <t>HC</t>
  </si>
  <si>
    <t>LA</t>
  </si>
  <si>
    <t>LB</t>
  </si>
  <si>
    <t>LC</t>
  </si>
  <si>
    <t>A1</t>
  </si>
  <si>
    <t>A2</t>
  </si>
  <si>
    <t>A3</t>
  </si>
  <si>
    <t>D7</t>
  </si>
  <si>
    <t>D8</t>
  </si>
  <si>
    <t>D9</t>
  </si>
  <si>
    <t>Ground</t>
  </si>
  <si>
    <t>H1</t>
  </si>
  <si>
    <t>H2</t>
  </si>
  <si>
    <t>H3</t>
  </si>
  <si>
    <t>dir</t>
  </si>
  <si>
    <t>Ah</t>
  </si>
  <si>
    <t>Bh</t>
  </si>
  <si>
    <t>Ch</t>
  </si>
  <si>
    <t>Al</t>
  </si>
  <si>
    <t>Bl</t>
  </si>
  <si>
    <t>Cl</t>
  </si>
  <si>
    <t>error</t>
  </si>
  <si>
    <t>command</t>
  </si>
  <si>
    <t>step #</t>
  </si>
  <si>
    <t>h0</t>
  </si>
  <si>
    <t>h2</t>
  </si>
  <si>
    <t>h1</t>
  </si>
  <si>
    <t>K0</t>
  </si>
  <si>
    <t>K1</t>
  </si>
  <si>
    <t>K2</t>
  </si>
  <si>
    <t>L0</t>
  </si>
  <si>
    <t>L1</t>
  </si>
  <si>
    <t>L2</t>
  </si>
  <si>
    <t>Decimal</t>
  </si>
  <si>
    <t>step 3</t>
  </si>
  <si>
    <t>step 1</t>
  </si>
  <si>
    <t>step 5</t>
  </si>
  <si>
    <t>step 4</t>
  </si>
  <si>
    <t>step 6</t>
  </si>
  <si>
    <t>step 2</t>
  </si>
  <si>
    <t>Coil U</t>
  </si>
  <si>
    <t>Coil V</t>
  </si>
  <si>
    <t>Coil W</t>
  </si>
  <si>
    <t xml:space="preserve"> 1 1 0</t>
  </si>
  <si>
    <t xml:space="preserve"> 1 0 0</t>
  </si>
  <si>
    <t xml:space="preserve"> 1 0 1</t>
  </si>
  <si>
    <t xml:space="preserve"> 0 0 1</t>
  </si>
  <si>
    <t xml:space="preserve"> 0 1 1</t>
  </si>
  <si>
    <t xml:space="preserve"> 0 1 0</t>
  </si>
  <si>
    <t>mod 2</t>
  </si>
  <si>
    <t>raw</t>
  </si>
  <si>
    <t>valid states</t>
  </si>
  <si>
    <t xml:space="preserve"> </t>
  </si>
  <si>
    <t>original map in binary order</t>
  </si>
  <si>
    <t>original map step order</t>
  </si>
  <si>
    <t xml:space="preserve">deg2rad </t>
  </si>
  <si>
    <t>Phase =&gt;</t>
  </si>
  <si>
    <t>angle</t>
  </si>
  <si>
    <t>S1</t>
  </si>
  <si>
    <t>S2</t>
  </si>
  <si>
    <t>S3</t>
  </si>
  <si>
    <t>H1'</t>
  </si>
  <si>
    <t>H2'</t>
  </si>
  <si>
    <t>H3'</t>
  </si>
  <si>
    <t>tri A</t>
  </si>
  <si>
    <t>tri B</t>
  </si>
  <si>
    <t>tri C</t>
  </si>
  <si>
    <t>tri shift A</t>
  </si>
  <si>
    <t>tri shift B</t>
  </si>
  <si>
    <t>tri shift C</t>
  </si>
  <si>
    <t>A'</t>
  </si>
  <si>
    <t>B'</t>
  </si>
  <si>
    <t>C'</t>
  </si>
  <si>
    <t xml:space="preserve"> 100 010</t>
  </si>
  <si>
    <t>001 010</t>
  </si>
  <si>
    <t>001 100</t>
  </si>
  <si>
    <t>010 100</t>
  </si>
  <si>
    <t>010 001</t>
  </si>
  <si>
    <t>100 001</t>
  </si>
  <si>
    <t xml:space="preserve"> 1 1 1</t>
  </si>
  <si>
    <t>000 000</t>
  </si>
  <si>
    <t>100 010</t>
  </si>
  <si>
    <t xml:space="preserve"> 0 0 0</t>
  </si>
  <si>
    <t xml:space="preserve"> +90 deg</t>
  </si>
  <si>
    <t>drive +90</t>
  </si>
  <si>
    <t>drive -90</t>
  </si>
  <si>
    <t xml:space="preserve"> 001 010</t>
  </si>
  <si>
    <t>000000</t>
  </si>
  <si>
    <t>100001</t>
  </si>
  <si>
    <t>100010</t>
  </si>
  <si>
    <t>010001</t>
  </si>
  <si>
    <t>001010</t>
  </si>
  <si>
    <t>010100</t>
  </si>
  <si>
    <t>001100</t>
  </si>
  <si>
    <t>Reverse</t>
  </si>
  <si>
    <t>Forward</t>
  </si>
  <si>
    <t xml:space="preserve">  -90 deg</t>
  </si>
  <si>
    <t>F decimal</t>
  </si>
  <si>
    <t>R decimal</t>
  </si>
  <si>
    <t>Motor torque test</t>
  </si>
  <si>
    <t>scale (kg)</t>
  </si>
  <si>
    <t>I (Amps)</t>
  </si>
  <si>
    <t>L = (mm)</t>
  </si>
  <si>
    <t>force (Nt)</t>
  </si>
  <si>
    <t>Torque (Nt m)</t>
  </si>
  <si>
    <t>Torque/Current (Nt m/Amp)</t>
  </si>
  <si>
    <t>I0</t>
  </si>
  <si>
    <t>I1</t>
  </si>
  <si>
    <t>Interrupts</t>
  </si>
  <si>
    <t>I2</t>
  </si>
  <si>
    <t>I3</t>
  </si>
  <si>
    <t>I4</t>
  </si>
  <si>
    <t>pin</t>
  </si>
  <si>
    <t>MLX 90363 pins</t>
  </si>
  <si>
    <t>connector pin number</t>
  </si>
  <si>
    <t>Old Hall pins</t>
  </si>
  <si>
    <t>This was to build the MatLab model for Cabin Technologies.</t>
  </si>
  <si>
    <t xml:space="preserve">This was a quick test of the Hoverboard motor for Albert.  </t>
  </si>
  <si>
    <t>He used these numbers to determine a constant for the motor.</t>
  </si>
  <si>
    <t>Atmel</t>
  </si>
  <si>
    <t>Arduino</t>
  </si>
  <si>
    <t>LMR</t>
  </si>
  <si>
    <t>Number</t>
  </si>
  <si>
    <t>Name</t>
  </si>
  <si>
    <t>Alternate</t>
  </si>
  <si>
    <t>Notes</t>
  </si>
  <si>
    <t>PWM</t>
  </si>
  <si>
    <t>PC7</t>
  </si>
  <si>
    <t>OC4A</t>
  </si>
  <si>
    <t>D13</t>
  </si>
  <si>
    <t>AH</t>
  </si>
  <si>
    <t>PC6</t>
  </si>
  <si>
    <t>OC4A-</t>
  </si>
  <si>
    <t>D5</t>
  </si>
  <si>
    <t>AL</t>
  </si>
  <si>
    <t>PB6</t>
  </si>
  <si>
    <t>OC4B</t>
  </si>
  <si>
    <t>D10</t>
  </si>
  <si>
    <t>BH</t>
  </si>
  <si>
    <t>PB5</t>
  </si>
  <si>
    <t>OC4B-</t>
  </si>
  <si>
    <t>BL</t>
  </si>
  <si>
    <t>PD7</t>
  </si>
  <si>
    <t>OC4D</t>
  </si>
  <si>
    <t>D6</t>
  </si>
  <si>
    <t>CH</t>
  </si>
  <si>
    <t>PD6</t>
  </si>
  <si>
    <t>OC4D-</t>
  </si>
  <si>
    <t>D12</t>
  </si>
  <si>
    <t>CL</t>
  </si>
  <si>
    <t>SPI</t>
  </si>
  <si>
    <t>PB2</t>
  </si>
  <si>
    <t>PB3</t>
  </si>
  <si>
    <t>PB1</t>
  </si>
  <si>
    <t>SCL</t>
  </si>
  <si>
    <t>PB0</t>
  </si>
  <si>
    <t>SS</t>
  </si>
  <si>
    <r>
      <t xml:space="preserve">Can use any pin as a CS output as long as PB0 is </t>
    </r>
    <r>
      <rPr>
        <b/>
        <sz val="10"/>
        <color theme="1"/>
        <rFont val="Arial"/>
        <family val="2"/>
      </rPr>
      <t>not</t>
    </r>
    <r>
      <rPr>
        <sz val="10"/>
        <color theme="1"/>
        <rFont val="Arial"/>
        <family val="2"/>
      </rPr>
      <t xml:space="preserve"> an input</t>
    </r>
  </si>
  <si>
    <t>PD0</t>
  </si>
  <si>
    <t>INT0</t>
  </si>
  <si>
    <t>D3</t>
  </si>
  <si>
    <t>PD1</t>
  </si>
  <si>
    <t>INT1</t>
  </si>
  <si>
    <t>D2</t>
  </si>
  <si>
    <t>PD2</t>
  </si>
  <si>
    <t>INT2</t>
  </si>
  <si>
    <t>D0</t>
  </si>
  <si>
    <t>Serial Input</t>
  </si>
  <si>
    <t>PD3</t>
  </si>
  <si>
    <t>INT3</t>
  </si>
  <si>
    <t>D1</t>
  </si>
  <si>
    <t>Serial Output</t>
  </si>
  <si>
    <t>PE6</t>
  </si>
  <si>
    <t>INT6</t>
  </si>
  <si>
    <t>Extra Int</t>
  </si>
  <si>
    <t>PB4</t>
  </si>
  <si>
    <t>PCINT4</t>
  </si>
  <si>
    <t>PB7</t>
  </si>
  <si>
    <t>PCINT7</t>
  </si>
  <si>
    <t>D11</t>
  </si>
  <si>
    <t>Cable Pins</t>
  </si>
  <si>
    <t>Function</t>
  </si>
  <si>
    <t>brown</t>
  </si>
  <si>
    <t>12V sense</t>
  </si>
  <si>
    <t>red</t>
  </si>
  <si>
    <t>Led</t>
  </si>
  <si>
    <t>orange</t>
  </si>
  <si>
    <t>SEL</t>
  </si>
  <si>
    <t>violet</t>
  </si>
  <si>
    <t>As</t>
  </si>
  <si>
    <t>grey</t>
  </si>
  <si>
    <t>white</t>
  </si>
  <si>
    <t>Bs</t>
  </si>
  <si>
    <t>black</t>
  </si>
  <si>
    <t>Cs</t>
  </si>
  <si>
    <t>5v</t>
  </si>
  <si>
    <t>ribbon color</t>
  </si>
  <si>
    <t>type</t>
  </si>
  <si>
    <t>SCK</t>
  </si>
  <si>
    <t>ADC8</t>
  </si>
  <si>
    <t>D4</t>
  </si>
  <si>
    <t>ADC</t>
  </si>
  <si>
    <t>PD4</t>
  </si>
  <si>
    <t>PD5</t>
  </si>
  <si>
    <t>ADC9</t>
  </si>
  <si>
    <t>LMR Function</t>
  </si>
  <si>
    <t>PF5</t>
  </si>
  <si>
    <t>ADC5</t>
  </si>
  <si>
    <t>Pin Number</t>
  </si>
  <si>
    <t>PF6</t>
  </si>
  <si>
    <t>ADC6</t>
  </si>
  <si>
    <t>PF7</t>
  </si>
  <si>
    <t>ADC7</t>
  </si>
  <si>
    <t>5V</t>
  </si>
  <si>
    <t>Motor Cable</t>
  </si>
  <si>
    <t>Amp Cable</t>
  </si>
  <si>
    <t>https://robotdyn.com/catalog/boards/micro_atmega32u4_mu/</t>
  </si>
  <si>
    <t>gray</t>
  </si>
  <si>
    <t>Interupt name</t>
  </si>
  <si>
    <t>INT6_vect</t>
  </si>
  <si>
    <t>PCINT0_vect</t>
  </si>
  <si>
    <t>Hall state</t>
  </si>
  <si>
    <t>Chris Angle</t>
  </si>
  <si>
    <t>test</t>
  </si>
  <si>
    <t>Cam 2</t>
  </si>
  <si>
    <t>Cam 1</t>
  </si>
  <si>
    <t>Cam 3</t>
  </si>
  <si>
    <t>extra shift</t>
  </si>
  <si>
    <t>shift</t>
  </si>
  <si>
    <t>Accoding to..</t>
  </si>
  <si>
    <t>ABC</t>
  </si>
  <si>
    <t>x</t>
  </si>
  <si>
    <t>"Is"</t>
  </si>
  <si>
    <t>"Should Be"</t>
  </si>
  <si>
    <t>Hall test angle</t>
  </si>
  <si>
    <t>test =&gt;</t>
  </si>
  <si>
    <t>count</t>
  </si>
  <si>
    <t>time (sec)</t>
  </si>
  <si>
    <t>output</t>
  </si>
  <si>
    <t>frequency</t>
  </si>
  <si>
    <t>Hz</t>
  </si>
  <si>
    <t>amplitude</t>
  </si>
  <si>
    <t>(=/- 255)</t>
  </si>
  <si>
    <t>omega</t>
  </si>
  <si>
    <t>omegaTerm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</si>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</sst>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2" fontId="0" fillId="0" borderId="0" xfId="0" applyNumberFormat="1" applyFont="1"/>
    <xf numFmtId="0" fontId="0" fillId="0" borderId="0" xfId="0" applyFont="1"/>
    <xf numFmtId="0" fontId="4" fillId="0" borderId="0" xfId="1"/>
    <xf numFmtId="0" fontId="5" fillId="0" borderId="13" xfId="0" applyFont="1" applyBorder="1" applyAlignment="1">
      <alignment wrapText="1"/>
    </xf>
    <xf numFmtId="0" fontId="5" fillId="0" borderId="13" xfId="0" applyFont="1" applyBorder="1" applyAlignment="1">
      <alignment horizontal="right" wrapText="1"/>
    </xf>
    <xf numFmtId="0" fontId="5" fillId="0" borderId="13" xfId="0" applyFont="1" applyBorder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center" wrapText="1"/>
    </xf>
    <xf numFmtId="0" fontId="5" fillId="0" borderId="14" xfId="0" applyFont="1" applyFill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0" fillId="0" borderId="17" xfId="0" applyBorder="1"/>
    <xf numFmtId="0" fontId="0" fillId="0" borderId="18" xfId="0" applyBorder="1"/>
    <xf numFmtId="0" fontId="5" fillId="0" borderId="19" xfId="0" applyFont="1" applyBorder="1" applyAlignment="1">
      <alignment wrapText="1"/>
    </xf>
    <xf numFmtId="0" fontId="0" fillId="0" borderId="20" xfId="0" applyBorder="1"/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horizontal="right" wrapText="1"/>
    </xf>
    <xf numFmtId="0" fontId="5" fillId="0" borderId="22" xfId="0" applyFont="1" applyBorder="1" applyAlignment="1">
      <alignment wrapText="1"/>
    </xf>
    <xf numFmtId="0" fontId="0" fillId="0" borderId="23" xfId="0" applyBorder="1"/>
    <xf numFmtId="0" fontId="0" fillId="0" borderId="24" xfId="0" applyBorder="1"/>
    <xf numFmtId="0" fontId="10" fillId="0" borderId="1" xfId="0" applyFont="1" applyBorder="1" applyAlignment="1">
      <alignment wrapText="1"/>
    </xf>
    <xf numFmtId="0" fontId="10" fillId="0" borderId="0" xfId="0" applyFont="1"/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1 1 0       1 0 0       1 0 1        0 0 1        0 1 1       0 1  0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20014156954921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Hall Synthesis'!$E$3</c:f>
              <c:strCache>
                <c:ptCount val="1"/>
                <c:pt idx="0">
                  <c:v>H1'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Synthesis'!$E$4:$E$88</c:f>
              <c:numCache>
                <c:formatCode>General</c:formatCode>
                <c:ptCount val="8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9-4980-995A-C7F1BC3AC626}"/>
            </c:ext>
          </c:extLst>
        </c:ser>
        <c:ser>
          <c:idx val="1"/>
          <c:order val="1"/>
          <c:tx>
            <c:strRef>
              <c:f>'3 Hall Synthesis'!$F$3</c:f>
              <c:strCache>
                <c:ptCount val="1"/>
                <c:pt idx="0">
                  <c:v>H2'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Synthesis'!$F$4:$F$88</c:f>
              <c:numCache>
                <c:formatCode>General</c:formatCode>
                <c:ptCount val="8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9-4980-995A-C7F1BC3AC626}"/>
            </c:ext>
          </c:extLst>
        </c:ser>
        <c:ser>
          <c:idx val="2"/>
          <c:order val="2"/>
          <c:tx>
            <c:strRef>
              <c:f>'3 Hall Synthesis'!$G$3</c:f>
              <c:strCache>
                <c:ptCount val="1"/>
                <c:pt idx="0">
                  <c:v>H3'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Synthesis'!$G$4:$G$88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9-4980-995A-C7F1BC3AC626}"/>
            </c:ext>
          </c:extLst>
        </c:ser>
        <c:ser>
          <c:idx val="3"/>
          <c:order val="3"/>
          <c:tx>
            <c:strRef>
              <c:f>'3 Hall Synthesis'!$O$3</c:f>
              <c:strCache>
                <c:ptCount val="1"/>
                <c:pt idx="0">
                  <c:v>tri shift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Synthesis'!$O$4:$O$88</c:f>
              <c:numCache>
                <c:formatCode>0.00</c:formatCode>
                <c:ptCount val="85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89-4980-995A-C7F1BC3AC626}"/>
            </c:ext>
          </c:extLst>
        </c:ser>
        <c:ser>
          <c:idx val="4"/>
          <c:order val="4"/>
          <c:tx>
            <c:strRef>
              <c:f>'3 Hall Synthesis'!$P$3</c:f>
              <c:strCache>
                <c:ptCount val="1"/>
                <c:pt idx="0">
                  <c:v>tri shift 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Synthesis'!$P$4:$P$88</c:f>
              <c:numCache>
                <c:formatCode>0.00</c:formatCode>
                <c:ptCount val="85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-6</c:v>
                </c:pt>
                <c:pt idx="13">
                  <c:v>-6</c:v>
                </c:pt>
                <c:pt idx="14">
                  <c:v>-6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-6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-6</c:v>
                </c:pt>
                <c:pt idx="53">
                  <c:v>-6</c:v>
                </c:pt>
                <c:pt idx="54">
                  <c:v>-6</c:v>
                </c:pt>
                <c:pt idx="55">
                  <c:v>-6</c:v>
                </c:pt>
                <c:pt idx="56">
                  <c:v>-6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89-4980-995A-C7F1BC3AC626}"/>
            </c:ext>
          </c:extLst>
        </c:ser>
        <c:ser>
          <c:idx val="5"/>
          <c:order val="5"/>
          <c:tx>
            <c:strRef>
              <c:f>'3 Hall Synthesis'!$Q$3</c:f>
              <c:strCache>
                <c:ptCount val="1"/>
                <c:pt idx="0">
                  <c:v>tri shift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Synthesis'!$Q$4:$Q$88</c:f>
              <c:numCache>
                <c:formatCode>0.00</c:formatCode>
                <c:ptCount val="85"/>
                <c:pt idx="0">
                  <c:v>-9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-9</c:v>
                </c:pt>
                <c:pt idx="25">
                  <c:v>-9</c:v>
                </c:pt>
                <c:pt idx="26">
                  <c:v>-9</c:v>
                </c:pt>
                <c:pt idx="27">
                  <c:v>-9</c:v>
                </c:pt>
                <c:pt idx="28">
                  <c:v>-9</c:v>
                </c:pt>
                <c:pt idx="29">
                  <c:v>-9</c:v>
                </c:pt>
                <c:pt idx="30">
                  <c:v>-9</c:v>
                </c:pt>
                <c:pt idx="31">
                  <c:v>-9</c:v>
                </c:pt>
                <c:pt idx="32">
                  <c:v>-9</c:v>
                </c:pt>
                <c:pt idx="33">
                  <c:v>-9</c:v>
                </c:pt>
                <c:pt idx="34">
                  <c:v>-9</c:v>
                </c:pt>
                <c:pt idx="35">
                  <c:v>-9</c:v>
                </c:pt>
                <c:pt idx="36">
                  <c:v>-9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-9</c:v>
                </c:pt>
                <c:pt idx="61">
                  <c:v>-9</c:v>
                </c:pt>
                <c:pt idx="62">
                  <c:v>-9</c:v>
                </c:pt>
                <c:pt idx="63">
                  <c:v>-9</c:v>
                </c:pt>
                <c:pt idx="64">
                  <c:v>-9</c:v>
                </c:pt>
                <c:pt idx="65">
                  <c:v>-9</c:v>
                </c:pt>
                <c:pt idx="66">
                  <c:v>-9</c:v>
                </c:pt>
                <c:pt idx="67">
                  <c:v>-9</c:v>
                </c:pt>
                <c:pt idx="68">
                  <c:v>-9</c:v>
                </c:pt>
                <c:pt idx="69">
                  <c:v>-9</c:v>
                </c:pt>
                <c:pt idx="70">
                  <c:v>-9</c:v>
                </c:pt>
                <c:pt idx="71">
                  <c:v>-9</c:v>
                </c:pt>
                <c:pt idx="72">
                  <c:v>-9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89-4980-995A-C7F1BC3AC626}"/>
            </c:ext>
          </c:extLst>
        </c:ser>
        <c:ser>
          <c:idx val="6"/>
          <c:order val="6"/>
          <c:tx>
            <c:strRef>
              <c:f>'3 Hall Synthesis'!$Y$3</c:f>
              <c:strCache>
                <c:ptCount val="1"/>
                <c:pt idx="0">
                  <c:v>tri shift 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Synthesis'!$Y$4:$Y$88</c:f>
              <c:numCache>
                <c:formatCode>0.00</c:formatCode>
                <c:ptCount val="85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-14</c:v>
                </c:pt>
                <c:pt idx="19">
                  <c:v>-14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-14</c:v>
                </c:pt>
                <c:pt idx="26">
                  <c:v>-14</c:v>
                </c:pt>
                <c:pt idx="27">
                  <c:v>-14</c:v>
                </c:pt>
                <c:pt idx="28">
                  <c:v>-14</c:v>
                </c:pt>
                <c:pt idx="29">
                  <c:v>-14</c:v>
                </c:pt>
                <c:pt idx="30">
                  <c:v>-14</c:v>
                </c:pt>
                <c:pt idx="31">
                  <c:v>-15</c:v>
                </c:pt>
                <c:pt idx="32">
                  <c:v>-15</c:v>
                </c:pt>
                <c:pt idx="33">
                  <c:v>-15</c:v>
                </c:pt>
                <c:pt idx="34">
                  <c:v>-15</c:v>
                </c:pt>
                <c:pt idx="35">
                  <c:v>-15</c:v>
                </c:pt>
                <c:pt idx="36">
                  <c:v>-15</c:v>
                </c:pt>
                <c:pt idx="37">
                  <c:v>-15</c:v>
                </c:pt>
                <c:pt idx="38">
                  <c:v>-15</c:v>
                </c:pt>
                <c:pt idx="39">
                  <c:v>-15</c:v>
                </c:pt>
                <c:pt idx="40">
                  <c:v>-15</c:v>
                </c:pt>
                <c:pt idx="41">
                  <c:v>-15</c:v>
                </c:pt>
                <c:pt idx="42">
                  <c:v>-15</c:v>
                </c:pt>
                <c:pt idx="43">
                  <c:v>-15</c:v>
                </c:pt>
                <c:pt idx="44">
                  <c:v>-15</c:v>
                </c:pt>
                <c:pt idx="45">
                  <c:v>-15</c:v>
                </c:pt>
                <c:pt idx="46">
                  <c:v>-15</c:v>
                </c:pt>
                <c:pt idx="47">
                  <c:v>-15</c:v>
                </c:pt>
                <c:pt idx="48">
                  <c:v>-15</c:v>
                </c:pt>
                <c:pt idx="49">
                  <c:v>-15</c:v>
                </c:pt>
                <c:pt idx="50">
                  <c:v>-15</c:v>
                </c:pt>
                <c:pt idx="51">
                  <c:v>-15</c:v>
                </c:pt>
                <c:pt idx="52">
                  <c:v>-15</c:v>
                </c:pt>
                <c:pt idx="53">
                  <c:v>-15</c:v>
                </c:pt>
                <c:pt idx="54">
                  <c:v>-14</c:v>
                </c:pt>
                <c:pt idx="55">
                  <c:v>-14</c:v>
                </c:pt>
                <c:pt idx="56">
                  <c:v>-14</c:v>
                </c:pt>
                <c:pt idx="57">
                  <c:v>-14</c:v>
                </c:pt>
                <c:pt idx="58">
                  <c:v>-14</c:v>
                </c:pt>
                <c:pt idx="59">
                  <c:v>-14</c:v>
                </c:pt>
                <c:pt idx="60">
                  <c:v>-14</c:v>
                </c:pt>
                <c:pt idx="61">
                  <c:v>-14</c:v>
                </c:pt>
                <c:pt idx="62">
                  <c:v>-14</c:v>
                </c:pt>
                <c:pt idx="63">
                  <c:v>-14</c:v>
                </c:pt>
                <c:pt idx="64">
                  <c:v>-14</c:v>
                </c:pt>
                <c:pt idx="65">
                  <c:v>-14</c:v>
                </c:pt>
                <c:pt idx="66">
                  <c:v>-14</c:v>
                </c:pt>
                <c:pt idx="67">
                  <c:v>-13</c:v>
                </c:pt>
                <c:pt idx="68">
                  <c:v>-13</c:v>
                </c:pt>
                <c:pt idx="69">
                  <c:v>-13</c:v>
                </c:pt>
                <c:pt idx="70">
                  <c:v>-13</c:v>
                </c:pt>
                <c:pt idx="71">
                  <c:v>-13</c:v>
                </c:pt>
                <c:pt idx="72">
                  <c:v>-13</c:v>
                </c:pt>
                <c:pt idx="73">
                  <c:v>-13</c:v>
                </c:pt>
                <c:pt idx="74">
                  <c:v>-13</c:v>
                </c:pt>
                <c:pt idx="75">
                  <c:v>-13</c:v>
                </c:pt>
                <c:pt idx="76">
                  <c:v>-13</c:v>
                </c:pt>
                <c:pt idx="77">
                  <c:v>-13</c:v>
                </c:pt>
                <c:pt idx="78">
                  <c:v>-13</c:v>
                </c:pt>
                <c:pt idx="79">
                  <c:v>-13</c:v>
                </c:pt>
                <c:pt idx="80">
                  <c:v>-13</c:v>
                </c:pt>
                <c:pt idx="81">
                  <c:v>-13</c:v>
                </c:pt>
                <c:pt idx="82">
                  <c:v>-13</c:v>
                </c:pt>
                <c:pt idx="83">
                  <c:v>-13</c:v>
                </c:pt>
                <c:pt idx="84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89-4980-995A-C7F1BC3AC626}"/>
            </c:ext>
          </c:extLst>
        </c:ser>
        <c:ser>
          <c:idx val="7"/>
          <c:order val="7"/>
          <c:tx>
            <c:strRef>
              <c:f>'3 Hall Synthesis'!$Z$3</c:f>
              <c:strCache>
                <c:ptCount val="1"/>
                <c:pt idx="0">
                  <c:v>tri shift 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Synthesis'!$Z$4:$Z$88</c:f>
              <c:numCache>
                <c:formatCode>0.00</c:formatCode>
                <c:ptCount val="85"/>
                <c:pt idx="0">
                  <c:v>-17</c:v>
                </c:pt>
                <c:pt idx="1">
                  <c:v>-17</c:v>
                </c:pt>
                <c:pt idx="2">
                  <c:v>-17</c:v>
                </c:pt>
                <c:pt idx="3">
                  <c:v>-17</c:v>
                </c:pt>
                <c:pt idx="4">
                  <c:v>-17</c:v>
                </c:pt>
                <c:pt idx="5">
                  <c:v>-17</c:v>
                </c:pt>
                <c:pt idx="6">
                  <c:v>-17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  <c:pt idx="10">
                  <c:v>-18</c:v>
                </c:pt>
                <c:pt idx="11">
                  <c:v>-18</c:v>
                </c:pt>
                <c:pt idx="12">
                  <c:v>-18</c:v>
                </c:pt>
                <c:pt idx="13">
                  <c:v>-18</c:v>
                </c:pt>
                <c:pt idx="14">
                  <c:v>-18</c:v>
                </c:pt>
                <c:pt idx="15">
                  <c:v>-18</c:v>
                </c:pt>
                <c:pt idx="16">
                  <c:v>-18</c:v>
                </c:pt>
                <c:pt idx="17">
                  <c:v>-18</c:v>
                </c:pt>
                <c:pt idx="18">
                  <c:v>-18</c:v>
                </c:pt>
                <c:pt idx="19">
                  <c:v>-18</c:v>
                </c:pt>
                <c:pt idx="20">
                  <c:v>-18</c:v>
                </c:pt>
                <c:pt idx="21">
                  <c:v>-18</c:v>
                </c:pt>
                <c:pt idx="22">
                  <c:v>-18</c:v>
                </c:pt>
                <c:pt idx="23">
                  <c:v>-18</c:v>
                </c:pt>
                <c:pt idx="24">
                  <c:v>-18</c:v>
                </c:pt>
                <c:pt idx="25">
                  <c:v>-18</c:v>
                </c:pt>
                <c:pt idx="26">
                  <c:v>-18</c:v>
                </c:pt>
                <c:pt idx="27">
                  <c:v>-18</c:v>
                </c:pt>
                <c:pt idx="28">
                  <c:v>-18</c:v>
                </c:pt>
                <c:pt idx="29">
                  <c:v>-18</c:v>
                </c:pt>
                <c:pt idx="30">
                  <c:v>-17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-16</c:v>
                </c:pt>
                <c:pt idx="49">
                  <c:v>-16</c:v>
                </c:pt>
                <c:pt idx="50">
                  <c:v>-16</c:v>
                </c:pt>
                <c:pt idx="51">
                  <c:v>-16</c:v>
                </c:pt>
                <c:pt idx="52">
                  <c:v>-16</c:v>
                </c:pt>
                <c:pt idx="53">
                  <c:v>-16</c:v>
                </c:pt>
                <c:pt idx="54">
                  <c:v>-16</c:v>
                </c:pt>
                <c:pt idx="55">
                  <c:v>-16</c:v>
                </c:pt>
                <c:pt idx="56">
                  <c:v>-16</c:v>
                </c:pt>
                <c:pt idx="57">
                  <c:v>-16</c:v>
                </c:pt>
                <c:pt idx="58">
                  <c:v>-16</c:v>
                </c:pt>
                <c:pt idx="59">
                  <c:v>-16</c:v>
                </c:pt>
                <c:pt idx="60">
                  <c:v>-16</c:v>
                </c:pt>
                <c:pt idx="61">
                  <c:v>-16</c:v>
                </c:pt>
                <c:pt idx="62">
                  <c:v>-16</c:v>
                </c:pt>
                <c:pt idx="63">
                  <c:v>-16</c:v>
                </c:pt>
                <c:pt idx="64">
                  <c:v>-16</c:v>
                </c:pt>
                <c:pt idx="65">
                  <c:v>-16</c:v>
                </c:pt>
                <c:pt idx="66">
                  <c:v>-17</c:v>
                </c:pt>
                <c:pt idx="67">
                  <c:v>-17</c:v>
                </c:pt>
                <c:pt idx="68">
                  <c:v>-17</c:v>
                </c:pt>
                <c:pt idx="69">
                  <c:v>-17</c:v>
                </c:pt>
                <c:pt idx="70">
                  <c:v>-17</c:v>
                </c:pt>
                <c:pt idx="71">
                  <c:v>-17</c:v>
                </c:pt>
                <c:pt idx="72">
                  <c:v>-17</c:v>
                </c:pt>
                <c:pt idx="73">
                  <c:v>-17</c:v>
                </c:pt>
                <c:pt idx="74">
                  <c:v>-17</c:v>
                </c:pt>
                <c:pt idx="75">
                  <c:v>-17</c:v>
                </c:pt>
                <c:pt idx="76">
                  <c:v>-17</c:v>
                </c:pt>
                <c:pt idx="77">
                  <c:v>-17</c:v>
                </c:pt>
                <c:pt idx="78">
                  <c:v>-17</c:v>
                </c:pt>
                <c:pt idx="79">
                  <c:v>-18</c:v>
                </c:pt>
                <c:pt idx="80">
                  <c:v>-18</c:v>
                </c:pt>
                <c:pt idx="81">
                  <c:v>-18</c:v>
                </c:pt>
                <c:pt idx="82">
                  <c:v>-18</c:v>
                </c:pt>
                <c:pt idx="83">
                  <c:v>-18</c:v>
                </c:pt>
                <c:pt idx="84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89-4980-995A-C7F1BC3AC626}"/>
            </c:ext>
          </c:extLst>
        </c:ser>
        <c:ser>
          <c:idx val="8"/>
          <c:order val="8"/>
          <c:tx>
            <c:strRef>
              <c:f>'3 Hall Synthesis'!$AA$3</c:f>
              <c:strCache>
                <c:ptCount val="1"/>
                <c:pt idx="0">
                  <c:v>tri shift 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Synthesis'!$AA$4:$AA$88</c:f>
              <c:numCache>
                <c:formatCode>0.00</c:formatCode>
                <c:ptCount val="85"/>
                <c:pt idx="0">
                  <c:v>-21</c:v>
                </c:pt>
                <c:pt idx="1">
                  <c:v>-21</c:v>
                </c:pt>
                <c:pt idx="2">
                  <c:v>-21</c:v>
                </c:pt>
                <c:pt idx="3">
                  <c:v>-21</c:v>
                </c:pt>
                <c:pt idx="4">
                  <c:v>-21</c:v>
                </c:pt>
                <c:pt idx="5">
                  <c:v>-21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-19</c:v>
                </c:pt>
                <c:pt idx="20">
                  <c:v>-19</c:v>
                </c:pt>
                <c:pt idx="21">
                  <c:v>-19</c:v>
                </c:pt>
                <c:pt idx="22">
                  <c:v>-19</c:v>
                </c:pt>
                <c:pt idx="23">
                  <c:v>-19</c:v>
                </c:pt>
                <c:pt idx="24">
                  <c:v>-19</c:v>
                </c:pt>
                <c:pt idx="25">
                  <c:v>-19</c:v>
                </c:pt>
                <c:pt idx="26">
                  <c:v>-19</c:v>
                </c:pt>
                <c:pt idx="27">
                  <c:v>-19</c:v>
                </c:pt>
                <c:pt idx="28">
                  <c:v>-19</c:v>
                </c:pt>
                <c:pt idx="29">
                  <c:v>-19</c:v>
                </c:pt>
                <c:pt idx="30">
                  <c:v>-19</c:v>
                </c:pt>
                <c:pt idx="31">
                  <c:v>-19</c:v>
                </c:pt>
                <c:pt idx="32">
                  <c:v>-19</c:v>
                </c:pt>
                <c:pt idx="33">
                  <c:v>-19</c:v>
                </c:pt>
                <c:pt idx="34">
                  <c:v>-19</c:v>
                </c:pt>
                <c:pt idx="35">
                  <c:v>-19</c:v>
                </c:pt>
                <c:pt idx="36">
                  <c:v>-19</c:v>
                </c:pt>
                <c:pt idx="37">
                  <c:v>-19</c:v>
                </c:pt>
                <c:pt idx="38">
                  <c:v>-19</c:v>
                </c:pt>
                <c:pt idx="39">
                  <c:v>-19</c:v>
                </c:pt>
                <c:pt idx="40">
                  <c:v>-19</c:v>
                </c:pt>
                <c:pt idx="41">
                  <c:v>-19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-21</c:v>
                </c:pt>
                <c:pt idx="56">
                  <c:v>-21</c:v>
                </c:pt>
                <c:pt idx="57">
                  <c:v>-21</c:v>
                </c:pt>
                <c:pt idx="58">
                  <c:v>-21</c:v>
                </c:pt>
                <c:pt idx="59">
                  <c:v>-21</c:v>
                </c:pt>
                <c:pt idx="60">
                  <c:v>-21</c:v>
                </c:pt>
                <c:pt idx="61">
                  <c:v>-21</c:v>
                </c:pt>
                <c:pt idx="62">
                  <c:v>-21</c:v>
                </c:pt>
                <c:pt idx="63">
                  <c:v>-21</c:v>
                </c:pt>
                <c:pt idx="64">
                  <c:v>-21</c:v>
                </c:pt>
                <c:pt idx="65">
                  <c:v>-21</c:v>
                </c:pt>
                <c:pt idx="66">
                  <c:v>-21</c:v>
                </c:pt>
                <c:pt idx="67">
                  <c:v>-21</c:v>
                </c:pt>
                <c:pt idx="68">
                  <c:v>-21</c:v>
                </c:pt>
                <c:pt idx="69">
                  <c:v>-21</c:v>
                </c:pt>
                <c:pt idx="70">
                  <c:v>-21</c:v>
                </c:pt>
                <c:pt idx="71">
                  <c:v>-21</c:v>
                </c:pt>
                <c:pt idx="72">
                  <c:v>-21</c:v>
                </c:pt>
                <c:pt idx="73">
                  <c:v>-21</c:v>
                </c:pt>
                <c:pt idx="74">
                  <c:v>-21</c:v>
                </c:pt>
                <c:pt idx="75">
                  <c:v>-21</c:v>
                </c:pt>
                <c:pt idx="76">
                  <c:v>-21</c:v>
                </c:pt>
                <c:pt idx="77">
                  <c:v>-21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89-4980-995A-C7F1BC3A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1225056"/>
        <c:axId val="-1281233216"/>
      </c:scatterChart>
      <c:valAx>
        <c:axId val="-1281225056"/>
        <c:scaling>
          <c:orientation val="minMax"/>
          <c:max val="39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233216"/>
        <c:crosses val="autoZero"/>
        <c:crossBetween val="midCat"/>
        <c:majorUnit val="30"/>
      </c:valAx>
      <c:valAx>
        <c:axId val="-12812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22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test'!$D$3</c:f>
              <c:strCache>
                <c:ptCount val="1"/>
                <c:pt idx="0">
                  <c:v>Torque (Nt 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-0.26488538932633421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test'!$A$4:$A$7</c:f>
              <c:numCache>
                <c:formatCode>0.00</c:formatCode>
                <c:ptCount val="4"/>
                <c:pt idx="0">
                  <c:v>3.4</c:v>
                </c:pt>
                <c:pt idx="1">
                  <c:v>2.17</c:v>
                </c:pt>
                <c:pt idx="2">
                  <c:v>1.76</c:v>
                </c:pt>
                <c:pt idx="3">
                  <c:v>0.98</c:v>
                </c:pt>
              </c:numCache>
            </c:numRef>
          </c:xVal>
          <c:yVal>
            <c:numRef>
              <c:f>'motor test'!$D$4:$D$7</c:f>
              <c:numCache>
                <c:formatCode>0.00</c:formatCode>
                <c:ptCount val="4"/>
                <c:pt idx="0">
                  <c:v>1.5057994000000001</c:v>
                </c:pt>
                <c:pt idx="1">
                  <c:v>1.1095364000000001</c:v>
                </c:pt>
                <c:pt idx="2">
                  <c:v>0.95103119999999997</c:v>
                </c:pt>
                <c:pt idx="3">
                  <c:v>0.63402080000000016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5-43F4-B02D-423FBFD8435F}"/>
            </c:ext>
          </c:extLst>
        </c:ser>
        <c:ser>
          <c:idx val="1"/>
          <c:order val="1"/>
          <c:tx>
            <c:strRef>
              <c:f>'motor test'!$A$3</c:f>
              <c:strCache>
                <c:ptCount val="1"/>
                <c:pt idx="0">
                  <c:v>I (Amps)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307961504811905E-3"/>
                  <c:y val="0.398237095363079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0.4139x + 0.0884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test'!$A$8:$A$15</c:f>
              <c:numCache>
                <c:formatCode>0.00</c:formatCode>
                <c:ptCount val="8"/>
                <c:pt idx="0">
                  <c:v>0.33</c:v>
                </c:pt>
                <c:pt idx="1">
                  <c:v>0.79</c:v>
                </c:pt>
                <c:pt idx="2">
                  <c:v>1.1299999999999999</c:v>
                </c:pt>
                <c:pt idx="3">
                  <c:v>1.79</c:v>
                </c:pt>
                <c:pt idx="4">
                  <c:v>2.3199999999999998</c:v>
                </c:pt>
                <c:pt idx="5">
                  <c:v>3</c:v>
                </c:pt>
                <c:pt idx="6">
                  <c:v>3.44</c:v>
                </c:pt>
                <c:pt idx="7">
                  <c:v>3.49</c:v>
                </c:pt>
              </c:numCache>
            </c:numRef>
          </c:xVal>
          <c:yVal>
            <c:numRef>
              <c:f>'motor test'!$D$8:$D$15</c:f>
              <c:numCache>
                <c:formatCode>0.00</c:formatCode>
                <c:ptCount val="8"/>
                <c:pt idx="0">
                  <c:v>0.39626300000000003</c:v>
                </c:pt>
                <c:pt idx="1">
                  <c:v>0.39626300000000003</c:v>
                </c:pt>
                <c:pt idx="2">
                  <c:v>0.47551559999999998</c:v>
                </c:pt>
                <c:pt idx="3">
                  <c:v>0.71327340000000006</c:v>
                </c:pt>
                <c:pt idx="4">
                  <c:v>0.95103119999999997</c:v>
                </c:pt>
                <c:pt idx="5">
                  <c:v>1.3472942000000001</c:v>
                </c:pt>
                <c:pt idx="6">
                  <c:v>1.5850520000000001</c:v>
                </c:pt>
                <c:pt idx="7">
                  <c:v>1.5850520000000001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5-43F4-B02D-423FBFD8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6672"/>
        <c:axId val="870695024"/>
      </c:scatterChart>
      <c:valAx>
        <c:axId val="8686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95024"/>
        <c:crosses val="autoZero"/>
        <c:crossBetween val="midCat"/>
      </c:valAx>
      <c:valAx>
        <c:axId val="8706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</c:numCache>
            </c:numRef>
          </c:xVal>
          <c:yVal>
            <c:numRef>
              <c:f>[1]Sheet1!$C$2:$C$52</c:f>
              <c:numCache>
                <c:formatCode>General</c:formatCode>
                <c:ptCount val="51"/>
                <c:pt idx="0">
                  <c:v>0</c:v>
                </c:pt>
                <c:pt idx="1">
                  <c:v>31.959974558897578</c:v>
                </c:pt>
                <c:pt idx="2">
                  <c:v>63.415921227037956</c:v>
                </c:pt>
                <c:pt idx="3">
                  <c:v>93.871760934592871</c:v>
                </c:pt>
                <c:pt idx="4">
                  <c:v>122.84718689593738</c:v>
                </c:pt>
                <c:pt idx="5">
                  <c:v>149.88523933458066</c:v>
                </c:pt>
                <c:pt idx="6">
                  <c:v>174.5595120118156</c:v>
                </c:pt>
                <c:pt idx="7">
                  <c:v>196.48087690782626</c:v>
                </c:pt>
                <c:pt idx="8">
                  <c:v>215.3036210030138</c:v>
                </c:pt>
                <c:pt idx="9">
                  <c:v>230.73089837883498</c:v>
                </c:pt>
                <c:pt idx="10">
                  <c:v>242.51941165526415</c:v>
                </c:pt>
                <c:pt idx="11">
                  <c:v>250.4832489358156</c:v>
                </c:pt>
                <c:pt idx="12">
                  <c:v>254.49681574920925</c:v>
                </c:pt>
                <c:pt idx="13">
                  <c:v>254.49681574920925</c:v>
                </c:pt>
                <c:pt idx="14">
                  <c:v>250.48324893581562</c:v>
                </c:pt>
                <c:pt idx="15">
                  <c:v>242.51941165526418</c:v>
                </c:pt>
                <c:pt idx="16">
                  <c:v>230.73089837883501</c:v>
                </c:pt>
                <c:pt idx="17">
                  <c:v>215.30362100301386</c:v>
                </c:pt>
                <c:pt idx="18">
                  <c:v>196.48087690782626</c:v>
                </c:pt>
                <c:pt idx="19">
                  <c:v>174.55951201181566</c:v>
                </c:pt>
                <c:pt idx="20">
                  <c:v>149.88523933458069</c:v>
                </c:pt>
                <c:pt idx="21">
                  <c:v>122.84718689593748</c:v>
                </c:pt>
                <c:pt idx="22">
                  <c:v>93.871760934592928</c:v>
                </c:pt>
                <c:pt idx="23">
                  <c:v>63.415921227037977</c:v>
                </c:pt>
                <c:pt idx="24">
                  <c:v>31.959974558897656</c:v>
                </c:pt>
                <c:pt idx="25">
                  <c:v>3.124128560016981E-14</c:v>
                </c:pt>
                <c:pt idx="26">
                  <c:v>-31.959974558897478</c:v>
                </c:pt>
                <c:pt idx="27">
                  <c:v>-63.415921227037913</c:v>
                </c:pt>
                <c:pt idx="28">
                  <c:v>-93.871760934592871</c:v>
                </c:pt>
                <c:pt idx="29">
                  <c:v>-122.84718689593733</c:v>
                </c:pt>
                <c:pt idx="30">
                  <c:v>-149.88523933458063</c:v>
                </c:pt>
                <c:pt idx="31">
                  <c:v>-174.55951201181554</c:v>
                </c:pt>
                <c:pt idx="32">
                  <c:v>-196.48087690782614</c:v>
                </c:pt>
                <c:pt idx="33">
                  <c:v>-215.30362100301377</c:v>
                </c:pt>
                <c:pt idx="34">
                  <c:v>-230.73089837883492</c:v>
                </c:pt>
                <c:pt idx="35">
                  <c:v>-242.51941165526415</c:v>
                </c:pt>
                <c:pt idx="36">
                  <c:v>-250.48324893581562</c:v>
                </c:pt>
                <c:pt idx="37">
                  <c:v>-254.49681574920925</c:v>
                </c:pt>
                <c:pt idx="38">
                  <c:v>-254.49681574920925</c:v>
                </c:pt>
                <c:pt idx="39">
                  <c:v>-250.48324893581562</c:v>
                </c:pt>
                <c:pt idx="40">
                  <c:v>-242.51941165526418</c:v>
                </c:pt>
                <c:pt idx="41">
                  <c:v>-230.73089837883498</c:v>
                </c:pt>
                <c:pt idx="42">
                  <c:v>-215.30362100301394</c:v>
                </c:pt>
                <c:pt idx="43">
                  <c:v>-196.48087690782634</c:v>
                </c:pt>
                <c:pt idx="44">
                  <c:v>-174.55951201181568</c:v>
                </c:pt>
                <c:pt idx="45">
                  <c:v>-149.88523933458072</c:v>
                </c:pt>
                <c:pt idx="46">
                  <c:v>-122.84718689593741</c:v>
                </c:pt>
                <c:pt idx="47">
                  <c:v>-93.87176093459307</c:v>
                </c:pt>
                <c:pt idx="48">
                  <c:v>-63.415921227038112</c:v>
                </c:pt>
                <c:pt idx="49">
                  <c:v>-31.959974558897684</c:v>
                </c:pt>
                <c:pt idx="50">
                  <c:v>-6.2482571200339621E-14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2-4FB3-A6EE-7A55A7B88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87887"/>
        <c:axId val="2107002143"/>
      </c:scatterChart>
      <c:valAx>
        <c:axId val="210918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02143"/>
        <c:crosses val="autoZero"/>
        <c:crossBetween val="midCat"/>
      </c:valAx>
      <c:valAx>
        <c:axId val="21070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12</xdr:row>
      <xdr:rowOff>161924</xdr:rowOff>
    </xdr:from>
    <xdr:to>
      <xdr:col>11</xdr:col>
      <xdr:colOff>363224</xdr:colOff>
      <xdr:row>31</xdr:row>
      <xdr:rowOff>37573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3019424"/>
          <a:ext cx="4277999" cy="349514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28</xdr:col>
      <xdr:colOff>208609</xdr:colOff>
      <xdr:row>43</xdr:row>
      <xdr:rowOff>189714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241830-8DC9-42CD-B84C-C5323E103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7775" y="2667000"/>
          <a:ext cx="7523809" cy="6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40352</xdr:colOff>
      <xdr:row>22</xdr:row>
      <xdr:rowOff>150148</xdr:rowOff>
    </xdr:from>
    <xdr:to>
      <xdr:col>27</xdr:col>
      <xdr:colOff>326102</xdr:colOff>
      <xdr:row>58</xdr:row>
      <xdr:rowOff>2253</xdr:rowOff>
    </xdr:to>
    <xdr:pic>
      <xdr:nvPicPr>
        <xdr:cNvPr id="2" name="Picture 1" descr="Micro ATmega32U4-MU">
          <a:extLst>
            <a:ext uri="{FF2B5EF4-FFF2-40B4-BE49-F238E27FC236}">
              <a16:creationId xmlns:a16="http://schemas.microsoft.com/office/drawing/2014/main" id="{2F7A9CD9-1211-42FF-97FB-D4BE721FA2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" t="31143" r="571" b="31429"/>
        <a:stretch/>
      </xdr:blipFill>
      <xdr:spPr bwMode="auto">
        <a:xfrm rot="5400000">
          <a:off x="11268074" y="7343776"/>
          <a:ext cx="7091105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342899</xdr:colOff>
      <xdr:row>22</xdr:row>
      <xdr:rowOff>66675</xdr:rowOff>
    </xdr:from>
    <xdr:to>
      <xdr:col>21</xdr:col>
      <xdr:colOff>495298</xdr:colOff>
      <xdr:row>67</xdr:row>
      <xdr:rowOff>174493</xdr:rowOff>
    </xdr:to>
    <xdr:pic>
      <xdr:nvPicPr>
        <xdr:cNvPr id="3" name="Picture 2" descr="https://opt-636895.ssl.1c-bitrix-cdn.ru/upload/PHOTO/0G-00005086==Micro-ATmega32U4MU/DOCS/PINOUT==0G-00005086==Micro-ATmega32U4MU.jpg?1501651990750037">
          <a:extLst>
            <a:ext uri="{FF2B5EF4-FFF2-40B4-BE49-F238E27FC236}">
              <a16:creationId xmlns:a16="http://schemas.microsoft.com/office/drawing/2014/main" id="{99BC1DBC-083F-4254-82C1-09E08FD357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15313"/>
        <a:stretch/>
      </xdr:blipFill>
      <xdr:spPr bwMode="auto">
        <a:xfrm>
          <a:off x="4095749" y="5076825"/>
          <a:ext cx="9296399" cy="9061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114300</xdr:rowOff>
    </xdr:to>
    <xdr:sp macro="" textlink="">
      <xdr:nvSpPr>
        <xdr:cNvPr id="2050" name="AutoShape 2" descr="Displaying image.pn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304800</xdr:colOff>
      <xdr:row>7</xdr:row>
      <xdr:rowOff>114300</xdr:rowOff>
    </xdr:to>
    <xdr:sp macro="" textlink="">
      <xdr:nvSpPr>
        <xdr:cNvPr id="2051" name="AutoShape 3" descr="Displaying image.pn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447675</xdr:colOff>
      <xdr:row>2</xdr:row>
      <xdr:rowOff>47625</xdr:rowOff>
    </xdr:from>
    <xdr:to>
      <xdr:col>31</xdr:col>
      <xdr:colOff>95250</xdr:colOff>
      <xdr:row>53</xdr:row>
      <xdr:rowOff>22529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4650" y="428625"/>
          <a:ext cx="5743575" cy="96904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257175</xdr:colOff>
      <xdr:row>50</xdr:row>
      <xdr:rowOff>165404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43575" cy="96904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17</xdr:row>
      <xdr:rowOff>9525</xdr:rowOff>
    </xdr:from>
    <xdr:to>
      <xdr:col>16</xdr:col>
      <xdr:colOff>257175</xdr:colOff>
      <xdr:row>67</xdr:row>
      <xdr:rowOff>174929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5" y="3248025"/>
          <a:ext cx="5743575" cy="9690404"/>
        </a:xfrm>
        <a:prstGeom prst="rect">
          <a:avLst/>
        </a:prstGeom>
      </xdr:spPr>
    </xdr:pic>
    <xdr:clientData/>
  </xdr:twoCellAnchor>
  <xdr:twoCellAnchor>
    <xdr:from>
      <xdr:col>28</xdr:col>
      <xdr:colOff>66675</xdr:colOff>
      <xdr:row>1</xdr:row>
      <xdr:rowOff>38100</xdr:rowOff>
    </xdr:from>
    <xdr:to>
      <xdr:col>35</xdr:col>
      <xdr:colOff>695326</xdr:colOff>
      <xdr:row>36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0.49962</cdr:x>
      <cdr:y>0.11511</cdr:y>
    </cdr:from>
    <cdr:to>
      <cdr:x>0.49962</cdr:x>
      <cdr:y>0.9036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3067743-0D95-4937-8319-43866E4035C4}"/>
            </a:ext>
          </a:extLst>
        </cdr:cNvPr>
        <cdr:cNvCxnSpPr/>
      </cdr:nvCxnSpPr>
      <cdr:spPr>
        <a:xfrm xmlns:a="http://schemas.openxmlformats.org/drawingml/2006/main">
          <a:off x="3148015" y="762001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0.36357</cdr:x>
      <cdr:y>0.11367</cdr:y>
    </cdr:from>
    <cdr:to>
      <cdr:x>0.36357</cdr:x>
      <cdr:y>0.90216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FB8DE52-5D31-4ACE-BCA0-152618BA7AD6}"/>
            </a:ext>
          </a:extLst>
        </cdr:cNvPr>
        <cdr:cNvCxnSpPr/>
      </cdr:nvCxnSpPr>
      <cdr:spPr>
        <a:xfrm xmlns:a="http://schemas.openxmlformats.org/drawingml/2006/main">
          <a:off x="229076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0.23356</cdr:x>
      <cdr:y>0.11367</cdr:y>
    </cdr:from>
    <cdr:to>
      <cdr:x>0.23356</cdr:x>
      <cdr:y>0.90216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C2A2DF1-51C2-4E55-8537-B304A1E9E2BB}"/>
            </a:ext>
          </a:extLst>
        </cdr:cNvPr>
        <cdr:cNvCxnSpPr/>
      </cdr:nvCxnSpPr>
      <cdr:spPr>
        <a:xfrm xmlns:a="http://schemas.openxmlformats.org/drawingml/2006/main">
          <a:off x="14716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0.10053</cdr:x>
      <cdr:y>0.11367</cdr:y>
    </cdr:from>
    <cdr:to>
      <cdr:x>0.10053</cdr:x>
      <cdr:y>0.90216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2E3ADAB-907B-4BBA-BD9F-E68555D31B89}"/>
            </a:ext>
          </a:extLst>
        </cdr:cNvPr>
        <cdr:cNvCxnSpPr/>
      </cdr:nvCxnSpPr>
      <cdr:spPr>
        <a:xfrm xmlns:a="http://schemas.openxmlformats.org/drawingml/2006/main">
          <a:off x="6334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0.62963</cdr:x>
      <cdr:y>0.11367</cdr:y>
    </cdr:from>
    <cdr:to>
      <cdr:x>0.62963</cdr:x>
      <cdr:y>0.90216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FD6E563-87A6-417F-9384-62EB1B5E4D48}"/>
            </a:ext>
          </a:extLst>
        </cdr:cNvPr>
        <cdr:cNvCxnSpPr/>
      </cdr:nvCxnSpPr>
      <cdr:spPr>
        <a:xfrm xmlns:a="http://schemas.openxmlformats.org/drawingml/2006/main">
          <a:off x="396716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0.76568</cdr:x>
      <cdr:y>0.11367</cdr:y>
    </cdr:from>
    <cdr:to>
      <cdr:x>0.76568</cdr:x>
      <cdr:y>0.90216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CF3B0431-0D23-4D41-BA95-C57768A96616}"/>
            </a:ext>
          </a:extLst>
        </cdr:cNvPr>
        <cdr:cNvCxnSpPr/>
      </cdr:nvCxnSpPr>
      <cdr:spPr>
        <a:xfrm xmlns:a="http://schemas.openxmlformats.org/drawingml/2006/main">
          <a:off x="48244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0.89872</cdr:x>
      <cdr:y>0.11367</cdr:y>
    </cdr:from>
    <cdr:to>
      <cdr:x>0.89872</cdr:x>
      <cdr:y>0.90216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62094F90-D7DB-4DB9-91DB-846482B23446}"/>
            </a:ext>
          </a:extLst>
        </cdr:cNvPr>
        <cdr:cNvCxnSpPr/>
      </cdr:nvCxnSpPr>
      <cdr:spPr>
        <a:xfrm xmlns:a="http://schemas.openxmlformats.org/drawingml/2006/main">
          <a:off x="56626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17</xdr:row>
      <xdr:rowOff>95250</xdr:rowOff>
    </xdr:from>
    <xdr:to>
      <xdr:col>5</xdr:col>
      <xdr:colOff>190500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9C3F0-2625-4FF5-A838-53BE0EA15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11</xdr:row>
      <xdr:rowOff>42862</xdr:rowOff>
    </xdr:from>
    <xdr:to>
      <xdr:col>12</xdr:col>
      <xdr:colOff>533400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49A80-CF78-4895-B266-22E77AF00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lse%20synte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output</v>
          </cell>
        </row>
        <row r="2">
          <cell r="B2">
            <v>0</v>
          </cell>
          <cell r="C2">
            <v>0</v>
          </cell>
        </row>
        <row r="3">
          <cell r="B3">
            <v>0.04</v>
          </cell>
          <cell r="C3">
            <v>31.959974558897578</v>
          </cell>
        </row>
        <row r="4">
          <cell r="B4">
            <v>0.08</v>
          </cell>
          <cell r="C4">
            <v>63.415921227037956</v>
          </cell>
        </row>
        <row r="5">
          <cell r="B5">
            <v>0.12</v>
          </cell>
          <cell r="C5">
            <v>93.871760934592871</v>
          </cell>
        </row>
        <row r="6">
          <cell r="B6">
            <v>0.16</v>
          </cell>
          <cell r="C6">
            <v>122.84718689593738</v>
          </cell>
        </row>
        <row r="7">
          <cell r="B7">
            <v>0.2</v>
          </cell>
          <cell r="C7">
            <v>149.88523933458066</v>
          </cell>
        </row>
        <row r="8">
          <cell r="B8">
            <v>0.24</v>
          </cell>
          <cell r="C8">
            <v>174.5595120118156</v>
          </cell>
        </row>
        <row r="9">
          <cell r="B9">
            <v>0.28000000000000003</v>
          </cell>
          <cell r="C9">
            <v>196.48087690782626</v>
          </cell>
        </row>
        <row r="10">
          <cell r="B10">
            <v>0.32</v>
          </cell>
          <cell r="C10">
            <v>215.3036210030138</v>
          </cell>
        </row>
        <row r="11">
          <cell r="B11">
            <v>0.36</v>
          </cell>
          <cell r="C11">
            <v>230.73089837883498</v>
          </cell>
        </row>
        <row r="12">
          <cell r="B12">
            <v>0.4</v>
          </cell>
          <cell r="C12">
            <v>242.51941165526415</v>
          </cell>
        </row>
        <row r="13">
          <cell r="B13">
            <v>0.44</v>
          </cell>
          <cell r="C13">
            <v>250.4832489358156</v>
          </cell>
        </row>
        <row r="14">
          <cell r="B14">
            <v>0.48</v>
          </cell>
          <cell r="C14">
            <v>254.49681574920925</v>
          </cell>
        </row>
        <row r="15">
          <cell r="B15">
            <v>0.52</v>
          </cell>
          <cell r="C15">
            <v>254.49681574920925</v>
          </cell>
        </row>
        <row r="16">
          <cell r="B16">
            <v>0.56000000000000005</v>
          </cell>
          <cell r="C16">
            <v>250.48324893581562</v>
          </cell>
        </row>
        <row r="17">
          <cell r="B17">
            <v>0.6</v>
          </cell>
          <cell r="C17">
            <v>242.51941165526418</v>
          </cell>
        </row>
        <row r="18">
          <cell r="B18">
            <v>0.64</v>
          </cell>
          <cell r="C18">
            <v>230.73089837883501</v>
          </cell>
        </row>
        <row r="19">
          <cell r="B19">
            <v>0.68</v>
          </cell>
          <cell r="C19">
            <v>215.30362100301386</v>
          </cell>
        </row>
        <row r="20">
          <cell r="B20">
            <v>0.72</v>
          </cell>
          <cell r="C20">
            <v>196.48087690782626</v>
          </cell>
        </row>
        <row r="21">
          <cell r="B21">
            <v>0.76</v>
          </cell>
          <cell r="C21">
            <v>174.55951201181566</v>
          </cell>
        </row>
        <row r="22">
          <cell r="B22">
            <v>0.8</v>
          </cell>
          <cell r="C22">
            <v>149.88523933458069</v>
          </cell>
        </row>
        <row r="23">
          <cell r="B23">
            <v>0.84</v>
          </cell>
          <cell r="C23">
            <v>122.84718689593748</v>
          </cell>
        </row>
        <row r="24">
          <cell r="B24">
            <v>0.88</v>
          </cell>
          <cell r="C24">
            <v>93.871760934592928</v>
          </cell>
        </row>
        <row r="25">
          <cell r="B25">
            <v>0.92</v>
          </cell>
          <cell r="C25">
            <v>63.415921227037977</v>
          </cell>
        </row>
        <row r="26">
          <cell r="B26">
            <v>0.96</v>
          </cell>
          <cell r="C26">
            <v>31.959974558897656</v>
          </cell>
        </row>
        <row r="27">
          <cell r="B27">
            <v>1</v>
          </cell>
          <cell r="C27">
            <v>3.124128560016981E-14</v>
          </cell>
        </row>
        <row r="28">
          <cell r="B28">
            <v>1.04</v>
          </cell>
          <cell r="C28">
            <v>-31.959974558897478</v>
          </cell>
        </row>
        <row r="29">
          <cell r="B29">
            <v>1.08</v>
          </cell>
          <cell r="C29">
            <v>-63.415921227037913</v>
          </cell>
        </row>
        <row r="30">
          <cell r="B30">
            <v>1.1200000000000001</v>
          </cell>
          <cell r="C30">
            <v>-93.871760934592871</v>
          </cell>
        </row>
        <row r="31">
          <cell r="B31">
            <v>1.1599999999999999</v>
          </cell>
          <cell r="C31">
            <v>-122.84718689593733</v>
          </cell>
        </row>
        <row r="32">
          <cell r="B32">
            <v>1.2</v>
          </cell>
          <cell r="C32">
            <v>-149.88523933458063</v>
          </cell>
        </row>
        <row r="33">
          <cell r="B33">
            <v>1.24</v>
          </cell>
          <cell r="C33">
            <v>-174.55951201181554</v>
          </cell>
        </row>
        <row r="34">
          <cell r="B34">
            <v>1.28</v>
          </cell>
          <cell r="C34">
            <v>-196.48087690782614</v>
          </cell>
        </row>
        <row r="35">
          <cell r="B35">
            <v>1.32</v>
          </cell>
          <cell r="C35">
            <v>-215.30362100301377</v>
          </cell>
        </row>
        <row r="36">
          <cell r="B36">
            <v>1.36</v>
          </cell>
          <cell r="C36">
            <v>-230.73089837883492</v>
          </cell>
        </row>
        <row r="37">
          <cell r="B37">
            <v>1.4</v>
          </cell>
          <cell r="C37">
            <v>-242.51941165526415</v>
          </cell>
        </row>
        <row r="38">
          <cell r="B38">
            <v>1.44</v>
          </cell>
          <cell r="C38">
            <v>-250.48324893581562</v>
          </cell>
        </row>
        <row r="39">
          <cell r="B39">
            <v>1.48</v>
          </cell>
          <cell r="C39">
            <v>-254.49681574920925</v>
          </cell>
        </row>
        <row r="40">
          <cell r="B40">
            <v>1.52</v>
          </cell>
          <cell r="C40">
            <v>-254.49681574920925</v>
          </cell>
        </row>
        <row r="41">
          <cell r="B41">
            <v>1.56</v>
          </cell>
          <cell r="C41">
            <v>-250.48324893581562</v>
          </cell>
        </row>
        <row r="42">
          <cell r="B42">
            <v>1.6</v>
          </cell>
          <cell r="C42">
            <v>-242.51941165526418</v>
          </cell>
        </row>
        <row r="43">
          <cell r="B43">
            <v>1.64</v>
          </cell>
          <cell r="C43">
            <v>-230.73089837883498</v>
          </cell>
        </row>
        <row r="44">
          <cell r="B44">
            <v>1.68</v>
          </cell>
          <cell r="C44">
            <v>-215.30362100301394</v>
          </cell>
        </row>
        <row r="45">
          <cell r="B45">
            <v>1.72</v>
          </cell>
          <cell r="C45">
            <v>-196.48087690782634</v>
          </cell>
        </row>
        <row r="46">
          <cell r="B46">
            <v>1.76</v>
          </cell>
          <cell r="C46">
            <v>-174.55951201181568</v>
          </cell>
        </row>
        <row r="47">
          <cell r="B47">
            <v>1.8</v>
          </cell>
          <cell r="C47">
            <v>-149.88523933458072</v>
          </cell>
        </row>
        <row r="48">
          <cell r="B48">
            <v>1.84</v>
          </cell>
          <cell r="C48">
            <v>-122.84718689593741</v>
          </cell>
        </row>
        <row r="49">
          <cell r="B49">
            <v>1.88</v>
          </cell>
          <cell r="C49">
            <v>-93.87176093459307</v>
          </cell>
        </row>
        <row r="50">
          <cell r="B50">
            <v>1.92</v>
          </cell>
          <cell r="C50">
            <v>-63.415921227038112</v>
          </cell>
        </row>
        <row r="51">
          <cell r="B51">
            <v>1.96</v>
          </cell>
          <cell r="C51">
            <v>-31.959974558897684</v>
          </cell>
        </row>
        <row r="52">
          <cell r="B52">
            <v>2</v>
          </cell>
          <cell r="C52">
            <v>-6.2482571200339621E-14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5"/>
  <sheetViews>
    <sheetView workbookViewId="0">
      <selection activeCell="A26" sqref="A26:C33"/>
    </sheetView>
  </sheetViews>
  <sheetFormatPr defaultRowHeight="15" x14ac:dyDescent="0.25"/>
  <cols>
    <col min="1" max="1" width="10.42578125" customWidth="1"/>
    <col min="2" max="2" width="8" customWidth="1"/>
    <col min="3" max="3" width="8.85546875" customWidth="1"/>
    <col min="4" max="4" width="8.140625" customWidth="1"/>
    <col min="5" max="5" width="3.42578125" style="6" customWidth="1"/>
    <col min="9" max="9" width="2.7109375" style="6" customWidth="1"/>
  </cols>
  <sheetData>
    <row r="1" spans="1:11" x14ac:dyDescent="0.25">
      <c r="A1" t="s">
        <v>0</v>
      </c>
    </row>
    <row r="2" spans="1:11" s="1" customFormat="1" ht="60" x14ac:dyDescent="0.25">
      <c r="A2" s="2" t="s">
        <v>150</v>
      </c>
      <c r="B2" s="2" t="s">
        <v>19</v>
      </c>
      <c r="C2" s="2" t="s">
        <v>149</v>
      </c>
      <c r="D2" s="2" t="s">
        <v>24</v>
      </c>
      <c r="E2" s="7"/>
      <c r="F2" s="2" t="s">
        <v>149</v>
      </c>
      <c r="G2" s="2"/>
      <c r="H2" s="2"/>
      <c r="I2" s="7"/>
      <c r="J2" s="2" t="s">
        <v>11</v>
      </c>
      <c r="K2" s="2"/>
    </row>
    <row r="3" spans="1:11" x14ac:dyDescent="0.25">
      <c r="A3" s="3">
        <v>1</v>
      </c>
      <c r="B3" s="3" t="s">
        <v>21</v>
      </c>
      <c r="C3" s="4">
        <v>1</v>
      </c>
      <c r="D3" s="4" t="s">
        <v>1</v>
      </c>
      <c r="F3" s="4">
        <v>1</v>
      </c>
      <c r="G3" s="4" t="s">
        <v>1</v>
      </c>
      <c r="H3" s="4" t="s">
        <v>2</v>
      </c>
      <c r="J3" s="4" t="s">
        <v>1</v>
      </c>
      <c r="K3" s="4"/>
    </row>
    <row r="4" spans="1:11" x14ac:dyDescent="0.25">
      <c r="A4" s="3">
        <v>2</v>
      </c>
      <c r="B4" s="3">
        <v>14</v>
      </c>
      <c r="C4" s="4">
        <v>2</v>
      </c>
      <c r="D4" s="4" t="s">
        <v>3</v>
      </c>
      <c r="F4" s="4">
        <v>2</v>
      </c>
      <c r="G4" s="4" t="s">
        <v>3</v>
      </c>
      <c r="H4" s="4"/>
      <c r="J4" s="4" t="s">
        <v>12</v>
      </c>
      <c r="K4" s="4" t="s">
        <v>15</v>
      </c>
    </row>
    <row r="5" spans="1:11" x14ac:dyDescent="0.25">
      <c r="A5" s="3">
        <v>3</v>
      </c>
      <c r="B5" s="3">
        <v>15</v>
      </c>
      <c r="C5" s="4">
        <v>4</v>
      </c>
      <c r="D5" s="4" t="s">
        <v>4</v>
      </c>
      <c r="F5" s="4">
        <v>3</v>
      </c>
      <c r="G5" s="4" t="s">
        <v>10</v>
      </c>
      <c r="H5" s="4" t="s">
        <v>9</v>
      </c>
      <c r="J5" s="4" t="s">
        <v>13</v>
      </c>
      <c r="K5" s="4" t="s">
        <v>16</v>
      </c>
    </row>
    <row r="6" spans="1:11" x14ac:dyDescent="0.25">
      <c r="A6" s="3">
        <v>4</v>
      </c>
      <c r="B6" s="3">
        <v>10</v>
      </c>
      <c r="C6" s="4">
        <v>5</v>
      </c>
      <c r="D6" s="4" t="s">
        <v>5</v>
      </c>
      <c r="F6" s="4">
        <v>4</v>
      </c>
      <c r="G6" s="4" t="s">
        <v>4</v>
      </c>
      <c r="H6" s="4"/>
      <c r="J6" s="4" t="s">
        <v>14</v>
      </c>
      <c r="K6" s="4" t="s">
        <v>17</v>
      </c>
    </row>
    <row r="7" spans="1:11" x14ac:dyDescent="0.25">
      <c r="A7" s="3">
        <v>5</v>
      </c>
      <c r="B7" s="3">
        <v>16</v>
      </c>
      <c r="C7" s="4">
        <v>6</v>
      </c>
      <c r="D7" s="4" t="s">
        <v>6</v>
      </c>
      <c r="F7" s="4">
        <v>5</v>
      </c>
      <c r="G7" s="4" t="s">
        <v>5</v>
      </c>
      <c r="H7" s="4" t="s">
        <v>22</v>
      </c>
      <c r="J7" s="6"/>
      <c r="K7" s="6"/>
    </row>
    <row r="8" spans="1:11" x14ac:dyDescent="0.25">
      <c r="A8" s="3">
        <v>6</v>
      </c>
      <c r="B8" s="3" t="s">
        <v>23</v>
      </c>
      <c r="C8" s="4">
        <v>7</v>
      </c>
      <c r="D8" s="4"/>
      <c r="F8" s="4">
        <v>6</v>
      </c>
      <c r="G8" s="4" t="s">
        <v>6</v>
      </c>
      <c r="H8" s="4"/>
      <c r="J8" s="6"/>
      <c r="K8" s="6"/>
    </row>
    <row r="9" spans="1:11" x14ac:dyDescent="0.25">
      <c r="A9" s="3">
        <v>7</v>
      </c>
      <c r="B9" s="3">
        <v>4</v>
      </c>
      <c r="C9" s="4" t="s">
        <v>25</v>
      </c>
      <c r="D9" s="5" t="s">
        <v>12</v>
      </c>
      <c r="F9" s="4">
        <v>7</v>
      </c>
      <c r="G9" s="4" t="s">
        <v>7</v>
      </c>
      <c r="H9" s="4"/>
      <c r="J9" s="6"/>
      <c r="K9" s="6"/>
    </row>
    <row r="10" spans="1:11" x14ac:dyDescent="0.25">
      <c r="A10" s="3">
        <v>8</v>
      </c>
      <c r="B10" s="3">
        <v>5</v>
      </c>
      <c r="C10" s="4" t="s">
        <v>25</v>
      </c>
      <c r="D10" s="5" t="s">
        <v>13</v>
      </c>
      <c r="F10" s="4">
        <v>8</v>
      </c>
      <c r="G10" s="4" t="s">
        <v>8</v>
      </c>
      <c r="H10" s="4" t="s">
        <v>9</v>
      </c>
      <c r="J10" s="6"/>
      <c r="K10" s="6"/>
    </row>
    <row r="11" spans="1:11" x14ac:dyDescent="0.25">
      <c r="A11" s="3">
        <v>9</v>
      </c>
      <c r="B11" s="3">
        <v>6</v>
      </c>
      <c r="C11" s="4" t="s">
        <v>25</v>
      </c>
      <c r="D11" s="5" t="s">
        <v>14</v>
      </c>
      <c r="F11" s="6"/>
      <c r="G11" s="6"/>
      <c r="H11" s="6"/>
      <c r="J11" s="6"/>
      <c r="K11" s="6"/>
    </row>
    <row r="12" spans="1:11" x14ac:dyDescent="0.25">
      <c r="A12" s="3">
        <v>10</v>
      </c>
      <c r="B12" s="3" t="s">
        <v>20</v>
      </c>
      <c r="C12" s="5" t="s">
        <v>18</v>
      </c>
      <c r="D12" s="4" t="s">
        <v>8</v>
      </c>
      <c r="F12" s="6"/>
      <c r="G12" s="6"/>
      <c r="H12" s="6"/>
      <c r="J12" s="6"/>
      <c r="K12" s="6"/>
    </row>
    <row r="14" spans="1:11" x14ac:dyDescent="0.25">
      <c r="A14" s="13" t="s">
        <v>27</v>
      </c>
      <c r="B14" s="14"/>
      <c r="C14" s="15"/>
    </row>
    <row r="15" spans="1:11" x14ac:dyDescent="0.25">
      <c r="A15" s="8"/>
      <c r="B15" s="6" t="s">
        <v>28</v>
      </c>
      <c r="C15" s="9"/>
    </row>
    <row r="16" spans="1:11" x14ac:dyDescent="0.25">
      <c r="A16" s="8"/>
      <c r="B16" s="6" t="s">
        <v>30</v>
      </c>
      <c r="C16" s="9" t="s">
        <v>31</v>
      </c>
    </row>
    <row r="17" spans="1:3" x14ac:dyDescent="0.25">
      <c r="A17" s="10"/>
      <c r="B17" s="11" t="s">
        <v>29</v>
      </c>
      <c r="C17" s="12"/>
    </row>
    <row r="19" spans="1:3" x14ac:dyDescent="0.25">
      <c r="A19" s="13" t="s">
        <v>32</v>
      </c>
      <c r="B19" s="14"/>
      <c r="C19" s="15"/>
    </row>
    <row r="20" spans="1:3" x14ac:dyDescent="0.25">
      <c r="A20" s="8"/>
      <c r="B20" s="6" t="s">
        <v>28</v>
      </c>
      <c r="C20" s="9"/>
    </row>
    <row r="21" spans="1:3" x14ac:dyDescent="0.25">
      <c r="A21" s="8"/>
      <c r="B21" s="16">
        <v>3</v>
      </c>
      <c r="C21" s="17" t="s">
        <v>33</v>
      </c>
    </row>
    <row r="22" spans="1:3" x14ac:dyDescent="0.25">
      <c r="A22" s="10"/>
      <c r="B22" s="11" t="s">
        <v>29</v>
      </c>
      <c r="C22" s="12"/>
    </row>
    <row r="26" spans="1:3" x14ac:dyDescent="0.25">
      <c r="A26" s="13" t="s">
        <v>26</v>
      </c>
      <c r="B26" s="14"/>
      <c r="C26" s="15"/>
    </row>
    <row r="27" spans="1:3" x14ac:dyDescent="0.25">
      <c r="A27" s="8">
        <v>0</v>
      </c>
      <c r="B27" s="6"/>
      <c r="C27" s="9" t="s">
        <v>46</v>
      </c>
    </row>
    <row r="28" spans="1:3" x14ac:dyDescent="0.25">
      <c r="A28" s="8">
        <v>1</v>
      </c>
      <c r="B28" s="6" t="s">
        <v>40</v>
      </c>
      <c r="C28" s="9" t="s">
        <v>34</v>
      </c>
    </row>
    <row r="29" spans="1:3" x14ac:dyDescent="0.25">
      <c r="A29" s="8">
        <v>2</v>
      </c>
      <c r="B29" s="6" t="s">
        <v>41</v>
      </c>
      <c r="C29" s="9" t="s">
        <v>35</v>
      </c>
    </row>
    <row r="30" spans="1:3" x14ac:dyDescent="0.25">
      <c r="A30" s="8">
        <v>3</v>
      </c>
      <c r="B30" s="6" t="s">
        <v>42</v>
      </c>
      <c r="C30" s="9" t="s">
        <v>36</v>
      </c>
    </row>
    <row r="31" spans="1:3" x14ac:dyDescent="0.25">
      <c r="A31" s="8">
        <v>4</v>
      </c>
      <c r="B31" s="6" t="s">
        <v>43</v>
      </c>
      <c r="C31" s="9" t="s">
        <v>37</v>
      </c>
    </row>
    <row r="32" spans="1:3" x14ac:dyDescent="0.25">
      <c r="A32" s="8">
        <v>5</v>
      </c>
      <c r="B32" s="6" t="s">
        <v>44</v>
      </c>
      <c r="C32" s="9" t="s">
        <v>38</v>
      </c>
    </row>
    <row r="33" spans="1:4" x14ac:dyDescent="0.25">
      <c r="A33" s="10">
        <v>6</v>
      </c>
      <c r="B33" s="11" t="s">
        <v>45</v>
      </c>
      <c r="C33" s="12" t="s">
        <v>39</v>
      </c>
    </row>
    <row r="37" spans="1:4" x14ac:dyDescent="0.25">
      <c r="A37" t="s">
        <v>144</v>
      </c>
      <c r="B37" t="s">
        <v>148</v>
      </c>
      <c r="C37" t="s">
        <v>25</v>
      </c>
      <c r="D37" t="s">
        <v>151</v>
      </c>
    </row>
    <row r="38" spans="1:4" x14ac:dyDescent="0.25">
      <c r="A38" t="s">
        <v>142</v>
      </c>
      <c r="B38">
        <v>3</v>
      </c>
      <c r="C38" t="s">
        <v>12</v>
      </c>
      <c r="D38">
        <v>4</v>
      </c>
    </row>
    <row r="39" spans="1:4" x14ac:dyDescent="0.25">
      <c r="A39" t="s">
        <v>143</v>
      </c>
      <c r="B39">
        <v>2</v>
      </c>
      <c r="C39" t="s">
        <v>13</v>
      </c>
      <c r="D39">
        <v>5</v>
      </c>
    </row>
    <row r="40" spans="1:4" x14ac:dyDescent="0.25">
      <c r="A40" t="s">
        <v>145</v>
      </c>
      <c r="B40">
        <v>0</v>
      </c>
      <c r="C40" t="s">
        <v>14</v>
      </c>
      <c r="D40">
        <v>6</v>
      </c>
    </row>
    <row r="41" spans="1:4" x14ac:dyDescent="0.25">
      <c r="A41" t="s">
        <v>146</v>
      </c>
      <c r="B41">
        <v>1</v>
      </c>
    </row>
    <row r="42" spans="1:4" x14ac:dyDescent="0.25">
      <c r="A42" t="s">
        <v>147</v>
      </c>
      <c r="B42">
        <v>7</v>
      </c>
    </row>
    <row r="45" spans="1:4" x14ac:dyDescent="0.25">
      <c r="A45" s="48"/>
    </row>
  </sheetData>
  <pageMargins left="0.7" right="0.7" top="0.75" bottom="0.75" header="0.3" footer="0.3"/>
  <pageSetup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4C57-0DBE-40E5-955E-B8EBE134B27C}">
  <dimension ref="A1:Y61"/>
  <sheetViews>
    <sheetView topLeftCell="A34" workbookViewId="0">
      <selection activeCell="AC12" sqref="AC12"/>
    </sheetView>
  </sheetViews>
  <sheetFormatPr defaultRowHeight="15" x14ac:dyDescent="0.25"/>
  <cols>
    <col min="1" max="1" width="10.5703125" customWidth="1"/>
  </cols>
  <sheetData>
    <row r="1" spans="1:25" ht="15.75" thickBot="1" x14ac:dyDescent="0.3">
      <c r="A1" s="62"/>
      <c r="B1" s="63" t="s">
        <v>155</v>
      </c>
      <c r="C1" s="63" t="s">
        <v>155</v>
      </c>
      <c r="D1" s="63" t="s">
        <v>155</v>
      </c>
      <c r="E1" s="63" t="s">
        <v>156</v>
      </c>
      <c r="F1" s="63" t="s">
        <v>157</v>
      </c>
      <c r="G1" s="63"/>
      <c r="H1" s="63"/>
      <c r="I1" s="63"/>
      <c r="J1" s="63"/>
      <c r="K1" s="64"/>
      <c r="L1" s="65"/>
      <c r="M1" s="6"/>
      <c r="R1" s="49" t="s">
        <v>155</v>
      </c>
      <c r="S1" s="49" t="s">
        <v>155</v>
      </c>
      <c r="T1" s="49" t="s">
        <v>155</v>
      </c>
      <c r="U1" s="49" t="s">
        <v>156</v>
      </c>
      <c r="V1" s="49" t="s">
        <v>157</v>
      </c>
      <c r="W1" s="49"/>
    </row>
    <row r="2" spans="1:25" ht="30.75" thickBot="1" x14ac:dyDescent="0.3">
      <c r="A2" s="66" t="s">
        <v>233</v>
      </c>
      <c r="B2" s="49" t="s">
        <v>158</v>
      </c>
      <c r="C2" s="49" t="s">
        <v>159</v>
      </c>
      <c r="D2" s="49" t="s">
        <v>160</v>
      </c>
      <c r="E2" s="49" t="s">
        <v>159</v>
      </c>
      <c r="F2" s="49" t="s">
        <v>159</v>
      </c>
      <c r="G2" s="49" t="s">
        <v>161</v>
      </c>
      <c r="H2" s="49"/>
      <c r="I2" s="49"/>
      <c r="J2" s="49"/>
      <c r="K2" s="6"/>
      <c r="L2" s="67"/>
      <c r="M2" s="6"/>
      <c r="N2" s="1" t="s">
        <v>216</v>
      </c>
      <c r="O2" s="1" t="s">
        <v>232</v>
      </c>
      <c r="P2" s="1" t="s">
        <v>241</v>
      </c>
      <c r="Q2" s="57" t="s">
        <v>233</v>
      </c>
      <c r="R2" s="49" t="s">
        <v>244</v>
      </c>
      <c r="S2" s="49" t="s">
        <v>159</v>
      </c>
      <c r="T2" s="49" t="s">
        <v>160</v>
      </c>
      <c r="U2" s="49" t="s">
        <v>159</v>
      </c>
      <c r="V2" s="49" t="s">
        <v>217</v>
      </c>
      <c r="W2" s="49" t="s">
        <v>250</v>
      </c>
      <c r="X2" s="61" t="s">
        <v>251</v>
      </c>
      <c r="Y2" s="61" t="s">
        <v>254</v>
      </c>
    </row>
    <row r="3" spans="1:25" ht="26.25" thickBot="1" x14ac:dyDescent="0.3">
      <c r="A3" s="66" t="s">
        <v>162</v>
      </c>
      <c r="B3" s="50">
        <v>32</v>
      </c>
      <c r="C3" s="49" t="s">
        <v>163</v>
      </c>
      <c r="D3" s="49" t="s">
        <v>164</v>
      </c>
      <c r="E3" s="49" t="s">
        <v>165</v>
      </c>
      <c r="F3" s="49" t="s">
        <v>166</v>
      </c>
      <c r="G3" s="49"/>
      <c r="H3" s="49"/>
      <c r="I3" s="49"/>
      <c r="J3" s="49"/>
      <c r="K3" s="6"/>
      <c r="L3" s="67"/>
      <c r="M3" s="6"/>
      <c r="N3" s="52">
        <v>1</v>
      </c>
      <c r="O3" t="s">
        <v>218</v>
      </c>
      <c r="P3" s="53" t="s">
        <v>219</v>
      </c>
      <c r="Q3" t="s">
        <v>237</v>
      </c>
      <c r="R3">
        <v>25</v>
      </c>
      <c r="S3" t="s">
        <v>238</v>
      </c>
      <c r="T3" t="s">
        <v>235</v>
      </c>
      <c r="U3" t="s">
        <v>236</v>
      </c>
      <c r="V3" s="53" t="s">
        <v>219</v>
      </c>
    </row>
    <row r="4" spans="1:25" ht="15.75" thickBot="1" x14ac:dyDescent="0.3">
      <c r="A4" s="66" t="s">
        <v>162</v>
      </c>
      <c r="B4" s="50">
        <v>31</v>
      </c>
      <c r="C4" s="49" t="s">
        <v>167</v>
      </c>
      <c r="D4" s="49" t="s">
        <v>168</v>
      </c>
      <c r="E4" s="49" t="s">
        <v>169</v>
      </c>
      <c r="F4" s="49" t="s">
        <v>170</v>
      </c>
      <c r="G4" s="49"/>
      <c r="H4" s="49"/>
      <c r="I4" s="49"/>
      <c r="J4" s="49"/>
      <c r="K4" s="6"/>
      <c r="L4" s="67"/>
      <c r="M4" s="6"/>
      <c r="N4">
        <v>2</v>
      </c>
      <c r="O4" s="52" t="s">
        <v>220</v>
      </c>
      <c r="P4" s="53" t="s">
        <v>221</v>
      </c>
      <c r="Q4" t="s">
        <v>237</v>
      </c>
      <c r="R4">
        <v>26</v>
      </c>
      <c r="S4" t="s">
        <v>239</v>
      </c>
      <c r="T4" t="s">
        <v>240</v>
      </c>
      <c r="U4" t="s">
        <v>169</v>
      </c>
      <c r="V4" s="53" t="s">
        <v>221</v>
      </c>
    </row>
    <row r="5" spans="1:25" ht="15.75" thickBot="1" x14ac:dyDescent="0.3">
      <c r="A5" s="66" t="s">
        <v>162</v>
      </c>
      <c r="B5" s="50">
        <v>30</v>
      </c>
      <c r="C5" s="49" t="s">
        <v>171</v>
      </c>
      <c r="D5" s="49" t="s">
        <v>172</v>
      </c>
      <c r="E5" s="49" t="s">
        <v>173</v>
      </c>
      <c r="F5" s="49" t="s">
        <v>174</v>
      </c>
      <c r="G5" s="49"/>
      <c r="H5" s="49"/>
      <c r="I5" s="49"/>
      <c r="J5" s="49"/>
      <c r="K5" s="6"/>
      <c r="L5" s="67"/>
      <c r="M5" s="6"/>
      <c r="N5">
        <v>3</v>
      </c>
      <c r="O5" s="52" t="s">
        <v>222</v>
      </c>
      <c r="P5" t="s">
        <v>6</v>
      </c>
      <c r="Q5" s="49" t="s">
        <v>186</v>
      </c>
      <c r="R5" s="50">
        <v>10</v>
      </c>
      <c r="S5" s="49" t="s">
        <v>187</v>
      </c>
      <c r="T5" s="49" t="s">
        <v>6</v>
      </c>
      <c r="U5" s="49" t="s">
        <v>6</v>
      </c>
      <c r="W5">
        <v>5</v>
      </c>
    </row>
    <row r="6" spans="1:25" ht="15.75" thickBot="1" x14ac:dyDescent="0.3">
      <c r="A6" s="66" t="s">
        <v>162</v>
      </c>
      <c r="B6" s="50">
        <v>29</v>
      </c>
      <c r="C6" s="49" t="s">
        <v>175</v>
      </c>
      <c r="D6" s="49" t="s">
        <v>176</v>
      </c>
      <c r="E6" s="49" t="s">
        <v>45</v>
      </c>
      <c r="F6" s="49" t="s">
        <v>177</v>
      </c>
      <c r="G6" s="49"/>
      <c r="H6" s="49"/>
      <c r="I6" s="49"/>
      <c r="J6" s="49"/>
      <c r="K6" s="6"/>
      <c r="L6" s="67"/>
      <c r="M6" s="6"/>
      <c r="N6">
        <v>4</v>
      </c>
      <c r="O6" s="52" t="s">
        <v>17</v>
      </c>
      <c r="P6" t="s">
        <v>223</v>
      </c>
      <c r="Q6" s="49" t="s">
        <v>186</v>
      </c>
      <c r="R6" s="50">
        <v>8</v>
      </c>
      <c r="S6" s="49" t="s">
        <v>191</v>
      </c>
      <c r="T6" s="49" t="s">
        <v>192</v>
      </c>
      <c r="U6" s="49" t="s">
        <v>192</v>
      </c>
      <c r="V6" s="49"/>
      <c r="W6" s="51">
        <v>4</v>
      </c>
      <c r="X6" s="49"/>
    </row>
    <row r="7" spans="1:25" ht="15.75" thickBot="1" x14ac:dyDescent="0.3">
      <c r="A7" s="66" t="s">
        <v>162</v>
      </c>
      <c r="B7" s="50">
        <v>27</v>
      </c>
      <c r="C7" s="49" t="s">
        <v>178</v>
      </c>
      <c r="D7" s="49" t="s">
        <v>179</v>
      </c>
      <c r="E7" s="49" t="s">
        <v>180</v>
      </c>
      <c r="F7" s="49" t="s">
        <v>181</v>
      </c>
      <c r="G7" s="49"/>
      <c r="H7" s="49"/>
      <c r="I7" s="49"/>
      <c r="J7" s="49"/>
      <c r="K7" s="6"/>
      <c r="L7" s="67"/>
      <c r="M7" s="6"/>
      <c r="N7">
        <v>5</v>
      </c>
      <c r="O7" s="52" t="s">
        <v>16</v>
      </c>
      <c r="P7" t="s">
        <v>3</v>
      </c>
      <c r="Q7" s="49" t="s">
        <v>186</v>
      </c>
      <c r="R7" s="50">
        <v>11</v>
      </c>
      <c r="S7" s="49" t="s">
        <v>188</v>
      </c>
      <c r="T7" s="49" t="s">
        <v>3</v>
      </c>
      <c r="U7" s="49" t="s">
        <v>3</v>
      </c>
      <c r="W7">
        <v>2</v>
      </c>
    </row>
    <row r="8" spans="1:25" ht="15.75" thickBot="1" x14ac:dyDescent="0.3">
      <c r="A8" s="66" t="s">
        <v>162</v>
      </c>
      <c r="B8" s="50">
        <v>26</v>
      </c>
      <c r="C8" s="49" t="s">
        <v>182</v>
      </c>
      <c r="D8" s="49" t="s">
        <v>183</v>
      </c>
      <c r="E8" s="49" t="s">
        <v>184</v>
      </c>
      <c r="F8" s="49" t="s">
        <v>185</v>
      </c>
      <c r="G8" s="49"/>
      <c r="H8" s="49"/>
      <c r="I8" s="49"/>
      <c r="J8" s="49"/>
      <c r="K8" s="6"/>
      <c r="L8" s="67"/>
      <c r="M8" s="6"/>
      <c r="N8">
        <v>6</v>
      </c>
      <c r="O8" s="52" t="s">
        <v>15</v>
      </c>
      <c r="P8" t="s">
        <v>4</v>
      </c>
      <c r="Q8" s="49" t="s">
        <v>186</v>
      </c>
      <c r="R8" s="50">
        <v>9</v>
      </c>
      <c r="S8" s="49" t="s">
        <v>189</v>
      </c>
      <c r="T8" s="49" t="s">
        <v>190</v>
      </c>
      <c r="U8" s="58" t="s">
        <v>234</v>
      </c>
      <c r="W8">
        <v>3</v>
      </c>
    </row>
    <row r="9" spans="1:25" ht="15.75" thickBot="1" x14ac:dyDescent="0.3">
      <c r="A9" s="66"/>
      <c r="B9" s="49"/>
      <c r="C9" s="49"/>
      <c r="D9" s="49"/>
      <c r="E9" s="49"/>
      <c r="F9" s="49"/>
      <c r="G9" s="49"/>
      <c r="H9" s="49"/>
      <c r="I9" s="49"/>
      <c r="J9" s="49"/>
      <c r="K9" s="6"/>
      <c r="L9" s="67"/>
      <c r="M9" s="6"/>
      <c r="N9">
        <v>7</v>
      </c>
      <c r="O9" s="52" t="s">
        <v>224</v>
      </c>
      <c r="P9" s="54" t="s">
        <v>225</v>
      </c>
      <c r="Q9" t="s">
        <v>237</v>
      </c>
      <c r="R9" s="59">
        <v>38</v>
      </c>
      <c r="S9" s="58" t="s">
        <v>242</v>
      </c>
      <c r="T9" s="58" t="s">
        <v>243</v>
      </c>
      <c r="U9" s="58" t="s">
        <v>41</v>
      </c>
      <c r="V9" s="60" t="s">
        <v>225</v>
      </c>
      <c r="W9" s="58"/>
    </row>
    <row r="10" spans="1:25" ht="15.75" thickBot="1" x14ac:dyDescent="0.3">
      <c r="A10" s="66" t="s">
        <v>186</v>
      </c>
      <c r="B10" s="50">
        <v>10</v>
      </c>
      <c r="C10" s="49" t="s">
        <v>187</v>
      </c>
      <c r="D10" s="49" t="s">
        <v>6</v>
      </c>
      <c r="E10" s="49"/>
      <c r="F10" s="49"/>
      <c r="G10" s="49"/>
      <c r="H10" s="49"/>
      <c r="I10" s="49"/>
      <c r="J10" s="49"/>
      <c r="K10" s="6"/>
      <c r="L10" s="67"/>
      <c r="M10" s="6"/>
      <c r="N10">
        <v>8</v>
      </c>
      <c r="O10" s="52" t="s">
        <v>226</v>
      </c>
      <c r="P10" s="55" t="s">
        <v>47</v>
      </c>
      <c r="Q10" s="49" t="s">
        <v>144</v>
      </c>
      <c r="R10" s="50">
        <v>1</v>
      </c>
      <c r="S10" s="49" t="s">
        <v>208</v>
      </c>
      <c r="T10" s="49" t="s">
        <v>209</v>
      </c>
      <c r="U10" s="49" t="s">
        <v>43</v>
      </c>
      <c r="V10" s="55" t="s">
        <v>47</v>
      </c>
      <c r="W10">
        <v>7</v>
      </c>
      <c r="Y10" t="s">
        <v>255</v>
      </c>
    </row>
    <row r="11" spans="1:25" ht="15.75" thickBot="1" x14ac:dyDescent="0.3">
      <c r="A11" s="66" t="s">
        <v>186</v>
      </c>
      <c r="B11" s="50">
        <v>11</v>
      </c>
      <c r="C11" s="49" t="s">
        <v>188</v>
      </c>
      <c r="D11" s="49" t="s">
        <v>3</v>
      </c>
      <c r="E11" s="49"/>
      <c r="F11" s="49"/>
      <c r="G11" s="49"/>
      <c r="H11" s="49"/>
      <c r="I11" s="49"/>
      <c r="J11" s="49"/>
      <c r="K11" s="6"/>
      <c r="L11" s="67"/>
      <c r="M11" s="6"/>
      <c r="N11">
        <v>9</v>
      </c>
      <c r="O11" s="52" t="s">
        <v>227</v>
      </c>
      <c r="P11" s="54" t="s">
        <v>228</v>
      </c>
      <c r="Q11" t="s">
        <v>237</v>
      </c>
      <c r="R11" s="59">
        <v>37</v>
      </c>
      <c r="S11" s="58" t="s">
        <v>245</v>
      </c>
      <c r="T11" s="58" t="s">
        <v>246</v>
      </c>
      <c r="U11" s="58" t="s">
        <v>40</v>
      </c>
      <c r="V11" s="54" t="s">
        <v>228</v>
      </c>
      <c r="W11" s="58"/>
    </row>
    <row r="12" spans="1:25" ht="15.75" thickBot="1" x14ac:dyDescent="0.3">
      <c r="A12" s="66" t="s">
        <v>186</v>
      </c>
      <c r="B12" s="50">
        <v>9</v>
      </c>
      <c r="C12" s="49" t="s">
        <v>189</v>
      </c>
      <c r="D12" s="49" t="s">
        <v>190</v>
      </c>
      <c r="E12" s="49"/>
      <c r="F12" s="49"/>
      <c r="G12" s="49"/>
      <c r="H12" s="49"/>
      <c r="I12" s="49"/>
      <c r="J12" s="49"/>
      <c r="K12" s="6"/>
      <c r="L12" s="67"/>
      <c r="M12" s="6"/>
      <c r="N12">
        <v>10</v>
      </c>
      <c r="O12" s="52" t="s">
        <v>229</v>
      </c>
      <c r="P12" s="55" t="s">
        <v>48</v>
      </c>
      <c r="Q12" s="49" t="s">
        <v>144</v>
      </c>
      <c r="R12" s="50">
        <v>12</v>
      </c>
      <c r="S12" s="49" t="s">
        <v>213</v>
      </c>
      <c r="T12" s="49" t="s">
        <v>214</v>
      </c>
      <c r="U12" s="49" t="s">
        <v>215</v>
      </c>
      <c r="V12" s="55" t="s">
        <v>48</v>
      </c>
      <c r="W12">
        <v>8</v>
      </c>
      <c r="Y12" t="s">
        <v>256</v>
      </c>
    </row>
    <row r="13" spans="1:25" ht="15.75" thickBot="1" x14ac:dyDescent="0.3">
      <c r="A13" s="66" t="s">
        <v>186</v>
      </c>
      <c r="B13" s="50">
        <v>8</v>
      </c>
      <c r="C13" s="49" t="s">
        <v>191</v>
      </c>
      <c r="D13" s="49" t="s">
        <v>192</v>
      </c>
      <c r="E13" s="49"/>
      <c r="F13" s="49"/>
      <c r="G13" s="51" t="s">
        <v>193</v>
      </c>
      <c r="H13" s="49"/>
      <c r="I13" s="49"/>
      <c r="J13" s="49"/>
      <c r="K13" s="6"/>
      <c r="L13" s="67"/>
      <c r="M13" s="6"/>
      <c r="N13" s="52">
        <v>11</v>
      </c>
      <c r="O13" t="s">
        <v>218</v>
      </c>
      <c r="P13" s="54" t="s">
        <v>230</v>
      </c>
      <c r="Q13" t="s">
        <v>237</v>
      </c>
      <c r="R13" s="59">
        <v>36</v>
      </c>
      <c r="S13" s="58" t="s">
        <v>247</v>
      </c>
      <c r="T13" s="58" t="s">
        <v>248</v>
      </c>
      <c r="U13" s="58" t="s">
        <v>30</v>
      </c>
      <c r="V13" s="54" t="s">
        <v>230</v>
      </c>
    </row>
    <row r="14" spans="1:25" ht="15.75" thickBot="1" x14ac:dyDescent="0.3">
      <c r="A14" s="66"/>
      <c r="B14" s="49"/>
      <c r="C14" s="49"/>
      <c r="D14" s="49"/>
      <c r="E14" s="49"/>
      <c r="F14" s="49"/>
      <c r="G14" s="49"/>
      <c r="H14" s="49"/>
      <c r="I14" s="49"/>
      <c r="J14" s="49"/>
      <c r="K14" s="6"/>
      <c r="L14" s="67"/>
      <c r="M14" s="6"/>
      <c r="N14" s="52">
        <v>12</v>
      </c>
      <c r="O14" s="52" t="s">
        <v>220</v>
      </c>
      <c r="P14" s="55" t="s">
        <v>49</v>
      </c>
      <c r="Q14" s="49" t="s">
        <v>144</v>
      </c>
      <c r="R14" s="50">
        <v>28</v>
      </c>
      <c r="S14" s="49" t="s">
        <v>211</v>
      </c>
      <c r="T14" s="49" t="s">
        <v>212</v>
      </c>
      <c r="U14" s="49" t="s">
        <v>44</v>
      </c>
      <c r="V14" s="55" t="s">
        <v>49</v>
      </c>
      <c r="W14">
        <v>9</v>
      </c>
      <c r="Y14" t="s">
        <v>256</v>
      </c>
    </row>
    <row r="15" spans="1:25" ht="15.75" thickBot="1" x14ac:dyDescent="0.3">
      <c r="A15" s="66" t="s">
        <v>144</v>
      </c>
      <c r="B15" s="50">
        <v>18</v>
      </c>
      <c r="C15" s="49" t="s">
        <v>194</v>
      </c>
      <c r="D15" s="49" t="s">
        <v>195</v>
      </c>
      <c r="E15" s="49" t="s">
        <v>196</v>
      </c>
      <c r="F15" s="49"/>
      <c r="G15" s="49"/>
      <c r="H15" s="49"/>
      <c r="I15" s="49"/>
      <c r="J15" s="49"/>
      <c r="K15" s="6"/>
      <c r="L15" s="67"/>
      <c r="M15" s="6"/>
      <c r="N15" s="52">
        <v>13</v>
      </c>
      <c r="O15" s="52" t="s">
        <v>222</v>
      </c>
      <c r="P15" s="53" t="s">
        <v>51</v>
      </c>
      <c r="Q15" s="49" t="s">
        <v>162</v>
      </c>
      <c r="R15" s="50">
        <v>32</v>
      </c>
      <c r="S15" s="49" t="s">
        <v>163</v>
      </c>
      <c r="T15" s="49" t="s">
        <v>164</v>
      </c>
      <c r="U15" s="49" t="s">
        <v>165</v>
      </c>
      <c r="V15" s="49" t="s">
        <v>166</v>
      </c>
      <c r="X15">
        <v>1</v>
      </c>
    </row>
    <row r="16" spans="1:25" ht="15.75" thickBot="1" x14ac:dyDescent="0.3">
      <c r="A16" s="66" t="s">
        <v>144</v>
      </c>
      <c r="B16" s="50">
        <v>19</v>
      </c>
      <c r="C16" s="49" t="s">
        <v>197</v>
      </c>
      <c r="D16" s="49" t="s">
        <v>198</v>
      </c>
      <c r="E16" s="49" t="s">
        <v>199</v>
      </c>
      <c r="F16" s="49"/>
      <c r="G16" s="49"/>
      <c r="H16" s="49"/>
      <c r="I16" s="49"/>
      <c r="J16" s="49"/>
      <c r="K16" s="6"/>
      <c r="L16" s="67"/>
      <c r="M16" s="6"/>
      <c r="N16" s="52">
        <v>14</v>
      </c>
      <c r="O16" s="52" t="s">
        <v>17</v>
      </c>
      <c r="P16" s="56" t="s">
        <v>54</v>
      </c>
      <c r="Q16" s="49" t="s">
        <v>162</v>
      </c>
      <c r="R16" s="50">
        <v>31</v>
      </c>
      <c r="S16" s="49" t="s">
        <v>167</v>
      </c>
      <c r="T16" s="49" t="s">
        <v>168</v>
      </c>
      <c r="U16" s="49" t="s">
        <v>169</v>
      </c>
      <c r="V16" s="49" t="s">
        <v>170</v>
      </c>
      <c r="X16">
        <v>4</v>
      </c>
    </row>
    <row r="17" spans="1:24" ht="27" thickBot="1" x14ac:dyDescent="0.3">
      <c r="A17" s="66" t="s">
        <v>144</v>
      </c>
      <c r="B17" s="50">
        <v>20</v>
      </c>
      <c r="C17" s="49" t="s">
        <v>200</v>
      </c>
      <c r="D17" s="49" t="s">
        <v>201</v>
      </c>
      <c r="E17" s="49" t="s">
        <v>202</v>
      </c>
      <c r="F17" s="49"/>
      <c r="G17" s="49" t="s">
        <v>203</v>
      </c>
      <c r="H17" s="49"/>
      <c r="I17" s="49"/>
      <c r="J17" s="49"/>
      <c r="K17" s="6"/>
      <c r="L17" s="67"/>
      <c r="M17" s="6"/>
      <c r="N17" s="52">
        <v>15</v>
      </c>
      <c r="O17" s="52" t="s">
        <v>16</v>
      </c>
      <c r="P17" s="53" t="s">
        <v>52</v>
      </c>
      <c r="Q17" s="49" t="s">
        <v>162</v>
      </c>
      <c r="R17" s="50">
        <v>30</v>
      </c>
      <c r="S17" s="49" t="s">
        <v>171</v>
      </c>
      <c r="T17" s="49" t="s">
        <v>172</v>
      </c>
      <c r="U17" s="49" t="s">
        <v>173</v>
      </c>
      <c r="V17" s="49" t="s">
        <v>174</v>
      </c>
      <c r="X17">
        <v>2</v>
      </c>
    </row>
    <row r="18" spans="1:24" ht="27" thickBot="1" x14ac:dyDescent="0.3">
      <c r="A18" s="66" t="s">
        <v>144</v>
      </c>
      <c r="B18" s="50">
        <v>21</v>
      </c>
      <c r="C18" s="49" t="s">
        <v>204</v>
      </c>
      <c r="D18" s="49" t="s">
        <v>205</v>
      </c>
      <c r="E18" s="49" t="s">
        <v>206</v>
      </c>
      <c r="F18" s="49"/>
      <c r="G18" s="49" t="s">
        <v>207</v>
      </c>
      <c r="H18" s="49"/>
      <c r="I18" s="49"/>
      <c r="J18" s="49"/>
      <c r="K18" s="6"/>
      <c r="L18" s="67"/>
      <c r="M18" s="6"/>
      <c r="N18" s="52">
        <v>16</v>
      </c>
      <c r="O18" s="52" t="s">
        <v>15</v>
      </c>
      <c r="P18" s="56" t="s">
        <v>55</v>
      </c>
      <c r="Q18" s="49" t="s">
        <v>162</v>
      </c>
      <c r="R18" s="50">
        <v>29</v>
      </c>
      <c r="S18" s="49" t="s">
        <v>175</v>
      </c>
      <c r="T18" s="49" t="s">
        <v>176</v>
      </c>
      <c r="U18" s="49" t="s">
        <v>45</v>
      </c>
      <c r="V18" s="49" t="s">
        <v>177</v>
      </c>
      <c r="X18">
        <v>5</v>
      </c>
    </row>
    <row r="19" spans="1:24" ht="15.75" thickBot="1" x14ac:dyDescent="0.3">
      <c r="A19" s="66" t="s">
        <v>144</v>
      </c>
      <c r="B19" s="50">
        <v>1</v>
      </c>
      <c r="C19" s="49" t="s">
        <v>208</v>
      </c>
      <c r="D19" s="49" t="s">
        <v>209</v>
      </c>
      <c r="E19" s="49" t="s">
        <v>43</v>
      </c>
      <c r="F19" s="49"/>
      <c r="G19" s="49"/>
      <c r="H19" s="49"/>
      <c r="I19" s="49"/>
      <c r="J19" s="49"/>
      <c r="K19" s="6"/>
      <c r="L19" s="67"/>
      <c r="M19" s="6"/>
      <c r="N19" s="52">
        <v>17</v>
      </c>
      <c r="O19" s="52" t="s">
        <v>224</v>
      </c>
      <c r="P19" s="53" t="s">
        <v>53</v>
      </c>
      <c r="Q19" s="49" t="s">
        <v>162</v>
      </c>
      <c r="R19" s="50">
        <v>27</v>
      </c>
      <c r="S19" s="49" t="s">
        <v>178</v>
      </c>
      <c r="T19" s="49" t="s">
        <v>179</v>
      </c>
      <c r="U19" s="49" t="s">
        <v>180</v>
      </c>
      <c r="V19" s="49" t="s">
        <v>181</v>
      </c>
      <c r="X19">
        <v>3</v>
      </c>
    </row>
    <row r="20" spans="1:24" ht="15.75" thickBot="1" x14ac:dyDescent="0.3">
      <c r="A20" s="66"/>
      <c r="B20" s="49"/>
      <c r="C20" s="49"/>
      <c r="D20" s="49"/>
      <c r="E20" s="49"/>
      <c r="F20" s="49"/>
      <c r="G20" s="49"/>
      <c r="H20" s="49"/>
      <c r="I20" s="49"/>
      <c r="J20" s="49"/>
      <c r="K20" s="6"/>
      <c r="L20" s="67"/>
      <c r="M20" s="6"/>
      <c r="N20" s="52">
        <v>18</v>
      </c>
      <c r="O20" s="52" t="s">
        <v>226</v>
      </c>
      <c r="P20" s="56" t="s">
        <v>56</v>
      </c>
      <c r="Q20" s="49" t="s">
        <v>162</v>
      </c>
      <c r="R20" s="50">
        <v>26</v>
      </c>
      <c r="S20" s="49" t="s">
        <v>182</v>
      </c>
      <c r="T20" s="49" t="s">
        <v>183</v>
      </c>
      <c r="U20" s="49" t="s">
        <v>184</v>
      </c>
      <c r="V20" s="49" t="s">
        <v>185</v>
      </c>
      <c r="X20">
        <v>6</v>
      </c>
    </row>
    <row r="21" spans="1:24" ht="15.75" thickBot="1" x14ac:dyDescent="0.3">
      <c r="A21" s="66" t="s">
        <v>210</v>
      </c>
      <c r="B21" s="50">
        <v>28</v>
      </c>
      <c r="C21" s="49" t="s">
        <v>211</v>
      </c>
      <c r="D21" s="49" t="s">
        <v>212</v>
      </c>
      <c r="E21" s="49" t="s">
        <v>44</v>
      </c>
      <c r="F21" s="49"/>
      <c r="G21" s="49"/>
      <c r="H21" s="49"/>
      <c r="I21" s="49"/>
      <c r="J21" s="49"/>
      <c r="K21" s="6"/>
      <c r="L21" s="67"/>
      <c r="M21" s="6"/>
      <c r="N21" s="52">
        <v>19</v>
      </c>
      <c r="O21" s="52" t="s">
        <v>227</v>
      </c>
      <c r="P21" s="53" t="s">
        <v>231</v>
      </c>
      <c r="U21" s="61" t="s">
        <v>249</v>
      </c>
      <c r="W21">
        <v>1</v>
      </c>
    </row>
    <row r="22" spans="1:24" ht="15.75" thickBot="1" x14ac:dyDescent="0.3">
      <c r="A22" s="68" t="s">
        <v>210</v>
      </c>
      <c r="B22" s="69">
        <v>12</v>
      </c>
      <c r="C22" s="70" t="s">
        <v>213</v>
      </c>
      <c r="D22" s="70" t="s">
        <v>214</v>
      </c>
      <c r="E22" s="70" t="s">
        <v>215</v>
      </c>
      <c r="F22" s="70"/>
      <c r="G22" s="70"/>
      <c r="H22" s="70"/>
      <c r="I22" s="70"/>
      <c r="J22" s="70"/>
      <c r="K22" s="71"/>
      <c r="L22" s="72"/>
      <c r="M22" s="6"/>
      <c r="N22" s="52">
        <v>20</v>
      </c>
      <c r="O22" s="52" t="s">
        <v>229</v>
      </c>
      <c r="P22" s="53" t="s">
        <v>29</v>
      </c>
      <c r="U22" s="58" t="s">
        <v>20</v>
      </c>
      <c r="W22">
        <v>10</v>
      </c>
      <c r="X22">
        <v>0</v>
      </c>
    </row>
    <row r="24" spans="1:24" ht="45" x14ac:dyDescent="0.25">
      <c r="A24" s="2" t="s">
        <v>150</v>
      </c>
      <c r="B24" s="73" t="s">
        <v>19</v>
      </c>
      <c r="C24" s="2" t="s">
        <v>149</v>
      </c>
      <c r="D24" s="2" t="s">
        <v>24</v>
      </c>
    </row>
    <row r="25" spans="1:24" x14ac:dyDescent="0.25">
      <c r="A25" s="3">
        <v>1</v>
      </c>
      <c r="B25" s="3" t="s">
        <v>21</v>
      </c>
      <c r="C25" s="4">
        <v>1</v>
      </c>
      <c r="D25" s="4" t="s">
        <v>1</v>
      </c>
      <c r="E25" t="s">
        <v>220</v>
      </c>
    </row>
    <row r="26" spans="1:24" x14ac:dyDescent="0.25">
      <c r="A26" s="3">
        <v>2</v>
      </c>
      <c r="B26" s="3">
        <v>14</v>
      </c>
      <c r="C26" s="4">
        <v>2</v>
      </c>
      <c r="D26" s="4" t="s">
        <v>3</v>
      </c>
      <c r="E26" t="s">
        <v>253</v>
      </c>
    </row>
    <row r="27" spans="1:24" x14ac:dyDescent="0.25">
      <c r="A27" s="3">
        <v>3</v>
      </c>
      <c r="B27" s="3">
        <v>15</v>
      </c>
      <c r="C27" s="4">
        <v>4</v>
      </c>
      <c r="D27" s="4" t="s">
        <v>4</v>
      </c>
      <c r="E27" t="s">
        <v>253</v>
      </c>
    </row>
    <row r="28" spans="1:24" x14ac:dyDescent="0.25">
      <c r="A28" s="3">
        <v>4</v>
      </c>
      <c r="B28" s="3">
        <v>10</v>
      </c>
      <c r="C28" s="4">
        <v>5</v>
      </c>
      <c r="D28" s="4" t="s">
        <v>5</v>
      </c>
      <c r="E28" t="s">
        <v>253</v>
      </c>
    </row>
    <row r="29" spans="1:24" x14ac:dyDescent="0.25">
      <c r="A29" s="3">
        <v>5</v>
      </c>
      <c r="B29" s="3">
        <v>16</v>
      </c>
      <c r="C29" s="4">
        <v>6</v>
      </c>
      <c r="D29" s="4" t="s">
        <v>6</v>
      </c>
      <c r="E29" t="s">
        <v>253</v>
      </c>
    </row>
    <row r="30" spans="1:24" x14ac:dyDescent="0.25">
      <c r="A30" s="3">
        <v>6</v>
      </c>
      <c r="B30" s="3" t="s">
        <v>23</v>
      </c>
      <c r="C30" s="4">
        <v>7</v>
      </c>
      <c r="D30" s="4"/>
      <c r="E30" t="s">
        <v>253</v>
      </c>
    </row>
    <row r="31" spans="1:24" x14ac:dyDescent="0.25">
      <c r="A31" s="3">
        <v>7</v>
      </c>
      <c r="B31" s="3">
        <v>4</v>
      </c>
      <c r="C31" s="4" t="s">
        <v>25</v>
      </c>
      <c r="D31" s="5" t="s">
        <v>12</v>
      </c>
      <c r="E31" t="s">
        <v>253</v>
      </c>
    </row>
    <row r="32" spans="1:24" x14ac:dyDescent="0.25">
      <c r="A32" s="3">
        <v>8</v>
      </c>
      <c r="B32" s="3">
        <v>5</v>
      </c>
      <c r="C32" s="4" t="s">
        <v>25</v>
      </c>
      <c r="D32" s="5" t="s">
        <v>13</v>
      </c>
      <c r="E32" t="s">
        <v>253</v>
      </c>
    </row>
    <row r="33" spans="1:5" x14ac:dyDescent="0.25">
      <c r="A33" s="3">
        <v>9</v>
      </c>
      <c r="B33" s="3">
        <v>6</v>
      </c>
      <c r="C33" s="4" t="s">
        <v>25</v>
      </c>
      <c r="D33" s="5" t="s">
        <v>14</v>
      </c>
      <c r="E33" t="s">
        <v>253</v>
      </c>
    </row>
    <row r="34" spans="1:5" x14ac:dyDescent="0.25">
      <c r="A34" s="3">
        <v>10</v>
      </c>
      <c r="B34" s="3" t="s">
        <v>20</v>
      </c>
      <c r="C34" s="5" t="s">
        <v>18</v>
      </c>
      <c r="D34" s="4" t="s">
        <v>8</v>
      </c>
      <c r="E34" t="s">
        <v>253</v>
      </c>
    </row>
    <row r="36" spans="1:5" x14ac:dyDescent="0.25">
      <c r="A36" s="13" t="s">
        <v>26</v>
      </c>
      <c r="B36" s="14"/>
      <c r="C36" s="15"/>
    </row>
    <row r="37" spans="1:5" x14ac:dyDescent="0.25">
      <c r="A37" s="8">
        <v>0</v>
      </c>
      <c r="B37" s="6"/>
      <c r="C37" s="9" t="s">
        <v>46</v>
      </c>
      <c r="E37" t="s">
        <v>229</v>
      </c>
    </row>
    <row r="38" spans="1:5" x14ac:dyDescent="0.25">
      <c r="A38" s="8">
        <v>1</v>
      </c>
      <c r="B38" s="6" t="s">
        <v>40</v>
      </c>
      <c r="C38" s="9" t="s">
        <v>34</v>
      </c>
      <c r="E38" t="s">
        <v>218</v>
      </c>
    </row>
    <row r="39" spans="1:5" x14ac:dyDescent="0.25">
      <c r="A39" s="8">
        <v>2</v>
      </c>
      <c r="B39" s="6" t="s">
        <v>41</v>
      </c>
      <c r="C39" s="9" t="s">
        <v>35</v>
      </c>
      <c r="E39" t="s">
        <v>220</v>
      </c>
    </row>
    <row r="40" spans="1:5" x14ac:dyDescent="0.25">
      <c r="A40" s="8">
        <v>3</v>
      </c>
      <c r="B40" s="6" t="s">
        <v>42</v>
      </c>
      <c r="C40" s="9" t="s">
        <v>36</v>
      </c>
      <c r="E40" t="s">
        <v>222</v>
      </c>
    </row>
    <row r="41" spans="1:5" x14ac:dyDescent="0.25">
      <c r="A41" s="8">
        <v>4</v>
      </c>
      <c r="B41" s="6" t="s">
        <v>43</v>
      </c>
      <c r="C41" s="9" t="s">
        <v>37</v>
      </c>
      <c r="E41" t="s">
        <v>17</v>
      </c>
    </row>
    <row r="42" spans="1:5" x14ac:dyDescent="0.25">
      <c r="A42" s="8">
        <v>5</v>
      </c>
      <c r="B42" s="6" t="s">
        <v>44</v>
      </c>
      <c r="C42" s="9" t="s">
        <v>38</v>
      </c>
      <c r="E42" t="s">
        <v>16</v>
      </c>
    </row>
    <row r="43" spans="1:5" x14ac:dyDescent="0.25">
      <c r="A43" s="10">
        <v>6</v>
      </c>
      <c r="B43" s="11" t="s">
        <v>45</v>
      </c>
      <c r="C43" s="12" t="s">
        <v>39</v>
      </c>
      <c r="E43" t="s">
        <v>15</v>
      </c>
    </row>
    <row r="61" spans="23:23" x14ac:dyDescent="0.25">
      <c r="W61" t="s">
        <v>252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6"/>
  <sheetViews>
    <sheetView workbookViewId="0">
      <selection activeCell="O39" sqref="O39"/>
    </sheetView>
  </sheetViews>
  <sheetFormatPr defaultRowHeight="15" x14ac:dyDescent="0.25"/>
  <cols>
    <col min="2" max="2" width="3.7109375" customWidth="1"/>
    <col min="3" max="5" width="5" customWidth="1"/>
    <col min="6" max="6" width="10.28515625" customWidth="1"/>
    <col min="7" max="12" width="5.140625" customWidth="1"/>
  </cols>
  <sheetData>
    <row r="1" spans="1:22" x14ac:dyDescent="0.25">
      <c r="C1" t="s">
        <v>60</v>
      </c>
      <c r="D1" t="s">
        <v>62</v>
      </c>
      <c r="E1" t="s">
        <v>61</v>
      </c>
      <c r="F1" s="9"/>
      <c r="G1" s="24" t="s">
        <v>63</v>
      </c>
      <c r="H1" s="24" t="s">
        <v>64</v>
      </c>
      <c r="I1" s="24" t="s">
        <v>65</v>
      </c>
      <c r="J1" s="24" t="s">
        <v>66</v>
      </c>
      <c r="K1" s="24" t="s">
        <v>67</v>
      </c>
      <c r="L1" s="24" t="s">
        <v>68</v>
      </c>
      <c r="O1" s="4"/>
      <c r="P1" s="26">
        <v>0</v>
      </c>
      <c r="Q1" s="26">
        <v>60</v>
      </c>
      <c r="R1" s="26">
        <v>120</v>
      </c>
      <c r="S1" s="26">
        <v>180</v>
      </c>
      <c r="T1" s="26">
        <v>240</v>
      </c>
      <c r="U1" s="26">
        <v>300</v>
      </c>
      <c r="V1" s="23">
        <v>360</v>
      </c>
    </row>
    <row r="2" spans="1:22" x14ac:dyDescent="0.25">
      <c r="A2" t="s">
        <v>59</v>
      </c>
      <c r="B2" s="11" t="s">
        <v>50</v>
      </c>
      <c r="C2" s="11" t="s">
        <v>47</v>
      </c>
      <c r="D2" s="11" t="s">
        <v>48</v>
      </c>
      <c r="E2" s="11" t="s">
        <v>49</v>
      </c>
      <c r="F2" s="12" t="s">
        <v>58</v>
      </c>
      <c r="G2" s="25" t="s">
        <v>51</v>
      </c>
      <c r="H2" s="25" t="s">
        <v>52</v>
      </c>
      <c r="I2" s="25" t="s">
        <v>53</v>
      </c>
      <c r="J2" s="25" t="s">
        <v>54</v>
      </c>
      <c r="K2" s="25" t="s">
        <v>55</v>
      </c>
      <c r="L2" s="25" t="s">
        <v>56</v>
      </c>
      <c r="M2" s="22" t="s">
        <v>69</v>
      </c>
      <c r="N2" s="21"/>
      <c r="O2" s="4"/>
      <c r="P2" s="4" t="s">
        <v>70</v>
      </c>
      <c r="Q2" s="4" t="s">
        <v>71</v>
      </c>
      <c r="R2" s="4" t="s">
        <v>72</v>
      </c>
      <c r="S2" s="4" t="s">
        <v>73</v>
      </c>
      <c r="T2" s="4" t="s">
        <v>74</v>
      </c>
      <c r="U2" s="4" t="s">
        <v>75</v>
      </c>
    </row>
    <row r="3" spans="1:22" x14ac:dyDescent="0.25">
      <c r="A3" t="s">
        <v>57</v>
      </c>
      <c r="B3">
        <v>0</v>
      </c>
      <c r="C3" s="18">
        <v>0</v>
      </c>
      <c r="D3" s="19">
        <v>0</v>
      </c>
      <c r="E3" s="20">
        <v>0</v>
      </c>
      <c r="F3" s="9">
        <f t="shared" ref="F3:F18" si="0">8*B3+4*C3+2*D3+E3</f>
        <v>0</v>
      </c>
      <c r="G3" s="32">
        <v>0</v>
      </c>
      <c r="H3" s="33">
        <v>0</v>
      </c>
      <c r="I3" s="33">
        <v>0</v>
      </c>
      <c r="J3" s="33">
        <v>0</v>
      </c>
      <c r="K3" s="33">
        <v>0</v>
      </c>
      <c r="L3" s="34">
        <v>0</v>
      </c>
      <c r="M3">
        <f t="shared" ref="M3:M10" si="1">32*G3+16*H3+8*I3+4*J3+2*K3+L3</f>
        <v>0</v>
      </c>
      <c r="P3" s="24" t="s">
        <v>79</v>
      </c>
      <c r="Q3" s="24" t="s">
        <v>80</v>
      </c>
      <c r="R3" s="24" t="s">
        <v>81</v>
      </c>
      <c r="S3" s="24" t="s">
        <v>82</v>
      </c>
      <c r="T3" s="24" t="s">
        <v>83</v>
      </c>
      <c r="U3" s="24" t="s">
        <v>84</v>
      </c>
    </row>
    <row r="4" spans="1:22" x14ac:dyDescent="0.25">
      <c r="A4">
        <v>4</v>
      </c>
      <c r="B4">
        <v>0</v>
      </c>
      <c r="C4" s="8">
        <v>0</v>
      </c>
      <c r="D4" s="6">
        <v>0</v>
      </c>
      <c r="E4" s="9">
        <v>1</v>
      </c>
      <c r="F4" s="9">
        <f t="shared" si="0"/>
        <v>1</v>
      </c>
      <c r="G4" s="35">
        <v>0</v>
      </c>
      <c r="H4" s="33">
        <v>0</v>
      </c>
      <c r="I4" s="31">
        <v>1</v>
      </c>
      <c r="J4" s="36">
        <v>0</v>
      </c>
      <c r="K4" s="31">
        <v>1</v>
      </c>
      <c r="L4" s="34">
        <v>0</v>
      </c>
      <c r="M4">
        <f t="shared" si="1"/>
        <v>10</v>
      </c>
      <c r="O4" s="6"/>
      <c r="P4" s="6"/>
      <c r="Q4" s="6"/>
      <c r="R4" s="6"/>
      <c r="S4" s="6"/>
      <c r="T4" s="6"/>
      <c r="U4" s="6"/>
    </row>
    <row r="5" spans="1:22" x14ac:dyDescent="0.25">
      <c r="A5">
        <v>2</v>
      </c>
      <c r="B5">
        <v>0</v>
      </c>
      <c r="C5" s="8">
        <v>0</v>
      </c>
      <c r="D5" s="6">
        <v>1</v>
      </c>
      <c r="E5" s="9">
        <v>0</v>
      </c>
      <c r="F5" s="9">
        <f t="shared" si="0"/>
        <v>2</v>
      </c>
      <c r="G5" s="35">
        <v>0</v>
      </c>
      <c r="H5" s="30">
        <v>1</v>
      </c>
      <c r="I5" s="36">
        <v>0</v>
      </c>
      <c r="J5" s="30">
        <v>1</v>
      </c>
      <c r="K5" s="36">
        <v>0</v>
      </c>
      <c r="L5" s="37">
        <v>0</v>
      </c>
      <c r="M5">
        <f t="shared" si="1"/>
        <v>20</v>
      </c>
      <c r="O5" s="27" t="s">
        <v>47</v>
      </c>
      <c r="P5" s="16">
        <v>1</v>
      </c>
      <c r="Q5" s="16">
        <v>1</v>
      </c>
      <c r="R5" s="16">
        <v>1</v>
      </c>
      <c r="S5" s="16">
        <v>0</v>
      </c>
      <c r="T5" s="16">
        <v>0</v>
      </c>
      <c r="U5" s="16">
        <v>0</v>
      </c>
    </row>
    <row r="6" spans="1:22" x14ac:dyDescent="0.25">
      <c r="A6">
        <v>6</v>
      </c>
      <c r="B6">
        <v>0</v>
      </c>
      <c r="C6" s="8">
        <v>0</v>
      </c>
      <c r="D6" s="6">
        <v>1</v>
      </c>
      <c r="E6" s="9">
        <v>1</v>
      </c>
      <c r="F6" s="9">
        <f t="shared" si="0"/>
        <v>3</v>
      </c>
      <c r="G6" s="35">
        <v>0</v>
      </c>
      <c r="H6" s="36">
        <v>0</v>
      </c>
      <c r="I6" s="30">
        <v>1</v>
      </c>
      <c r="J6" s="30">
        <v>1</v>
      </c>
      <c r="K6" s="36">
        <v>0</v>
      </c>
      <c r="L6" s="37">
        <v>0</v>
      </c>
      <c r="M6">
        <f t="shared" si="1"/>
        <v>12</v>
      </c>
      <c r="O6" s="6"/>
      <c r="P6" s="16"/>
      <c r="Q6" s="16"/>
      <c r="R6" s="16"/>
      <c r="S6" s="16"/>
      <c r="T6" s="16"/>
      <c r="U6" s="16"/>
    </row>
    <row r="7" spans="1:22" x14ac:dyDescent="0.25">
      <c r="A7">
        <v>1</v>
      </c>
      <c r="B7">
        <v>0</v>
      </c>
      <c r="C7" s="8">
        <v>1</v>
      </c>
      <c r="D7" s="6">
        <v>0</v>
      </c>
      <c r="E7" s="9">
        <v>0</v>
      </c>
      <c r="F7" s="9">
        <f t="shared" si="0"/>
        <v>4</v>
      </c>
      <c r="G7" s="29">
        <v>1</v>
      </c>
      <c r="H7" s="36">
        <v>0</v>
      </c>
      <c r="I7" s="36">
        <v>0</v>
      </c>
      <c r="J7" s="36">
        <v>0</v>
      </c>
      <c r="K7" s="36">
        <v>0</v>
      </c>
      <c r="L7" s="31">
        <v>1</v>
      </c>
      <c r="M7">
        <f t="shared" si="1"/>
        <v>33</v>
      </c>
      <c r="O7" s="27" t="s">
        <v>48</v>
      </c>
      <c r="P7" s="16">
        <v>1</v>
      </c>
      <c r="Q7" s="16">
        <v>0</v>
      </c>
      <c r="R7" s="16">
        <v>0</v>
      </c>
      <c r="S7" s="16">
        <v>0</v>
      </c>
      <c r="T7" s="16">
        <v>1</v>
      </c>
      <c r="U7" s="16">
        <v>1</v>
      </c>
    </row>
    <row r="8" spans="1:22" x14ac:dyDescent="0.25">
      <c r="A8">
        <v>5</v>
      </c>
      <c r="B8">
        <v>0</v>
      </c>
      <c r="C8" s="8">
        <v>1</v>
      </c>
      <c r="D8" s="6">
        <v>0</v>
      </c>
      <c r="E8" s="9">
        <v>1</v>
      </c>
      <c r="F8" s="9">
        <f t="shared" si="0"/>
        <v>5</v>
      </c>
      <c r="G8" s="29">
        <v>1</v>
      </c>
      <c r="H8" s="36">
        <v>0</v>
      </c>
      <c r="I8" s="36">
        <v>0</v>
      </c>
      <c r="J8" s="36">
        <v>0</v>
      </c>
      <c r="K8" s="31">
        <v>1</v>
      </c>
      <c r="L8" s="37">
        <v>0</v>
      </c>
      <c r="M8">
        <f t="shared" si="1"/>
        <v>34</v>
      </c>
      <c r="O8" s="6"/>
      <c r="P8" s="16"/>
      <c r="Q8" s="16"/>
      <c r="R8" s="16"/>
      <c r="S8" s="16"/>
      <c r="T8" s="16"/>
      <c r="U8" s="16"/>
    </row>
    <row r="9" spans="1:22" x14ac:dyDescent="0.25">
      <c r="A9">
        <v>3</v>
      </c>
      <c r="B9">
        <v>0</v>
      </c>
      <c r="C9" s="8">
        <v>1</v>
      </c>
      <c r="D9" s="6">
        <v>1</v>
      </c>
      <c r="E9" s="9">
        <v>0</v>
      </c>
      <c r="F9" s="9">
        <f t="shared" si="0"/>
        <v>6</v>
      </c>
      <c r="G9" s="35">
        <v>0</v>
      </c>
      <c r="H9" s="30">
        <v>1</v>
      </c>
      <c r="I9" s="36">
        <v>0</v>
      </c>
      <c r="J9" s="36">
        <v>0</v>
      </c>
      <c r="K9" s="36">
        <v>0</v>
      </c>
      <c r="L9" s="31">
        <v>1</v>
      </c>
      <c r="M9">
        <f t="shared" si="1"/>
        <v>17</v>
      </c>
      <c r="O9" s="27" t="s">
        <v>49</v>
      </c>
      <c r="P9" s="16">
        <v>0</v>
      </c>
      <c r="Q9" s="16">
        <v>0</v>
      </c>
      <c r="R9" s="16">
        <v>1</v>
      </c>
      <c r="S9" s="16">
        <v>1</v>
      </c>
      <c r="T9" s="16">
        <v>1</v>
      </c>
      <c r="U9" s="16">
        <v>0</v>
      </c>
    </row>
    <row r="10" spans="1:22" x14ac:dyDescent="0.25">
      <c r="A10" t="s">
        <v>57</v>
      </c>
      <c r="B10">
        <v>0</v>
      </c>
      <c r="C10" s="10">
        <v>1</v>
      </c>
      <c r="D10" s="11">
        <v>1</v>
      </c>
      <c r="E10" s="12">
        <v>1</v>
      </c>
      <c r="F10" s="9">
        <f t="shared" si="0"/>
        <v>7</v>
      </c>
      <c r="G10" s="38">
        <v>0</v>
      </c>
      <c r="H10" s="39">
        <v>0</v>
      </c>
      <c r="I10" s="39">
        <v>0</v>
      </c>
      <c r="J10" s="39">
        <v>0</v>
      </c>
      <c r="K10" s="39">
        <v>0</v>
      </c>
      <c r="L10" s="40">
        <v>0</v>
      </c>
      <c r="M10">
        <f t="shared" si="1"/>
        <v>0</v>
      </c>
      <c r="O10" s="6"/>
      <c r="P10" s="6"/>
      <c r="Q10" s="6"/>
      <c r="R10" s="6"/>
      <c r="S10" s="6"/>
      <c r="T10" s="6"/>
      <c r="U10" s="6"/>
    </row>
    <row r="11" spans="1:22" x14ac:dyDescent="0.25">
      <c r="A11" t="s">
        <v>57</v>
      </c>
      <c r="B11">
        <v>1</v>
      </c>
      <c r="C11" s="18">
        <v>0</v>
      </c>
      <c r="D11" s="19">
        <v>0</v>
      </c>
      <c r="E11" s="20">
        <v>0</v>
      </c>
      <c r="F11" s="9">
        <f t="shared" si="0"/>
        <v>8</v>
      </c>
      <c r="G11" s="24"/>
      <c r="H11" s="24"/>
      <c r="I11" s="24"/>
      <c r="J11" s="24"/>
      <c r="K11" s="24"/>
      <c r="L11" s="24"/>
      <c r="O11" s="6"/>
      <c r="P11" s="6"/>
      <c r="Q11" s="6"/>
      <c r="R11" s="6"/>
      <c r="S11" s="6"/>
      <c r="T11" s="6"/>
      <c r="U11" s="6"/>
    </row>
    <row r="12" spans="1:22" x14ac:dyDescent="0.25">
      <c r="B12">
        <v>1</v>
      </c>
      <c r="C12" s="8">
        <v>0</v>
      </c>
      <c r="D12" s="6">
        <v>0</v>
      </c>
      <c r="E12" s="9">
        <v>1</v>
      </c>
      <c r="F12" s="9">
        <f t="shared" si="0"/>
        <v>9</v>
      </c>
      <c r="G12" s="24"/>
      <c r="H12" s="24"/>
      <c r="I12" s="24"/>
      <c r="J12" s="24"/>
      <c r="K12" s="24"/>
      <c r="L12" s="24"/>
      <c r="O12" s="27" t="s">
        <v>76</v>
      </c>
      <c r="P12" s="16">
        <v>0</v>
      </c>
      <c r="Q12" s="16">
        <v>1</v>
      </c>
      <c r="R12" s="16">
        <v>1</v>
      </c>
      <c r="S12" s="16">
        <v>0</v>
      </c>
      <c r="T12" s="16">
        <v>-1</v>
      </c>
      <c r="U12" s="16">
        <v>-1</v>
      </c>
    </row>
    <row r="13" spans="1:22" x14ac:dyDescent="0.25">
      <c r="B13">
        <v>1</v>
      </c>
      <c r="C13" s="8">
        <v>0</v>
      </c>
      <c r="D13" s="6">
        <v>1</v>
      </c>
      <c r="E13" s="9">
        <v>0</v>
      </c>
      <c r="F13" s="9">
        <f t="shared" si="0"/>
        <v>10</v>
      </c>
      <c r="G13" s="24"/>
      <c r="H13" s="24"/>
      <c r="I13" s="24"/>
      <c r="J13" s="24"/>
      <c r="K13" s="24"/>
      <c r="L13" s="24"/>
      <c r="O13" s="27"/>
      <c r="P13" s="16"/>
      <c r="Q13" s="16"/>
      <c r="R13" s="16"/>
      <c r="S13" s="16"/>
      <c r="T13" s="16"/>
      <c r="U13" s="16"/>
    </row>
    <row r="14" spans="1:22" x14ac:dyDescent="0.25">
      <c r="B14">
        <v>1</v>
      </c>
      <c r="C14" s="8">
        <v>0</v>
      </c>
      <c r="D14" s="6">
        <v>1</v>
      </c>
      <c r="E14" s="9">
        <v>1</v>
      </c>
      <c r="F14" s="9">
        <f t="shared" si="0"/>
        <v>11</v>
      </c>
      <c r="G14" s="24"/>
      <c r="H14" s="24"/>
      <c r="I14" s="24"/>
      <c r="J14" s="24"/>
      <c r="K14" s="24"/>
      <c r="L14" s="24"/>
      <c r="O14" s="27"/>
      <c r="P14" s="16"/>
      <c r="Q14" s="16"/>
      <c r="R14" s="16"/>
      <c r="S14" s="16"/>
      <c r="T14" s="16"/>
      <c r="U14" s="16"/>
    </row>
    <row r="15" spans="1:22" x14ac:dyDescent="0.25">
      <c r="B15">
        <v>1</v>
      </c>
      <c r="C15" s="8">
        <v>1</v>
      </c>
      <c r="D15" s="6">
        <v>0</v>
      </c>
      <c r="E15" s="9">
        <v>0</v>
      </c>
      <c r="F15" s="9">
        <f t="shared" si="0"/>
        <v>12</v>
      </c>
      <c r="G15" s="24"/>
      <c r="H15" s="24"/>
      <c r="I15" s="24"/>
      <c r="J15" s="24"/>
      <c r="K15" s="24"/>
      <c r="L15" s="24"/>
      <c r="O15" s="27" t="s">
        <v>77</v>
      </c>
      <c r="P15" s="16">
        <v>1</v>
      </c>
      <c r="Q15" s="16">
        <v>0</v>
      </c>
      <c r="R15" s="16">
        <v>-1</v>
      </c>
      <c r="S15" s="16">
        <v>-1</v>
      </c>
      <c r="T15" s="16">
        <v>0</v>
      </c>
      <c r="U15" s="16">
        <v>1</v>
      </c>
    </row>
    <row r="16" spans="1:22" x14ac:dyDescent="0.25">
      <c r="B16">
        <v>1</v>
      </c>
      <c r="C16" s="8">
        <v>1</v>
      </c>
      <c r="D16" s="6">
        <v>0</v>
      </c>
      <c r="E16" s="9">
        <v>1</v>
      </c>
      <c r="F16" s="9">
        <f t="shared" si="0"/>
        <v>13</v>
      </c>
      <c r="G16" s="24"/>
      <c r="H16" s="24"/>
      <c r="I16" s="24"/>
      <c r="J16" s="24"/>
      <c r="K16" s="24"/>
      <c r="L16" s="24"/>
      <c r="O16" s="27"/>
      <c r="P16" s="16"/>
      <c r="Q16" s="16"/>
      <c r="R16" s="16"/>
      <c r="S16" s="16"/>
      <c r="T16" s="16"/>
      <c r="U16" s="16"/>
    </row>
    <row r="17" spans="1:21" x14ac:dyDescent="0.25">
      <c r="B17">
        <v>1</v>
      </c>
      <c r="C17" s="8">
        <v>1</v>
      </c>
      <c r="D17" s="6">
        <v>1</v>
      </c>
      <c r="E17" s="9">
        <v>0</v>
      </c>
      <c r="F17" s="9">
        <f t="shared" si="0"/>
        <v>14</v>
      </c>
      <c r="G17" s="24"/>
      <c r="H17" s="24"/>
      <c r="I17" s="24"/>
      <c r="J17" s="24"/>
      <c r="K17" s="24"/>
      <c r="L17" s="24"/>
      <c r="O17" s="27"/>
      <c r="P17" s="16"/>
      <c r="Q17" s="16"/>
      <c r="R17" s="16"/>
      <c r="S17" s="16"/>
      <c r="T17" s="16"/>
      <c r="U17" s="16"/>
    </row>
    <row r="18" spans="1:21" x14ac:dyDescent="0.25">
      <c r="A18" t="s">
        <v>57</v>
      </c>
      <c r="B18">
        <v>1</v>
      </c>
      <c r="C18" s="10">
        <v>1</v>
      </c>
      <c r="D18" s="11">
        <v>1</v>
      </c>
      <c r="E18" s="12">
        <v>1</v>
      </c>
      <c r="F18" s="9">
        <f t="shared" si="0"/>
        <v>15</v>
      </c>
      <c r="G18" s="24"/>
      <c r="H18" s="24"/>
      <c r="I18" s="24"/>
      <c r="J18" s="24"/>
      <c r="K18" s="24"/>
      <c r="L18" s="24"/>
      <c r="O18" s="27" t="s">
        <v>78</v>
      </c>
      <c r="P18" s="16">
        <v>-1</v>
      </c>
      <c r="Q18" s="16">
        <v>-1</v>
      </c>
      <c r="R18" s="16">
        <v>0</v>
      </c>
      <c r="S18" s="16">
        <v>1</v>
      </c>
      <c r="T18" s="16">
        <v>1</v>
      </c>
      <c r="U18" s="16">
        <v>0</v>
      </c>
    </row>
    <row r="19" spans="1:21" x14ac:dyDescent="0.25">
      <c r="O19" s="27"/>
      <c r="P19" s="6"/>
      <c r="Q19" s="6"/>
      <c r="R19" s="6"/>
      <c r="S19" s="6"/>
      <c r="T19" s="6"/>
      <c r="U19" s="6"/>
    </row>
    <row r="20" spans="1:21" x14ac:dyDescent="0.25">
      <c r="G20" t="s">
        <v>89</v>
      </c>
      <c r="O20" s="27"/>
      <c r="P20" s="6"/>
      <c r="Q20" s="6"/>
      <c r="R20" s="6"/>
      <c r="S20" s="6"/>
      <c r="T20" s="6"/>
      <c r="U20" s="6"/>
    </row>
    <row r="21" spans="1:21" x14ac:dyDescent="0.25">
      <c r="A21">
        <v>4</v>
      </c>
      <c r="C21" s="6">
        <v>0</v>
      </c>
      <c r="D21" s="6">
        <v>0</v>
      </c>
      <c r="E21" s="6">
        <v>1</v>
      </c>
      <c r="F21" s="6"/>
      <c r="G21" s="36" t="s">
        <v>88</v>
      </c>
      <c r="H21" s="36" t="s">
        <v>88</v>
      </c>
      <c r="I21" s="30">
        <v>1</v>
      </c>
      <c r="J21" s="36" t="s">
        <v>88</v>
      </c>
      <c r="K21" s="30">
        <v>1</v>
      </c>
      <c r="L21" s="36" t="s">
        <v>88</v>
      </c>
      <c r="O21" s="27"/>
      <c r="P21" s="6"/>
      <c r="Q21" s="6"/>
      <c r="R21" s="6"/>
      <c r="S21" s="6"/>
      <c r="T21" s="6"/>
      <c r="U21" s="6"/>
    </row>
    <row r="22" spans="1:21" x14ac:dyDescent="0.25">
      <c r="A22">
        <v>2</v>
      </c>
      <c r="C22" s="6">
        <v>0</v>
      </c>
      <c r="D22" s="6">
        <v>1</v>
      </c>
      <c r="E22" s="6">
        <v>0</v>
      </c>
      <c r="F22" s="6"/>
      <c r="G22" s="36" t="s">
        <v>88</v>
      </c>
      <c r="H22" s="30">
        <v>1</v>
      </c>
      <c r="I22" s="36" t="s">
        <v>88</v>
      </c>
      <c r="J22" s="30">
        <v>1</v>
      </c>
      <c r="K22" s="36" t="s">
        <v>88</v>
      </c>
      <c r="L22" s="36" t="s">
        <v>88</v>
      </c>
      <c r="O22" s="27" t="s">
        <v>12</v>
      </c>
      <c r="P22" s="6">
        <f>(P12+1)/2</f>
        <v>0.5</v>
      </c>
      <c r="Q22" s="6">
        <f t="shared" ref="Q22:U22" si="2">(Q12+1)/2</f>
        <v>1</v>
      </c>
      <c r="R22" s="6">
        <f t="shared" si="2"/>
        <v>1</v>
      </c>
      <c r="S22" s="6">
        <f t="shared" si="2"/>
        <v>0.5</v>
      </c>
      <c r="T22" s="6">
        <f t="shared" si="2"/>
        <v>0</v>
      </c>
      <c r="U22" s="6">
        <f t="shared" si="2"/>
        <v>0</v>
      </c>
    </row>
    <row r="23" spans="1:21" x14ac:dyDescent="0.25">
      <c r="A23">
        <v>6</v>
      </c>
      <c r="C23" s="6">
        <v>0</v>
      </c>
      <c r="D23" s="6">
        <v>1</v>
      </c>
      <c r="E23" s="6">
        <v>1</v>
      </c>
      <c r="F23" s="6"/>
      <c r="G23" s="36" t="s">
        <v>88</v>
      </c>
      <c r="H23" s="36" t="s">
        <v>88</v>
      </c>
      <c r="I23" s="30">
        <v>1</v>
      </c>
      <c r="J23" s="30">
        <v>1</v>
      </c>
      <c r="K23" s="36" t="s">
        <v>88</v>
      </c>
      <c r="L23" s="36" t="s">
        <v>88</v>
      </c>
      <c r="O23" s="27"/>
      <c r="P23" s="6"/>
      <c r="Q23" s="6"/>
      <c r="R23" s="6"/>
      <c r="S23" s="6"/>
      <c r="T23" s="6"/>
      <c r="U23" s="6"/>
    </row>
    <row r="24" spans="1:21" x14ac:dyDescent="0.25">
      <c r="A24">
        <v>1</v>
      </c>
      <c r="C24" s="6">
        <v>1</v>
      </c>
      <c r="D24" s="6">
        <v>0</v>
      </c>
      <c r="E24" s="6">
        <v>0</v>
      </c>
      <c r="F24" s="6"/>
      <c r="G24" s="30">
        <v>1</v>
      </c>
      <c r="H24" s="36" t="s">
        <v>88</v>
      </c>
      <c r="I24" s="36" t="s">
        <v>88</v>
      </c>
      <c r="J24" s="36" t="s">
        <v>88</v>
      </c>
      <c r="K24" s="36" t="s">
        <v>88</v>
      </c>
      <c r="L24" s="30">
        <v>1</v>
      </c>
      <c r="O24" s="27"/>
      <c r="P24" s="6"/>
      <c r="Q24" s="6"/>
      <c r="R24" s="6"/>
      <c r="S24" s="6"/>
      <c r="T24" s="6"/>
      <c r="U24" s="6"/>
    </row>
    <row r="25" spans="1:21" x14ac:dyDescent="0.25">
      <c r="A25">
        <v>5</v>
      </c>
      <c r="C25" s="6">
        <v>1</v>
      </c>
      <c r="D25" s="6">
        <v>0</v>
      </c>
      <c r="E25" s="6">
        <v>1</v>
      </c>
      <c r="F25" s="6"/>
      <c r="G25" s="30">
        <v>1</v>
      </c>
      <c r="H25" s="36" t="s">
        <v>88</v>
      </c>
      <c r="I25" s="36" t="s">
        <v>88</v>
      </c>
      <c r="J25" s="36" t="s">
        <v>88</v>
      </c>
      <c r="K25" s="30">
        <v>1</v>
      </c>
      <c r="L25" s="36" t="s">
        <v>88</v>
      </c>
      <c r="O25" s="28" t="s">
        <v>13</v>
      </c>
      <c r="P25" s="6">
        <f t="shared" ref="P25:U28" si="3">(P15+1)/2</f>
        <v>1</v>
      </c>
      <c r="Q25" s="6">
        <f t="shared" si="3"/>
        <v>0.5</v>
      </c>
      <c r="R25" s="6">
        <f t="shared" si="3"/>
        <v>0</v>
      </c>
      <c r="S25" s="6">
        <f t="shared" si="3"/>
        <v>0</v>
      </c>
      <c r="T25" s="6">
        <f t="shared" si="3"/>
        <v>0.5</v>
      </c>
      <c r="U25" s="6">
        <f t="shared" si="3"/>
        <v>1</v>
      </c>
    </row>
    <row r="26" spans="1:21" x14ac:dyDescent="0.25">
      <c r="A26">
        <v>3</v>
      </c>
      <c r="C26" s="6">
        <v>1</v>
      </c>
      <c r="D26" s="6">
        <v>1</v>
      </c>
      <c r="E26" s="6">
        <v>0</v>
      </c>
      <c r="F26" s="6"/>
      <c r="G26" s="36" t="s">
        <v>88</v>
      </c>
      <c r="H26" s="30">
        <v>1</v>
      </c>
      <c r="I26" s="36" t="s">
        <v>88</v>
      </c>
      <c r="J26" s="36" t="s">
        <v>88</v>
      </c>
      <c r="K26" s="36" t="s">
        <v>88</v>
      </c>
      <c r="L26" s="30">
        <v>1</v>
      </c>
      <c r="O26" s="27"/>
      <c r="P26" s="6"/>
      <c r="Q26" s="6"/>
      <c r="R26" s="6"/>
      <c r="S26" s="6"/>
      <c r="T26" s="6"/>
      <c r="U26" s="6"/>
    </row>
    <row r="27" spans="1:21" x14ac:dyDescent="0.25">
      <c r="O27" s="27"/>
      <c r="P27" s="6"/>
      <c r="Q27" s="6"/>
      <c r="R27" s="6"/>
      <c r="S27" s="6"/>
      <c r="T27" s="6"/>
      <c r="U27" s="6"/>
    </row>
    <row r="28" spans="1:21" x14ac:dyDescent="0.25">
      <c r="O28" s="27" t="s">
        <v>14</v>
      </c>
      <c r="P28" s="6">
        <f t="shared" si="3"/>
        <v>0</v>
      </c>
      <c r="Q28" s="6">
        <f t="shared" si="3"/>
        <v>0</v>
      </c>
      <c r="R28" s="6">
        <f t="shared" si="3"/>
        <v>0.5</v>
      </c>
      <c r="S28" s="6">
        <f t="shared" si="3"/>
        <v>1</v>
      </c>
      <c r="T28" s="6">
        <f t="shared" si="3"/>
        <v>1</v>
      </c>
      <c r="U28" s="6">
        <f t="shared" si="3"/>
        <v>0.5</v>
      </c>
    </row>
    <row r="30" spans="1:21" x14ac:dyDescent="0.25">
      <c r="G30" t="s">
        <v>90</v>
      </c>
    </row>
    <row r="31" spans="1:21" x14ac:dyDescent="0.25">
      <c r="A31">
        <v>3</v>
      </c>
      <c r="C31" s="6">
        <v>1</v>
      </c>
      <c r="D31" s="6">
        <v>1</v>
      </c>
      <c r="E31" s="6">
        <v>0</v>
      </c>
      <c r="F31" s="6"/>
      <c r="G31" s="36" t="s">
        <v>88</v>
      </c>
      <c r="H31" s="30">
        <v>1</v>
      </c>
      <c r="I31" s="36" t="s">
        <v>88</v>
      </c>
      <c r="J31" s="36" t="s">
        <v>88</v>
      </c>
      <c r="K31" s="36" t="s">
        <v>88</v>
      </c>
      <c r="L31" s="30">
        <v>1</v>
      </c>
    </row>
    <row r="32" spans="1:21" x14ac:dyDescent="0.25">
      <c r="A32">
        <v>1</v>
      </c>
      <c r="C32" s="6">
        <v>1</v>
      </c>
      <c r="D32" s="6">
        <v>0</v>
      </c>
      <c r="E32" s="6">
        <v>0</v>
      </c>
      <c r="F32" s="6"/>
      <c r="G32" s="30">
        <v>1</v>
      </c>
      <c r="H32" s="36" t="s">
        <v>88</v>
      </c>
      <c r="I32" s="36" t="s">
        <v>88</v>
      </c>
      <c r="J32" s="36" t="s">
        <v>88</v>
      </c>
      <c r="K32" s="36" t="s">
        <v>88</v>
      </c>
      <c r="L32" s="30">
        <v>1</v>
      </c>
    </row>
    <row r="33" spans="1:12" x14ac:dyDescent="0.25">
      <c r="A33">
        <v>5</v>
      </c>
      <c r="C33" s="6">
        <v>1</v>
      </c>
      <c r="D33" s="6">
        <v>0</v>
      </c>
      <c r="E33" s="6">
        <v>1</v>
      </c>
      <c r="F33" s="6"/>
      <c r="G33" s="30">
        <v>1</v>
      </c>
      <c r="H33" s="36" t="s">
        <v>88</v>
      </c>
      <c r="I33" s="36" t="s">
        <v>88</v>
      </c>
      <c r="J33" s="36" t="s">
        <v>88</v>
      </c>
      <c r="K33" s="30">
        <v>1</v>
      </c>
      <c r="L33" s="36" t="s">
        <v>88</v>
      </c>
    </row>
    <row r="34" spans="1:12" x14ac:dyDescent="0.25">
      <c r="A34">
        <v>4</v>
      </c>
      <c r="C34" s="6">
        <v>0</v>
      </c>
      <c r="D34" s="6">
        <v>0</v>
      </c>
      <c r="E34" s="6">
        <v>1</v>
      </c>
      <c r="F34" s="6"/>
      <c r="G34" s="36" t="s">
        <v>88</v>
      </c>
      <c r="H34" s="36" t="s">
        <v>88</v>
      </c>
      <c r="I34" s="30">
        <v>1</v>
      </c>
      <c r="J34" s="36" t="s">
        <v>88</v>
      </c>
      <c r="K34" s="30">
        <v>1</v>
      </c>
      <c r="L34" s="36" t="s">
        <v>88</v>
      </c>
    </row>
    <row r="35" spans="1:12" x14ac:dyDescent="0.25">
      <c r="A35">
        <v>6</v>
      </c>
      <c r="C35" s="6">
        <v>0</v>
      </c>
      <c r="D35" s="6">
        <v>1</v>
      </c>
      <c r="E35" s="6">
        <v>1</v>
      </c>
      <c r="F35" s="6"/>
      <c r="G35" s="36" t="s">
        <v>88</v>
      </c>
      <c r="H35" s="36" t="s">
        <v>88</v>
      </c>
      <c r="I35" s="30">
        <v>1</v>
      </c>
      <c r="J35" s="30">
        <v>1</v>
      </c>
      <c r="K35" s="36" t="s">
        <v>88</v>
      </c>
      <c r="L35" s="36" t="s">
        <v>88</v>
      </c>
    </row>
    <row r="36" spans="1:12" x14ac:dyDescent="0.25">
      <c r="A36">
        <v>2</v>
      </c>
      <c r="C36" s="6">
        <v>0</v>
      </c>
      <c r="D36" s="6">
        <v>1</v>
      </c>
      <c r="E36" s="6">
        <v>0</v>
      </c>
      <c r="F36" s="6"/>
      <c r="G36" s="36" t="s">
        <v>88</v>
      </c>
      <c r="H36" s="30">
        <v>1</v>
      </c>
      <c r="I36" s="36" t="s">
        <v>88</v>
      </c>
      <c r="J36" s="30">
        <v>1</v>
      </c>
      <c r="K36" s="36" t="s">
        <v>88</v>
      </c>
      <c r="L36" s="36" t="s">
        <v>88</v>
      </c>
    </row>
  </sheetData>
  <pageMargins left="0.7" right="0.7" top="0.75" bottom="0.75" header="0.3" footer="0.3"/>
  <pageSetup scale="4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6"/>
  <sheetViews>
    <sheetView workbookViewId="0"/>
  </sheetViews>
  <sheetFormatPr defaultRowHeight="15" x14ac:dyDescent="0.25"/>
  <cols>
    <col min="1" max="7" width="4.140625" customWidth="1"/>
    <col min="8" max="8" width="6.28515625" customWidth="1"/>
    <col min="9" max="9" width="4.140625" customWidth="1"/>
  </cols>
  <sheetData>
    <row r="1" spans="1:10" ht="12" customHeight="1" x14ac:dyDescent="0.25">
      <c r="H1" t="s">
        <v>85</v>
      </c>
      <c r="I1" t="s">
        <v>86</v>
      </c>
      <c r="J1" t="s">
        <v>87</v>
      </c>
    </row>
    <row r="2" spans="1:10" ht="12" customHeight="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f t="shared" ref="H2:H33" si="0">SUM(B2:G2)</f>
        <v>1</v>
      </c>
      <c r="I2" t="str">
        <f t="shared" ref="I2:I33" si="1">IF(H2=2,1," ")</f>
        <v xml:space="preserve"> </v>
      </c>
      <c r="J2" t="str">
        <f>I2</f>
        <v xml:space="preserve"> </v>
      </c>
    </row>
    <row r="3" spans="1:10" ht="12" customHeight="1" x14ac:dyDescent="0.25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f t="shared" si="0"/>
        <v>2</v>
      </c>
      <c r="I3">
        <f t="shared" si="1"/>
        <v>1</v>
      </c>
    </row>
    <row r="4" spans="1:10" ht="12" customHeight="1" x14ac:dyDescent="0.25">
      <c r="A4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f t="shared" si="0"/>
        <v>2</v>
      </c>
      <c r="I4">
        <f t="shared" si="1"/>
        <v>1</v>
      </c>
      <c r="J4">
        <f t="shared" ref="J4:J65" si="2">I4</f>
        <v>1</v>
      </c>
    </row>
    <row r="5" spans="1:10" ht="12" customHeight="1" x14ac:dyDescent="0.25">
      <c r="A5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f t="shared" si="0"/>
        <v>3</v>
      </c>
      <c r="I5" t="str">
        <f t="shared" si="1"/>
        <v xml:space="preserve"> </v>
      </c>
      <c r="J5" t="str">
        <f t="shared" si="2"/>
        <v xml:space="preserve"> </v>
      </c>
    </row>
    <row r="6" spans="1:10" ht="12" customHeight="1" x14ac:dyDescent="0.25">
      <c r="A6">
        <v>4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f t="shared" si="0"/>
        <v>2</v>
      </c>
      <c r="I6">
        <f t="shared" si="1"/>
        <v>1</v>
      </c>
      <c r="J6">
        <f t="shared" si="2"/>
        <v>1</v>
      </c>
    </row>
    <row r="7" spans="1:10" ht="12" customHeight="1" x14ac:dyDescent="0.25">
      <c r="A7">
        <v>5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f t="shared" si="0"/>
        <v>3</v>
      </c>
      <c r="I7" t="str">
        <f t="shared" si="1"/>
        <v xml:space="preserve"> </v>
      </c>
      <c r="J7" t="str">
        <f t="shared" si="2"/>
        <v xml:space="preserve"> </v>
      </c>
    </row>
    <row r="8" spans="1:10" ht="12" customHeight="1" x14ac:dyDescent="0.25">
      <c r="A8">
        <v>6</v>
      </c>
      <c r="B8">
        <v>0</v>
      </c>
      <c r="C8">
        <v>1</v>
      </c>
      <c r="D8">
        <v>0</v>
      </c>
      <c r="E8">
        <v>1</v>
      </c>
      <c r="F8">
        <v>1</v>
      </c>
      <c r="G8">
        <v>0</v>
      </c>
      <c r="H8">
        <f t="shared" si="0"/>
        <v>3</v>
      </c>
      <c r="I8" t="str">
        <f t="shared" si="1"/>
        <v xml:space="preserve"> </v>
      </c>
      <c r="J8" t="str">
        <f t="shared" si="2"/>
        <v xml:space="preserve"> </v>
      </c>
    </row>
    <row r="9" spans="1:10" ht="12" customHeight="1" x14ac:dyDescent="0.25">
      <c r="A9">
        <v>7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f t="shared" si="0"/>
        <v>4</v>
      </c>
      <c r="I9" t="str">
        <f t="shared" si="1"/>
        <v xml:space="preserve"> </v>
      </c>
      <c r="J9" t="str">
        <f t="shared" si="2"/>
        <v xml:space="preserve"> </v>
      </c>
    </row>
    <row r="10" spans="1:10" ht="12" customHeight="1" x14ac:dyDescent="0.25">
      <c r="A10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f t="shared" si="0"/>
        <v>2</v>
      </c>
      <c r="I10">
        <f t="shared" si="1"/>
        <v>1</v>
      </c>
    </row>
    <row r="11" spans="1:10" ht="12" customHeight="1" x14ac:dyDescent="0.25">
      <c r="A1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f t="shared" si="0"/>
        <v>3</v>
      </c>
      <c r="I11" t="str">
        <f t="shared" si="1"/>
        <v xml:space="preserve"> </v>
      </c>
      <c r="J11" t="str">
        <f t="shared" si="2"/>
        <v xml:space="preserve"> </v>
      </c>
    </row>
    <row r="12" spans="1:10" ht="12" customHeight="1" x14ac:dyDescent="0.25">
      <c r="A12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f t="shared" si="0"/>
        <v>3</v>
      </c>
      <c r="I12" t="str">
        <f t="shared" si="1"/>
        <v xml:space="preserve"> </v>
      </c>
      <c r="J12" t="str">
        <f t="shared" si="2"/>
        <v xml:space="preserve"> </v>
      </c>
    </row>
    <row r="13" spans="1:10" ht="12" customHeight="1" x14ac:dyDescent="0.25">
      <c r="A13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f t="shared" si="0"/>
        <v>4</v>
      </c>
      <c r="I13" t="str">
        <f t="shared" si="1"/>
        <v xml:space="preserve"> </v>
      </c>
      <c r="J13" t="str">
        <f t="shared" si="2"/>
        <v xml:space="preserve"> </v>
      </c>
    </row>
    <row r="14" spans="1:10" ht="12" customHeight="1" x14ac:dyDescent="0.25">
      <c r="A14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f t="shared" si="0"/>
        <v>3</v>
      </c>
      <c r="I14" t="str">
        <f t="shared" si="1"/>
        <v xml:space="preserve"> </v>
      </c>
      <c r="J14" t="str">
        <f t="shared" si="2"/>
        <v xml:space="preserve"> </v>
      </c>
    </row>
    <row r="15" spans="1:10" ht="12" customHeight="1" x14ac:dyDescent="0.25">
      <c r="A15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f t="shared" si="0"/>
        <v>4</v>
      </c>
      <c r="I15" t="str">
        <f t="shared" si="1"/>
        <v xml:space="preserve"> </v>
      </c>
      <c r="J15" t="str">
        <f t="shared" si="2"/>
        <v xml:space="preserve"> </v>
      </c>
    </row>
    <row r="16" spans="1:10" ht="12" customHeight="1" x14ac:dyDescent="0.25">
      <c r="A16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0</v>
      </c>
      <c r="H16">
        <f t="shared" si="0"/>
        <v>4</v>
      </c>
      <c r="I16" t="str">
        <f t="shared" si="1"/>
        <v xml:space="preserve"> </v>
      </c>
      <c r="J16" t="str">
        <f t="shared" si="2"/>
        <v xml:space="preserve"> </v>
      </c>
    </row>
    <row r="17" spans="1:10" ht="12" customHeight="1" x14ac:dyDescent="0.25">
      <c r="A17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f t="shared" si="0"/>
        <v>5</v>
      </c>
      <c r="I17" t="str">
        <f t="shared" si="1"/>
        <v xml:space="preserve"> </v>
      </c>
      <c r="J17" t="str">
        <f t="shared" si="2"/>
        <v xml:space="preserve"> </v>
      </c>
    </row>
    <row r="18" spans="1:10" ht="12" customHeight="1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 t="str">
        <f t="shared" si="1"/>
        <v xml:space="preserve"> </v>
      </c>
      <c r="J18" t="str">
        <f t="shared" si="2"/>
        <v xml:space="preserve"> </v>
      </c>
    </row>
    <row r="19" spans="1:10" ht="12" customHeight="1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f t="shared" si="0"/>
        <v>1</v>
      </c>
      <c r="I19" t="str">
        <f t="shared" si="1"/>
        <v xml:space="preserve"> </v>
      </c>
      <c r="J19" t="str">
        <f t="shared" si="2"/>
        <v xml:space="preserve"> </v>
      </c>
    </row>
    <row r="20" spans="1:10" ht="12" customHeight="1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f t="shared" si="0"/>
        <v>1</v>
      </c>
      <c r="I20" t="str">
        <f t="shared" si="1"/>
        <v xml:space="preserve"> </v>
      </c>
      <c r="J20" t="str">
        <f t="shared" si="2"/>
        <v xml:space="preserve"> </v>
      </c>
    </row>
    <row r="21" spans="1:10" ht="12" customHeight="1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f t="shared" si="0"/>
        <v>2</v>
      </c>
      <c r="I21">
        <f t="shared" si="1"/>
        <v>1</v>
      </c>
    </row>
    <row r="22" spans="1:10" ht="12" customHeight="1" x14ac:dyDescent="0.25">
      <c r="A22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f t="shared" si="0"/>
        <v>1</v>
      </c>
      <c r="I22" t="str">
        <f t="shared" si="1"/>
        <v xml:space="preserve"> </v>
      </c>
      <c r="J22" t="str">
        <f t="shared" si="2"/>
        <v xml:space="preserve"> </v>
      </c>
    </row>
    <row r="23" spans="1:10" ht="12" customHeight="1" x14ac:dyDescent="0.25">
      <c r="A23">
        <v>21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f t="shared" si="0"/>
        <v>2</v>
      </c>
      <c r="I23">
        <f t="shared" si="1"/>
        <v>1</v>
      </c>
    </row>
    <row r="24" spans="1:10" ht="12" customHeight="1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f t="shared" si="0"/>
        <v>2</v>
      </c>
      <c r="I24">
        <f t="shared" si="1"/>
        <v>1</v>
      </c>
    </row>
    <row r="25" spans="1:10" ht="12" customHeight="1" x14ac:dyDescent="0.25">
      <c r="A25">
        <v>23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f t="shared" si="0"/>
        <v>3</v>
      </c>
      <c r="I25" t="str">
        <f t="shared" si="1"/>
        <v xml:space="preserve"> </v>
      </c>
      <c r="J25" t="str">
        <f t="shared" si="2"/>
        <v xml:space="preserve"> </v>
      </c>
    </row>
    <row r="26" spans="1:10" ht="12" customHeight="1" x14ac:dyDescent="0.25">
      <c r="A26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f t="shared" si="0"/>
        <v>1</v>
      </c>
      <c r="I26" t="str">
        <f t="shared" si="1"/>
        <v xml:space="preserve"> </v>
      </c>
      <c r="J26" t="str">
        <f t="shared" si="2"/>
        <v xml:space="preserve"> </v>
      </c>
    </row>
    <row r="27" spans="1:10" ht="12" customHeight="1" x14ac:dyDescent="0.25">
      <c r="A27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f t="shared" si="0"/>
        <v>2</v>
      </c>
      <c r="I27">
        <f t="shared" si="1"/>
        <v>1</v>
      </c>
    </row>
    <row r="28" spans="1:10" ht="12" customHeight="1" x14ac:dyDescent="0.25">
      <c r="A28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f t="shared" si="0"/>
        <v>2</v>
      </c>
      <c r="I28">
        <f t="shared" si="1"/>
        <v>1</v>
      </c>
      <c r="J28">
        <f t="shared" si="2"/>
        <v>1</v>
      </c>
    </row>
    <row r="29" spans="1:10" ht="12" customHeight="1" x14ac:dyDescent="0.25">
      <c r="A29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H29">
        <f t="shared" si="0"/>
        <v>3</v>
      </c>
      <c r="I29" t="str">
        <f t="shared" si="1"/>
        <v xml:space="preserve"> </v>
      </c>
      <c r="J29" t="str">
        <f t="shared" si="2"/>
        <v xml:space="preserve"> </v>
      </c>
    </row>
    <row r="30" spans="1:10" ht="12" customHeight="1" x14ac:dyDescent="0.25">
      <c r="A30">
        <v>28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f t="shared" si="0"/>
        <v>2</v>
      </c>
      <c r="I30">
        <f t="shared" si="1"/>
        <v>1</v>
      </c>
      <c r="J30">
        <f t="shared" si="2"/>
        <v>1</v>
      </c>
    </row>
    <row r="31" spans="1:10" ht="12" customHeight="1" x14ac:dyDescent="0.25">
      <c r="A3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1</v>
      </c>
      <c r="H31">
        <f t="shared" si="0"/>
        <v>3</v>
      </c>
      <c r="I31" t="str">
        <f t="shared" si="1"/>
        <v xml:space="preserve"> </v>
      </c>
      <c r="J31" t="str">
        <f t="shared" si="2"/>
        <v xml:space="preserve"> </v>
      </c>
    </row>
    <row r="32" spans="1:10" ht="12" customHeight="1" x14ac:dyDescent="0.25">
      <c r="A32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0</v>
      </c>
      <c r="H32">
        <f t="shared" si="0"/>
        <v>3</v>
      </c>
      <c r="I32" t="str">
        <f t="shared" si="1"/>
        <v xml:space="preserve"> </v>
      </c>
      <c r="J32" t="str">
        <f t="shared" si="2"/>
        <v xml:space="preserve"> </v>
      </c>
    </row>
    <row r="33" spans="1:10" ht="12" customHeight="1" x14ac:dyDescent="0.25">
      <c r="A33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f t="shared" si="0"/>
        <v>4</v>
      </c>
      <c r="I33" t="str">
        <f t="shared" si="1"/>
        <v xml:space="preserve"> </v>
      </c>
      <c r="J33" t="str">
        <f t="shared" si="2"/>
        <v xml:space="preserve"> </v>
      </c>
    </row>
    <row r="34" spans="1:10" ht="12" customHeight="1" x14ac:dyDescent="0.25">
      <c r="A34">
        <v>32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f t="shared" ref="H34:H65" si="3">SUM(B34:G34)</f>
        <v>2</v>
      </c>
      <c r="I34">
        <f t="shared" ref="I34:I65" si="4">IF(H34=2,1," ")</f>
        <v>1</v>
      </c>
    </row>
    <row r="35" spans="1:10" ht="12" customHeight="1" x14ac:dyDescent="0.25">
      <c r="A35">
        <v>33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f t="shared" si="3"/>
        <v>3</v>
      </c>
      <c r="I35" t="str">
        <f t="shared" si="4"/>
        <v xml:space="preserve"> </v>
      </c>
      <c r="J35" t="str">
        <f t="shared" si="2"/>
        <v xml:space="preserve"> </v>
      </c>
    </row>
    <row r="36" spans="1:10" ht="12" customHeight="1" x14ac:dyDescent="0.25">
      <c r="A36">
        <v>34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f t="shared" si="3"/>
        <v>3</v>
      </c>
      <c r="I36" t="str">
        <f t="shared" si="4"/>
        <v xml:space="preserve"> </v>
      </c>
      <c r="J36" t="str">
        <f t="shared" si="2"/>
        <v xml:space="preserve"> </v>
      </c>
    </row>
    <row r="37" spans="1:10" ht="12" customHeight="1" x14ac:dyDescent="0.25">
      <c r="A37">
        <v>35</v>
      </c>
      <c r="B37">
        <v>1</v>
      </c>
      <c r="C37">
        <v>1</v>
      </c>
      <c r="D37">
        <v>0</v>
      </c>
      <c r="E37">
        <v>0</v>
      </c>
      <c r="F37">
        <v>1</v>
      </c>
      <c r="G37">
        <v>1</v>
      </c>
      <c r="H37">
        <f t="shared" si="3"/>
        <v>4</v>
      </c>
      <c r="I37" t="str">
        <f t="shared" si="4"/>
        <v xml:space="preserve"> </v>
      </c>
      <c r="J37" t="str">
        <f t="shared" si="2"/>
        <v xml:space="preserve"> </v>
      </c>
    </row>
    <row r="38" spans="1:10" ht="12" customHeight="1" x14ac:dyDescent="0.25">
      <c r="A38">
        <v>36</v>
      </c>
      <c r="B38">
        <v>1</v>
      </c>
      <c r="C38">
        <v>1</v>
      </c>
      <c r="D38">
        <v>0</v>
      </c>
      <c r="E38">
        <v>1</v>
      </c>
      <c r="F38">
        <v>0</v>
      </c>
      <c r="G38">
        <v>0</v>
      </c>
      <c r="H38">
        <f t="shared" si="3"/>
        <v>3</v>
      </c>
      <c r="I38" t="str">
        <f t="shared" si="4"/>
        <v xml:space="preserve"> </v>
      </c>
      <c r="J38" t="str">
        <f t="shared" si="2"/>
        <v xml:space="preserve"> </v>
      </c>
    </row>
    <row r="39" spans="1:10" ht="12" customHeight="1" x14ac:dyDescent="0.25">
      <c r="A39">
        <v>37</v>
      </c>
      <c r="B39">
        <v>1</v>
      </c>
      <c r="C39">
        <v>1</v>
      </c>
      <c r="D39">
        <v>0</v>
      </c>
      <c r="E39">
        <v>1</v>
      </c>
      <c r="F39">
        <v>0</v>
      </c>
      <c r="G39">
        <v>1</v>
      </c>
      <c r="H39">
        <f t="shared" si="3"/>
        <v>4</v>
      </c>
      <c r="I39" t="str">
        <f t="shared" si="4"/>
        <v xml:space="preserve"> </v>
      </c>
      <c r="J39" t="str">
        <f t="shared" si="2"/>
        <v xml:space="preserve"> </v>
      </c>
    </row>
    <row r="40" spans="1:10" ht="12" customHeight="1" x14ac:dyDescent="0.25">
      <c r="A40">
        <v>38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f t="shared" si="3"/>
        <v>4</v>
      </c>
      <c r="I40" t="str">
        <f t="shared" si="4"/>
        <v xml:space="preserve"> </v>
      </c>
      <c r="J40" t="str">
        <f t="shared" si="2"/>
        <v xml:space="preserve"> </v>
      </c>
    </row>
    <row r="41" spans="1:10" ht="12" customHeight="1" x14ac:dyDescent="0.25">
      <c r="A41">
        <v>39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f t="shared" si="3"/>
        <v>5</v>
      </c>
      <c r="I41" t="str">
        <f t="shared" si="4"/>
        <v xml:space="preserve"> </v>
      </c>
      <c r="J41" t="str">
        <f t="shared" si="2"/>
        <v xml:space="preserve"> </v>
      </c>
    </row>
    <row r="42" spans="1:10" ht="12" customHeight="1" x14ac:dyDescent="0.25">
      <c r="A42">
        <v>40</v>
      </c>
      <c r="B42">
        <v>1</v>
      </c>
      <c r="C42">
        <v>1</v>
      </c>
      <c r="D42">
        <v>1</v>
      </c>
      <c r="E42">
        <v>0</v>
      </c>
      <c r="F42">
        <v>0</v>
      </c>
      <c r="G42">
        <v>0</v>
      </c>
      <c r="H42">
        <f t="shared" si="3"/>
        <v>3</v>
      </c>
      <c r="I42" t="str">
        <f t="shared" si="4"/>
        <v xml:space="preserve"> </v>
      </c>
      <c r="J42" t="str">
        <f t="shared" si="2"/>
        <v xml:space="preserve"> </v>
      </c>
    </row>
    <row r="43" spans="1:10" ht="12" customHeight="1" x14ac:dyDescent="0.25">
      <c r="A43">
        <v>41</v>
      </c>
      <c r="B43">
        <v>1</v>
      </c>
      <c r="C43">
        <v>1</v>
      </c>
      <c r="D43">
        <v>1</v>
      </c>
      <c r="E43">
        <v>0</v>
      </c>
      <c r="F43">
        <v>0</v>
      </c>
      <c r="G43">
        <v>1</v>
      </c>
      <c r="H43">
        <f t="shared" si="3"/>
        <v>4</v>
      </c>
      <c r="I43" t="str">
        <f t="shared" si="4"/>
        <v xml:space="preserve"> </v>
      </c>
      <c r="J43" t="str">
        <f t="shared" si="2"/>
        <v xml:space="preserve"> </v>
      </c>
    </row>
    <row r="44" spans="1:10" ht="12" customHeight="1" x14ac:dyDescent="0.25">
      <c r="A44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0</v>
      </c>
      <c r="H44">
        <f t="shared" si="3"/>
        <v>4</v>
      </c>
      <c r="I44" t="str">
        <f t="shared" si="4"/>
        <v xml:space="preserve"> </v>
      </c>
      <c r="J44" t="str">
        <f t="shared" si="2"/>
        <v xml:space="preserve"> </v>
      </c>
    </row>
    <row r="45" spans="1:10" ht="12" customHeight="1" x14ac:dyDescent="0.25">
      <c r="A45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f t="shared" si="3"/>
        <v>5</v>
      </c>
      <c r="I45" t="str">
        <f t="shared" si="4"/>
        <v xml:space="preserve"> </v>
      </c>
      <c r="J45" t="str">
        <f t="shared" si="2"/>
        <v xml:space="preserve"> </v>
      </c>
    </row>
    <row r="46" spans="1:10" ht="12" customHeight="1" x14ac:dyDescent="0.25">
      <c r="A46">
        <v>44</v>
      </c>
      <c r="B46">
        <v>1</v>
      </c>
      <c r="C46">
        <v>1</v>
      </c>
      <c r="D46">
        <v>1</v>
      </c>
      <c r="E46">
        <v>1</v>
      </c>
      <c r="F46">
        <v>0</v>
      </c>
      <c r="G46">
        <v>0</v>
      </c>
      <c r="H46">
        <f t="shared" si="3"/>
        <v>4</v>
      </c>
      <c r="I46" t="str">
        <f t="shared" si="4"/>
        <v xml:space="preserve"> </v>
      </c>
      <c r="J46" t="str">
        <f t="shared" si="2"/>
        <v xml:space="preserve"> </v>
      </c>
    </row>
    <row r="47" spans="1:10" ht="12" customHeight="1" x14ac:dyDescent="0.25">
      <c r="A47">
        <v>45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f t="shared" si="3"/>
        <v>5</v>
      </c>
      <c r="I47" t="str">
        <f t="shared" si="4"/>
        <v xml:space="preserve"> </v>
      </c>
      <c r="J47" t="str">
        <f t="shared" si="2"/>
        <v xml:space="preserve"> </v>
      </c>
    </row>
    <row r="48" spans="1:10" ht="12" customHeight="1" x14ac:dyDescent="0.25">
      <c r="A48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f t="shared" si="3"/>
        <v>5</v>
      </c>
      <c r="I48" t="str">
        <f t="shared" si="4"/>
        <v xml:space="preserve"> </v>
      </c>
      <c r="J48" t="str">
        <f t="shared" si="2"/>
        <v xml:space="preserve"> </v>
      </c>
    </row>
    <row r="49" spans="1:10" ht="12" customHeight="1" x14ac:dyDescent="0.25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f t="shared" si="3"/>
        <v>6</v>
      </c>
      <c r="I49" t="str">
        <f t="shared" si="4"/>
        <v xml:space="preserve"> </v>
      </c>
      <c r="J49" t="str">
        <f t="shared" si="2"/>
        <v xml:space="preserve"> </v>
      </c>
    </row>
    <row r="50" spans="1:10" ht="12" customHeight="1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3"/>
        <v>1</v>
      </c>
      <c r="I50" t="str">
        <f t="shared" si="4"/>
        <v xml:space="preserve"> </v>
      </c>
      <c r="J50" t="str">
        <f t="shared" si="2"/>
        <v xml:space="preserve"> </v>
      </c>
    </row>
    <row r="51" spans="1:10" ht="12" customHeight="1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1</v>
      </c>
      <c r="H51">
        <f t="shared" si="3"/>
        <v>2</v>
      </c>
      <c r="I51">
        <f t="shared" si="4"/>
        <v>1</v>
      </c>
      <c r="J51">
        <f t="shared" si="2"/>
        <v>1</v>
      </c>
    </row>
    <row r="52" spans="1:10" ht="12" customHeight="1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f t="shared" si="3"/>
        <v>2</v>
      </c>
      <c r="I52">
        <f t="shared" si="4"/>
        <v>1</v>
      </c>
      <c r="J52">
        <f t="shared" si="2"/>
        <v>1</v>
      </c>
    </row>
    <row r="53" spans="1:10" ht="12" customHeight="1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1</v>
      </c>
      <c r="H53">
        <f t="shared" si="3"/>
        <v>3</v>
      </c>
      <c r="I53" t="str">
        <f t="shared" si="4"/>
        <v xml:space="preserve"> </v>
      </c>
      <c r="J53" t="str">
        <f t="shared" si="2"/>
        <v xml:space="preserve"> </v>
      </c>
    </row>
    <row r="54" spans="1:10" ht="12" customHeight="1" x14ac:dyDescent="0.25">
      <c r="A54">
        <v>52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f t="shared" si="3"/>
        <v>2</v>
      </c>
      <c r="I54">
        <f t="shared" si="4"/>
        <v>1</v>
      </c>
    </row>
    <row r="55" spans="1:10" ht="12" customHeight="1" x14ac:dyDescent="0.25">
      <c r="A55">
        <v>53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f t="shared" si="3"/>
        <v>3</v>
      </c>
      <c r="I55" t="str">
        <f t="shared" si="4"/>
        <v xml:space="preserve"> </v>
      </c>
      <c r="J55" t="str">
        <f t="shared" si="2"/>
        <v xml:space="preserve"> </v>
      </c>
    </row>
    <row r="56" spans="1:10" ht="12" customHeight="1" x14ac:dyDescent="0.25">
      <c r="A56">
        <v>54</v>
      </c>
      <c r="B56">
        <v>1</v>
      </c>
      <c r="C56">
        <v>0</v>
      </c>
      <c r="D56">
        <v>0</v>
      </c>
      <c r="E56">
        <v>1</v>
      </c>
      <c r="F56">
        <v>1</v>
      </c>
      <c r="G56">
        <v>0</v>
      </c>
      <c r="H56">
        <f t="shared" si="3"/>
        <v>3</v>
      </c>
      <c r="I56" t="str">
        <f t="shared" si="4"/>
        <v xml:space="preserve"> </v>
      </c>
      <c r="J56" t="str">
        <f t="shared" si="2"/>
        <v xml:space="preserve"> </v>
      </c>
    </row>
    <row r="57" spans="1:10" ht="12" customHeight="1" x14ac:dyDescent="0.25">
      <c r="A57">
        <v>55</v>
      </c>
      <c r="B57">
        <v>1</v>
      </c>
      <c r="C57">
        <v>0</v>
      </c>
      <c r="D57">
        <v>0</v>
      </c>
      <c r="E57">
        <v>1</v>
      </c>
      <c r="F57">
        <v>1</v>
      </c>
      <c r="G57">
        <v>1</v>
      </c>
      <c r="H57">
        <f t="shared" si="3"/>
        <v>4</v>
      </c>
      <c r="I57" t="str">
        <f t="shared" si="4"/>
        <v xml:space="preserve"> </v>
      </c>
      <c r="J57" t="str">
        <f t="shared" si="2"/>
        <v xml:space="preserve"> </v>
      </c>
    </row>
    <row r="58" spans="1:10" ht="12" customHeight="1" x14ac:dyDescent="0.25">
      <c r="A58">
        <v>56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f t="shared" si="3"/>
        <v>2</v>
      </c>
      <c r="I58">
        <f t="shared" si="4"/>
        <v>1</v>
      </c>
    </row>
    <row r="59" spans="1:10" ht="12" customHeight="1" x14ac:dyDescent="0.25">
      <c r="A59">
        <v>57</v>
      </c>
      <c r="B59">
        <v>1</v>
      </c>
      <c r="C59">
        <v>0</v>
      </c>
      <c r="D59">
        <v>1</v>
      </c>
      <c r="E59">
        <v>0</v>
      </c>
      <c r="F59">
        <v>0</v>
      </c>
      <c r="G59">
        <v>1</v>
      </c>
      <c r="H59">
        <f t="shared" si="3"/>
        <v>3</v>
      </c>
      <c r="I59" t="str">
        <f t="shared" si="4"/>
        <v xml:space="preserve"> </v>
      </c>
      <c r="J59" t="str">
        <f t="shared" si="2"/>
        <v xml:space="preserve"> </v>
      </c>
    </row>
    <row r="60" spans="1:10" ht="12" customHeight="1" x14ac:dyDescent="0.25">
      <c r="A60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3"/>
        <v>3</v>
      </c>
      <c r="I60" t="str">
        <f t="shared" si="4"/>
        <v xml:space="preserve"> </v>
      </c>
      <c r="J60" t="str">
        <f t="shared" si="2"/>
        <v xml:space="preserve"> </v>
      </c>
    </row>
    <row r="61" spans="1:10" ht="12" customHeight="1" x14ac:dyDescent="0.25">
      <c r="A6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f t="shared" si="3"/>
        <v>4</v>
      </c>
      <c r="I61" t="str">
        <f t="shared" si="4"/>
        <v xml:space="preserve"> </v>
      </c>
      <c r="J61" t="str">
        <f t="shared" si="2"/>
        <v xml:space="preserve"> </v>
      </c>
    </row>
    <row r="62" spans="1:10" ht="12" customHeight="1" x14ac:dyDescent="0.25">
      <c r="A62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  <c r="H62">
        <f t="shared" si="3"/>
        <v>3</v>
      </c>
      <c r="I62" t="str">
        <f t="shared" si="4"/>
        <v xml:space="preserve"> </v>
      </c>
      <c r="J62" t="str">
        <f t="shared" si="2"/>
        <v xml:space="preserve"> </v>
      </c>
    </row>
    <row r="63" spans="1:10" ht="12" customHeight="1" x14ac:dyDescent="0.25">
      <c r="A63">
        <v>61</v>
      </c>
      <c r="B63">
        <v>1</v>
      </c>
      <c r="C63">
        <v>0</v>
      </c>
      <c r="D63">
        <v>1</v>
      </c>
      <c r="E63">
        <v>1</v>
      </c>
      <c r="F63">
        <v>0</v>
      </c>
      <c r="G63">
        <v>1</v>
      </c>
      <c r="H63">
        <f t="shared" si="3"/>
        <v>4</v>
      </c>
      <c r="I63" t="str">
        <f t="shared" si="4"/>
        <v xml:space="preserve"> </v>
      </c>
      <c r="J63" t="str">
        <f t="shared" si="2"/>
        <v xml:space="preserve"> </v>
      </c>
    </row>
    <row r="64" spans="1:10" ht="12" customHeight="1" x14ac:dyDescent="0.25">
      <c r="A64">
        <v>62</v>
      </c>
      <c r="B64">
        <v>1</v>
      </c>
      <c r="C64">
        <v>0</v>
      </c>
      <c r="D64">
        <v>1</v>
      </c>
      <c r="E64">
        <v>1</v>
      </c>
      <c r="F64">
        <v>1</v>
      </c>
      <c r="G64">
        <v>0</v>
      </c>
      <c r="H64">
        <f t="shared" si="3"/>
        <v>4</v>
      </c>
      <c r="I64" t="str">
        <f t="shared" si="4"/>
        <v xml:space="preserve"> </v>
      </c>
      <c r="J64" t="str">
        <f t="shared" si="2"/>
        <v xml:space="preserve"> </v>
      </c>
    </row>
    <row r="65" spans="1:10" ht="12" customHeight="1" x14ac:dyDescent="0.25">
      <c r="A65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f t="shared" si="3"/>
        <v>5</v>
      </c>
      <c r="I65" t="str">
        <f t="shared" si="4"/>
        <v xml:space="preserve"> </v>
      </c>
      <c r="J65" t="str">
        <f t="shared" si="2"/>
        <v xml:space="preserve"> </v>
      </c>
    </row>
    <row r="66" spans="1:10" ht="12" customHeight="1" x14ac:dyDescent="0.25">
      <c r="I66">
        <f>SUM(I2:I65)</f>
        <v>15</v>
      </c>
      <c r="J66">
        <f>SUM(J2:J65)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61" sqref="H6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88"/>
  <sheetViews>
    <sheetView topLeftCell="K1" workbookViewId="0">
      <pane ySplit="15600" topLeftCell="A80"/>
      <selection activeCell="AP22" sqref="AP22"/>
      <selection pane="bottomLeft" activeCell="AH82" sqref="AH82"/>
    </sheetView>
  </sheetViews>
  <sheetFormatPr defaultRowHeight="15" x14ac:dyDescent="0.25"/>
  <cols>
    <col min="5" max="7" width="5.140625" customWidth="1"/>
    <col min="8" max="8" width="2.85546875" customWidth="1"/>
    <col min="9" max="11" width="5.42578125" customWidth="1"/>
    <col min="12" max="14" width="4.42578125" customWidth="1"/>
    <col min="18" max="18" width="2.85546875" customWidth="1"/>
    <col min="19" max="21" width="6.5703125" customWidth="1"/>
    <col min="22" max="24" width="4.5703125" customWidth="1"/>
    <col min="25" max="27" width="6.28515625" customWidth="1"/>
    <col min="29" max="37" width="11.85546875" customWidth="1"/>
    <col min="39" max="39" width="12.42578125" customWidth="1"/>
    <col min="40" max="40" width="11.140625" customWidth="1"/>
    <col min="41" max="41" width="8" customWidth="1"/>
  </cols>
  <sheetData>
    <row r="1" spans="1:43" x14ac:dyDescent="0.25">
      <c r="A1" t="s">
        <v>91</v>
      </c>
      <c r="B1">
        <f xml:space="preserve"> PI()/180</f>
        <v>1.7453292519943295E-2</v>
      </c>
      <c r="I1">
        <v>0</v>
      </c>
      <c r="S1">
        <v>90</v>
      </c>
      <c r="AD1" s="24">
        <v>6</v>
      </c>
      <c r="AE1" s="24">
        <v>4</v>
      </c>
      <c r="AF1" s="24">
        <v>5</v>
      </c>
      <c r="AG1" s="24">
        <v>1</v>
      </c>
      <c r="AH1" s="24">
        <v>3</v>
      </c>
      <c r="AI1" s="24">
        <v>2</v>
      </c>
      <c r="AN1" t="s">
        <v>264</v>
      </c>
      <c r="AO1" t="s">
        <v>263</v>
      </c>
    </row>
    <row r="2" spans="1:43" x14ac:dyDescent="0.25">
      <c r="A2" t="s">
        <v>92</v>
      </c>
      <c r="B2">
        <v>0</v>
      </c>
      <c r="C2">
        <v>120</v>
      </c>
      <c r="D2">
        <v>240</v>
      </c>
      <c r="E2">
        <v>6</v>
      </c>
      <c r="F2">
        <v>4</v>
      </c>
      <c r="G2">
        <v>2</v>
      </c>
      <c r="I2">
        <f>B2+$I$1</f>
        <v>0</v>
      </c>
      <c r="J2">
        <f t="shared" ref="J2:K2" si="0">C2+$I$1</f>
        <v>120</v>
      </c>
      <c r="K2">
        <f t="shared" si="0"/>
        <v>240</v>
      </c>
      <c r="O2">
        <v>-3</v>
      </c>
      <c r="P2">
        <f>O2-3</f>
        <v>-6</v>
      </c>
      <c r="Q2">
        <f>P2-3</f>
        <v>-9</v>
      </c>
      <c r="S2">
        <f>I2+$S$1</f>
        <v>90</v>
      </c>
      <c r="T2">
        <f t="shared" ref="T2:U2" si="1">J2+$S$1</f>
        <v>210</v>
      </c>
      <c r="U2">
        <f t="shared" si="1"/>
        <v>330</v>
      </c>
      <c r="Y2">
        <f>Q2-5</f>
        <v>-14</v>
      </c>
      <c r="Z2">
        <f>Y2-3</f>
        <v>-17</v>
      </c>
      <c r="AA2">
        <f>Z2-3</f>
        <v>-20</v>
      </c>
      <c r="AN2">
        <v>300</v>
      </c>
      <c r="AO2">
        <f>1*30</f>
        <v>30</v>
      </c>
      <c r="AP2">
        <f>2^8 *3</f>
        <v>768</v>
      </c>
    </row>
    <row r="3" spans="1:43" x14ac:dyDescent="0.25">
      <c r="A3" t="s">
        <v>93</v>
      </c>
      <c r="B3" t="s">
        <v>94</v>
      </c>
      <c r="C3" t="s">
        <v>95</v>
      </c>
      <c r="D3" t="s">
        <v>96</v>
      </c>
      <c r="E3" t="s">
        <v>97</v>
      </c>
      <c r="F3" t="s">
        <v>98</v>
      </c>
      <c r="G3" t="s">
        <v>99</v>
      </c>
      <c r="I3" t="s">
        <v>106</v>
      </c>
      <c r="J3" t="s">
        <v>107</v>
      </c>
      <c r="K3" t="s">
        <v>108</v>
      </c>
      <c r="L3" t="s">
        <v>100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S3" t="s">
        <v>12</v>
      </c>
      <c r="T3" t="s">
        <v>13</v>
      </c>
      <c r="U3" t="s">
        <v>14</v>
      </c>
      <c r="V3" t="s">
        <v>100</v>
      </c>
      <c r="W3" t="s">
        <v>101</v>
      </c>
      <c r="X3" t="s">
        <v>102</v>
      </c>
      <c r="Y3" t="s">
        <v>103</v>
      </c>
      <c r="Z3" t="s">
        <v>104</v>
      </c>
      <c r="AA3" t="s">
        <v>105</v>
      </c>
      <c r="AL3" t="s">
        <v>257</v>
      </c>
      <c r="AM3" t="s">
        <v>258</v>
      </c>
      <c r="AN3" t="s">
        <v>261</v>
      </c>
      <c r="AO3" t="s">
        <v>260</v>
      </c>
      <c r="AP3" t="s">
        <v>262</v>
      </c>
      <c r="AQ3" s="42"/>
    </row>
    <row r="4" spans="1:43" x14ac:dyDescent="0.25">
      <c r="A4">
        <v>-30</v>
      </c>
      <c r="B4" s="41">
        <f t="shared" ref="B4:D23" si="2">SIN( ($A4+B$2)*deg2rad)</f>
        <v>-0.49999999999999994</v>
      </c>
      <c r="C4" s="41">
        <f t="shared" si="2"/>
        <v>1</v>
      </c>
      <c r="D4" s="41">
        <f t="shared" si="2"/>
        <v>-0.50000000000000011</v>
      </c>
      <c r="E4">
        <f>IF(B4&gt;0,E$2,E$2-1)</f>
        <v>5</v>
      </c>
      <c r="F4">
        <f t="shared" ref="F4:G19" si="3">IF(C4&gt;0,F$2,F$2-1)</f>
        <v>4</v>
      </c>
      <c r="G4">
        <f t="shared" si="3"/>
        <v>1</v>
      </c>
      <c r="I4" s="41">
        <f t="shared" ref="I4:K19" si="4">SIN( ($A4+I$2)*deg2rad)</f>
        <v>-0.49999999999999994</v>
      </c>
      <c r="J4" s="41">
        <f t="shared" si="4"/>
        <v>1</v>
      </c>
      <c r="K4" s="41">
        <f t="shared" si="4"/>
        <v>-0.50000000000000011</v>
      </c>
      <c r="L4">
        <f>IF(ABS(I4)&gt;0.5,1,0)*SIGN(I4)</f>
        <v>0</v>
      </c>
      <c r="M4">
        <f t="shared" ref="M4:N4" si="5">IF(ABS(J4)&gt;0.5,1,0)*SIGN(J4)</f>
        <v>1</v>
      </c>
      <c r="N4">
        <f t="shared" si="5"/>
        <v>0</v>
      </c>
      <c r="O4" s="41">
        <f>L4+O$2</f>
        <v>-3</v>
      </c>
      <c r="P4" s="41">
        <f t="shared" ref="P4:Q4" si="6">M4+P$2</f>
        <v>-5</v>
      </c>
      <c r="Q4" s="41">
        <f t="shared" si="6"/>
        <v>-9</v>
      </c>
      <c r="S4" s="41">
        <f t="shared" ref="S4:U19" si="7">SIN( ($A4+S$2)*deg2rad)</f>
        <v>0.8660254037844386</v>
      </c>
      <c r="T4" s="41">
        <f t="shared" si="7"/>
        <v>1.22514845490862E-16</v>
      </c>
      <c r="U4" s="41">
        <f t="shared" si="7"/>
        <v>-0.8660254037844386</v>
      </c>
      <c r="V4">
        <f>IF(ABS(S4)&gt;0.5,1,0)*SIGN(S4)</f>
        <v>1</v>
      </c>
      <c r="W4">
        <f t="shared" ref="W4:W67" si="8">IF(ABS(T4)&gt;0.5,1,0)*SIGN(T4)</f>
        <v>0</v>
      </c>
      <c r="X4">
        <f t="shared" ref="X4:X67" si="9">IF(ABS(U4)&gt;0.5,1,0)*SIGN(U4)</f>
        <v>-1</v>
      </c>
      <c r="Y4" s="41">
        <f>V4+Y$2</f>
        <v>-13</v>
      </c>
      <c r="Z4" s="41">
        <f t="shared" ref="Z4:Z67" si="10">W4+Z$2</f>
        <v>-17</v>
      </c>
      <c r="AA4" s="41">
        <f t="shared" ref="AA4:AA67" si="11">X4+AA$2</f>
        <v>-21</v>
      </c>
      <c r="AL4">
        <v>1</v>
      </c>
      <c r="AM4">
        <v>210</v>
      </c>
      <c r="AN4">
        <f t="shared" ref="AN4:AN10" si="12">MOD($AN$2-AM4,360)</f>
        <v>90</v>
      </c>
      <c r="AO4">
        <f>MOD(AN4+$AO$2,360)</f>
        <v>120</v>
      </c>
      <c r="AP4" s="43">
        <f>AO4*$AP$2/360</f>
        <v>256</v>
      </c>
    </row>
    <row r="5" spans="1:43" x14ac:dyDescent="0.25">
      <c r="A5">
        <f>A4+5</f>
        <v>-25</v>
      </c>
      <c r="B5" s="41">
        <f t="shared" si="2"/>
        <v>-0.42261826174069944</v>
      </c>
      <c r="C5" s="41">
        <f t="shared" si="2"/>
        <v>0.99619469809174555</v>
      </c>
      <c r="D5" s="41">
        <f t="shared" si="2"/>
        <v>-0.57357643635104616</v>
      </c>
      <c r="E5">
        <f t="shared" ref="E5:G68" si="13">IF(B5&gt;0,E$2,E$2-1)</f>
        <v>5</v>
      </c>
      <c r="F5">
        <f t="shared" si="3"/>
        <v>4</v>
      </c>
      <c r="G5">
        <f t="shared" si="3"/>
        <v>1</v>
      </c>
      <c r="I5" s="41">
        <f t="shared" si="4"/>
        <v>-0.42261826174069944</v>
      </c>
      <c r="J5" s="41">
        <f t="shared" si="4"/>
        <v>0.99619469809174555</v>
      </c>
      <c r="K5" s="41">
        <f t="shared" si="4"/>
        <v>-0.57357643635104616</v>
      </c>
      <c r="L5">
        <f t="shared" ref="L5:L68" si="14">IF(ABS(I5)&gt;0.5,1,0)*SIGN(I5)</f>
        <v>0</v>
      </c>
      <c r="M5">
        <f t="shared" ref="M5:M68" si="15">IF(ABS(J5)&gt;0.5,1,0)*SIGN(J5)</f>
        <v>1</v>
      </c>
      <c r="N5">
        <f t="shared" ref="N5:N68" si="16">IF(ABS(K5)&gt;0.5,1,0)*SIGN(K5)</f>
        <v>-1</v>
      </c>
      <c r="O5" s="41">
        <f t="shared" ref="O5:O68" si="17">L5+O$2</f>
        <v>-3</v>
      </c>
      <c r="P5" s="41">
        <f t="shared" ref="P5:P68" si="18">M5+P$2</f>
        <v>-5</v>
      </c>
      <c r="Q5" s="41">
        <f t="shared" ref="Q5:Q68" si="19">N5+Q$2</f>
        <v>-10</v>
      </c>
      <c r="S5" s="41">
        <f t="shared" si="7"/>
        <v>0.90630778703664994</v>
      </c>
      <c r="T5" s="41">
        <f t="shared" si="7"/>
        <v>-8.7155742747657944E-2</v>
      </c>
      <c r="U5" s="41">
        <f t="shared" si="7"/>
        <v>-0.8191520442889918</v>
      </c>
      <c r="V5">
        <f t="shared" ref="V5:V68" si="20">IF(ABS(S5)&gt;0.5,1,0)*SIGN(S5)</f>
        <v>1</v>
      </c>
      <c r="W5">
        <f t="shared" si="8"/>
        <v>0</v>
      </c>
      <c r="X5">
        <f t="shared" si="9"/>
        <v>-1</v>
      </c>
      <c r="Y5" s="41">
        <f t="shared" ref="Y5:Y68" si="21">V5+Y$2</f>
        <v>-13</v>
      </c>
      <c r="Z5" s="41">
        <f t="shared" si="10"/>
        <v>-17</v>
      </c>
      <c r="AA5" s="41">
        <f t="shared" si="11"/>
        <v>-21</v>
      </c>
      <c r="AL5">
        <v>2</v>
      </c>
      <c r="AM5">
        <v>330</v>
      </c>
      <c r="AN5">
        <f t="shared" si="12"/>
        <v>330</v>
      </c>
      <c r="AO5">
        <f t="shared" ref="AO5:AO10" si="22">MOD(AN5+$AO$2,360)</f>
        <v>0</v>
      </c>
      <c r="AP5" s="43">
        <f>AO5*$AP$2/360</f>
        <v>0</v>
      </c>
    </row>
    <row r="6" spans="1:43" x14ac:dyDescent="0.25">
      <c r="A6">
        <f t="shared" ref="A6:A69" si="23">A5+5</f>
        <v>-20</v>
      </c>
      <c r="B6" s="41">
        <f t="shared" si="2"/>
        <v>-0.34202014332566871</v>
      </c>
      <c r="C6" s="41">
        <f t="shared" si="2"/>
        <v>0.98480775301220802</v>
      </c>
      <c r="D6" s="41">
        <f t="shared" si="2"/>
        <v>-0.64278760968653925</v>
      </c>
      <c r="E6">
        <f t="shared" si="13"/>
        <v>5</v>
      </c>
      <c r="F6">
        <f t="shared" si="3"/>
        <v>4</v>
      </c>
      <c r="G6">
        <f t="shared" si="3"/>
        <v>1</v>
      </c>
      <c r="I6" s="41">
        <f t="shared" si="4"/>
        <v>-0.34202014332566871</v>
      </c>
      <c r="J6" s="41">
        <f t="shared" si="4"/>
        <v>0.98480775301220802</v>
      </c>
      <c r="K6" s="41">
        <f t="shared" si="4"/>
        <v>-0.64278760968653925</v>
      </c>
      <c r="L6">
        <f t="shared" si="14"/>
        <v>0</v>
      </c>
      <c r="M6">
        <f t="shared" si="15"/>
        <v>1</v>
      </c>
      <c r="N6">
        <f t="shared" si="16"/>
        <v>-1</v>
      </c>
      <c r="O6" s="41">
        <f t="shared" si="17"/>
        <v>-3</v>
      </c>
      <c r="P6" s="41">
        <f t="shared" si="18"/>
        <v>-5</v>
      </c>
      <c r="Q6" s="41">
        <f t="shared" si="19"/>
        <v>-10</v>
      </c>
      <c r="S6" s="41">
        <f t="shared" si="7"/>
        <v>0.93969262078590832</v>
      </c>
      <c r="T6" s="41">
        <f t="shared" si="7"/>
        <v>-0.17364817766693047</v>
      </c>
      <c r="U6" s="41">
        <f t="shared" si="7"/>
        <v>-0.76604444311897812</v>
      </c>
      <c r="V6">
        <f t="shared" si="20"/>
        <v>1</v>
      </c>
      <c r="W6">
        <f t="shared" si="8"/>
        <v>0</v>
      </c>
      <c r="X6">
        <f t="shared" si="9"/>
        <v>-1</v>
      </c>
      <c r="Y6" s="41">
        <f t="shared" si="21"/>
        <v>-13</v>
      </c>
      <c r="Z6" s="41">
        <f t="shared" si="10"/>
        <v>-17</v>
      </c>
      <c r="AA6" s="41">
        <f t="shared" si="11"/>
        <v>-21</v>
      </c>
      <c r="AL6">
        <v>3</v>
      </c>
      <c r="AM6">
        <v>270</v>
      </c>
      <c r="AN6">
        <f t="shared" si="12"/>
        <v>30</v>
      </c>
      <c r="AO6">
        <f t="shared" si="22"/>
        <v>60</v>
      </c>
      <c r="AP6" s="43">
        <f t="shared" ref="AP6:AP10" si="24">AO6*$AP$2/360</f>
        <v>128</v>
      </c>
    </row>
    <row r="7" spans="1:43" x14ac:dyDescent="0.25">
      <c r="A7">
        <f t="shared" si="23"/>
        <v>-15</v>
      </c>
      <c r="B7" s="41">
        <f t="shared" si="2"/>
        <v>-0.25881904510252074</v>
      </c>
      <c r="C7" s="41">
        <f t="shared" si="2"/>
        <v>0.96592582628906831</v>
      </c>
      <c r="D7" s="41">
        <f t="shared" si="2"/>
        <v>-0.70710678118654746</v>
      </c>
      <c r="E7">
        <f t="shared" si="13"/>
        <v>5</v>
      </c>
      <c r="F7">
        <f t="shared" si="3"/>
        <v>4</v>
      </c>
      <c r="G7">
        <f t="shared" si="3"/>
        <v>1</v>
      </c>
      <c r="I7" s="41">
        <f t="shared" si="4"/>
        <v>-0.25881904510252074</v>
      </c>
      <c r="J7" s="41">
        <f t="shared" si="4"/>
        <v>0.96592582628906831</v>
      </c>
      <c r="K7" s="41">
        <f t="shared" si="4"/>
        <v>-0.70710678118654746</v>
      </c>
      <c r="L7">
        <f t="shared" si="14"/>
        <v>0</v>
      </c>
      <c r="M7">
        <f t="shared" si="15"/>
        <v>1</v>
      </c>
      <c r="N7">
        <f t="shared" si="16"/>
        <v>-1</v>
      </c>
      <c r="O7" s="41">
        <f t="shared" si="17"/>
        <v>-3</v>
      </c>
      <c r="P7" s="41">
        <f t="shared" si="18"/>
        <v>-5</v>
      </c>
      <c r="Q7" s="41">
        <f t="shared" si="19"/>
        <v>-10</v>
      </c>
      <c r="S7" s="41">
        <f t="shared" si="7"/>
        <v>0.96592582628906831</v>
      </c>
      <c r="T7" s="41">
        <f t="shared" si="7"/>
        <v>-0.25881904510252079</v>
      </c>
      <c r="U7" s="41">
        <f t="shared" si="7"/>
        <v>-0.70710678118654768</v>
      </c>
      <c r="V7">
        <f t="shared" si="20"/>
        <v>1</v>
      </c>
      <c r="W7">
        <f t="shared" si="8"/>
        <v>0</v>
      </c>
      <c r="X7">
        <f t="shared" si="9"/>
        <v>-1</v>
      </c>
      <c r="Y7" s="41">
        <f t="shared" si="21"/>
        <v>-13</v>
      </c>
      <c r="Z7" s="41">
        <f t="shared" si="10"/>
        <v>-17</v>
      </c>
      <c r="AA7" s="41">
        <f t="shared" si="11"/>
        <v>-21</v>
      </c>
      <c r="AL7">
        <v>4</v>
      </c>
      <c r="AM7">
        <v>90</v>
      </c>
      <c r="AN7">
        <f t="shared" si="12"/>
        <v>210</v>
      </c>
      <c r="AO7">
        <f t="shared" si="22"/>
        <v>240</v>
      </c>
      <c r="AP7" s="43">
        <f t="shared" si="24"/>
        <v>512</v>
      </c>
    </row>
    <row r="8" spans="1:43" x14ac:dyDescent="0.25">
      <c r="A8">
        <f t="shared" si="23"/>
        <v>-10</v>
      </c>
      <c r="B8" s="41">
        <f t="shared" si="2"/>
        <v>-0.17364817766693033</v>
      </c>
      <c r="C8" s="41">
        <f t="shared" si="2"/>
        <v>0.93969262078590843</v>
      </c>
      <c r="D8" s="41">
        <f t="shared" si="2"/>
        <v>-0.7660444431189779</v>
      </c>
      <c r="E8">
        <f t="shared" si="13"/>
        <v>5</v>
      </c>
      <c r="F8">
        <f t="shared" si="3"/>
        <v>4</v>
      </c>
      <c r="G8">
        <f t="shared" si="3"/>
        <v>1</v>
      </c>
      <c r="I8" s="41">
        <f t="shared" si="4"/>
        <v>-0.17364817766693033</v>
      </c>
      <c r="J8" s="41">
        <f t="shared" si="4"/>
        <v>0.93969262078590843</v>
      </c>
      <c r="K8" s="41">
        <f t="shared" si="4"/>
        <v>-0.7660444431189779</v>
      </c>
      <c r="L8">
        <f t="shared" si="14"/>
        <v>0</v>
      </c>
      <c r="M8">
        <f t="shared" si="15"/>
        <v>1</v>
      </c>
      <c r="N8">
        <f t="shared" si="16"/>
        <v>-1</v>
      </c>
      <c r="O8" s="41">
        <f t="shared" si="17"/>
        <v>-3</v>
      </c>
      <c r="P8" s="41">
        <f t="shared" si="18"/>
        <v>-5</v>
      </c>
      <c r="Q8" s="41">
        <f t="shared" si="19"/>
        <v>-10</v>
      </c>
      <c r="S8" s="41">
        <f t="shared" si="7"/>
        <v>0.98480775301220802</v>
      </c>
      <c r="T8" s="41">
        <f t="shared" si="7"/>
        <v>-0.34202014332566866</v>
      </c>
      <c r="U8" s="41">
        <f t="shared" si="7"/>
        <v>-0.64278760968653958</v>
      </c>
      <c r="V8">
        <f t="shared" si="20"/>
        <v>1</v>
      </c>
      <c r="W8">
        <f t="shared" si="8"/>
        <v>0</v>
      </c>
      <c r="X8">
        <f t="shared" si="9"/>
        <v>-1</v>
      </c>
      <c r="Y8" s="41">
        <f t="shared" si="21"/>
        <v>-13</v>
      </c>
      <c r="Z8" s="41">
        <f t="shared" si="10"/>
        <v>-17</v>
      </c>
      <c r="AA8" s="41">
        <f t="shared" si="11"/>
        <v>-21</v>
      </c>
      <c r="AL8">
        <v>5</v>
      </c>
      <c r="AM8">
        <v>150</v>
      </c>
      <c r="AN8">
        <f t="shared" si="12"/>
        <v>150</v>
      </c>
      <c r="AO8">
        <f t="shared" si="22"/>
        <v>180</v>
      </c>
      <c r="AP8" s="43">
        <f t="shared" si="24"/>
        <v>384</v>
      </c>
    </row>
    <row r="9" spans="1:43" x14ac:dyDescent="0.25">
      <c r="A9">
        <f t="shared" si="23"/>
        <v>-5</v>
      </c>
      <c r="B9" s="41">
        <f t="shared" si="2"/>
        <v>-8.7155742747658166E-2</v>
      </c>
      <c r="C9" s="41">
        <f t="shared" si="2"/>
        <v>0.90630778703665005</v>
      </c>
      <c r="D9" s="41">
        <f t="shared" si="2"/>
        <v>-0.81915204428899158</v>
      </c>
      <c r="E9">
        <f t="shared" si="13"/>
        <v>5</v>
      </c>
      <c r="F9">
        <f t="shared" si="3"/>
        <v>4</v>
      </c>
      <c r="G9">
        <f t="shared" si="3"/>
        <v>1</v>
      </c>
      <c r="I9" s="41">
        <f t="shared" si="4"/>
        <v>-8.7155742747658166E-2</v>
      </c>
      <c r="J9" s="41">
        <f t="shared" si="4"/>
        <v>0.90630778703665005</v>
      </c>
      <c r="K9" s="41">
        <f t="shared" si="4"/>
        <v>-0.81915204428899158</v>
      </c>
      <c r="L9">
        <f t="shared" si="14"/>
        <v>0</v>
      </c>
      <c r="M9">
        <f t="shared" si="15"/>
        <v>1</v>
      </c>
      <c r="N9">
        <f t="shared" si="16"/>
        <v>-1</v>
      </c>
      <c r="O9" s="41">
        <f t="shared" si="17"/>
        <v>-3</v>
      </c>
      <c r="P9" s="41">
        <f t="shared" si="18"/>
        <v>-5</v>
      </c>
      <c r="Q9" s="41">
        <f t="shared" si="19"/>
        <v>-10</v>
      </c>
      <c r="S9" s="41">
        <f t="shared" si="7"/>
        <v>0.99619469809174555</v>
      </c>
      <c r="T9" s="41">
        <f t="shared" si="7"/>
        <v>-0.42261826174069927</v>
      </c>
      <c r="U9" s="41">
        <f t="shared" si="7"/>
        <v>-0.57357643635104649</v>
      </c>
      <c r="V9">
        <f t="shared" si="20"/>
        <v>1</v>
      </c>
      <c r="W9">
        <f t="shared" si="8"/>
        <v>0</v>
      </c>
      <c r="X9">
        <f t="shared" si="9"/>
        <v>-1</v>
      </c>
      <c r="Y9" s="41">
        <f t="shared" si="21"/>
        <v>-13</v>
      </c>
      <c r="Z9" s="41">
        <f t="shared" si="10"/>
        <v>-17</v>
      </c>
      <c r="AA9" s="41">
        <f t="shared" si="11"/>
        <v>-21</v>
      </c>
      <c r="AL9">
        <v>6</v>
      </c>
      <c r="AM9">
        <v>30</v>
      </c>
      <c r="AN9">
        <f t="shared" si="12"/>
        <v>270</v>
      </c>
      <c r="AO9">
        <f t="shared" si="22"/>
        <v>300</v>
      </c>
      <c r="AP9" s="43">
        <f t="shared" si="24"/>
        <v>640</v>
      </c>
    </row>
    <row r="10" spans="1:43" x14ac:dyDescent="0.25">
      <c r="A10">
        <f t="shared" si="23"/>
        <v>0</v>
      </c>
      <c r="B10" s="41">
        <f t="shared" si="2"/>
        <v>0</v>
      </c>
      <c r="C10" s="41">
        <f t="shared" si="2"/>
        <v>0.86602540378443871</v>
      </c>
      <c r="D10" s="41">
        <f t="shared" si="2"/>
        <v>-0.86602540378443837</v>
      </c>
      <c r="E10">
        <f t="shared" si="13"/>
        <v>5</v>
      </c>
      <c r="F10">
        <f t="shared" si="3"/>
        <v>4</v>
      </c>
      <c r="G10">
        <f t="shared" si="3"/>
        <v>1</v>
      </c>
      <c r="I10" s="41">
        <f t="shared" si="4"/>
        <v>0</v>
      </c>
      <c r="J10" s="41">
        <f t="shared" si="4"/>
        <v>0.86602540378443871</v>
      </c>
      <c r="K10" s="41">
        <f t="shared" si="4"/>
        <v>-0.86602540378443837</v>
      </c>
      <c r="L10">
        <f t="shared" si="14"/>
        <v>0</v>
      </c>
      <c r="M10">
        <f t="shared" si="15"/>
        <v>1</v>
      </c>
      <c r="N10">
        <f t="shared" si="16"/>
        <v>-1</v>
      </c>
      <c r="O10" s="41">
        <f t="shared" si="17"/>
        <v>-3</v>
      </c>
      <c r="P10" s="41">
        <f t="shared" si="18"/>
        <v>-5</v>
      </c>
      <c r="Q10" s="41">
        <f t="shared" si="19"/>
        <v>-10</v>
      </c>
      <c r="S10" s="41">
        <f t="shared" si="7"/>
        <v>1</v>
      </c>
      <c r="T10" s="41">
        <f t="shared" si="7"/>
        <v>-0.50000000000000011</v>
      </c>
      <c r="U10" s="41">
        <f t="shared" si="7"/>
        <v>-0.50000000000000044</v>
      </c>
      <c r="V10">
        <f t="shared" si="20"/>
        <v>1</v>
      </c>
      <c r="W10">
        <f t="shared" si="8"/>
        <v>0</v>
      </c>
      <c r="X10">
        <f t="shared" si="9"/>
        <v>0</v>
      </c>
      <c r="Y10" s="41">
        <f t="shared" si="21"/>
        <v>-13</v>
      </c>
      <c r="Z10" s="41">
        <f t="shared" si="10"/>
        <v>-17</v>
      </c>
      <c r="AA10" s="41">
        <f t="shared" si="11"/>
        <v>-20</v>
      </c>
      <c r="AL10" s="74" t="s">
        <v>259</v>
      </c>
      <c r="AM10" s="74">
        <v>240</v>
      </c>
      <c r="AN10">
        <f t="shared" si="12"/>
        <v>60</v>
      </c>
      <c r="AO10" s="74">
        <f t="shared" si="22"/>
        <v>90</v>
      </c>
      <c r="AP10" s="74">
        <f t="shared" si="24"/>
        <v>192</v>
      </c>
    </row>
    <row r="11" spans="1:43" x14ac:dyDescent="0.25">
      <c r="A11">
        <f t="shared" si="23"/>
        <v>5</v>
      </c>
      <c r="B11" s="41">
        <f t="shared" si="2"/>
        <v>8.7155742747658166E-2</v>
      </c>
      <c r="C11" s="41">
        <f t="shared" si="2"/>
        <v>0.81915204428899169</v>
      </c>
      <c r="D11" s="41">
        <f t="shared" si="2"/>
        <v>-0.90630778703665005</v>
      </c>
      <c r="E11">
        <f t="shared" si="13"/>
        <v>6</v>
      </c>
      <c r="F11">
        <f t="shared" si="3"/>
        <v>4</v>
      </c>
      <c r="G11">
        <f t="shared" si="3"/>
        <v>1</v>
      </c>
      <c r="I11" s="41">
        <f t="shared" si="4"/>
        <v>8.7155742747658166E-2</v>
      </c>
      <c r="J11" s="41">
        <f t="shared" si="4"/>
        <v>0.81915204428899169</v>
      </c>
      <c r="K11" s="41">
        <f t="shared" si="4"/>
        <v>-0.90630778703665005</v>
      </c>
      <c r="L11">
        <f t="shared" si="14"/>
        <v>0</v>
      </c>
      <c r="M11">
        <f t="shared" si="15"/>
        <v>1</v>
      </c>
      <c r="N11">
        <f t="shared" si="16"/>
        <v>-1</v>
      </c>
      <c r="O11" s="41">
        <f t="shared" si="17"/>
        <v>-3</v>
      </c>
      <c r="P11" s="41">
        <f t="shared" si="18"/>
        <v>-5</v>
      </c>
      <c r="Q11" s="41">
        <f t="shared" si="19"/>
        <v>-10</v>
      </c>
      <c r="S11" s="41">
        <f t="shared" si="7"/>
        <v>0.99619469809174555</v>
      </c>
      <c r="T11" s="41">
        <f t="shared" si="7"/>
        <v>-0.57357643635104616</v>
      </c>
      <c r="U11" s="41">
        <f t="shared" si="7"/>
        <v>-0.42261826174069922</v>
      </c>
      <c r="V11">
        <f t="shared" si="20"/>
        <v>1</v>
      </c>
      <c r="W11">
        <f t="shared" si="8"/>
        <v>-1</v>
      </c>
      <c r="X11">
        <f t="shared" si="9"/>
        <v>0</v>
      </c>
      <c r="Y11" s="41">
        <f t="shared" si="21"/>
        <v>-13</v>
      </c>
      <c r="Z11" s="41">
        <f t="shared" si="10"/>
        <v>-18</v>
      </c>
      <c r="AA11" s="41">
        <f t="shared" si="11"/>
        <v>-20</v>
      </c>
    </row>
    <row r="12" spans="1:43" x14ac:dyDescent="0.25">
      <c r="A12">
        <f t="shared" si="23"/>
        <v>10</v>
      </c>
      <c r="B12" s="41">
        <f t="shared" si="2"/>
        <v>0.17364817766693033</v>
      </c>
      <c r="C12" s="41">
        <f t="shared" si="2"/>
        <v>0.76604444311897801</v>
      </c>
      <c r="D12" s="41">
        <f t="shared" si="2"/>
        <v>-0.93969262078590843</v>
      </c>
      <c r="E12">
        <f t="shared" si="13"/>
        <v>6</v>
      </c>
      <c r="F12">
        <f t="shared" si="3"/>
        <v>4</v>
      </c>
      <c r="G12">
        <f t="shared" si="3"/>
        <v>1</v>
      </c>
      <c r="I12" s="41">
        <f t="shared" si="4"/>
        <v>0.17364817766693033</v>
      </c>
      <c r="J12" s="41">
        <f t="shared" si="4"/>
        <v>0.76604444311897801</v>
      </c>
      <c r="K12" s="41">
        <f t="shared" si="4"/>
        <v>-0.93969262078590843</v>
      </c>
      <c r="L12">
        <f t="shared" si="14"/>
        <v>0</v>
      </c>
      <c r="M12">
        <f t="shared" si="15"/>
        <v>1</v>
      </c>
      <c r="N12">
        <f t="shared" si="16"/>
        <v>-1</v>
      </c>
      <c r="O12" s="41">
        <f t="shared" si="17"/>
        <v>-3</v>
      </c>
      <c r="P12" s="41">
        <f t="shared" si="18"/>
        <v>-5</v>
      </c>
      <c r="Q12" s="41">
        <f t="shared" si="19"/>
        <v>-10</v>
      </c>
      <c r="S12" s="41">
        <f t="shared" si="7"/>
        <v>0.98480775301220802</v>
      </c>
      <c r="T12" s="41">
        <f t="shared" si="7"/>
        <v>-0.64278760968653925</v>
      </c>
      <c r="U12" s="41">
        <f t="shared" si="7"/>
        <v>-0.3420201433256686</v>
      </c>
      <c r="V12">
        <f t="shared" si="20"/>
        <v>1</v>
      </c>
      <c r="W12">
        <f t="shared" si="8"/>
        <v>-1</v>
      </c>
      <c r="X12">
        <f t="shared" si="9"/>
        <v>0</v>
      </c>
      <c r="Y12" s="41">
        <f t="shared" si="21"/>
        <v>-13</v>
      </c>
      <c r="Z12" s="41">
        <f t="shared" si="10"/>
        <v>-18</v>
      </c>
      <c r="AA12" s="41">
        <f t="shared" si="11"/>
        <v>-20</v>
      </c>
    </row>
    <row r="13" spans="1:43" x14ac:dyDescent="0.25">
      <c r="A13">
        <f t="shared" si="23"/>
        <v>15</v>
      </c>
      <c r="B13" s="41">
        <f t="shared" si="2"/>
        <v>0.25881904510252074</v>
      </c>
      <c r="C13" s="41">
        <f t="shared" si="2"/>
        <v>0.70710678118654757</v>
      </c>
      <c r="D13" s="41">
        <f t="shared" si="2"/>
        <v>-0.96592582628906831</v>
      </c>
      <c r="E13">
        <f t="shared" si="13"/>
        <v>6</v>
      </c>
      <c r="F13">
        <f t="shared" si="3"/>
        <v>4</v>
      </c>
      <c r="G13">
        <f t="shared" si="3"/>
        <v>1</v>
      </c>
      <c r="I13" s="41">
        <f t="shared" si="4"/>
        <v>0.25881904510252074</v>
      </c>
      <c r="J13" s="41">
        <f t="shared" si="4"/>
        <v>0.70710678118654757</v>
      </c>
      <c r="K13" s="41">
        <f t="shared" si="4"/>
        <v>-0.96592582628906831</v>
      </c>
      <c r="L13">
        <f t="shared" si="14"/>
        <v>0</v>
      </c>
      <c r="M13">
        <f t="shared" si="15"/>
        <v>1</v>
      </c>
      <c r="N13">
        <f t="shared" si="16"/>
        <v>-1</v>
      </c>
      <c r="O13" s="41">
        <f t="shared" si="17"/>
        <v>-3</v>
      </c>
      <c r="P13" s="41">
        <f t="shared" si="18"/>
        <v>-5</v>
      </c>
      <c r="Q13" s="41">
        <f t="shared" si="19"/>
        <v>-10</v>
      </c>
      <c r="S13" s="41">
        <f t="shared" si="7"/>
        <v>0.96592582628906831</v>
      </c>
      <c r="T13" s="41">
        <f t="shared" si="7"/>
        <v>-0.70710678118654746</v>
      </c>
      <c r="U13" s="41">
        <f t="shared" si="7"/>
        <v>-0.25881904510252068</v>
      </c>
      <c r="V13">
        <f t="shared" si="20"/>
        <v>1</v>
      </c>
      <c r="W13">
        <f t="shared" si="8"/>
        <v>-1</v>
      </c>
      <c r="X13">
        <f t="shared" si="9"/>
        <v>0</v>
      </c>
      <c r="Y13" s="41">
        <f t="shared" si="21"/>
        <v>-13</v>
      </c>
      <c r="Z13" s="41">
        <f t="shared" si="10"/>
        <v>-18</v>
      </c>
      <c r="AA13" s="41">
        <f t="shared" si="11"/>
        <v>-20</v>
      </c>
      <c r="AN13" t="s">
        <v>264</v>
      </c>
      <c r="AO13" t="s">
        <v>263</v>
      </c>
    </row>
    <row r="14" spans="1:43" x14ac:dyDescent="0.25">
      <c r="A14">
        <f t="shared" si="23"/>
        <v>20</v>
      </c>
      <c r="B14" s="41">
        <f t="shared" si="2"/>
        <v>0.34202014332566871</v>
      </c>
      <c r="C14" s="41">
        <f t="shared" si="2"/>
        <v>0.64278760968653947</v>
      </c>
      <c r="D14" s="41">
        <f t="shared" si="2"/>
        <v>-0.98480775301220802</v>
      </c>
      <c r="E14">
        <f t="shared" si="13"/>
        <v>6</v>
      </c>
      <c r="F14">
        <f t="shared" si="3"/>
        <v>4</v>
      </c>
      <c r="G14">
        <f t="shared" si="3"/>
        <v>1</v>
      </c>
      <c r="I14" s="41">
        <f t="shared" si="4"/>
        <v>0.34202014332566871</v>
      </c>
      <c r="J14" s="41">
        <f t="shared" si="4"/>
        <v>0.64278760968653947</v>
      </c>
      <c r="K14" s="41">
        <f t="shared" si="4"/>
        <v>-0.98480775301220802</v>
      </c>
      <c r="L14">
        <f t="shared" si="14"/>
        <v>0</v>
      </c>
      <c r="M14">
        <f t="shared" si="15"/>
        <v>1</v>
      </c>
      <c r="N14">
        <f t="shared" si="16"/>
        <v>-1</v>
      </c>
      <c r="O14" s="41">
        <f t="shared" si="17"/>
        <v>-3</v>
      </c>
      <c r="P14" s="41">
        <f t="shared" si="18"/>
        <v>-5</v>
      </c>
      <c r="Q14" s="41">
        <f t="shared" si="19"/>
        <v>-10</v>
      </c>
      <c r="S14" s="41">
        <f t="shared" si="7"/>
        <v>0.93969262078590843</v>
      </c>
      <c r="T14" s="41">
        <f t="shared" si="7"/>
        <v>-0.7660444431189779</v>
      </c>
      <c r="U14" s="41">
        <f t="shared" si="7"/>
        <v>-0.17364817766693039</v>
      </c>
      <c r="V14">
        <f t="shared" si="20"/>
        <v>1</v>
      </c>
      <c r="W14">
        <f t="shared" si="8"/>
        <v>-1</v>
      </c>
      <c r="X14">
        <f t="shared" si="9"/>
        <v>0</v>
      </c>
      <c r="Y14" s="41">
        <f t="shared" si="21"/>
        <v>-13</v>
      </c>
      <c r="Z14" s="41">
        <f t="shared" si="10"/>
        <v>-18</v>
      </c>
      <c r="AA14" s="41">
        <f t="shared" si="11"/>
        <v>-20</v>
      </c>
      <c r="AM14" t="s">
        <v>270</v>
      </c>
      <c r="AN14">
        <v>300</v>
      </c>
      <c r="AO14">
        <f>1*30</f>
        <v>30</v>
      </c>
      <c r="AP14">
        <f>2^8 *3</f>
        <v>768</v>
      </c>
    </row>
    <row r="15" spans="1:43" x14ac:dyDescent="0.25">
      <c r="A15">
        <f t="shared" si="23"/>
        <v>25</v>
      </c>
      <c r="B15" s="41">
        <f t="shared" si="2"/>
        <v>0.42261826174069944</v>
      </c>
      <c r="C15" s="41">
        <f t="shared" si="2"/>
        <v>0.57357643635104594</v>
      </c>
      <c r="D15" s="41">
        <f t="shared" si="2"/>
        <v>-0.99619469809174555</v>
      </c>
      <c r="E15">
        <f t="shared" si="13"/>
        <v>6</v>
      </c>
      <c r="F15">
        <f t="shared" si="3"/>
        <v>4</v>
      </c>
      <c r="G15">
        <f t="shared" si="3"/>
        <v>1</v>
      </c>
      <c r="I15" s="41">
        <f t="shared" si="4"/>
        <v>0.42261826174069944</v>
      </c>
      <c r="J15" s="41">
        <f t="shared" si="4"/>
        <v>0.57357643635104594</v>
      </c>
      <c r="K15" s="41">
        <f t="shared" si="4"/>
        <v>-0.99619469809174555</v>
      </c>
      <c r="L15">
        <f t="shared" si="14"/>
        <v>0</v>
      </c>
      <c r="M15">
        <f t="shared" si="15"/>
        <v>1</v>
      </c>
      <c r="N15">
        <f t="shared" si="16"/>
        <v>-1</v>
      </c>
      <c r="O15" s="41">
        <f t="shared" si="17"/>
        <v>-3</v>
      </c>
      <c r="P15" s="41">
        <f t="shared" si="18"/>
        <v>-5</v>
      </c>
      <c r="Q15" s="41">
        <f t="shared" si="19"/>
        <v>-10</v>
      </c>
      <c r="S15" s="41">
        <f t="shared" si="7"/>
        <v>0.90630778703665005</v>
      </c>
      <c r="T15" s="41">
        <f t="shared" si="7"/>
        <v>-0.81915204428899158</v>
      </c>
      <c r="U15" s="41">
        <f t="shared" si="7"/>
        <v>-8.7155742747658319E-2</v>
      </c>
      <c r="V15">
        <f t="shared" si="20"/>
        <v>1</v>
      </c>
      <c r="W15">
        <f t="shared" si="8"/>
        <v>-1</v>
      </c>
      <c r="X15">
        <f t="shared" si="9"/>
        <v>0</v>
      </c>
      <c r="Y15" s="41">
        <f t="shared" si="21"/>
        <v>-13</v>
      </c>
      <c r="Z15" s="41">
        <f t="shared" si="10"/>
        <v>-18</v>
      </c>
      <c r="AA15" s="41">
        <f t="shared" si="11"/>
        <v>-20</v>
      </c>
      <c r="AL15" t="s">
        <v>258</v>
      </c>
      <c r="AN15" t="s">
        <v>261</v>
      </c>
      <c r="AO15" t="s">
        <v>260</v>
      </c>
      <c r="AP15" t="s">
        <v>262</v>
      </c>
    </row>
    <row r="16" spans="1:43" x14ac:dyDescent="0.25">
      <c r="A16">
        <f t="shared" si="23"/>
        <v>30</v>
      </c>
      <c r="B16" s="41">
        <f t="shared" si="2"/>
        <v>0.49999999999999994</v>
      </c>
      <c r="C16" s="41">
        <f t="shared" si="2"/>
        <v>0.49999999999999994</v>
      </c>
      <c r="D16" s="41">
        <f t="shared" si="2"/>
        <v>-1</v>
      </c>
      <c r="E16">
        <f t="shared" si="13"/>
        <v>6</v>
      </c>
      <c r="F16">
        <f t="shared" si="3"/>
        <v>4</v>
      </c>
      <c r="G16">
        <f t="shared" si="3"/>
        <v>1</v>
      </c>
      <c r="I16" s="41">
        <f t="shared" si="4"/>
        <v>0.49999999999999994</v>
      </c>
      <c r="J16" s="41">
        <f t="shared" si="4"/>
        <v>0.49999999999999994</v>
      </c>
      <c r="K16" s="41">
        <f t="shared" si="4"/>
        <v>-1</v>
      </c>
      <c r="L16">
        <f t="shared" si="14"/>
        <v>0</v>
      </c>
      <c r="M16">
        <f t="shared" si="15"/>
        <v>0</v>
      </c>
      <c r="N16">
        <f t="shared" si="16"/>
        <v>-1</v>
      </c>
      <c r="O16" s="41">
        <f t="shared" si="17"/>
        <v>-3</v>
      </c>
      <c r="P16" s="41">
        <f t="shared" si="18"/>
        <v>-6</v>
      </c>
      <c r="Q16" s="41">
        <f t="shared" si="19"/>
        <v>-10</v>
      </c>
      <c r="S16" s="41">
        <f t="shared" si="7"/>
        <v>0.86602540378443871</v>
      </c>
      <c r="T16" s="41">
        <f t="shared" si="7"/>
        <v>-0.86602540378443837</v>
      </c>
      <c r="U16" s="41">
        <f t="shared" si="7"/>
        <v>-2.45029690981724E-16</v>
      </c>
      <c r="V16">
        <f t="shared" si="20"/>
        <v>1</v>
      </c>
      <c r="W16">
        <f t="shared" si="8"/>
        <v>-1</v>
      </c>
      <c r="X16">
        <f t="shared" si="9"/>
        <v>0</v>
      </c>
      <c r="Y16" s="41">
        <f t="shared" si="21"/>
        <v>-13</v>
      </c>
      <c r="Z16" s="41">
        <f t="shared" si="10"/>
        <v>-18</v>
      </c>
      <c r="AA16" s="41">
        <f t="shared" si="11"/>
        <v>-20</v>
      </c>
      <c r="AL16">
        <v>210</v>
      </c>
      <c r="AM16">
        <f>AL16+30</f>
        <v>240</v>
      </c>
      <c r="AN16">
        <f>MOD($AN$2-AM16,360)</f>
        <v>60</v>
      </c>
      <c r="AO16">
        <f>MOD(AN16+$AO$2,360)</f>
        <v>90</v>
      </c>
      <c r="AP16" s="43">
        <f>AO16*$AP$2/360</f>
        <v>192</v>
      </c>
    </row>
    <row r="17" spans="1:46" x14ac:dyDescent="0.25">
      <c r="A17">
        <f t="shared" si="23"/>
        <v>35</v>
      </c>
      <c r="B17" s="41">
        <f t="shared" si="2"/>
        <v>0.57357643635104605</v>
      </c>
      <c r="C17" s="41">
        <f t="shared" si="2"/>
        <v>0.4226182617406995</v>
      </c>
      <c r="D17" s="41">
        <f t="shared" si="2"/>
        <v>-0.99619469809174555</v>
      </c>
      <c r="E17">
        <f t="shared" si="13"/>
        <v>6</v>
      </c>
      <c r="F17">
        <f t="shared" si="3"/>
        <v>4</v>
      </c>
      <c r="G17">
        <f t="shared" si="3"/>
        <v>1</v>
      </c>
      <c r="I17" s="41">
        <f t="shared" si="4"/>
        <v>0.57357643635104605</v>
      </c>
      <c r="J17" s="41">
        <f t="shared" si="4"/>
        <v>0.4226182617406995</v>
      </c>
      <c r="K17" s="41">
        <f t="shared" si="4"/>
        <v>-0.99619469809174555</v>
      </c>
      <c r="L17">
        <f t="shared" si="14"/>
        <v>1</v>
      </c>
      <c r="M17">
        <f t="shared" si="15"/>
        <v>0</v>
      </c>
      <c r="N17">
        <f t="shared" si="16"/>
        <v>-1</v>
      </c>
      <c r="O17" s="41">
        <f t="shared" si="17"/>
        <v>-2</v>
      </c>
      <c r="P17" s="41">
        <f t="shared" si="18"/>
        <v>-6</v>
      </c>
      <c r="Q17" s="41">
        <f t="shared" si="19"/>
        <v>-10</v>
      </c>
      <c r="S17" s="41">
        <f t="shared" si="7"/>
        <v>0.81915204428899169</v>
      </c>
      <c r="T17" s="41">
        <f t="shared" si="7"/>
        <v>-0.90630778703665005</v>
      </c>
      <c r="U17" s="41">
        <f t="shared" si="7"/>
        <v>8.7155742747657833E-2</v>
      </c>
      <c r="V17">
        <f t="shared" si="20"/>
        <v>1</v>
      </c>
      <c r="W17">
        <f t="shared" si="8"/>
        <v>-1</v>
      </c>
      <c r="X17">
        <f t="shared" si="9"/>
        <v>0</v>
      </c>
      <c r="Y17" s="41">
        <f t="shared" si="21"/>
        <v>-13</v>
      </c>
      <c r="Z17" s="41">
        <f t="shared" si="10"/>
        <v>-18</v>
      </c>
      <c r="AA17" s="41">
        <f t="shared" si="11"/>
        <v>-20</v>
      </c>
      <c r="AL17">
        <v>330</v>
      </c>
      <c r="AM17">
        <f t="shared" ref="AM17:AM21" si="25">AL17+30</f>
        <v>360</v>
      </c>
      <c r="AN17">
        <f t="shared" ref="AN17:AN22" si="26">MOD($AN$2-AM17,360)</f>
        <v>300</v>
      </c>
      <c r="AO17">
        <f t="shared" ref="AO17:AO22" si="27">MOD(AN17+$AO$2,360)</f>
        <v>330</v>
      </c>
      <c r="AP17" s="43">
        <f>AO17*$AP$2/360</f>
        <v>704</v>
      </c>
    </row>
    <row r="18" spans="1:46" x14ac:dyDescent="0.25">
      <c r="A18">
        <f t="shared" si="23"/>
        <v>40</v>
      </c>
      <c r="B18" s="41">
        <f t="shared" si="2"/>
        <v>0.64278760968653925</v>
      </c>
      <c r="C18" s="41">
        <f t="shared" si="2"/>
        <v>0.34202014332566888</v>
      </c>
      <c r="D18" s="41">
        <f t="shared" si="2"/>
        <v>-0.98480775301220813</v>
      </c>
      <c r="E18">
        <f t="shared" si="13"/>
        <v>6</v>
      </c>
      <c r="F18">
        <f t="shared" si="3"/>
        <v>4</v>
      </c>
      <c r="G18">
        <f t="shared" si="3"/>
        <v>1</v>
      </c>
      <c r="I18" s="41">
        <f t="shared" si="4"/>
        <v>0.64278760968653925</v>
      </c>
      <c r="J18" s="41">
        <f t="shared" si="4"/>
        <v>0.34202014332566888</v>
      </c>
      <c r="K18" s="41">
        <f t="shared" si="4"/>
        <v>-0.98480775301220813</v>
      </c>
      <c r="L18">
        <f t="shared" si="14"/>
        <v>1</v>
      </c>
      <c r="M18">
        <f t="shared" si="15"/>
        <v>0</v>
      </c>
      <c r="N18">
        <f t="shared" si="16"/>
        <v>-1</v>
      </c>
      <c r="O18" s="41">
        <f t="shared" si="17"/>
        <v>-2</v>
      </c>
      <c r="P18" s="41">
        <f t="shared" si="18"/>
        <v>-6</v>
      </c>
      <c r="Q18" s="41">
        <f t="shared" si="19"/>
        <v>-10</v>
      </c>
      <c r="S18" s="41">
        <f t="shared" si="7"/>
        <v>0.76604444311897801</v>
      </c>
      <c r="T18" s="41">
        <f t="shared" si="7"/>
        <v>-0.93969262078590843</v>
      </c>
      <c r="U18" s="41">
        <f t="shared" si="7"/>
        <v>0.17364817766692991</v>
      </c>
      <c r="V18">
        <f t="shared" si="20"/>
        <v>1</v>
      </c>
      <c r="W18">
        <f t="shared" si="8"/>
        <v>-1</v>
      </c>
      <c r="X18">
        <f t="shared" si="9"/>
        <v>0</v>
      </c>
      <c r="Y18" s="41">
        <f t="shared" si="21"/>
        <v>-13</v>
      </c>
      <c r="Z18" s="41">
        <f t="shared" si="10"/>
        <v>-18</v>
      </c>
      <c r="AA18" s="41">
        <f t="shared" si="11"/>
        <v>-20</v>
      </c>
      <c r="AL18">
        <v>270</v>
      </c>
      <c r="AM18">
        <f t="shared" si="25"/>
        <v>300</v>
      </c>
      <c r="AN18">
        <f t="shared" si="26"/>
        <v>0</v>
      </c>
      <c r="AO18">
        <f t="shared" si="27"/>
        <v>30</v>
      </c>
      <c r="AP18" s="43">
        <f t="shared" ref="AP18:AP22" si="28">AO18*$AP$2/360</f>
        <v>64</v>
      </c>
    </row>
    <row r="19" spans="1:46" x14ac:dyDescent="0.25">
      <c r="A19">
        <f t="shared" si="23"/>
        <v>45</v>
      </c>
      <c r="B19" s="41">
        <f t="shared" si="2"/>
        <v>0.70710678118654746</v>
      </c>
      <c r="C19" s="41">
        <f t="shared" si="2"/>
        <v>0.25881904510252102</v>
      </c>
      <c r="D19" s="41">
        <f t="shared" si="2"/>
        <v>-0.96592582628906842</v>
      </c>
      <c r="E19">
        <f t="shared" si="13"/>
        <v>6</v>
      </c>
      <c r="F19">
        <f t="shared" si="3"/>
        <v>4</v>
      </c>
      <c r="G19">
        <f t="shared" si="3"/>
        <v>1</v>
      </c>
      <c r="I19" s="41">
        <f t="shared" si="4"/>
        <v>0.70710678118654746</v>
      </c>
      <c r="J19" s="41">
        <f t="shared" si="4"/>
        <v>0.25881904510252102</v>
      </c>
      <c r="K19" s="41">
        <f t="shared" si="4"/>
        <v>-0.96592582628906842</v>
      </c>
      <c r="L19">
        <f t="shared" si="14"/>
        <v>1</v>
      </c>
      <c r="M19">
        <f t="shared" si="15"/>
        <v>0</v>
      </c>
      <c r="N19">
        <f t="shared" si="16"/>
        <v>-1</v>
      </c>
      <c r="O19" s="41">
        <f t="shared" si="17"/>
        <v>-2</v>
      </c>
      <c r="P19" s="41">
        <f t="shared" si="18"/>
        <v>-6</v>
      </c>
      <c r="Q19" s="41">
        <f t="shared" si="19"/>
        <v>-10</v>
      </c>
      <c r="S19" s="41">
        <f t="shared" si="7"/>
        <v>0.70710678118654757</v>
      </c>
      <c r="T19" s="41">
        <f t="shared" si="7"/>
        <v>-0.96592582628906831</v>
      </c>
      <c r="U19" s="41">
        <f t="shared" si="7"/>
        <v>0.25881904510252024</v>
      </c>
      <c r="V19">
        <f t="shared" si="20"/>
        <v>1</v>
      </c>
      <c r="W19">
        <f t="shared" si="8"/>
        <v>-1</v>
      </c>
      <c r="X19">
        <f t="shared" si="9"/>
        <v>0</v>
      </c>
      <c r="Y19" s="41">
        <f t="shared" si="21"/>
        <v>-13</v>
      </c>
      <c r="Z19" s="41">
        <f t="shared" si="10"/>
        <v>-18</v>
      </c>
      <c r="AA19" s="41">
        <f t="shared" si="11"/>
        <v>-20</v>
      </c>
      <c r="AL19">
        <v>90</v>
      </c>
      <c r="AM19">
        <f t="shared" si="25"/>
        <v>120</v>
      </c>
      <c r="AN19">
        <f t="shared" si="26"/>
        <v>180</v>
      </c>
      <c r="AO19">
        <f t="shared" si="27"/>
        <v>210</v>
      </c>
      <c r="AP19" s="43">
        <f t="shared" si="28"/>
        <v>448</v>
      </c>
    </row>
    <row r="20" spans="1:46" x14ac:dyDescent="0.25">
      <c r="A20">
        <f t="shared" si="23"/>
        <v>50</v>
      </c>
      <c r="B20" s="41">
        <f t="shared" si="2"/>
        <v>0.76604444311897801</v>
      </c>
      <c r="C20" s="41">
        <f t="shared" si="2"/>
        <v>0.17364817766693028</v>
      </c>
      <c r="D20" s="41">
        <f t="shared" si="2"/>
        <v>-0.93969262078590832</v>
      </c>
      <c r="E20">
        <f t="shared" si="13"/>
        <v>6</v>
      </c>
      <c r="F20">
        <f t="shared" si="13"/>
        <v>4</v>
      </c>
      <c r="G20">
        <f t="shared" si="13"/>
        <v>1</v>
      </c>
      <c r="I20" s="41">
        <f t="shared" ref="I20:K83" si="29">SIN( ($A20+I$2)*deg2rad)</f>
        <v>0.76604444311897801</v>
      </c>
      <c r="J20" s="41">
        <f t="shared" si="29"/>
        <v>0.17364817766693028</v>
      </c>
      <c r="K20" s="41">
        <f t="shared" si="29"/>
        <v>-0.93969262078590832</v>
      </c>
      <c r="L20">
        <f t="shared" si="14"/>
        <v>1</v>
      </c>
      <c r="M20">
        <f t="shared" si="15"/>
        <v>0</v>
      </c>
      <c r="N20">
        <f t="shared" si="16"/>
        <v>-1</v>
      </c>
      <c r="O20" s="41">
        <f t="shared" si="17"/>
        <v>-2</v>
      </c>
      <c r="P20" s="41">
        <f t="shared" si="18"/>
        <v>-6</v>
      </c>
      <c r="Q20" s="41">
        <f t="shared" si="19"/>
        <v>-10</v>
      </c>
      <c r="S20" s="41">
        <f t="shared" ref="S20:U83" si="30">SIN( ($A20+S$2)*deg2rad)</f>
        <v>0.64278760968653947</v>
      </c>
      <c r="T20" s="41">
        <f t="shared" si="30"/>
        <v>-0.98480775301220802</v>
      </c>
      <c r="U20" s="41">
        <f t="shared" si="30"/>
        <v>0.34202014332566893</v>
      </c>
      <c r="V20">
        <f t="shared" si="20"/>
        <v>1</v>
      </c>
      <c r="W20">
        <f t="shared" si="8"/>
        <v>-1</v>
      </c>
      <c r="X20">
        <f t="shared" si="9"/>
        <v>0</v>
      </c>
      <c r="Y20" s="41">
        <f t="shared" si="21"/>
        <v>-13</v>
      </c>
      <c r="Z20" s="41">
        <f t="shared" si="10"/>
        <v>-18</v>
      </c>
      <c r="AA20" s="41">
        <f t="shared" si="11"/>
        <v>-20</v>
      </c>
      <c r="AL20">
        <v>150</v>
      </c>
      <c r="AM20">
        <f t="shared" si="25"/>
        <v>180</v>
      </c>
      <c r="AN20">
        <f t="shared" si="26"/>
        <v>120</v>
      </c>
      <c r="AO20">
        <f t="shared" si="27"/>
        <v>150</v>
      </c>
      <c r="AP20" s="43">
        <f t="shared" si="28"/>
        <v>320</v>
      </c>
    </row>
    <row r="21" spans="1:46" x14ac:dyDescent="0.25">
      <c r="A21">
        <f t="shared" si="23"/>
        <v>55</v>
      </c>
      <c r="B21" s="41">
        <f t="shared" si="2"/>
        <v>0.8191520442889918</v>
      </c>
      <c r="C21" s="41">
        <f t="shared" si="2"/>
        <v>8.7155742747658194E-2</v>
      </c>
      <c r="D21" s="41">
        <f t="shared" si="2"/>
        <v>-0.90630778703664994</v>
      </c>
      <c r="E21">
        <f t="shared" si="13"/>
        <v>6</v>
      </c>
      <c r="F21">
        <f t="shared" si="13"/>
        <v>4</v>
      </c>
      <c r="G21">
        <f t="shared" si="13"/>
        <v>1</v>
      </c>
      <c r="I21" s="41">
        <f t="shared" si="29"/>
        <v>0.8191520442889918</v>
      </c>
      <c r="J21" s="41">
        <f t="shared" si="29"/>
        <v>8.7155742747658194E-2</v>
      </c>
      <c r="K21" s="41">
        <f t="shared" si="29"/>
        <v>-0.90630778703664994</v>
      </c>
      <c r="L21">
        <f t="shared" si="14"/>
        <v>1</v>
      </c>
      <c r="M21">
        <f t="shared" si="15"/>
        <v>0</v>
      </c>
      <c r="N21">
        <f t="shared" si="16"/>
        <v>-1</v>
      </c>
      <c r="O21" s="41">
        <f t="shared" si="17"/>
        <v>-2</v>
      </c>
      <c r="P21" s="41">
        <f t="shared" si="18"/>
        <v>-6</v>
      </c>
      <c r="Q21" s="41">
        <f t="shared" si="19"/>
        <v>-10</v>
      </c>
      <c r="S21" s="41">
        <f t="shared" si="30"/>
        <v>0.57357643635104594</v>
      </c>
      <c r="T21" s="41">
        <f t="shared" si="30"/>
        <v>-0.99619469809174555</v>
      </c>
      <c r="U21" s="41">
        <f t="shared" si="30"/>
        <v>0.42261826174069955</v>
      </c>
      <c r="V21">
        <f t="shared" si="20"/>
        <v>1</v>
      </c>
      <c r="W21">
        <f t="shared" si="8"/>
        <v>-1</v>
      </c>
      <c r="X21">
        <f t="shared" si="9"/>
        <v>0</v>
      </c>
      <c r="Y21" s="41">
        <f t="shared" si="21"/>
        <v>-13</v>
      </c>
      <c r="Z21" s="41">
        <f t="shared" si="10"/>
        <v>-18</v>
      </c>
      <c r="AA21" s="41">
        <f t="shared" si="11"/>
        <v>-20</v>
      </c>
      <c r="AL21">
        <v>30</v>
      </c>
      <c r="AM21">
        <f t="shared" si="25"/>
        <v>60</v>
      </c>
      <c r="AN21">
        <f t="shared" si="26"/>
        <v>240</v>
      </c>
      <c r="AO21">
        <f t="shared" si="27"/>
        <v>270</v>
      </c>
      <c r="AP21" s="43">
        <f t="shared" si="28"/>
        <v>576</v>
      </c>
    </row>
    <row r="22" spans="1:46" x14ac:dyDescent="0.25">
      <c r="A22">
        <f t="shared" si="23"/>
        <v>60</v>
      </c>
      <c r="B22" s="41">
        <f t="shared" si="2"/>
        <v>0.8660254037844386</v>
      </c>
      <c r="C22" s="41">
        <f t="shared" si="2"/>
        <v>1.22514845490862E-16</v>
      </c>
      <c r="D22" s="41">
        <f t="shared" si="2"/>
        <v>-0.8660254037844386</v>
      </c>
      <c r="E22">
        <f t="shared" si="13"/>
        <v>6</v>
      </c>
      <c r="F22">
        <f t="shared" si="13"/>
        <v>4</v>
      </c>
      <c r="G22">
        <f t="shared" si="13"/>
        <v>1</v>
      </c>
      <c r="I22" s="41">
        <f t="shared" si="29"/>
        <v>0.8660254037844386</v>
      </c>
      <c r="J22" s="41">
        <f t="shared" si="29"/>
        <v>1.22514845490862E-16</v>
      </c>
      <c r="K22" s="41">
        <f t="shared" si="29"/>
        <v>-0.8660254037844386</v>
      </c>
      <c r="L22">
        <f t="shared" si="14"/>
        <v>1</v>
      </c>
      <c r="M22">
        <f t="shared" si="15"/>
        <v>0</v>
      </c>
      <c r="N22">
        <f t="shared" si="16"/>
        <v>-1</v>
      </c>
      <c r="O22" s="41">
        <f t="shared" si="17"/>
        <v>-2</v>
      </c>
      <c r="P22" s="41">
        <f t="shared" si="18"/>
        <v>-6</v>
      </c>
      <c r="Q22" s="41">
        <f t="shared" si="19"/>
        <v>-10</v>
      </c>
      <c r="S22" s="41">
        <f t="shared" si="30"/>
        <v>0.49999999999999994</v>
      </c>
      <c r="T22" s="41">
        <f t="shared" si="30"/>
        <v>-1</v>
      </c>
      <c r="U22" s="41">
        <f t="shared" si="30"/>
        <v>0.5</v>
      </c>
      <c r="V22">
        <f t="shared" si="20"/>
        <v>0</v>
      </c>
      <c r="W22">
        <f t="shared" si="8"/>
        <v>-1</v>
      </c>
      <c r="X22">
        <f t="shared" si="9"/>
        <v>0</v>
      </c>
      <c r="Y22" s="41">
        <f t="shared" si="21"/>
        <v>-14</v>
      </c>
      <c r="Z22" s="41">
        <f t="shared" si="10"/>
        <v>-18</v>
      </c>
      <c r="AA22" s="41">
        <f t="shared" si="11"/>
        <v>-20</v>
      </c>
      <c r="AK22" s="75" t="s">
        <v>271</v>
      </c>
      <c r="AL22" s="74">
        <v>0</v>
      </c>
      <c r="AN22">
        <f t="shared" si="26"/>
        <v>300</v>
      </c>
      <c r="AO22" s="74">
        <f t="shared" si="27"/>
        <v>330</v>
      </c>
      <c r="AP22" s="74">
        <f t="shared" si="28"/>
        <v>704</v>
      </c>
    </row>
    <row r="23" spans="1:46" x14ac:dyDescent="0.25">
      <c r="A23">
        <f t="shared" si="23"/>
        <v>65</v>
      </c>
      <c r="B23" s="41">
        <f t="shared" si="2"/>
        <v>0.90630778703664994</v>
      </c>
      <c r="C23" s="41">
        <f t="shared" si="2"/>
        <v>-8.7155742747657944E-2</v>
      </c>
      <c r="D23" s="41">
        <f t="shared" si="2"/>
        <v>-0.8191520442889918</v>
      </c>
      <c r="E23">
        <f t="shared" si="13"/>
        <v>6</v>
      </c>
      <c r="F23">
        <f t="shared" si="13"/>
        <v>3</v>
      </c>
      <c r="G23">
        <f t="shared" si="13"/>
        <v>1</v>
      </c>
      <c r="I23" s="41">
        <f t="shared" si="29"/>
        <v>0.90630778703664994</v>
      </c>
      <c r="J23" s="41">
        <f t="shared" si="29"/>
        <v>-8.7155742747657944E-2</v>
      </c>
      <c r="K23" s="41">
        <f t="shared" si="29"/>
        <v>-0.8191520442889918</v>
      </c>
      <c r="L23">
        <f t="shared" si="14"/>
        <v>1</v>
      </c>
      <c r="M23">
        <f t="shared" si="15"/>
        <v>0</v>
      </c>
      <c r="N23">
        <f t="shared" si="16"/>
        <v>-1</v>
      </c>
      <c r="O23" s="41">
        <f t="shared" si="17"/>
        <v>-2</v>
      </c>
      <c r="P23" s="41">
        <f t="shared" si="18"/>
        <v>-6</v>
      </c>
      <c r="Q23" s="41">
        <f t="shared" si="19"/>
        <v>-10</v>
      </c>
      <c r="S23" s="41">
        <f t="shared" si="30"/>
        <v>0.4226182617406995</v>
      </c>
      <c r="T23" s="41">
        <f t="shared" si="30"/>
        <v>-0.99619469809174555</v>
      </c>
      <c r="U23" s="41">
        <f t="shared" si="30"/>
        <v>0.57357643635104605</v>
      </c>
      <c r="V23">
        <f t="shared" si="20"/>
        <v>0</v>
      </c>
      <c r="W23">
        <f t="shared" si="8"/>
        <v>-1</v>
      </c>
      <c r="X23">
        <f t="shared" si="9"/>
        <v>1</v>
      </c>
      <c r="Y23" s="41">
        <f t="shared" si="21"/>
        <v>-14</v>
      </c>
      <c r="Z23" s="41">
        <f t="shared" si="10"/>
        <v>-18</v>
      </c>
      <c r="AA23" s="41">
        <f t="shared" si="11"/>
        <v>-19</v>
      </c>
    </row>
    <row r="24" spans="1:46" x14ac:dyDescent="0.25">
      <c r="A24">
        <f t="shared" si="23"/>
        <v>70</v>
      </c>
      <c r="B24" s="41">
        <f t="shared" ref="B24:D43" si="31">SIN( ($A24+B$2)*deg2rad)</f>
        <v>0.93969262078590832</v>
      </c>
      <c r="C24" s="41">
        <f t="shared" si="31"/>
        <v>-0.17364817766693047</v>
      </c>
      <c r="D24" s="41">
        <f t="shared" si="31"/>
        <v>-0.76604444311897812</v>
      </c>
      <c r="E24">
        <f t="shared" si="13"/>
        <v>6</v>
      </c>
      <c r="F24">
        <f t="shared" si="13"/>
        <v>3</v>
      </c>
      <c r="G24">
        <f t="shared" si="13"/>
        <v>1</v>
      </c>
      <c r="I24" s="41">
        <f t="shared" si="29"/>
        <v>0.93969262078590832</v>
      </c>
      <c r="J24" s="41">
        <f t="shared" si="29"/>
        <v>-0.17364817766693047</v>
      </c>
      <c r="K24" s="41">
        <f t="shared" si="29"/>
        <v>-0.76604444311897812</v>
      </c>
      <c r="L24">
        <f t="shared" si="14"/>
        <v>1</v>
      </c>
      <c r="M24">
        <f t="shared" si="15"/>
        <v>0</v>
      </c>
      <c r="N24">
        <f t="shared" si="16"/>
        <v>-1</v>
      </c>
      <c r="O24" s="41">
        <f t="shared" si="17"/>
        <v>-2</v>
      </c>
      <c r="P24" s="41">
        <f t="shared" si="18"/>
        <v>-6</v>
      </c>
      <c r="Q24" s="41">
        <f t="shared" si="19"/>
        <v>-10</v>
      </c>
      <c r="S24" s="41">
        <f t="shared" si="30"/>
        <v>0.34202014332566888</v>
      </c>
      <c r="T24" s="41">
        <f t="shared" si="30"/>
        <v>-0.98480775301220813</v>
      </c>
      <c r="U24" s="41">
        <f t="shared" si="30"/>
        <v>0.64278760968653914</v>
      </c>
      <c r="V24">
        <f t="shared" si="20"/>
        <v>0</v>
      </c>
      <c r="W24">
        <f t="shared" si="8"/>
        <v>-1</v>
      </c>
      <c r="X24">
        <f t="shared" si="9"/>
        <v>1</v>
      </c>
      <c r="Y24" s="41">
        <f t="shared" si="21"/>
        <v>-14</v>
      </c>
      <c r="Z24" s="41">
        <f t="shared" si="10"/>
        <v>-18</v>
      </c>
      <c r="AA24" s="41">
        <f t="shared" si="11"/>
        <v>-19</v>
      </c>
      <c r="AM24" t="s">
        <v>265</v>
      </c>
      <c r="AO24" t="s">
        <v>268</v>
      </c>
      <c r="AR24" t="s">
        <v>269</v>
      </c>
    </row>
    <row r="25" spans="1:46" x14ac:dyDescent="0.25">
      <c r="A25">
        <f t="shared" si="23"/>
        <v>75</v>
      </c>
      <c r="B25" s="41">
        <f t="shared" si="31"/>
        <v>0.96592582628906831</v>
      </c>
      <c r="C25" s="41">
        <f t="shared" si="31"/>
        <v>-0.25881904510252079</v>
      </c>
      <c r="D25" s="41">
        <f t="shared" si="31"/>
        <v>-0.70710678118654768</v>
      </c>
      <c r="E25">
        <f t="shared" si="13"/>
        <v>6</v>
      </c>
      <c r="F25">
        <f t="shared" si="13"/>
        <v>3</v>
      </c>
      <c r="G25">
        <f t="shared" si="13"/>
        <v>1</v>
      </c>
      <c r="I25" s="41">
        <f t="shared" si="29"/>
        <v>0.96592582628906831</v>
      </c>
      <c r="J25" s="41">
        <f t="shared" si="29"/>
        <v>-0.25881904510252079</v>
      </c>
      <c r="K25" s="41">
        <f t="shared" si="29"/>
        <v>-0.70710678118654768</v>
      </c>
      <c r="L25">
        <f t="shared" si="14"/>
        <v>1</v>
      </c>
      <c r="M25">
        <f t="shared" si="15"/>
        <v>0</v>
      </c>
      <c r="N25">
        <f t="shared" si="16"/>
        <v>-1</v>
      </c>
      <c r="O25" s="41">
        <f t="shared" si="17"/>
        <v>-2</v>
      </c>
      <c r="P25" s="41">
        <f t="shared" si="18"/>
        <v>-6</v>
      </c>
      <c r="Q25" s="41">
        <f t="shared" si="19"/>
        <v>-10</v>
      </c>
      <c r="S25" s="41">
        <f t="shared" si="30"/>
        <v>0.25881904510252102</v>
      </c>
      <c r="T25" s="41">
        <f t="shared" si="30"/>
        <v>-0.96592582628906842</v>
      </c>
      <c r="U25" s="41">
        <f t="shared" si="30"/>
        <v>0.70710678118654735</v>
      </c>
      <c r="V25">
        <f t="shared" si="20"/>
        <v>0</v>
      </c>
      <c r="W25">
        <f t="shared" si="8"/>
        <v>-1</v>
      </c>
      <c r="X25">
        <f t="shared" si="9"/>
        <v>1</v>
      </c>
      <c r="Y25" s="41">
        <f t="shared" si="21"/>
        <v>-14</v>
      </c>
      <c r="Z25" s="41">
        <f t="shared" si="10"/>
        <v>-18</v>
      </c>
      <c r="AA25" s="41">
        <f t="shared" si="11"/>
        <v>-19</v>
      </c>
      <c r="AK25" t="s">
        <v>262</v>
      </c>
      <c r="AM25" t="s">
        <v>11</v>
      </c>
      <c r="AN25" t="s">
        <v>266</v>
      </c>
      <c r="AO25" t="s">
        <v>47</v>
      </c>
      <c r="AP25" t="s">
        <v>48</v>
      </c>
      <c r="AQ25" t="s">
        <v>49</v>
      </c>
      <c r="AR25" t="s">
        <v>47</v>
      </c>
      <c r="AS25" t="s">
        <v>48</v>
      </c>
      <c r="AT25" t="s">
        <v>49</v>
      </c>
    </row>
    <row r="26" spans="1:46" x14ac:dyDescent="0.25">
      <c r="A26">
        <f t="shared" si="23"/>
        <v>80</v>
      </c>
      <c r="B26" s="41">
        <f t="shared" si="31"/>
        <v>0.98480775301220802</v>
      </c>
      <c r="C26" s="41">
        <f t="shared" si="31"/>
        <v>-0.34202014332566866</v>
      </c>
      <c r="D26" s="41">
        <f t="shared" si="31"/>
        <v>-0.64278760968653958</v>
      </c>
      <c r="E26">
        <f t="shared" si="13"/>
        <v>6</v>
      </c>
      <c r="F26">
        <f t="shared" si="13"/>
        <v>3</v>
      </c>
      <c r="G26">
        <f t="shared" si="13"/>
        <v>1</v>
      </c>
      <c r="I26" s="41">
        <f t="shared" si="29"/>
        <v>0.98480775301220802</v>
      </c>
      <c r="J26" s="41">
        <f t="shared" si="29"/>
        <v>-0.34202014332566866</v>
      </c>
      <c r="K26" s="41">
        <f t="shared" si="29"/>
        <v>-0.64278760968653958</v>
      </c>
      <c r="L26">
        <f t="shared" si="14"/>
        <v>1</v>
      </c>
      <c r="M26">
        <f t="shared" si="15"/>
        <v>0</v>
      </c>
      <c r="N26">
        <f t="shared" si="16"/>
        <v>-1</v>
      </c>
      <c r="O26" s="41">
        <f t="shared" si="17"/>
        <v>-2</v>
      </c>
      <c r="P26" s="41">
        <f t="shared" si="18"/>
        <v>-6</v>
      </c>
      <c r="Q26" s="41">
        <f t="shared" si="19"/>
        <v>-10</v>
      </c>
      <c r="S26" s="41">
        <f t="shared" si="30"/>
        <v>0.17364817766693028</v>
      </c>
      <c r="T26" s="41">
        <f t="shared" si="30"/>
        <v>-0.93969262078590832</v>
      </c>
      <c r="U26" s="41">
        <f t="shared" si="30"/>
        <v>0.76604444311897779</v>
      </c>
      <c r="V26">
        <f t="shared" si="20"/>
        <v>0</v>
      </c>
      <c r="W26">
        <f t="shared" si="8"/>
        <v>-1</v>
      </c>
      <c r="X26">
        <f t="shared" si="9"/>
        <v>1</v>
      </c>
      <c r="Y26" s="41">
        <f t="shared" si="21"/>
        <v>-14</v>
      </c>
      <c r="Z26" s="41">
        <f t="shared" si="10"/>
        <v>-18</v>
      </c>
      <c r="AA26" s="41">
        <f t="shared" si="11"/>
        <v>-19</v>
      </c>
      <c r="AK26">
        <v>704</v>
      </c>
      <c r="AL26">
        <v>0</v>
      </c>
      <c r="AM26" s="43">
        <v>60</v>
      </c>
      <c r="AN26">
        <v>0</v>
      </c>
      <c r="AO26" s="76">
        <v>1</v>
      </c>
      <c r="AP26" s="77" t="s">
        <v>267</v>
      </c>
      <c r="AQ26" s="78">
        <v>0</v>
      </c>
      <c r="AR26" s="84" t="s">
        <v>267</v>
      </c>
      <c r="AS26" s="85">
        <v>1</v>
      </c>
      <c r="AT26" s="86">
        <v>0</v>
      </c>
    </row>
    <row r="27" spans="1:46" x14ac:dyDescent="0.25">
      <c r="A27">
        <f t="shared" si="23"/>
        <v>85</v>
      </c>
      <c r="B27" s="41">
        <f t="shared" si="31"/>
        <v>0.99619469809174555</v>
      </c>
      <c r="C27" s="41">
        <f t="shared" si="31"/>
        <v>-0.42261826174069927</v>
      </c>
      <c r="D27" s="41">
        <f t="shared" si="31"/>
        <v>-0.57357643635104649</v>
      </c>
      <c r="E27">
        <f t="shared" si="13"/>
        <v>6</v>
      </c>
      <c r="F27">
        <f t="shared" si="13"/>
        <v>3</v>
      </c>
      <c r="G27">
        <f t="shared" si="13"/>
        <v>1</v>
      </c>
      <c r="I27" s="41">
        <f t="shared" si="29"/>
        <v>0.99619469809174555</v>
      </c>
      <c r="J27" s="41">
        <f t="shared" si="29"/>
        <v>-0.42261826174069927</v>
      </c>
      <c r="K27" s="41">
        <f t="shared" si="29"/>
        <v>-0.57357643635104649</v>
      </c>
      <c r="L27">
        <f t="shared" si="14"/>
        <v>1</v>
      </c>
      <c r="M27">
        <f t="shared" si="15"/>
        <v>0</v>
      </c>
      <c r="N27">
        <f t="shared" si="16"/>
        <v>-1</v>
      </c>
      <c r="O27" s="41">
        <f t="shared" si="17"/>
        <v>-2</v>
      </c>
      <c r="P27" s="41">
        <f t="shared" si="18"/>
        <v>-6</v>
      </c>
      <c r="Q27" s="41">
        <f t="shared" si="19"/>
        <v>-10</v>
      </c>
      <c r="S27" s="41">
        <f t="shared" si="30"/>
        <v>8.7155742747658194E-2</v>
      </c>
      <c r="T27" s="41">
        <f t="shared" si="30"/>
        <v>-0.90630778703664994</v>
      </c>
      <c r="U27" s="41">
        <f t="shared" si="30"/>
        <v>0.81915204428899147</v>
      </c>
      <c r="V27">
        <f t="shared" si="20"/>
        <v>0</v>
      </c>
      <c r="W27">
        <f t="shared" si="8"/>
        <v>-1</v>
      </c>
      <c r="X27">
        <f t="shared" si="9"/>
        <v>1</v>
      </c>
      <c r="Y27" s="41">
        <f t="shared" si="21"/>
        <v>-14</v>
      </c>
      <c r="Z27" s="41">
        <f t="shared" si="10"/>
        <v>-18</v>
      </c>
      <c r="AA27" s="41">
        <f t="shared" si="11"/>
        <v>-19</v>
      </c>
      <c r="AK27">
        <v>576</v>
      </c>
      <c r="AL27">
        <v>60</v>
      </c>
      <c r="AM27">
        <v>60</v>
      </c>
      <c r="AN27">
        <v>60</v>
      </c>
      <c r="AO27" s="79">
        <v>1</v>
      </c>
      <c r="AP27" s="16" t="s">
        <v>267</v>
      </c>
      <c r="AQ27" s="80">
        <v>0</v>
      </c>
      <c r="AR27" s="79">
        <v>1</v>
      </c>
      <c r="AS27" s="16" t="s">
        <v>267</v>
      </c>
      <c r="AT27" s="80">
        <v>0</v>
      </c>
    </row>
    <row r="28" spans="1:46" x14ac:dyDescent="0.25">
      <c r="A28">
        <f t="shared" si="23"/>
        <v>90</v>
      </c>
      <c r="B28" s="41">
        <f t="shared" si="31"/>
        <v>1</v>
      </c>
      <c r="C28" s="41">
        <f t="shared" si="31"/>
        <v>-0.50000000000000011</v>
      </c>
      <c r="D28" s="41">
        <f t="shared" si="31"/>
        <v>-0.50000000000000044</v>
      </c>
      <c r="E28">
        <f t="shared" si="13"/>
        <v>6</v>
      </c>
      <c r="F28">
        <f t="shared" si="13"/>
        <v>3</v>
      </c>
      <c r="G28">
        <f t="shared" si="13"/>
        <v>1</v>
      </c>
      <c r="I28" s="41">
        <f t="shared" si="29"/>
        <v>1</v>
      </c>
      <c r="J28" s="41">
        <f t="shared" si="29"/>
        <v>-0.50000000000000011</v>
      </c>
      <c r="K28" s="41">
        <f t="shared" si="29"/>
        <v>-0.50000000000000044</v>
      </c>
      <c r="L28">
        <f t="shared" si="14"/>
        <v>1</v>
      </c>
      <c r="M28">
        <f t="shared" si="15"/>
        <v>0</v>
      </c>
      <c r="N28">
        <f t="shared" si="16"/>
        <v>0</v>
      </c>
      <c r="O28" s="41">
        <f t="shared" si="17"/>
        <v>-2</v>
      </c>
      <c r="P28" s="41">
        <f t="shared" si="18"/>
        <v>-6</v>
      </c>
      <c r="Q28" s="41">
        <f t="shared" si="19"/>
        <v>-9</v>
      </c>
      <c r="S28" s="41">
        <f t="shared" si="30"/>
        <v>1.22514845490862E-16</v>
      </c>
      <c r="T28" s="41">
        <f t="shared" si="30"/>
        <v>-0.8660254037844386</v>
      </c>
      <c r="U28" s="41">
        <f t="shared" si="30"/>
        <v>0.86602540378443882</v>
      </c>
      <c r="V28">
        <f t="shared" si="20"/>
        <v>0</v>
      </c>
      <c r="W28">
        <f t="shared" si="8"/>
        <v>-1</v>
      </c>
      <c r="X28">
        <f t="shared" si="9"/>
        <v>1</v>
      </c>
      <c r="Y28" s="41">
        <f t="shared" si="21"/>
        <v>-14</v>
      </c>
      <c r="Z28" s="41">
        <f t="shared" si="10"/>
        <v>-18</v>
      </c>
      <c r="AA28" s="41">
        <f t="shared" si="11"/>
        <v>-19</v>
      </c>
      <c r="AK28">
        <v>448</v>
      </c>
      <c r="AL28">
        <v>120</v>
      </c>
      <c r="AM28">
        <v>120</v>
      </c>
      <c r="AN28">
        <v>120</v>
      </c>
      <c r="AO28" s="79">
        <v>1</v>
      </c>
      <c r="AP28" s="16">
        <v>0</v>
      </c>
      <c r="AQ28" s="80" t="s">
        <v>267</v>
      </c>
      <c r="AR28" s="79">
        <v>1</v>
      </c>
      <c r="AS28" s="16">
        <v>0</v>
      </c>
      <c r="AT28" s="80" t="s">
        <v>267</v>
      </c>
    </row>
    <row r="29" spans="1:46" x14ac:dyDescent="0.25">
      <c r="A29">
        <f t="shared" si="23"/>
        <v>95</v>
      </c>
      <c r="B29" s="41">
        <f t="shared" si="31"/>
        <v>0.99619469809174555</v>
      </c>
      <c r="C29" s="41">
        <f t="shared" si="31"/>
        <v>-0.57357643635104616</v>
      </c>
      <c r="D29" s="41">
        <f t="shared" si="31"/>
        <v>-0.42261826174069922</v>
      </c>
      <c r="E29">
        <f t="shared" si="13"/>
        <v>6</v>
      </c>
      <c r="F29">
        <f t="shared" si="13"/>
        <v>3</v>
      </c>
      <c r="G29">
        <f t="shared" si="13"/>
        <v>1</v>
      </c>
      <c r="I29" s="41">
        <f t="shared" si="29"/>
        <v>0.99619469809174555</v>
      </c>
      <c r="J29" s="41">
        <f t="shared" si="29"/>
        <v>-0.57357643635104616</v>
      </c>
      <c r="K29" s="41">
        <f t="shared" si="29"/>
        <v>-0.42261826174069922</v>
      </c>
      <c r="L29">
        <f t="shared" si="14"/>
        <v>1</v>
      </c>
      <c r="M29">
        <f t="shared" si="15"/>
        <v>-1</v>
      </c>
      <c r="N29">
        <f t="shared" si="16"/>
        <v>0</v>
      </c>
      <c r="O29" s="41">
        <f t="shared" si="17"/>
        <v>-2</v>
      </c>
      <c r="P29" s="41">
        <f t="shared" si="18"/>
        <v>-7</v>
      </c>
      <c r="Q29" s="41">
        <f t="shared" si="19"/>
        <v>-9</v>
      </c>
      <c r="S29" s="41">
        <f t="shared" si="30"/>
        <v>-8.7155742747657944E-2</v>
      </c>
      <c r="T29" s="41">
        <f t="shared" si="30"/>
        <v>-0.8191520442889918</v>
      </c>
      <c r="U29" s="41">
        <f t="shared" si="30"/>
        <v>0.90630778703665005</v>
      </c>
      <c r="V29">
        <f t="shared" si="20"/>
        <v>0</v>
      </c>
      <c r="W29">
        <f t="shared" si="8"/>
        <v>-1</v>
      </c>
      <c r="X29">
        <f t="shared" si="9"/>
        <v>1</v>
      </c>
      <c r="Y29" s="41">
        <f t="shared" si="21"/>
        <v>-14</v>
      </c>
      <c r="Z29" s="41">
        <f t="shared" si="10"/>
        <v>-18</v>
      </c>
      <c r="AA29" s="41">
        <f t="shared" si="11"/>
        <v>-19</v>
      </c>
      <c r="AK29">
        <v>320</v>
      </c>
      <c r="AL29">
        <v>180</v>
      </c>
      <c r="AM29">
        <v>180</v>
      </c>
      <c r="AN29">
        <v>180</v>
      </c>
      <c r="AO29" s="79" t="s">
        <v>267</v>
      </c>
      <c r="AP29" s="16">
        <v>0</v>
      </c>
      <c r="AQ29" s="80">
        <v>1</v>
      </c>
      <c r="AR29" s="79" t="s">
        <v>267</v>
      </c>
      <c r="AS29" s="16">
        <v>0</v>
      </c>
      <c r="AT29" s="80">
        <v>1</v>
      </c>
    </row>
    <row r="30" spans="1:46" x14ac:dyDescent="0.25">
      <c r="A30">
        <f t="shared" si="23"/>
        <v>100</v>
      </c>
      <c r="B30" s="41">
        <f t="shared" si="31"/>
        <v>0.98480775301220802</v>
      </c>
      <c r="C30" s="41">
        <f t="shared" si="31"/>
        <v>-0.64278760968653925</v>
      </c>
      <c r="D30" s="41">
        <f t="shared" si="31"/>
        <v>-0.3420201433256686</v>
      </c>
      <c r="E30">
        <f t="shared" si="13"/>
        <v>6</v>
      </c>
      <c r="F30">
        <f t="shared" si="13"/>
        <v>3</v>
      </c>
      <c r="G30">
        <f t="shared" si="13"/>
        <v>1</v>
      </c>
      <c r="I30" s="41">
        <f t="shared" si="29"/>
        <v>0.98480775301220802</v>
      </c>
      <c r="J30" s="41">
        <f t="shared" si="29"/>
        <v>-0.64278760968653925</v>
      </c>
      <c r="K30" s="41">
        <f t="shared" si="29"/>
        <v>-0.3420201433256686</v>
      </c>
      <c r="L30">
        <f t="shared" si="14"/>
        <v>1</v>
      </c>
      <c r="M30">
        <f t="shared" si="15"/>
        <v>-1</v>
      </c>
      <c r="N30">
        <f t="shared" si="16"/>
        <v>0</v>
      </c>
      <c r="O30" s="41">
        <f t="shared" si="17"/>
        <v>-2</v>
      </c>
      <c r="P30" s="41">
        <f t="shared" si="18"/>
        <v>-7</v>
      </c>
      <c r="Q30" s="41">
        <f t="shared" si="19"/>
        <v>-9</v>
      </c>
      <c r="S30" s="41">
        <f t="shared" si="30"/>
        <v>-0.17364817766693047</v>
      </c>
      <c r="T30" s="41">
        <f t="shared" si="30"/>
        <v>-0.76604444311897812</v>
      </c>
      <c r="U30" s="41">
        <f t="shared" si="30"/>
        <v>0.93969262078590843</v>
      </c>
      <c r="V30">
        <f t="shared" si="20"/>
        <v>0</v>
      </c>
      <c r="W30">
        <f t="shared" si="8"/>
        <v>-1</v>
      </c>
      <c r="X30">
        <f t="shared" si="9"/>
        <v>1</v>
      </c>
      <c r="Y30" s="41">
        <f t="shared" si="21"/>
        <v>-14</v>
      </c>
      <c r="Z30" s="41">
        <f t="shared" si="10"/>
        <v>-18</v>
      </c>
      <c r="AA30" s="41">
        <f t="shared" si="11"/>
        <v>-19</v>
      </c>
      <c r="AK30">
        <v>192</v>
      </c>
      <c r="AL30">
        <v>240</v>
      </c>
      <c r="AM30">
        <v>240</v>
      </c>
      <c r="AN30">
        <v>240</v>
      </c>
      <c r="AO30" s="79">
        <v>0</v>
      </c>
      <c r="AP30" s="16" t="s">
        <v>267</v>
      </c>
      <c r="AQ30" s="80">
        <v>1</v>
      </c>
      <c r="AR30" s="79">
        <v>0</v>
      </c>
      <c r="AS30" s="16" t="s">
        <v>267</v>
      </c>
      <c r="AT30" s="80">
        <v>1</v>
      </c>
    </row>
    <row r="31" spans="1:46" x14ac:dyDescent="0.25">
      <c r="A31">
        <f t="shared" si="23"/>
        <v>105</v>
      </c>
      <c r="B31" s="41">
        <f t="shared" si="31"/>
        <v>0.96592582628906831</v>
      </c>
      <c r="C31" s="41">
        <f t="shared" si="31"/>
        <v>-0.70710678118654746</v>
      </c>
      <c r="D31" s="41">
        <f t="shared" si="31"/>
        <v>-0.25881904510252068</v>
      </c>
      <c r="E31">
        <f t="shared" si="13"/>
        <v>6</v>
      </c>
      <c r="F31">
        <f t="shared" si="13"/>
        <v>3</v>
      </c>
      <c r="G31">
        <f t="shared" si="13"/>
        <v>1</v>
      </c>
      <c r="I31" s="41">
        <f t="shared" si="29"/>
        <v>0.96592582628906831</v>
      </c>
      <c r="J31" s="41">
        <f t="shared" si="29"/>
        <v>-0.70710678118654746</v>
      </c>
      <c r="K31" s="41">
        <f t="shared" si="29"/>
        <v>-0.25881904510252068</v>
      </c>
      <c r="L31">
        <f t="shared" si="14"/>
        <v>1</v>
      </c>
      <c r="M31">
        <f t="shared" si="15"/>
        <v>-1</v>
      </c>
      <c r="N31">
        <f t="shared" si="16"/>
        <v>0</v>
      </c>
      <c r="O31" s="41">
        <f t="shared" si="17"/>
        <v>-2</v>
      </c>
      <c r="P31" s="41">
        <f t="shared" si="18"/>
        <v>-7</v>
      </c>
      <c r="Q31" s="41">
        <f t="shared" si="19"/>
        <v>-9</v>
      </c>
      <c r="S31" s="41">
        <f t="shared" si="30"/>
        <v>-0.25881904510252079</v>
      </c>
      <c r="T31" s="41">
        <f t="shared" si="30"/>
        <v>-0.70710678118654768</v>
      </c>
      <c r="U31" s="41">
        <f t="shared" si="30"/>
        <v>0.96592582628906831</v>
      </c>
      <c r="V31">
        <f t="shared" si="20"/>
        <v>0</v>
      </c>
      <c r="W31">
        <f t="shared" si="8"/>
        <v>-1</v>
      </c>
      <c r="X31">
        <f t="shared" si="9"/>
        <v>1</v>
      </c>
      <c r="Y31" s="41">
        <f t="shared" si="21"/>
        <v>-14</v>
      </c>
      <c r="Z31" s="41">
        <f t="shared" si="10"/>
        <v>-18</v>
      </c>
      <c r="AA31" s="41">
        <f t="shared" si="11"/>
        <v>-19</v>
      </c>
      <c r="AK31">
        <v>64</v>
      </c>
      <c r="AL31">
        <v>300</v>
      </c>
      <c r="AM31" s="43">
        <v>240</v>
      </c>
      <c r="AN31">
        <v>300</v>
      </c>
      <c r="AO31" s="81">
        <v>0</v>
      </c>
      <c r="AP31" s="82" t="s">
        <v>267</v>
      </c>
      <c r="AQ31" s="83">
        <v>1</v>
      </c>
      <c r="AR31" s="87">
        <v>0</v>
      </c>
      <c r="AS31" s="25">
        <v>1</v>
      </c>
      <c r="AT31" s="88" t="s">
        <v>267</v>
      </c>
    </row>
    <row r="32" spans="1:46" x14ac:dyDescent="0.25">
      <c r="A32">
        <f t="shared" si="23"/>
        <v>110</v>
      </c>
      <c r="B32" s="41">
        <f t="shared" si="31"/>
        <v>0.93969262078590843</v>
      </c>
      <c r="C32" s="41">
        <f t="shared" si="31"/>
        <v>-0.7660444431189779</v>
      </c>
      <c r="D32" s="41">
        <f t="shared" si="31"/>
        <v>-0.17364817766693039</v>
      </c>
      <c r="E32">
        <f t="shared" si="13"/>
        <v>6</v>
      </c>
      <c r="F32">
        <f t="shared" si="13"/>
        <v>3</v>
      </c>
      <c r="G32">
        <f t="shared" si="13"/>
        <v>1</v>
      </c>
      <c r="I32" s="41">
        <f t="shared" si="29"/>
        <v>0.93969262078590843</v>
      </c>
      <c r="J32" s="41">
        <f t="shared" si="29"/>
        <v>-0.7660444431189779</v>
      </c>
      <c r="K32" s="41">
        <f t="shared" si="29"/>
        <v>-0.17364817766693039</v>
      </c>
      <c r="L32">
        <f t="shared" si="14"/>
        <v>1</v>
      </c>
      <c r="M32">
        <f t="shared" si="15"/>
        <v>-1</v>
      </c>
      <c r="N32">
        <f t="shared" si="16"/>
        <v>0</v>
      </c>
      <c r="O32" s="41">
        <f t="shared" si="17"/>
        <v>-2</v>
      </c>
      <c r="P32" s="41">
        <f t="shared" si="18"/>
        <v>-7</v>
      </c>
      <c r="Q32" s="41">
        <f t="shared" si="19"/>
        <v>-9</v>
      </c>
      <c r="S32" s="41">
        <f t="shared" si="30"/>
        <v>-0.34202014332566866</v>
      </c>
      <c r="T32" s="41">
        <f t="shared" si="30"/>
        <v>-0.64278760968653958</v>
      </c>
      <c r="U32" s="41">
        <f t="shared" si="30"/>
        <v>0.98480775301220802</v>
      </c>
      <c r="V32">
        <f t="shared" si="20"/>
        <v>0</v>
      </c>
      <c r="W32">
        <f t="shared" si="8"/>
        <v>-1</v>
      </c>
      <c r="X32">
        <f t="shared" si="9"/>
        <v>1</v>
      </c>
      <c r="Y32" s="41">
        <f t="shared" si="21"/>
        <v>-14</v>
      </c>
      <c r="Z32" s="41">
        <f t="shared" si="10"/>
        <v>-18</v>
      </c>
      <c r="AA32" s="41">
        <f t="shared" si="11"/>
        <v>-19</v>
      </c>
    </row>
    <row r="33" spans="1:42" x14ac:dyDescent="0.25">
      <c r="A33">
        <f t="shared" si="23"/>
        <v>115</v>
      </c>
      <c r="B33" s="41">
        <f t="shared" si="31"/>
        <v>0.90630778703665005</v>
      </c>
      <c r="C33" s="41">
        <f t="shared" si="31"/>
        <v>-0.81915204428899158</v>
      </c>
      <c r="D33" s="41">
        <f t="shared" si="31"/>
        <v>-8.7155742747658319E-2</v>
      </c>
      <c r="E33">
        <f t="shared" si="13"/>
        <v>6</v>
      </c>
      <c r="F33">
        <f t="shared" si="13"/>
        <v>3</v>
      </c>
      <c r="G33">
        <f t="shared" si="13"/>
        <v>1</v>
      </c>
      <c r="I33" s="41">
        <f t="shared" si="29"/>
        <v>0.90630778703665005</v>
      </c>
      <c r="J33" s="41">
        <f t="shared" si="29"/>
        <v>-0.81915204428899158</v>
      </c>
      <c r="K33" s="41">
        <f t="shared" si="29"/>
        <v>-8.7155742747658319E-2</v>
      </c>
      <c r="L33">
        <f t="shared" si="14"/>
        <v>1</v>
      </c>
      <c r="M33">
        <f t="shared" si="15"/>
        <v>-1</v>
      </c>
      <c r="N33">
        <f t="shared" si="16"/>
        <v>0</v>
      </c>
      <c r="O33" s="41">
        <f t="shared" si="17"/>
        <v>-2</v>
      </c>
      <c r="P33" s="41">
        <f t="shared" si="18"/>
        <v>-7</v>
      </c>
      <c r="Q33" s="41">
        <f t="shared" si="19"/>
        <v>-9</v>
      </c>
      <c r="S33" s="41">
        <f t="shared" si="30"/>
        <v>-0.42261826174069927</v>
      </c>
      <c r="T33" s="41">
        <f t="shared" si="30"/>
        <v>-0.57357643635104649</v>
      </c>
      <c r="U33" s="41">
        <f t="shared" si="30"/>
        <v>0.99619469809174555</v>
      </c>
      <c r="V33">
        <f t="shared" si="20"/>
        <v>0</v>
      </c>
      <c r="W33">
        <f t="shared" si="8"/>
        <v>-1</v>
      </c>
      <c r="X33">
        <f t="shared" si="9"/>
        <v>1</v>
      </c>
      <c r="Y33" s="41">
        <f t="shared" si="21"/>
        <v>-14</v>
      </c>
      <c r="Z33" s="41">
        <f t="shared" si="10"/>
        <v>-18</v>
      </c>
      <c r="AA33" s="41">
        <f t="shared" si="11"/>
        <v>-19</v>
      </c>
    </row>
    <row r="34" spans="1:42" x14ac:dyDescent="0.25">
      <c r="A34">
        <f t="shared" si="23"/>
        <v>120</v>
      </c>
      <c r="B34" s="41">
        <f t="shared" si="31"/>
        <v>0.86602540378443871</v>
      </c>
      <c r="C34" s="41">
        <f t="shared" si="31"/>
        <v>-0.86602540378443837</v>
      </c>
      <c r="D34" s="41">
        <f t="shared" si="31"/>
        <v>-2.45029690981724E-16</v>
      </c>
      <c r="E34">
        <f t="shared" si="13"/>
        <v>6</v>
      </c>
      <c r="F34">
        <f t="shared" si="13"/>
        <v>3</v>
      </c>
      <c r="G34">
        <f t="shared" si="13"/>
        <v>1</v>
      </c>
      <c r="I34" s="41">
        <f t="shared" si="29"/>
        <v>0.86602540378443871</v>
      </c>
      <c r="J34" s="41">
        <f t="shared" si="29"/>
        <v>-0.86602540378443837</v>
      </c>
      <c r="K34" s="41">
        <f t="shared" si="29"/>
        <v>-2.45029690981724E-16</v>
      </c>
      <c r="L34">
        <f t="shared" si="14"/>
        <v>1</v>
      </c>
      <c r="M34">
        <f t="shared" si="15"/>
        <v>-1</v>
      </c>
      <c r="N34">
        <f t="shared" si="16"/>
        <v>0</v>
      </c>
      <c r="O34" s="41">
        <f t="shared" si="17"/>
        <v>-2</v>
      </c>
      <c r="P34" s="41">
        <f t="shared" si="18"/>
        <v>-7</v>
      </c>
      <c r="Q34" s="41">
        <f t="shared" si="19"/>
        <v>-9</v>
      </c>
      <c r="S34" s="41">
        <f t="shared" si="30"/>
        <v>-0.50000000000000011</v>
      </c>
      <c r="T34" s="41">
        <f t="shared" si="30"/>
        <v>-0.50000000000000044</v>
      </c>
      <c r="U34" s="41">
        <f t="shared" si="30"/>
        <v>1</v>
      </c>
      <c r="V34">
        <f t="shared" si="20"/>
        <v>0</v>
      </c>
      <c r="W34">
        <f t="shared" si="8"/>
        <v>0</v>
      </c>
      <c r="X34">
        <f t="shared" si="9"/>
        <v>1</v>
      </c>
      <c r="Y34" s="41">
        <f t="shared" si="21"/>
        <v>-14</v>
      </c>
      <c r="Z34" s="41">
        <f t="shared" si="10"/>
        <v>-17</v>
      </c>
      <c r="AA34" s="41">
        <f t="shared" si="11"/>
        <v>-19</v>
      </c>
    </row>
    <row r="35" spans="1:42" x14ac:dyDescent="0.25">
      <c r="A35">
        <f t="shared" si="23"/>
        <v>125</v>
      </c>
      <c r="B35" s="41">
        <f t="shared" si="31"/>
        <v>0.81915204428899169</v>
      </c>
      <c r="C35" s="41">
        <f t="shared" si="31"/>
        <v>-0.90630778703665005</v>
      </c>
      <c r="D35" s="41">
        <f t="shared" si="31"/>
        <v>8.7155742747657833E-2</v>
      </c>
      <c r="E35">
        <f t="shared" si="13"/>
        <v>6</v>
      </c>
      <c r="F35">
        <f t="shared" si="13"/>
        <v>3</v>
      </c>
      <c r="G35">
        <f t="shared" si="13"/>
        <v>2</v>
      </c>
      <c r="I35" s="41">
        <f t="shared" si="29"/>
        <v>0.81915204428899169</v>
      </c>
      <c r="J35" s="41">
        <f t="shared" si="29"/>
        <v>-0.90630778703665005</v>
      </c>
      <c r="K35" s="41">
        <f t="shared" si="29"/>
        <v>8.7155742747657833E-2</v>
      </c>
      <c r="L35">
        <f t="shared" si="14"/>
        <v>1</v>
      </c>
      <c r="M35">
        <f t="shared" si="15"/>
        <v>-1</v>
      </c>
      <c r="N35">
        <f t="shared" si="16"/>
        <v>0</v>
      </c>
      <c r="O35" s="41">
        <f t="shared" si="17"/>
        <v>-2</v>
      </c>
      <c r="P35" s="41">
        <f t="shared" si="18"/>
        <v>-7</v>
      </c>
      <c r="Q35" s="41">
        <f t="shared" si="19"/>
        <v>-9</v>
      </c>
      <c r="S35" s="41">
        <f t="shared" si="30"/>
        <v>-0.57357643635104616</v>
      </c>
      <c r="T35" s="41">
        <f t="shared" si="30"/>
        <v>-0.42261826174069922</v>
      </c>
      <c r="U35" s="41">
        <f t="shared" si="30"/>
        <v>0.99619469809174555</v>
      </c>
      <c r="V35">
        <f t="shared" si="20"/>
        <v>-1</v>
      </c>
      <c r="W35">
        <f t="shared" si="8"/>
        <v>0</v>
      </c>
      <c r="X35">
        <f t="shared" si="9"/>
        <v>1</v>
      </c>
      <c r="Y35" s="41">
        <f t="shared" si="21"/>
        <v>-15</v>
      </c>
      <c r="Z35" s="41">
        <f t="shared" si="10"/>
        <v>-17</v>
      </c>
      <c r="AA35" s="41">
        <f t="shared" si="11"/>
        <v>-19</v>
      </c>
    </row>
    <row r="36" spans="1:42" x14ac:dyDescent="0.25">
      <c r="A36">
        <f t="shared" si="23"/>
        <v>130</v>
      </c>
      <c r="B36" s="41">
        <f t="shared" si="31"/>
        <v>0.76604444311897801</v>
      </c>
      <c r="C36" s="41">
        <f t="shared" si="31"/>
        <v>-0.93969262078590843</v>
      </c>
      <c r="D36" s="41">
        <f t="shared" si="31"/>
        <v>0.17364817766692991</v>
      </c>
      <c r="E36">
        <f t="shared" si="13"/>
        <v>6</v>
      </c>
      <c r="F36">
        <f t="shared" si="13"/>
        <v>3</v>
      </c>
      <c r="G36">
        <f t="shared" si="13"/>
        <v>2</v>
      </c>
      <c r="I36" s="41">
        <f t="shared" si="29"/>
        <v>0.76604444311897801</v>
      </c>
      <c r="J36" s="41">
        <f t="shared" si="29"/>
        <v>-0.93969262078590843</v>
      </c>
      <c r="K36" s="41">
        <f t="shared" si="29"/>
        <v>0.17364817766692991</v>
      </c>
      <c r="L36">
        <f t="shared" si="14"/>
        <v>1</v>
      </c>
      <c r="M36">
        <f t="shared" si="15"/>
        <v>-1</v>
      </c>
      <c r="N36">
        <f t="shared" si="16"/>
        <v>0</v>
      </c>
      <c r="O36" s="41">
        <f t="shared" si="17"/>
        <v>-2</v>
      </c>
      <c r="P36" s="41">
        <f t="shared" si="18"/>
        <v>-7</v>
      </c>
      <c r="Q36" s="41">
        <f t="shared" si="19"/>
        <v>-9</v>
      </c>
      <c r="S36" s="41">
        <f t="shared" si="30"/>
        <v>-0.64278760968653925</v>
      </c>
      <c r="T36" s="41">
        <f t="shared" si="30"/>
        <v>-0.3420201433256686</v>
      </c>
      <c r="U36" s="41">
        <f t="shared" si="30"/>
        <v>0.98480775301220813</v>
      </c>
      <c r="V36">
        <f t="shared" si="20"/>
        <v>-1</v>
      </c>
      <c r="W36">
        <f t="shared" si="8"/>
        <v>0</v>
      </c>
      <c r="X36">
        <f t="shared" si="9"/>
        <v>1</v>
      </c>
      <c r="Y36" s="41">
        <f t="shared" si="21"/>
        <v>-15</v>
      </c>
      <c r="Z36" s="41">
        <f t="shared" si="10"/>
        <v>-17</v>
      </c>
      <c r="AA36" s="41">
        <f t="shared" si="11"/>
        <v>-19</v>
      </c>
      <c r="AN36" t="s">
        <v>264</v>
      </c>
      <c r="AO36" t="s">
        <v>263</v>
      </c>
    </row>
    <row r="37" spans="1:42" x14ac:dyDescent="0.25">
      <c r="A37">
        <f t="shared" si="23"/>
        <v>135</v>
      </c>
      <c r="B37" s="41">
        <f t="shared" si="31"/>
        <v>0.70710678118654757</v>
      </c>
      <c r="C37" s="41">
        <f t="shared" si="31"/>
        <v>-0.96592582628906831</v>
      </c>
      <c r="D37" s="41">
        <f t="shared" si="31"/>
        <v>0.25881904510252024</v>
      </c>
      <c r="E37">
        <f t="shared" si="13"/>
        <v>6</v>
      </c>
      <c r="F37">
        <f t="shared" si="13"/>
        <v>3</v>
      </c>
      <c r="G37">
        <f t="shared" si="13"/>
        <v>2</v>
      </c>
      <c r="I37" s="41">
        <f t="shared" si="29"/>
        <v>0.70710678118654757</v>
      </c>
      <c r="J37" s="41">
        <f t="shared" si="29"/>
        <v>-0.96592582628906831</v>
      </c>
      <c r="K37" s="41">
        <f t="shared" si="29"/>
        <v>0.25881904510252024</v>
      </c>
      <c r="L37">
        <f t="shared" si="14"/>
        <v>1</v>
      </c>
      <c r="M37">
        <f t="shared" si="15"/>
        <v>-1</v>
      </c>
      <c r="N37">
        <f t="shared" si="16"/>
        <v>0</v>
      </c>
      <c r="O37" s="41">
        <f t="shared" si="17"/>
        <v>-2</v>
      </c>
      <c r="P37" s="41">
        <f t="shared" si="18"/>
        <v>-7</v>
      </c>
      <c r="Q37" s="41">
        <f t="shared" si="19"/>
        <v>-9</v>
      </c>
      <c r="S37" s="41">
        <f t="shared" si="30"/>
        <v>-0.70710678118654746</v>
      </c>
      <c r="T37" s="41">
        <f t="shared" si="30"/>
        <v>-0.25881904510252068</v>
      </c>
      <c r="U37" s="41">
        <f t="shared" si="30"/>
        <v>0.96592582628906842</v>
      </c>
      <c r="V37">
        <f t="shared" si="20"/>
        <v>-1</v>
      </c>
      <c r="W37">
        <f t="shared" si="8"/>
        <v>0</v>
      </c>
      <c r="X37">
        <f t="shared" si="9"/>
        <v>1</v>
      </c>
      <c r="Y37" s="41">
        <f t="shared" si="21"/>
        <v>-15</v>
      </c>
      <c r="Z37" s="41">
        <f t="shared" si="10"/>
        <v>-17</v>
      </c>
      <c r="AA37" s="41">
        <f t="shared" si="11"/>
        <v>-19</v>
      </c>
      <c r="AN37">
        <v>300</v>
      </c>
      <c r="AO37">
        <f>1*30</f>
        <v>30</v>
      </c>
      <c r="AP37">
        <f>2^8 *3</f>
        <v>768</v>
      </c>
    </row>
    <row r="38" spans="1:42" x14ac:dyDescent="0.25">
      <c r="A38">
        <f t="shared" si="23"/>
        <v>140</v>
      </c>
      <c r="B38" s="41">
        <f t="shared" si="31"/>
        <v>0.64278760968653947</v>
      </c>
      <c r="C38" s="41">
        <f t="shared" si="31"/>
        <v>-0.98480775301220802</v>
      </c>
      <c r="D38" s="41">
        <f t="shared" si="31"/>
        <v>0.34202014332566893</v>
      </c>
      <c r="E38">
        <f t="shared" si="13"/>
        <v>6</v>
      </c>
      <c r="F38">
        <f t="shared" si="13"/>
        <v>3</v>
      </c>
      <c r="G38">
        <f t="shared" si="13"/>
        <v>2</v>
      </c>
      <c r="I38" s="41">
        <f t="shared" si="29"/>
        <v>0.64278760968653947</v>
      </c>
      <c r="J38" s="41">
        <f t="shared" si="29"/>
        <v>-0.98480775301220802</v>
      </c>
      <c r="K38" s="41">
        <f t="shared" si="29"/>
        <v>0.34202014332566893</v>
      </c>
      <c r="L38">
        <f t="shared" si="14"/>
        <v>1</v>
      </c>
      <c r="M38">
        <f t="shared" si="15"/>
        <v>-1</v>
      </c>
      <c r="N38">
        <f t="shared" si="16"/>
        <v>0</v>
      </c>
      <c r="O38" s="41">
        <f t="shared" si="17"/>
        <v>-2</v>
      </c>
      <c r="P38" s="41">
        <f t="shared" si="18"/>
        <v>-7</v>
      </c>
      <c r="Q38" s="41">
        <f t="shared" si="19"/>
        <v>-9</v>
      </c>
      <c r="S38" s="41">
        <f t="shared" si="30"/>
        <v>-0.7660444431189779</v>
      </c>
      <c r="T38" s="41">
        <f t="shared" si="30"/>
        <v>-0.17364817766693039</v>
      </c>
      <c r="U38" s="41">
        <f t="shared" si="30"/>
        <v>0.93969262078590865</v>
      </c>
      <c r="V38">
        <f t="shared" si="20"/>
        <v>-1</v>
      </c>
      <c r="W38">
        <f t="shared" si="8"/>
        <v>0</v>
      </c>
      <c r="X38">
        <f t="shared" si="9"/>
        <v>1</v>
      </c>
      <c r="Y38" s="41">
        <f t="shared" si="21"/>
        <v>-15</v>
      </c>
      <c r="Z38" s="41">
        <f t="shared" si="10"/>
        <v>-17</v>
      </c>
      <c r="AA38" s="41">
        <f t="shared" si="11"/>
        <v>-19</v>
      </c>
      <c r="AC38" s="43" t="s">
        <v>120</v>
      </c>
      <c r="AD38" t="s">
        <v>109</v>
      </c>
      <c r="AE38" t="s">
        <v>110</v>
      </c>
      <c r="AF38" t="s">
        <v>111</v>
      </c>
      <c r="AG38" t="s">
        <v>112</v>
      </c>
      <c r="AH38" t="s">
        <v>113</v>
      </c>
      <c r="AI38" t="s">
        <v>114</v>
      </c>
      <c r="AJ38" t="s">
        <v>130</v>
      </c>
      <c r="AL38" t="s">
        <v>257</v>
      </c>
      <c r="AM38" t="s">
        <v>258</v>
      </c>
      <c r="AN38" t="s">
        <v>261</v>
      </c>
      <c r="AO38" t="s">
        <v>260</v>
      </c>
      <c r="AP38" t="s">
        <v>262</v>
      </c>
    </row>
    <row r="39" spans="1:42" x14ac:dyDescent="0.25">
      <c r="A39">
        <f t="shared" si="23"/>
        <v>145</v>
      </c>
      <c r="B39" s="41">
        <f t="shared" si="31"/>
        <v>0.57357643635104594</v>
      </c>
      <c r="C39" s="41">
        <f t="shared" si="31"/>
        <v>-0.99619469809174555</v>
      </c>
      <c r="D39" s="41">
        <f t="shared" si="31"/>
        <v>0.42261826174069955</v>
      </c>
      <c r="E39">
        <f t="shared" si="13"/>
        <v>6</v>
      </c>
      <c r="F39">
        <f t="shared" si="13"/>
        <v>3</v>
      </c>
      <c r="G39">
        <f t="shared" si="13"/>
        <v>2</v>
      </c>
      <c r="I39" s="41">
        <f t="shared" si="29"/>
        <v>0.57357643635104594</v>
      </c>
      <c r="J39" s="41">
        <f t="shared" si="29"/>
        <v>-0.99619469809174555</v>
      </c>
      <c r="K39" s="41">
        <f t="shared" si="29"/>
        <v>0.42261826174069955</v>
      </c>
      <c r="L39">
        <f t="shared" si="14"/>
        <v>1</v>
      </c>
      <c r="M39">
        <f t="shared" si="15"/>
        <v>-1</v>
      </c>
      <c r="N39">
        <f t="shared" si="16"/>
        <v>0</v>
      </c>
      <c r="O39" s="41">
        <f t="shared" si="17"/>
        <v>-2</v>
      </c>
      <c r="P39" s="41">
        <f t="shared" si="18"/>
        <v>-7</v>
      </c>
      <c r="Q39" s="41">
        <f t="shared" si="19"/>
        <v>-9</v>
      </c>
      <c r="S39" s="41">
        <f t="shared" si="30"/>
        <v>-0.81915204428899158</v>
      </c>
      <c r="T39" s="41">
        <f t="shared" si="30"/>
        <v>-8.7155742747658319E-2</v>
      </c>
      <c r="U39" s="41">
        <f t="shared" si="30"/>
        <v>0.90630778703665027</v>
      </c>
      <c r="V39">
        <f t="shared" si="20"/>
        <v>-1</v>
      </c>
      <c r="W39">
        <f t="shared" si="8"/>
        <v>0</v>
      </c>
      <c r="X39">
        <f t="shared" si="9"/>
        <v>1</v>
      </c>
      <c r="Y39" s="41">
        <f t="shared" si="21"/>
        <v>-15</v>
      </c>
      <c r="Z39" s="41">
        <f t="shared" si="10"/>
        <v>-17</v>
      </c>
      <c r="AA39" s="41">
        <f t="shared" si="11"/>
        <v>-19</v>
      </c>
      <c r="AC39" t="s">
        <v>121</v>
      </c>
      <c r="AD39" t="s">
        <v>112</v>
      </c>
      <c r="AE39" t="s">
        <v>113</v>
      </c>
      <c r="AF39" t="s">
        <v>114</v>
      </c>
      <c r="AG39" t="s">
        <v>117</v>
      </c>
      <c r="AH39" t="s">
        <v>122</v>
      </c>
      <c r="AI39" t="s">
        <v>111</v>
      </c>
      <c r="AJ39" t="s">
        <v>131</v>
      </c>
      <c r="AL39">
        <v>1</v>
      </c>
      <c r="AM39">
        <v>210</v>
      </c>
      <c r="AN39">
        <f t="shared" ref="AN39:AN45" si="32">MOD($AN$2-AM39,360)</f>
        <v>90</v>
      </c>
      <c r="AO39">
        <f>MOD(AN39+$AO$2,360)</f>
        <v>120</v>
      </c>
      <c r="AP39" s="43">
        <f>AO39*$AP$2/360</f>
        <v>256</v>
      </c>
    </row>
    <row r="40" spans="1:42" x14ac:dyDescent="0.25">
      <c r="A40">
        <f t="shared" si="23"/>
        <v>150</v>
      </c>
      <c r="B40" s="41">
        <f t="shared" si="31"/>
        <v>0.49999999999999994</v>
      </c>
      <c r="C40" s="41">
        <f t="shared" si="31"/>
        <v>-1</v>
      </c>
      <c r="D40" s="41">
        <f t="shared" si="31"/>
        <v>0.5</v>
      </c>
      <c r="E40">
        <f t="shared" si="13"/>
        <v>6</v>
      </c>
      <c r="F40">
        <f t="shared" si="13"/>
        <v>3</v>
      </c>
      <c r="G40">
        <f t="shared" si="13"/>
        <v>2</v>
      </c>
      <c r="I40" s="41">
        <f t="shared" si="29"/>
        <v>0.49999999999999994</v>
      </c>
      <c r="J40" s="41">
        <f t="shared" si="29"/>
        <v>-1</v>
      </c>
      <c r="K40" s="41">
        <f t="shared" si="29"/>
        <v>0.5</v>
      </c>
      <c r="L40">
        <f t="shared" si="14"/>
        <v>0</v>
      </c>
      <c r="M40">
        <f t="shared" si="15"/>
        <v>-1</v>
      </c>
      <c r="N40">
        <f t="shared" si="16"/>
        <v>0</v>
      </c>
      <c r="O40" s="41">
        <f t="shared" si="17"/>
        <v>-3</v>
      </c>
      <c r="P40" s="41">
        <f t="shared" si="18"/>
        <v>-7</v>
      </c>
      <c r="Q40" s="41">
        <f t="shared" si="19"/>
        <v>-9</v>
      </c>
      <c r="S40" s="41">
        <f t="shared" si="30"/>
        <v>-0.86602540378443837</v>
      </c>
      <c r="T40" s="41">
        <f t="shared" si="30"/>
        <v>-2.45029690981724E-16</v>
      </c>
      <c r="U40" s="41">
        <f t="shared" si="30"/>
        <v>0.86602540378443915</v>
      </c>
      <c r="V40">
        <f t="shared" si="20"/>
        <v>-1</v>
      </c>
      <c r="W40">
        <f t="shared" si="8"/>
        <v>0</v>
      </c>
      <c r="X40">
        <f t="shared" si="9"/>
        <v>1</v>
      </c>
      <c r="Y40" s="41">
        <f t="shared" si="21"/>
        <v>-15</v>
      </c>
      <c r="Z40" s="41">
        <f t="shared" si="10"/>
        <v>-17</v>
      </c>
      <c r="AA40" s="41">
        <f t="shared" si="11"/>
        <v>-19</v>
      </c>
      <c r="AL40">
        <v>2</v>
      </c>
      <c r="AM40">
        <v>330</v>
      </c>
      <c r="AN40">
        <f t="shared" si="32"/>
        <v>330</v>
      </c>
      <c r="AO40">
        <f t="shared" ref="AO40:AO45" si="33">MOD(AN40+$AO$2,360)</f>
        <v>0</v>
      </c>
      <c r="AP40" s="43">
        <f>AO40*$AP$2/360</f>
        <v>0</v>
      </c>
    </row>
    <row r="41" spans="1:42" x14ac:dyDescent="0.25">
      <c r="A41">
        <f t="shared" si="23"/>
        <v>155</v>
      </c>
      <c r="B41" s="41">
        <f t="shared" si="31"/>
        <v>0.4226182617406995</v>
      </c>
      <c r="C41" s="41">
        <f t="shared" si="31"/>
        <v>-0.99619469809174555</v>
      </c>
      <c r="D41" s="41">
        <f t="shared" si="31"/>
        <v>0.57357643635104605</v>
      </c>
      <c r="E41">
        <f t="shared" si="13"/>
        <v>6</v>
      </c>
      <c r="F41">
        <f t="shared" si="13"/>
        <v>3</v>
      </c>
      <c r="G41">
        <f t="shared" si="13"/>
        <v>2</v>
      </c>
      <c r="I41" s="41">
        <f t="shared" si="29"/>
        <v>0.4226182617406995</v>
      </c>
      <c r="J41" s="41">
        <f t="shared" si="29"/>
        <v>-0.99619469809174555</v>
      </c>
      <c r="K41" s="41">
        <f t="shared" si="29"/>
        <v>0.57357643635104605</v>
      </c>
      <c r="L41">
        <f t="shared" si="14"/>
        <v>0</v>
      </c>
      <c r="M41">
        <f t="shared" si="15"/>
        <v>-1</v>
      </c>
      <c r="N41">
        <f t="shared" si="16"/>
        <v>1</v>
      </c>
      <c r="O41" s="41">
        <f t="shared" si="17"/>
        <v>-3</v>
      </c>
      <c r="P41" s="41">
        <f t="shared" si="18"/>
        <v>-7</v>
      </c>
      <c r="Q41" s="41">
        <f t="shared" si="19"/>
        <v>-8</v>
      </c>
      <c r="S41" s="41">
        <f t="shared" si="30"/>
        <v>-0.90630778703665005</v>
      </c>
      <c r="T41" s="41">
        <f t="shared" si="30"/>
        <v>8.7155742747657833E-2</v>
      </c>
      <c r="U41" s="41">
        <f t="shared" si="30"/>
        <v>0.81915204428899235</v>
      </c>
      <c r="V41">
        <f t="shared" si="20"/>
        <v>-1</v>
      </c>
      <c r="W41">
        <f t="shared" si="8"/>
        <v>0</v>
      </c>
      <c r="X41">
        <f t="shared" si="9"/>
        <v>1</v>
      </c>
      <c r="Y41" s="41">
        <f t="shared" si="21"/>
        <v>-15</v>
      </c>
      <c r="Z41" s="41">
        <f t="shared" si="10"/>
        <v>-17</v>
      </c>
      <c r="AA41" s="41">
        <f t="shared" si="11"/>
        <v>-19</v>
      </c>
      <c r="AD41" t="s">
        <v>11</v>
      </c>
      <c r="AE41" t="s">
        <v>119</v>
      </c>
      <c r="AF41" t="s">
        <v>134</v>
      </c>
      <c r="AH41" t="s">
        <v>132</v>
      </c>
      <c r="AI41" t="s">
        <v>133</v>
      </c>
      <c r="AL41">
        <v>3</v>
      </c>
      <c r="AM41">
        <v>270</v>
      </c>
      <c r="AN41">
        <f t="shared" si="32"/>
        <v>30</v>
      </c>
      <c r="AO41">
        <f t="shared" si="33"/>
        <v>60</v>
      </c>
      <c r="AP41" s="43">
        <f t="shared" ref="AP41:AP45" si="34">AO41*$AP$2/360</f>
        <v>128</v>
      </c>
    </row>
    <row r="42" spans="1:42" x14ac:dyDescent="0.25">
      <c r="A42">
        <f t="shared" si="23"/>
        <v>160</v>
      </c>
      <c r="B42" s="41">
        <f t="shared" si="31"/>
        <v>0.34202014332566888</v>
      </c>
      <c r="C42" s="41">
        <f t="shared" si="31"/>
        <v>-0.98480775301220813</v>
      </c>
      <c r="D42" s="41">
        <f t="shared" si="31"/>
        <v>0.64278760968653914</v>
      </c>
      <c r="E42">
        <f t="shared" si="13"/>
        <v>6</v>
      </c>
      <c r="F42">
        <f t="shared" si="13"/>
        <v>3</v>
      </c>
      <c r="G42">
        <f t="shared" si="13"/>
        <v>2</v>
      </c>
      <c r="I42" s="41">
        <f t="shared" si="29"/>
        <v>0.34202014332566888</v>
      </c>
      <c r="J42" s="41">
        <f t="shared" si="29"/>
        <v>-0.98480775301220813</v>
      </c>
      <c r="K42" s="41">
        <f t="shared" si="29"/>
        <v>0.64278760968653914</v>
      </c>
      <c r="L42">
        <f t="shared" si="14"/>
        <v>0</v>
      </c>
      <c r="M42">
        <f t="shared" si="15"/>
        <v>-1</v>
      </c>
      <c r="N42">
        <f t="shared" si="16"/>
        <v>1</v>
      </c>
      <c r="O42" s="41">
        <f t="shared" si="17"/>
        <v>-3</v>
      </c>
      <c r="P42" s="41">
        <f t="shared" si="18"/>
        <v>-7</v>
      </c>
      <c r="Q42" s="41">
        <f t="shared" si="19"/>
        <v>-8</v>
      </c>
      <c r="S42" s="41">
        <f t="shared" si="30"/>
        <v>-0.93969262078590843</v>
      </c>
      <c r="T42" s="41">
        <f t="shared" si="30"/>
        <v>0.17364817766692991</v>
      </c>
      <c r="U42" s="41">
        <f t="shared" si="30"/>
        <v>0.76604444311897757</v>
      </c>
      <c r="V42">
        <f t="shared" si="20"/>
        <v>-1</v>
      </c>
      <c r="W42">
        <f t="shared" si="8"/>
        <v>0</v>
      </c>
      <c r="X42">
        <f t="shared" si="9"/>
        <v>1</v>
      </c>
      <c r="Y42" s="41">
        <f t="shared" si="21"/>
        <v>-15</v>
      </c>
      <c r="Z42" s="41">
        <f t="shared" si="10"/>
        <v>-17</v>
      </c>
      <c r="AA42" s="41">
        <f t="shared" si="11"/>
        <v>-19</v>
      </c>
      <c r="AC42">
        <v>0</v>
      </c>
      <c r="AD42" t="s">
        <v>118</v>
      </c>
      <c r="AE42" t="s">
        <v>116</v>
      </c>
      <c r="AF42">
        <v>0</v>
      </c>
      <c r="AH42" s="42" t="s">
        <v>123</v>
      </c>
      <c r="AI42">
        <f t="shared" ref="AI42:AI48" si="35">BIN2DEC(AH42)</f>
        <v>0</v>
      </c>
      <c r="AL42">
        <v>4</v>
      </c>
      <c r="AM42">
        <v>90</v>
      </c>
      <c r="AN42">
        <f t="shared" si="32"/>
        <v>210</v>
      </c>
      <c r="AO42">
        <f t="shared" si="33"/>
        <v>240</v>
      </c>
      <c r="AP42" s="43">
        <f t="shared" si="34"/>
        <v>512</v>
      </c>
    </row>
    <row r="43" spans="1:42" x14ac:dyDescent="0.25">
      <c r="A43">
        <f t="shared" si="23"/>
        <v>165</v>
      </c>
      <c r="B43" s="41">
        <f t="shared" si="31"/>
        <v>0.25881904510252102</v>
      </c>
      <c r="C43" s="41">
        <f t="shared" si="31"/>
        <v>-0.96592582628906842</v>
      </c>
      <c r="D43" s="41">
        <f t="shared" si="31"/>
        <v>0.70710678118654735</v>
      </c>
      <c r="E43">
        <f t="shared" si="13"/>
        <v>6</v>
      </c>
      <c r="F43">
        <f t="shared" si="13"/>
        <v>3</v>
      </c>
      <c r="G43">
        <f t="shared" si="13"/>
        <v>2</v>
      </c>
      <c r="I43" s="41">
        <f t="shared" si="29"/>
        <v>0.25881904510252102</v>
      </c>
      <c r="J43" s="41">
        <f t="shared" si="29"/>
        <v>-0.96592582628906842</v>
      </c>
      <c r="K43" s="41">
        <f t="shared" si="29"/>
        <v>0.70710678118654735</v>
      </c>
      <c r="L43">
        <f t="shared" si="14"/>
        <v>0</v>
      </c>
      <c r="M43">
        <f t="shared" si="15"/>
        <v>-1</v>
      </c>
      <c r="N43">
        <f t="shared" si="16"/>
        <v>1</v>
      </c>
      <c r="O43" s="41">
        <f t="shared" si="17"/>
        <v>-3</v>
      </c>
      <c r="P43" s="41">
        <f t="shared" si="18"/>
        <v>-7</v>
      </c>
      <c r="Q43" s="41">
        <f t="shared" si="19"/>
        <v>-8</v>
      </c>
      <c r="S43" s="41">
        <f t="shared" si="30"/>
        <v>-0.96592582628906831</v>
      </c>
      <c r="T43" s="41">
        <f t="shared" si="30"/>
        <v>0.25881904510252024</v>
      </c>
      <c r="U43" s="41">
        <f t="shared" si="30"/>
        <v>0.70710678118654713</v>
      </c>
      <c r="V43">
        <f t="shared" si="20"/>
        <v>-1</v>
      </c>
      <c r="W43">
        <f t="shared" si="8"/>
        <v>0</v>
      </c>
      <c r="X43">
        <f t="shared" si="9"/>
        <v>1</v>
      </c>
      <c r="Y43" s="41">
        <f t="shared" si="21"/>
        <v>-15</v>
      </c>
      <c r="Z43" s="41">
        <f t="shared" si="10"/>
        <v>-17</v>
      </c>
      <c r="AA43" s="41">
        <f t="shared" si="11"/>
        <v>-19</v>
      </c>
      <c r="AC43">
        <v>1</v>
      </c>
      <c r="AD43" t="s">
        <v>82</v>
      </c>
      <c r="AE43" t="s">
        <v>112</v>
      </c>
      <c r="AF43">
        <f>16+4</f>
        <v>20</v>
      </c>
      <c r="AH43" s="42" t="s">
        <v>125</v>
      </c>
      <c r="AI43">
        <f t="shared" si="35"/>
        <v>34</v>
      </c>
      <c r="AL43">
        <v>5</v>
      </c>
      <c r="AM43">
        <v>150</v>
      </c>
      <c r="AN43">
        <f t="shared" si="32"/>
        <v>150</v>
      </c>
      <c r="AO43">
        <f t="shared" si="33"/>
        <v>180</v>
      </c>
      <c r="AP43" s="43">
        <f t="shared" si="34"/>
        <v>384</v>
      </c>
    </row>
    <row r="44" spans="1:42" x14ac:dyDescent="0.25">
      <c r="A44">
        <f t="shared" si="23"/>
        <v>170</v>
      </c>
      <c r="B44" s="41">
        <f t="shared" ref="B44:D63" si="36">SIN( ($A44+B$2)*deg2rad)</f>
        <v>0.17364817766693028</v>
      </c>
      <c r="C44" s="41">
        <f t="shared" si="36"/>
        <v>-0.93969262078590832</v>
      </c>
      <c r="D44" s="41">
        <f t="shared" si="36"/>
        <v>0.76604444311897779</v>
      </c>
      <c r="E44">
        <f t="shared" si="13"/>
        <v>6</v>
      </c>
      <c r="F44">
        <f t="shared" si="13"/>
        <v>3</v>
      </c>
      <c r="G44">
        <f t="shared" si="13"/>
        <v>2</v>
      </c>
      <c r="I44" s="41">
        <f t="shared" si="29"/>
        <v>0.17364817766693028</v>
      </c>
      <c r="J44" s="41">
        <f t="shared" si="29"/>
        <v>-0.93969262078590832</v>
      </c>
      <c r="K44" s="41">
        <f t="shared" si="29"/>
        <v>0.76604444311897779</v>
      </c>
      <c r="L44">
        <f t="shared" si="14"/>
        <v>0</v>
      </c>
      <c r="M44">
        <f t="shared" si="15"/>
        <v>-1</v>
      </c>
      <c r="N44">
        <f t="shared" si="16"/>
        <v>1</v>
      </c>
      <c r="O44" s="41">
        <f t="shared" si="17"/>
        <v>-3</v>
      </c>
      <c r="P44" s="41">
        <f t="shared" si="18"/>
        <v>-7</v>
      </c>
      <c r="Q44" s="41">
        <f t="shared" si="19"/>
        <v>-8</v>
      </c>
      <c r="S44" s="41">
        <f t="shared" si="30"/>
        <v>-0.98480775301220802</v>
      </c>
      <c r="T44" s="41">
        <f t="shared" si="30"/>
        <v>0.34202014332566893</v>
      </c>
      <c r="U44" s="41">
        <f t="shared" si="30"/>
        <v>0.64278760968653903</v>
      </c>
      <c r="V44">
        <f t="shared" si="20"/>
        <v>-1</v>
      </c>
      <c r="W44">
        <f t="shared" si="8"/>
        <v>0</v>
      </c>
      <c r="X44">
        <f t="shared" si="9"/>
        <v>1</v>
      </c>
      <c r="Y44" s="41">
        <f t="shared" si="21"/>
        <v>-15</v>
      </c>
      <c r="Z44" s="41">
        <f t="shared" si="10"/>
        <v>-17</v>
      </c>
      <c r="AA44" s="41">
        <f t="shared" si="11"/>
        <v>-19</v>
      </c>
      <c r="AC44">
        <v>2</v>
      </c>
      <c r="AD44" t="s">
        <v>84</v>
      </c>
      <c r="AE44" t="s">
        <v>114</v>
      </c>
      <c r="AF44">
        <f>32+1</f>
        <v>33</v>
      </c>
      <c r="AH44" s="42" t="s">
        <v>129</v>
      </c>
      <c r="AI44">
        <f t="shared" si="35"/>
        <v>12</v>
      </c>
      <c r="AL44">
        <v>6</v>
      </c>
      <c r="AM44">
        <v>30</v>
      </c>
      <c r="AN44">
        <f t="shared" si="32"/>
        <v>270</v>
      </c>
      <c r="AO44">
        <f t="shared" si="33"/>
        <v>300</v>
      </c>
      <c r="AP44" s="43">
        <f t="shared" si="34"/>
        <v>640</v>
      </c>
    </row>
    <row r="45" spans="1:42" x14ac:dyDescent="0.25">
      <c r="A45">
        <f t="shared" si="23"/>
        <v>175</v>
      </c>
      <c r="B45" s="41">
        <f t="shared" si="36"/>
        <v>8.7155742747658194E-2</v>
      </c>
      <c r="C45" s="41">
        <f t="shared" si="36"/>
        <v>-0.90630778703664994</v>
      </c>
      <c r="D45" s="41">
        <f t="shared" si="36"/>
        <v>0.81915204428899147</v>
      </c>
      <c r="E45">
        <f t="shared" si="13"/>
        <v>6</v>
      </c>
      <c r="F45">
        <f t="shared" si="13"/>
        <v>3</v>
      </c>
      <c r="G45">
        <f t="shared" si="13"/>
        <v>2</v>
      </c>
      <c r="I45" s="41">
        <f t="shared" si="29"/>
        <v>8.7155742747658194E-2</v>
      </c>
      <c r="J45" s="41">
        <f t="shared" si="29"/>
        <v>-0.90630778703664994</v>
      </c>
      <c r="K45" s="41">
        <f t="shared" si="29"/>
        <v>0.81915204428899147</v>
      </c>
      <c r="L45">
        <f t="shared" si="14"/>
        <v>0</v>
      </c>
      <c r="M45">
        <f t="shared" si="15"/>
        <v>-1</v>
      </c>
      <c r="N45">
        <f t="shared" si="16"/>
        <v>1</v>
      </c>
      <c r="O45" s="41">
        <f t="shared" si="17"/>
        <v>-3</v>
      </c>
      <c r="P45" s="41">
        <f t="shared" si="18"/>
        <v>-7</v>
      </c>
      <c r="Q45" s="41">
        <f t="shared" si="19"/>
        <v>-8</v>
      </c>
      <c r="S45" s="41">
        <f t="shared" si="30"/>
        <v>-0.99619469809174555</v>
      </c>
      <c r="T45" s="41">
        <f t="shared" si="30"/>
        <v>0.42261826174069955</v>
      </c>
      <c r="U45" s="41">
        <f t="shared" si="30"/>
        <v>0.57357643635104583</v>
      </c>
      <c r="V45">
        <f t="shared" si="20"/>
        <v>-1</v>
      </c>
      <c r="W45">
        <f t="shared" si="8"/>
        <v>0</v>
      </c>
      <c r="X45">
        <f t="shared" si="9"/>
        <v>1</v>
      </c>
      <c r="Y45" s="41">
        <f t="shared" si="21"/>
        <v>-15</v>
      </c>
      <c r="Z45" s="41">
        <f t="shared" si="10"/>
        <v>-17</v>
      </c>
      <c r="AA45" s="41">
        <f t="shared" si="11"/>
        <v>-19</v>
      </c>
      <c r="AC45">
        <v>3</v>
      </c>
      <c r="AD45" t="s">
        <v>83</v>
      </c>
      <c r="AE45" t="s">
        <v>113</v>
      </c>
      <c r="AF45">
        <f>16+1</f>
        <v>17</v>
      </c>
      <c r="AH45" s="42" t="s">
        <v>127</v>
      </c>
      <c r="AI45">
        <f t="shared" si="35"/>
        <v>10</v>
      </c>
      <c r="AL45" s="74" t="s">
        <v>259</v>
      </c>
      <c r="AM45" s="74">
        <v>240</v>
      </c>
      <c r="AN45">
        <f t="shared" si="32"/>
        <v>60</v>
      </c>
      <c r="AO45" s="74">
        <f t="shared" si="33"/>
        <v>90</v>
      </c>
      <c r="AP45" s="74">
        <f t="shared" si="34"/>
        <v>192</v>
      </c>
    </row>
    <row r="46" spans="1:42" x14ac:dyDescent="0.25">
      <c r="A46">
        <f t="shared" si="23"/>
        <v>180</v>
      </c>
      <c r="B46" s="41">
        <f t="shared" si="36"/>
        <v>1.22514845490862E-16</v>
      </c>
      <c r="C46" s="41">
        <f t="shared" si="36"/>
        <v>-0.8660254037844386</v>
      </c>
      <c r="D46" s="41">
        <f t="shared" si="36"/>
        <v>0.86602540378443882</v>
      </c>
      <c r="E46">
        <f t="shared" si="13"/>
        <v>6</v>
      </c>
      <c r="F46">
        <f t="shared" si="13"/>
        <v>3</v>
      </c>
      <c r="G46">
        <f t="shared" si="13"/>
        <v>2</v>
      </c>
      <c r="I46" s="41">
        <f t="shared" si="29"/>
        <v>1.22514845490862E-16</v>
      </c>
      <c r="J46" s="41">
        <f t="shared" si="29"/>
        <v>-0.8660254037844386</v>
      </c>
      <c r="K46" s="41">
        <f t="shared" si="29"/>
        <v>0.86602540378443882</v>
      </c>
      <c r="L46">
        <f t="shared" si="14"/>
        <v>0</v>
      </c>
      <c r="M46">
        <f t="shared" si="15"/>
        <v>-1</v>
      </c>
      <c r="N46">
        <f t="shared" si="16"/>
        <v>1</v>
      </c>
      <c r="O46" s="41">
        <f t="shared" si="17"/>
        <v>-3</v>
      </c>
      <c r="P46" s="41">
        <f t="shared" si="18"/>
        <v>-7</v>
      </c>
      <c r="Q46" s="41">
        <f t="shared" si="19"/>
        <v>-8</v>
      </c>
      <c r="S46" s="41">
        <f t="shared" si="30"/>
        <v>-1</v>
      </c>
      <c r="T46" s="41">
        <f t="shared" si="30"/>
        <v>0.5</v>
      </c>
      <c r="U46" s="41">
        <f t="shared" si="30"/>
        <v>0.49999999999999978</v>
      </c>
      <c r="V46">
        <f t="shared" si="20"/>
        <v>-1</v>
      </c>
      <c r="W46">
        <f t="shared" si="8"/>
        <v>0</v>
      </c>
      <c r="X46">
        <f t="shared" si="9"/>
        <v>0</v>
      </c>
      <c r="Y46" s="41">
        <f t="shared" si="21"/>
        <v>-15</v>
      </c>
      <c r="Z46" s="41">
        <f t="shared" si="10"/>
        <v>-17</v>
      </c>
      <c r="AA46" s="41">
        <f t="shared" si="11"/>
        <v>-20</v>
      </c>
      <c r="AC46">
        <v>4</v>
      </c>
      <c r="AD46" t="s">
        <v>80</v>
      </c>
      <c r="AE46" t="s">
        <v>110</v>
      </c>
      <c r="AF46">
        <f>8+2</f>
        <v>10</v>
      </c>
      <c r="AH46" s="42" t="s">
        <v>126</v>
      </c>
      <c r="AI46">
        <f t="shared" si="35"/>
        <v>17</v>
      </c>
    </row>
    <row r="47" spans="1:42" x14ac:dyDescent="0.25">
      <c r="A47">
        <f t="shared" si="23"/>
        <v>185</v>
      </c>
      <c r="B47" s="41">
        <f t="shared" si="36"/>
        <v>-8.7155742747657944E-2</v>
      </c>
      <c r="C47" s="41">
        <f t="shared" si="36"/>
        <v>-0.8191520442889918</v>
      </c>
      <c r="D47" s="41">
        <f t="shared" si="36"/>
        <v>0.90630778703665005</v>
      </c>
      <c r="E47">
        <f t="shared" si="13"/>
        <v>5</v>
      </c>
      <c r="F47">
        <f t="shared" si="13"/>
        <v>3</v>
      </c>
      <c r="G47">
        <f t="shared" si="13"/>
        <v>2</v>
      </c>
      <c r="I47" s="41">
        <f t="shared" si="29"/>
        <v>-8.7155742747657944E-2</v>
      </c>
      <c r="J47" s="41">
        <f t="shared" si="29"/>
        <v>-0.8191520442889918</v>
      </c>
      <c r="K47" s="41">
        <f t="shared" si="29"/>
        <v>0.90630778703665005</v>
      </c>
      <c r="L47">
        <f t="shared" si="14"/>
        <v>0</v>
      </c>
      <c r="M47">
        <f t="shared" si="15"/>
        <v>-1</v>
      </c>
      <c r="N47">
        <f t="shared" si="16"/>
        <v>1</v>
      </c>
      <c r="O47" s="41">
        <f t="shared" si="17"/>
        <v>-3</v>
      </c>
      <c r="P47" s="41">
        <f t="shared" si="18"/>
        <v>-7</v>
      </c>
      <c r="Q47" s="41">
        <f t="shared" si="19"/>
        <v>-8</v>
      </c>
      <c r="S47" s="41">
        <f t="shared" si="30"/>
        <v>-0.99619469809174555</v>
      </c>
      <c r="T47" s="41">
        <f t="shared" si="30"/>
        <v>0.57357643635104605</v>
      </c>
      <c r="U47" s="41">
        <f t="shared" si="30"/>
        <v>0.42261826174069933</v>
      </c>
      <c r="V47">
        <f t="shared" si="20"/>
        <v>-1</v>
      </c>
      <c r="W47">
        <f t="shared" si="8"/>
        <v>1</v>
      </c>
      <c r="X47">
        <f t="shared" si="9"/>
        <v>0</v>
      </c>
      <c r="Y47" s="41">
        <f t="shared" si="21"/>
        <v>-15</v>
      </c>
      <c r="Z47" s="41">
        <f t="shared" si="10"/>
        <v>-16</v>
      </c>
      <c r="AA47" s="41">
        <f t="shared" si="11"/>
        <v>-20</v>
      </c>
      <c r="AC47">
        <v>5</v>
      </c>
      <c r="AD47" t="s">
        <v>81</v>
      </c>
      <c r="AE47" t="s">
        <v>111</v>
      </c>
      <c r="AF47">
        <f>8+4</f>
        <v>12</v>
      </c>
      <c r="AH47" s="42" t="s">
        <v>124</v>
      </c>
      <c r="AI47">
        <f t="shared" si="35"/>
        <v>33</v>
      </c>
    </row>
    <row r="48" spans="1:42" x14ac:dyDescent="0.25">
      <c r="A48">
        <f t="shared" si="23"/>
        <v>190</v>
      </c>
      <c r="B48" s="41">
        <f t="shared" si="36"/>
        <v>-0.17364817766693047</v>
      </c>
      <c r="C48" s="41">
        <f t="shared" si="36"/>
        <v>-0.76604444311897812</v>
      </c>
      <c r="D48" s="41">
        <f t="shared" si="36"/>
        <v>0.93969262078590843</v>
      </c>
      <c r="E48">
        <f t="shared" si="13"/>
        <v>5</v>
      </c>
      <c r="F48">
        <f t="shared" si="13"/>
        <v>3</v>
      </c>
      <c r="G48">
        <f t="shared" si="13"/>
        <v>2</v>
      </c>
      <c r="I48" s="41">
        <f t="shared" si="29"/>
        <v>-0.17364817766693047</v>
      </c>
      <c r="J48" s="41">
        <f t="shared" si="29"/>
        <v>-0.76604444311897812</v>
      </c>
      <c r="K48" s="41">
        <f t="shared" si="29"/>
        <v>0.93969262078590843</v>
      </c>
      <c r="L48">
        <f t="shared" si="14"/>
        <v>0</v>
      </c>
      <c r="M48">
        <f t="shared" si="15"/>
        <v>-1</v>
      </c>
      <c r="N48">
        <f t="shared" si="16"/>
        <v>1</v>
      </c>
      <c r="O48" s="41">
        <f t="shared" si="17"/>
        <v>-3</v>
      </c>
      <c r="P48" s="41">
        <f t="shared" si="18"/>
        <v>-7</v>
      </c>
      <c r="Q48" s="41">
        <f t="shared" si="19"/>
        <v>-8</v>
      </c>
      <c r="S48" s="41">
        <f t="shared" si="30"/>
        <v>-0.98480775301220813</v>
      </c>
      <c r="T48" s="41">
        <f t="shared" si="30"/>
        <v>0.64278760968653914</v>
      </c>
      <c r="U48" s="41">
        <f t="shared" si="30"/>
        <v>0.34202014332566871</v>
      </c>
      <c r="V48">
        <f t="shared" si="20"/>
        <v>-1</v>
      </c>
      <c r="W48">
        <f t="shared" si="8"/>
        <v>1</v>
      </c>
      <c r="X48">
        <f t="shared" si="9"/>
        <v>0</v>
      </c>
      <c r="Y48" s="41">
        <f t="shared" si="21"/>
        <v>-15</v>
      </c>
      <c r="Z48" s="41">
        <f t="shared" si="10"/>
        <v>-16</v>
      </c>
      <c r="AA48" s="41">
        <f t="shared" si="11"/>
        <v>-20</v>
      </c>
      <c r="AC48">
        <v>6</v>
      </c>
      <c r="AD48" t="s">
        <v>79</v>
      </c>
      <c r="AE48" t="s">
        <v>117</v>
      </c>
      <c r="AF48">
        <f>32+ 2</f>
        <v>34</v>
      </c>
      <c r="AH48" s="42" t="s">
        <v>128</v>
      </c>
      <c r="AI48">
        <f t="shared" si="35"/>
        <v>20</v>
      </c>
    </row>
    <row r="49" spans="1:35" x14ac:dyDescent="0.25">
      <c r="A49">
        <f t="shared" si="23"/>
        <v>195</v>
      </c>
      <c r="B49" s="41">
        <f t="shared" si="36"/>
        <v>-0.25881904510252079</v>
      </c>
      <c r="C49" s="41">
        <f t="shared" si="36"/>
        <v>-0.70710678118654768</v>
      </c>
      <c r="D49" s="41">
        <f t="shared" si="36"/>
        <v>0.96592582628906831</v>
      </c>
      <c r="E49">
        <f t="shared" si="13"/>
        <v>5</v>
      </c>
      <c r="F49">
        <f t="shared" si="13"/>
        <v>3</v>
      </c>
      <c r="G49">
        <f t="shared" si="13"/>
        <v>2</v>
      </c>
      <c r="I49" s="41">
        <f t="shared" si="29"/>
        <v>-0.25881904510252079</v>
      </c>
      <c r="J49" s="41">
        <f t="shared" si="29"/>
        <v>-0.70710678118654768</v>
      </c>
      <c r="K49" s="41">
        <f t="shared" si="29"/>
        <v>0.96592582628906831</v>
      </c>
      <c r="L49">
        <f t="shared" si="14"/>
        <v>0</v>
      </c>
      <c r="M49">
        <f t="shared" si="15"/>
        <v>-1</v>
      </c>
      <c r="N49">
        <f t="shared" si="16"/>
        <v>1</v>
      </c>
      <c r="O49" s="41">
        <f t="shared" si="17"/>
        <v>-3</v>
      </c>
      <c r="P49" s="41">
        <f t="shared" si="18"/>
        <v>-7</v>
      </c>
      <c r="Q49" s="41">
        <f t="shared" si="19"/>
        <v>-8</v>
      </c>
      <c r="S49" s="41">
        <f t="shared" si="30"/>
        <v>-0.96592582628906842</v>
      </c>
      <c r="T49" s="41">
        <f t="shared" si="30"/>
        <v>0.70710678118654735</v>
      </c>
      <c r="U49" s="41">
        <f t="shared" si="30"/>
        <v>0.25881904510252079</v>
      </c>
      <c r="V49">
        <f t="shared" si="20"/>
        <v>-1</v>
      </c>
      <c r="W49">
        <f t="shared" si="8"/>
        <v>1</v>
      </c>
      <c r="X49">
        <f t="shared" si="9"/>
        <v>0</v>
      </c>
      <c r="Y49" s="41">
        <f t="shared" si="21"/>
        <v>-15</v>
      </c>
      <c r="Z49" s="41">
        <f t="shared" si="10"/>
        <v>-16</v>
      </c>
      <c r="AA49" s="41">
        <f t="shared" si="11"/>
        <v>-20</v>
      </c>
      <c r="AC49">
        <v>7</v>
      </c>
      <c r="AD49" t="s">
        <v>115</v>
      </c>
      <c r="AE49" t="s">
        <v>116</v>
      </c>
      <c r="AF49">
        <v>0</v>
      </c>
      <c r="AH49" s="42" t="s">
        <v>123</v>
      </c>
      <c r="AI49">
        <f>BIN2DEC(AH49)</f>
        <v>0</v>
      </c>
    </row>
    <row r="50" spans="1:35" x14ac:dyDescent="0.25">
      <c r="A50">
        <f t="shared" si="23"/>
        <v>200</v>
      </c>
      <c r="B50" s="41">
        <f t="shared" si="36"/>
        <v>-0.34202014332566866</v>
      </c>
      <c r="C50" s="41">
        <f t="shared" si="36"/>
        <v>-0.64278760968653958</v>
      </c>
      <c r="D50" s="41">
        <f t="shared" si="36"/>
        <v>0.98480775301220802</v>
      </c>
      <c r="E50">
        <f t="shared" si="13"/>
        <v>5</v>
      </c>
      <c r="F50">
        <f t="shared" si="13"/>
        <v>3</v>
      </c>
      <c r="G50">
        <f t="shared" si="13"/>
        <v>2</v>
      </c>
      <c r="I50" s="41">
        <f t="shared" si="29"/>
        <v>-0.34202014332566866</v>
      </c>
      <c r="J50" s="41">
        <f t="shared" si="29"/>
        <v>-0.64278760968653958</v>
      </c>
      <c r="K50" s="41">
        <f t="shared" si="29"/>
        <v>0.98480775301220802</v>
      </c>
      <c r="L50">
        <f t="shared" si="14"/>
        <v>0</v>
      </c>
      <c r="M50">
        <f t="shared" si="15"/>
        <v>-1</v>
      </c>
      <c r="N50">
        <f t="shared" si="16"/>
        <v>1</v>
      </c>
      <c r="O50" s="41">
        <f t="shared" si="17"/>
        <v>-3</v>
      </c>
      <c r="P50" s="41">
        <f t="shared" si="18"/>
        <v>-7</v>
      </c>
      <c r="Q50" s="41">
        <f t="shared" si="19"/>
        <v>-8</v>
      </c>
      <c r="S50" s="41">
        <f t="shared" si="30"/>
        <v>-0.93969262078590832</v>
      </c>
      <c r="T50" s="41">
        <f t="shared" si="30"/>
        <v>0.76604444311897779</v>
      </c>
      <c r="U50" s="41">
        <f t="shared" si="30"/>
        <v>0.1736481776669305</v>
      </c>
      <c r="V50">
        <f t="shared" si="20"/>
        <v>-1</v>
      </c>
      <c r="W50">
        <f t="shared" si="8"/>
        <v>1</v>
      </c>
      <c r="X50">
        <f t="shared" si="9"/>
        <v>0</v>
      </c>
      <c r="Y50" s="41">
        <f t="shared" si="21"/>
        <v>-15</v>
      </c>
      <c r="Z50" s="41">
        <f t="shared" si="10"/>
        <v>-16</v>
      </c>
      <c r="AA50" s="41">
        <f t="shared" si="11"/>
        <v>-20</v>
      </c>
    </row>
    <row r="51" spans="1:35" x14ac:dyDescent="0.25">
      <c r="A51">
        <f t="shared" si="23"/>
        <v>205</v>
      </c>
      <c r="B51" s="41">
        <f t="shared" si="36"/>
        <v>-0.42261826174069927</v>
      </c>
      <c r="C51" s="41">
        <f t="shared" si="36"/>
        <v>-0.57357643635104649</v>
      </c>
      <c r="D51" s="41">
        <f t="shared" si="36"/>
        <v>0.99619469809174555</v>
      </c>
      <c r="E51">
        <f t="shared" si="13"/>
        <v>5</v>
      </c>
      <c r="F51">
        <f t="shared" si="13"/>
        <v>3</v>
      </c>
      <c r="G51">
        <f t="shared" si="13"/>
        <v>2</v>
      </c>
      <c r="I51" s="41">
        <f t="shared" si="29"/>
        <v>-0.42261826174069927</v>
      </c>
      <c r="J51" s="41">
        <f t="shared" si="29"/>
        <v>-0.57357643635104649</v>
      </c>
      <c r="K51" s="41">
        <f t="shared" si="29"/>
        <v>0.99619469809174555</v>
      </c>
      <c r="L51">
        <f t="shared" si="14"/>
        <v>0</v>
      </c>
      <c r="M51">
        <f t="shared" si="15"/>
        <v>-1</v>
      </c>
      <c r="N51">
        <f t="shared" si="16"/>
        <v>1</v>
      </c>
      <c r="O51" s="41">
        <f t="shared" si="17"/>
        <v>-3</v>
      </c>
      <c r="P51" s="41">
        <f t="shared" si="18"/>
        <v>-7</v>
      </c>
      <c r="Q51" s="41">
        <f t="shared" si="19"/>
        <v>-8</v>
      </c>
      <c r="S51" s="41">
        <f t="shared" si="30"/>
        <v>-0.90630778703664994</v>
      </c>
      <c r="T51" s="41">
        <f t="shared" si="30"/>
        <v>0.81915204428899147</v>
      </c>
      <c r="U51" s="41">
        <f t="shared" si="30"/>
        <v>8.7155742747658443E-2</v>
      </c>
      <c r="V51">
        <f t="shared" si="20"/>
        <v>-1</v>
      </c>
      <c r="W51">
        <f t="shared" si="8"/>
        <v>1</v>
      </c>
      <c r="X51">
        <f t="shared" si="9"/>
        <v>0</v>
      </c>
      <c r="Y51" s="41">
        <f t="shared" si="21"/>
        <v>-15</v>
      </c>
      <c r="Z51" s="41">
        <f t="shared" si="10"/>
        <v>-16</v>
      </c>
      <c r="AA51" s="41">
        <f t="shared" si="11"/>
        <v>-20</v>
      </c>
    </row>
    <row r="52" spans="1:35" x14ac:dyDescent="0.25">
      <c r="A52">
        <f t="shared" si="23"/>
        <v>210</v>
      </c>
      <c r="B52" s="41">
        <f t="shared" si="36"/>
        <v>-0.50000000000000011</v>
      </c>
      <c r="C52" s="41">
        <f t="shared" si="36"/>
        <v>-0.50000000000000044</v>
      </c>
      <c r="D52" s="41">
        <f t="shared" si="36"/>
        <v>1</v>
      </c>
      <c r="E52">
        <f t="shared" si="13"/>
        <v>5</v>
      </c>
      <c r="F52">
        <f t="shared" si="13"/>
        <v>3</v>
      </c>
      <c r="G52">
        <f t="shared" si="13"/>
        <v>2</v>
      </c>
      <c r="I52" s="41">
        <f t="shared" si="29"/>
        <v>-0.50000000000000011</v>
      </c>
      <c r="J52" s="41">
        <f t="shared" si="29"/>
        <v>-0.50000000000000044</v>
      </c>
      <c r="K52" s="41">
        <f t="shared" si="29"/>
        <v>1</v>
      </c>
      <c r="L52">
        <f t="shared" si="14"/>
        <v>0</v>
      </c>
      <c r="M52">
        <f t="shared" si="15"/>
        <v>0</v>
      </c>
      <c r="N52">
        <f t="shared" si="16"/>
        <v>1</v>
      </c>
      <c r="O52" s="41">
        <f t="shared" si="17"/>
        <v>-3</v>
      </c>
      <c r="P52" s="41">
        <f t="shared" si="18"/>
        <v>-6</v>
      </c>
      <c r="Q52" s="41">
        <f t="shared" si="19"/>
        <v>-8</v>
      </c>
      <c r="S52" s="41">
        <f t="shared" si="30"/>
        <v>-0.8660254037844386</v>
      </c>
      <c r="T52" s="41">
        <f t="shared" si="30"/>
        <v>0.86602540378443882</v>
      </c>
      <c r="U52" s="41">
        <f t="shared" si="30"/>
        <v>3.67544536472586E-16</v>
      </c>
      <c r="V52">
        <f t="shared" si="20"/>
        <v>-1</v>
      </c>
      <c r="W52">
        <f t="shared" si="8"/>
        <v>1</v>
      </c>
      <c r="X52">
        <f t="shared" si="9"/>
        <v>0</v>
      </c>
      <c r="Y52" s="41">
        <f t="shared" si="21"/>
        <v>-15</v>
      </c>
      <c r="Z52" s="41">
        <f t="shared" si="10"/>
        <v>-16</v>
      </c>
      <c r="AA52" s="41">
        <f t="shared" si="11"/>
        <v>-20</v>
      </c>
    </row>
    <row r="53" spans="1:35" x14ac:dyDescent="0.25">
      <c r="A53">
        <f t="shared" si="23"/>
        <v>215</v>
      </c>
      <c r="B53" s="41">
        <f t="shared" si="36"/>
        <v>-0.57357643635104616</v>
      </c>
      <c r="C53" s="41">
        <f t="shared" si="36"/>
        <v>-0.42261826174069922</v>
      </c>
      <c r="D53" s="41">
        <f t="shared" si="36"/>
        <v>0.99619469809174555</v>
      </c>
      <c r="E53">
        <f t="shared" si="13"/>
        <v>5</v>
      </c>
      <c r="F53">
        <f t="shared" si="13"/>
        <v>3</v>
      </c>
      <c r="G53">
        <f t="shared" si="13"/>
        <v>2</v>
      </c>
      <c r="I53" s="41">
        <f t="shared" si="29"/>
        <v>-0.57357643635104616</v>
      </c>
      <c r="J53" s="41">
        <f t="shared" si="29"/>
        <v>-0.42261826174069922</v>
      </c>
      <c r="K53" s="41">
        <f t="shared" si="29"/>
        <v>0.99619469809174555</v>
      </c>
      <c r="L53">
        <f t="shared" si="14"/>
        <v>-1</v>
      </c>
      <c r="M53">
        <f t="shared" si="15"/>
        <v>0</v>
      </c>
      <c r="N53">
        <f t="shared" si="16"/>
        <v>1</v>
      </c>
      <c r="O53" s="41">
        <f t="shared" si="17"/>
        <v>-4</v>
      </c>
      <c r="P53" s="41">
        <f t="shared" si="18"/>
        <v>-6</v>
      </c>
      <c r="Q53" s="41">
        <f t="shared" si="19"/>
        <v>-8</v>
      </c>
      <c r="S53" s="41">
        <f t="shared" si="30"/>
        <v>-0.8191520442889918</v>
      </c>
      <c r="T53" s="41">
        <f t="shared" si="30"/>
        <v>0.90630778703665005</v>
      </c>
      <c r="U53" s="41">
        <f t="shared" si="30"/>
        <v>-8.7155742747657708E-2</v>
      </c>
      <c r="V53">
        <f t="shared" si="20"/>
        <v>-1</v>
      </c>
      <c r="W53">
        <f t="shared" si="8"/>
        <v>1</v>
      </c>
      <c r="X53">
        <f t="shared" si="9"/>
        <v>0</v>
      </c>
      <c r="Y53" s="41">
        <f t="shared" si="21"/>
        <v>-15</v>
      </c>
      <c r="Z53" s="41">
        <f t="shared" si="10"/>
        <v>-16</v>
      </c>
      <c r="AA53" s="41">
        <f t="shared" si="11"/>
        <v>-20</v>
      </c>
    </row>
    <row r="54" spans="1:35" x14ac:dyDescent="0.25">
      <c r="A54">
        <f>A53+5</f>
        <v>220</v>
      </c>
      <c r="B54" s="41">
        <f t="shared" si="36"/>
        <v>-0.64278760968653925</v>
      </c>
      <c r="C54" s="41">
        <f t="shared" si="36"/>
        <v>-0.3420201433256686</v>
      </c>
      <c r="D54" s="41">
        <f t="shared" si="36"/>
        <v>0.98480775301220813</v>
      </c>
      <c r="E54">
        <f t="shared" si="13"/>
        <v>5</v>
      </c>
      <c r="F54">
        <f t="shared" si="13"/>
        <v>3</v>
      </c>
      <c r="G54">
        <f t="shared" si="13"/>
        <v>2</v>
      </c>
      <c r="I54" s="41">
        <f t="shared" si="29"/>
        <v>-0.64278760968653925</v>
      </c>
      <c r="J54" s="41">
        <f t="shared" si="29"/>
        <v>-0.3420201433256686</v>
      </c>
      <c r="K54" s="41">
        <f t="shared" si="29"/>
        <v>0.98480775301220813</v>
      </c>
      <c r="L54">
        <f t="shared" si="14"/>
        <v>-1</v>
      </c>
      <c r="M54">
        <f t="shared" si="15"/>
        <v>0</v>
      </c>
      <c r="N54">
        <f t="shared" si="16"/>
        <v>1</v>
      </c>
      <c r="O54" s="41">
        <f t="shared" si="17"/>
        <v>-4</v>
      </c>
      <c r="P54" s="41">
        <f t="shared" si="18"/>
        <v>-6</v>
      </c>
      <c r="Q54" s="41">
        <f t="shared" si="19"/>
        <v>-8</v>
      </c>
      <c r="S54" s="41">
        <f t="shared" si="30"/>
        <v>-0.76604444311897812</v>
      </c>
      <c r="T54" s="41">
        <f t="shared" si="30"/>
        <v>0.93969262078590843</v>
      </c>
      <c r="U54" s="41">
        <f t="shared" si="30"/>
        <v>-0.17364817766692978</v>
      </c>
      <c r="V54">
        <f t="shared" si="20"/>
        <v>-1</v>
      </c>
      <c r="W54">
        <f t="shared" si="8"/>
        <v>1</v>
      </c>
      <c r="X54">
        <f t="shared" si="9"/>
        <v>0</v>
      </c>
      <c r="Y54" s="41">
        <f t="shared" si="21"/>
        <v>-15</v>
      </c>
      <c r="Z54" s="41">
        <f t="shared" si="10"/>
        <v>-16</v>
      </c>
      <c r="AA54" s="41">
        <f t="shared" si="11"/>
        <v>-20</v>
      </c>
    </row>
    <row r="55" spans="1:35" x14ac:dyDescent="0.25">
      <c r="A55">
        <f t="shared" si="23"/>
        <v>225</v>
      </c>
      <c r="B55" s="41">
        <f t="shared" si="36"/>
        <v>-0.70710678118654746</v>
      </c>
      <c r="C55" s="41">
        <f t="shared" si="36"/>
        <v>-0.25881904510252068</v>
      </c>
      <c r="D55" s="41">
        <f t="shared" si="36"/>
        <v>0.96592582628906842</v>
      </c>
      <c r="E55">
        <f t="shared" si="13"/>
        <v>5</v>
      </c>
      <c r="F55">
        <f t="shared" si="13"/>
        <v>3</v>
      </c>
      <c r="G55">
        <f t="shared" si="13"/>
        <v>2</v>
      </c>
      <c r="I55" s="41">
        <f t="shared" si="29"/>
        <v>-0.70710678118654746</v>
      </c>
      <c r="J55" s="41">
        <f t="shared" si="29"/>
        <v>-0.25881904510252068</v>
      </c>
      <c r="K55" s="41">
        <f t="shared" si="29"/>
        <v>0.96592582628906842</v>
      </c>
      <c r="L55">
        <f t="shared" si="14"/>
        <v>-1</v>
      </c>
      <c r="M55">
        <f t="shared" si="15"/>
        <v>0</v>
      </c>
      <c r="N55">
        <f t="shared" si="16"/>
        <v>1</v>
      </c>
      <c r="O55" s="41">
        <f t="shared" si="17"/>
        <v>-4</v>
      </c>
      <c r="P55" s="41">
        <f t="shared" si="18"/>
        <v>-6</v>
      </c>
      <c r="Q55" s="41">
        <f t="shared" si="19"/>
        <v>-8</v>
      </c>
      <c r="S55" s="41">
        <f t="shared" si="30"/>
        <v>-0.70710678118654768</v>
      </c>
      <c r="T55" s="41">
        <f t="shared" si="30"/>
        <v>0.96592582628906831</v>
      </c>
      <c r="U55" s="41">
        <f t="shared" si="30"/>
        <v>-0.25881904510252013</v>
      </c>
      <c r="V55">
        <f t="shared" si="20"/>
        <v>-1</v>
      </c>
      <c r="W55">
        <f t="shared" si="8"/>
        <v>1</v>
      </c>
      <c r="X55">
        <f t="shared" si="9"/>
        <v>0</v>
      </c>
      <c r="Y55" s="41">
        <f t="shared" si="21"/>
        <v>-15</v>
      </c>
      <c r="Z55" s="41">
        <f t="shared" si="10"/>
        <v>-16</v>
      </c>
      <c r="AA55" s="41">
        <f t="shared" si="11"/>
        <v>-20</v>
      </c>
    </row>
    <row r="56" spans="1:35" x14ac:dyDescent="0.25">
      <c r="A56">
        <f t="shared" si="23"/>
        <v>230</v>
      </c>
      <c r="B56" s="41">
        <f t="shared" si="36"/>
        <v>-0.7660444431189779</v>
      </c>
      <c r="C56" s="41">
        <f t="shared" si="36"/>
        <v>-0.17364817766693039</v>
      </c>
      <c r="D56" s="41">
        <f t="shared" si="36"/>
        <v>0.93969262078590865</v>
      </c>
      <c r="E56">
        <f t="shared" si="13"/>
        <v>5</v>
      </c>
      <c r="F56">
        <f t="shared" si="13"/>
        <v>3</v>
      </c>
      <c r="G56">
        <f t="shared" si="13"/>
        <v>2</v>
      </c>
      <c r="I56" s="41">
        <f t="shared" si="29"/>
        <v>-0.7660444431189779</v>
      </c>
      <c r="J56" s="41">
        <f t="shared" si="29"/>
        <v>-0.17364817766693039</v>
      </c>
      <c r="K56" s="41">
        <f t="shared" si="29"/>
        <v>0.93969262078590865</v>
      </c>
      <c r="L56">
        <f t="shared" si="14"/>
        <v>-1</v>
      </c>
      <c r="M56">
        <f t="shared" si="15"/>
        <v>0</v>
      </c>
      <c r="N56">
        <f t="shared" si="16"/>
        <v>1</v>
      </c>
      <c r="O56" s="41">
        <f t="shared" si="17"/>
        <v>-4</v>
      </c>
      <c r="P56" s="41">
        <f t="shared" si="18"/>
        <v>-6</v>
      </c>
      <c r="Q56" s="41">
        <f t="shared" si="19"/>
        <v>-8</v>
      </c>
      <c r="S56" s="41">
        <f t="shared" si="30"/>
        <v>-0.64278760968653958</v>
      </c>
      <c r="T56" s="41">
        <f t="shared" si="30"/>
        <v>0.98480775301220802</v>
      </c>
      <c r="U56" s="41">
        <f t="shared" si="30"/>
        <v>-0.34202014332566799</v>
      </c>
      <c r="V56">
        <f t="shared" si="20"/>
        <v>-1</v>
      </c>
      <c r="W56">
        <f t="shared" si="8"/>
        <v>1</v>
      </c>
      <c r="X56">
        <f t="shared" si="9"/>
        <v>0</v>
      </c>
      <c r="Y56" s="41">
        <f t="shared" si="21"/>
        <v>-15</v>
      </c>
      <c r="Z56" s="41">
        <f t="shared" si="10"/>
        <v>-16</v>
      </c>
      <c r="AA56" s="41">
        <f t="shared" si="11"/>
        <v>-20</v>
      </c>
    </row>
    <row r="57" spans="1:35" x14ac:dyDescent="0.25">
      <c r="A57">
        <f t="shared" si="23"/>
        <v>235</v>
      </c>
      <c r="B57" s="41">
        <f t="shared" si="36"/>
        <v>-0.81915204428899158</v>
      </c>
      <c r="C57" s="41">
        <f t="shared" si="36"/>
        <v>-8.7155742747658319E-2</v>
      </c>
      <c r="D57" s="41">
        <f t="shared" si="36"/>
        <v>0.90630778703665027</v>
      </c>
      <c r="E57">
        <f t="shared" si="13"/>
        <v>5</v>
      </c>
      <c r="F57">
        <f t="shared" si="13"/>
        <v>3</v>
      </c>
      <c r="G57">
        <f t="shared" si="13"/>
        <v>2</v>
      </c>
      <c r="I57" s="41">
        <f t="shared" si="29"/>
        <v>-0.81915204428899158</v>
      </c>
      <c r="J57" s="41">
        <f t="shared" si="29"/>
        <v>-8.7155742747658319E-2</v>
      </c>
      <c r="K57" s="41">
        <f t="shared" si="29"/>
        <v>0.90630778703665027</v>
      </c>
      <c r="L57">
        <f t="shared" si="14"/>
        <v>-1</v>
      </c>
      <c r="M57">
        <f t="shared" si="15"/>
        <v>0</v>
      </c>
      <c r="N57">
        <f t="shared" si="16"/>
        <v>1</v>
      </c>
      <c r="O57" s="41">
        <f t="shared" si="17"/>
        <v>-4</v>
      </c>
      <c r="P57" s="41">
        <f t="shared" si="18"/>
        <v>-6</v>
      </c>
      <c r="Q57" s="41">
        <f t="shared" si="19"/>
        <v>-8</v>
      </c>
      <c r="S57" s="41">
        <f t="shared" si="30"/>
        <v>-0.57357643635104649</v>
      </c>
      <c r="T57" s="41">
        <f t="shared" si="30"/>
        <v>0.99619469809174555</v>
      </c>
      <c r="U57" s="41">
        <f t="shared" si="30"/>
        <v>-0.42261826174069866</v>
      </c>
      <c r="V57">
        <f t="shared" si="20"/>
        <v>-1</v>
      </c>
      <c r="W57">
        <f t="shared" si="8"/>
        <v>1</v>
      </c>
      <c r="X57">
        <f t="shared" si="9"/>
        <v>0</v>
      </c>
      <c r="Y57" s="41">
        <f t="shared" si="21"/>
        <v>-15</v>
      </c>
      <c r="Z57" s="41">
        <f t="shared" si="10"/>
        <v>-16</v>
      </c>
      <c r="AA57" s="41">
        <f t="shared" si="11"/>
        <v>-20</v>
      </c>
    </row>
    <row r="58" spans="1:35" x14ac:dyDescent="0.25">
      <c r="A58">
        <f t="shared" si="23"/>
        <v>240</v>
      </c>
      <c r="B58" s="41">
        <f t="shared" si="36"/>
        <v>-0.86602540378443837</v>
      </c>
      <c r="C58" s="41">
        <f t="shared" si="36"/>
        <v>-2.45029690981724E-16</v>
      </c>
      <c r="D58" s="41">
        <f t="shared" si="36"/>
        <v>0.86602540378443915</v>
      </c>
      <c r="E58">
        <f t="shared" si="13"/>
        <v>5</v>
      </c>
      <c r="F58">
        <f t="shared" si="13"/>
        <v>3</v>
      </c>
      <c r="G58">
        <f t="shared" si="13"/>
        <v>2</v>
      </c>
      <c r="I58" s="41">
        <f t="shared" si="29"/>
        <v>-0.86602540378443837</v>
      </c>
      <c r="J58" s="41">
        <f t="shared" si="29"/>
        <v>-2.45029690981724E-16</v>
      </c>
      <c r="K58" s="41">
        <f t="shared" si="29"/>
        <v>0.86602540378443915</v>
      </c>
      <c r="L58">
        <f t="shared" si="14"/>
        <v>-1</v>
      </c>
      <c r="M58">
        <f t="shared" si="15"/>
        <v>0</v>
      </c>
      <c r="N58">
        <f t="shared" si="16"/>
        <v>1</v>
      </c>
      <c r="O58" s="41">
        <f t="shared" si="17"/>
        <v>-4</v>
      </c>
      <c r="P58" s="41">
        <f t="shared" si="18"/>
        <v>-6</v>
      </c>
      <c r="Q58" s="41">
        <f t="shared" si="19"/>
        <v>-8</v>
      </c>
      <c r="S58" s="41">
        <f t="shared" si="30"/>
        <v>-0.50000000000000044</v>
      </c>
      <c r="T58" s="41">
        <f t="shared" si="30"/>
        <v>1</v>
      </c>
      <c r="U58" s="41">
        <f t="shared" si="30"/>
        <v>-0.49999999999999917</v>
      </c>
      <c r="V58">
        <f t="shared" si="20"/>
        <v>0</v>
      </c>
      <c r="W58">
        <f t="shared" si="8"/>
        <v>1</v>
      </c>
      <c r="X58">
        <f t="shared" si="9"/>
        <v>0</v>
      </c>
      <c r="Y58" s="41">
        <f t="shared" si="21"/>
        <v>-14</v>
      </c>
      <c r="Z58" s="41">
        <f t="shared" si="10"/>
        <v>-16</v>
      </c>
      <c r="AA58" s="41">
        <f t="shared" si="11"/>
        <v>-20</v>
      </c>
    </row>
    <row r="59" spans="1:35" x14ac:dyDescent="0.25">
      <c r="A59">
        <f t="shared" si="23"/>
        <v>245</v>
      </c>
      <c r="B59" s="41">
        <f t="shared" si="36"/>
        <v>-0.90630778703665005</v>
      </c>
      <c r="C59" s="41">
        <f t="shared" si="36"/>
        <v>8.7155742747657833E-2</v>
      </c>
      <c r="D59" s="41">
        <f t="shared" si="36"/>
        <v>0.81915204428899235</v>
      </c>
      <c r="E59">
        <f t="shared" si="13"/>
        <v>5</v>
      </c>
      <c r="F59">
        <f t="shared" si="13"/>
        <v>4</v>
      </c>
      <c r="G59">
        <f t="shared" si="13"/>
        <v>2</v>
      </c>
      <c r="I59" s="41">
        <f t="shared" si="29"/>
        <v>-0.90630778703665005</v>
      </c>
      <c r="J59" s="41">
        <f t="shared" si="29"/>
        <v>8.7155742747657833E-2</v>
      </c>
      <c r="K59" s="41">
        <f t="shared" si="29"/>
        <v>0.81915204428899235</v>
      </c>
      <c r="L59">
        <f t="shared" si="14"/>
        <v>-1</v>
      </c>
      <c r="M59">
        <f t="shared" si="15"/>
        <v>0</v>
      </c>
      <c r="N59">
        <f t="shared" si="16"/>
        <v>1</v>
      </c>
      <c r="O59" s="41">
        <f t="shared" si="17"/>
        <v>-4</v>
      </c>
      <c r="P59" s="41">
        <f t="shared" si="18"/>
        <v>-6</v>
      </c>
      <c r="Q59" s="41">
        <f t="shared" si="19"/>
        <v>-8</v>
      </c>
      <c r="S59" s="41">
        <f t="shared" si="30"/>
        <v>-0.42261826174069922</v>
      </c>
      <c r="T59" s="41">
        <f t="shared" si="30"/>
        <v>0.99619469809174555</v>
      </c>
      <c r="U59" s="41">
        <f t="shared" si="30"/>
        <v>-0.57357643635104671</v>
      </c>
      <c r="V59">
        <f t="shared" si="20"/>
        <v>0</v>
      </c>
      <c r="W59">
        <f t="shared" si="8"/>
        <v>1</v>
      </c>
      <c r="X59">
        <f t="shared" si="9"/>
        <v>-1</v>
      </c>
      <c r="Y59" s="41">
        <f t="shared" si="21"/>
        <v>-14</v>
      </c>
      <c r="Z59" s="41">
        <f t="shared" si="10"/>
        <v>-16</v>
      </c>
      <c r="AA59" s="41">
        <f t="shared" si="11"/>
        <v>-21</v>
      </c>
    </row>
    <row r="60" spans="1:35" x14ac:dyDescent="0.25">
      <c r="A60">
        <f t="shared" si="23"/>
        <v>250</v>
      </c>
      <c r="B60" s="41">
        <f t="shared" si="36"/>
        <v>-0.93969262078590843</v>
      </c>
      <c r="C60" s="41">
        <f t="shared" si="36"/>
        <v>0.17364817766692991</v>
      </c>
      <c r="D60" s="41">
        <f t="shared" si="36"/>
        <v>0.76604444311897757</v>
      </c>
      <c r="E60">
        <f t="shared" si="13"/>
        <v>5</v>
      </c>
      <c r="F60">
        <f t="shared" si="13"/>
        <v>4</v>
      </c>
      <c r="G60">
        <f t="shared" si="13"/>
        <v>2</v>
      </c>
      <c r="I60" s="41">
        <f t="shared" si="29"/>
        <v>-0.93969262078590843</v>
      </c>
      <c r="J60" s="41">
        <f t="shared" si="29"/>
        <v>0.17364817766692991</v>
      </c>
      <c r="K60" s="41">
        <f t="shared" si="29"/>
        <v>0.76604444311897757</v>
      </c>
      <c r="L60">
        <f t="shared" si="14"/>
        <v>-1</v>
      </c>
      <c r="M60">
        <f t="shared" si="15"/>
        <v>0</v>
      </c>
      <c r="N60">
        <f t="shared" si="16"/>
        <v>1</v>
      </c>
      <c r="O60" s="41">
        <f t="shared" si="17"/>
        <v>-4</v>
      </c>
      <c r="P60" s="41">
        <f t="shared" si="18"/>
        <v>-6</v>
      </c>
      <c r="Q60" s="41">
        <f t="shared" si="19"/>
        <v>-8</v>
      </c>
      <c r="S60" s="41">
        <f t="shared" si="30"/>
        <v>-0.3420201433256686</v>
      </c>
      <c r="T60" s="41">
        <f t="shared" si="30"/>
        <v>0.98480775301220813</v>
      </c>
      <c r="U60" s="41">
        <f t="shared" si="30"/>
        <v>-0.64278760968653981</v>
      </c>
      <c r="V60">
        <f t="shared" si="20"/>
        <v>0</v>
      </c>
      <c r="W60">
        <f t="shared" si="8"/>
        <v>1</v>
      </c>
      <c r="X60">
        <f t="shared" si="9"/>
        <v>-1</v>
      </c>
      <c r="Y60" s="41">
        <f t="shared" si="21"/>
        <v>-14</v>
      </c>
      <c r="Z60" s="41">
        <f t="shared" si="10"/>
        <v>-16</v>
      </c>
      <c r="AA60" s="41">
        <f t="shared" si="11"/>
        <v>-21</v>
      </c>
    </row>
    <row r="61" spans="1:35" x14ac:dyDescent="0.25">
      <c r="A61">
        <f t="shared" si="23"/>
        <v>255</v>
      </c>
      <c r="B61" s="41">
        <f t="shared" si="36"/>
        <v>-0.96592582628906831</v>
      </c>
      <c r="C61" s="41">
        <f t="shared" si="36"/>
        <v>0.25881904510252024</v>
      </c>
      <c r="D61" s="41">
        <f t="shared" si="36"/>
        <v>0.70710678118654713</v>
      </c>
      <c r="E61">
        <f t="shared" si="13"/>
        <v>5</v>
      </c>
      <c r="F61">
        <f t="shared" si="13"/>
        <v>4</v>
      </c>
      <c r="G61">
        <f t="shared" si="13"/>
        <v>2</v>
      </c>
      <c r="I61" s="41">
        <f t="shared" si="29"/>
        <v>-0.96592582628906831</v>
      </c>
      <c r="J61" s="41">
        <f t="shared" si="29"/>
        <v>0.25881904510252024</v>
      </c>
      <c r="K61" s="41">
        <f t="shared" si="29"/>
        <v>0.70710678118654713</v>
      </c>
      <c r="L61">
        <f t="shared" si="14"/>
        <v>-1</v>
      </c>
      <c r="M61">
        <f t="shared" si="15"/>
        <v>0</v>
      </c>
      <c r="N61">
        <f t="shared" si="16"/>
        <v>1</v>
      </c>
      <c r="O61" s="41">
        <f t="shared" si="17"/>
        <v>-4</v>
      </c>
      <c r="P61" s="41">
        <f t="shared" si="18"/>
        <v>-6</v>
      </c>
      <c r="Q61" s="41">
        <f t="shared" si="19"/>
        <v>-8</v>
      </c>
      <c r="S61" s="41">
        <f t="shared" si="30"/>
        <v>-0.25881904510252068</v>
      </c>
      <c r="T61" s="41">
        <f t="shared" si="30"/>
        <v>0.96592582628906842</v>
      </c>
      <c r="U61" s="41">
        <f t="shared" si="30"/>
        <v>-0.70710678118654791</v>
      </c>
      <c r="V61">
        <f t="shared" si="20"/>
        <v>0</v>
      </c>
      <c r="W61">
        <f t="shared" si="8"/>
        <v>1</v>
      </c>
      <c r="X61">
        <f t="shared" si="9"/>
        <v>-1</v>
      </c>
      <c r="Y61" s="41">
        <f t="shared" si="21"/>
        <v>-14</v>
      </c>
      <c r="Z61" s="41">
        <f t="shared" si="10"/>
        <v>-16</v>
      </c>
      <c r="AA61" s="41">
        <f t="shared" si="11"/>
        <v>-21</v>
      </c>
    </row>
    <row r="62" spans="1:35" x14ac:dyDescent="0.25">
      <c r="A62">
        <f t="shared" si="23"/>
        <v>260</v>
      </c>
      <c r="B62" s="41">
        <f t="shared" si="36"/>
        <v>-0.98480775301220802</v>
      </c>
      <c r="C62" s="41">
        <f t="shared" si="36"/>
        <v>0.34202014332566893</v>
      </c>
      <c r="D62" s="41">
        <f t="shared" si="36"/>
        <v>0.64278760968653903</v>
      </c>
      <c r="E62">
        <f t="shared" si="13"/>
        <v>5</v>
      </c>
      <c r="F62">
        <f t="shared" si="13"/>
        <v>4</v>
      </c>
      <c r="G62">
        <f t="shared" si="13"/>
        <v>2</v>
      </c>
      <c r="I62" s="41">
        <f t="shared" si="29"/>
        <v>-0.98480775301220802</v>
      </c>
      <c r="J62" s="41">
        <f t="shared" si="29"/>
        <v>0.34202014332566893</v>
      </c>
      <c r="K62" s="41">
        <f t="shared" si="29"/>
        <v>0.64278760968653903</v>
      </c>
      <c r="L62">
        <f t="shared" si="14"/>
        <v>-1</v>
      </c>
      <c r="M62">
        <f t="shared" si="15"/>
        <v>0</v>
      </c>
      <c r="N62">
        <f t="shared" si="16"/>
        <v>1</v>
      </c>
      <c r="O62" s="41">
        <f t="shared" si="17"/>
        <v>-4</v>
      </c>
      <c r="P62" s="41">
        <f t="shared" si="18"/>
        <v>-6</v>
      </c>
      <c r="Q62" s="41">
        <f t="shared" si="19"/>
        <v>-8</v>
      </c>
      <c r="S62" s="41">
        <f t="shared" si="30"/>
        <v>-0.17364817766693039</v>
      </c>
      <c r="T62" s="41">
        <f t="shared" si="30"/>
        <v>0.93969262078590865</v>
      </c>
      <c r="U62" s="41">
        <f t="shared" si="30"/>
        <v>-0.76604444311897824</v>
      </c>
      <c r="V62">
        <f t="shared" si="20"/>
        <v>0</v>
      </c>
      <c r="W62">
        <f t="shared" si="8"/>
        <v>1</v>
      </c>
      <c r="X62">
        <f t="shared" si="9"/>
        <v>-1</v>
      </c>
      <c r="Y62" s="41">
        <f t="shared" si="21"/>
        <v>-14</v>
      </c>
      <c r="Z62" s="41">
        <f t="shared" si="10"/>
        <v>-16</v>
      </c>
      <c r="AA62" s="41">
        <f t="shared" si="11"/>
        <v>-21</v>
      </c>
    </row>
    <row r="63" spans="1:35" x14ac:dyDescent="0.25">
      <c r="A63">
        <f t="shared" si="23"/>
        <v>265</v>
      </c>
      <c r="B63" s="41">
        <f t="shared" si="36"/>
        <v>-0.99619469809174555</v>
      </c>
      <c r="C63" s="41">
        <f t="shared" si="36"/>
        <v>0.42261826174069955</v>
      </c>
      <c r="D63" s="41">
        <f t="shared" si="36"/>
        <v>0.57357643635104583</v>
      </c>
      <c r="E63">
        <f t="shared" si="13"/>
        <v>5</v>
      </c>
      <c r="F63">
        <f t="shared" si="13"/>
        <v>4</v>
      </c>
      <c r="G63">
        <f t="shared" si="13"/>
        <v>2</v>
      </c>
      <c r="I63" s="41">
        <f t="shared" si="29"/>
        <v>-0.99619469809174555</v>
      </c>
      <c r="J63" s="41">
        <f t="shared" si="29"/>
        <v>0.42261826174069955</v>
      </c>
      <c r="K63" s="41">
        <f t="shared" si="29"/>
        <v>0.57357643635104583</v>
      </c>
      <c r="L63">
        <f t="shared" si="14"/>
        <v>-1</v>
      </c>
      <c r="M63">
        <f t="shared" si="15"/>
        <v>0</v>
      </c>
      <c r="N63">
        <f t="shared" si="16"/>
        <v>1</v>
      </c>
      <c r="O63" s="41">
        <f t="shared" si="17"/>
        <v>-4</v>
      </c>
      <c r="P63" s="41">
        <f t="shared" si="18"/>
        <v>-6</v>
      </c>
      <c r="Q63" s="41">
        <f t="shared" si="19"/>
        <v>-8</v>
      </c>
      <c r="S63" s="41">
        <f t="shared" si="30"/>
        <v>-8.7155742747658319E-2</v>
      </c>
      <c r="T63" s="41">
        <f t="shared" si="30"/>
        <v>0.90630778703665027</v>
      </c>
      <c r="U63" s="41">
        <f t="shared" si="30"/>
        <v>-0.81915204428899191</v>
      </c>
      <c r="V63">
        <f t="shared" si="20"/>
        <v>0</v>
      </c>
      <c r="W63">
        <f t="shared" si="8"/>
        <v>1</v>
      </c>
      <c r="X63">
        <f t="shared" si="9"/>
        <v>-1</v>
      </c>
      <c r="Y63" s="41">
        <f t="shared" si="21"/>
        <v>-14</v>
      </c>
      <c r="Z63" s="41">
        <f t="shared" si="10"/>
        <v>-16</v>
      </c>
      <c r="AA63" s="41">
        <f t="shared" si="11"/>
        <v>-21</v>
      </c>
    </row>
    <row r="64" spans="1:35" x14ac:dyDescent="0.25">
      <c r="A64">
        <f t="shared" si="23"/>
        <v>270</v>
      </c>
      <c r="B64" s="41">
        <f t="shared" ref="B64:D88" si="37">SIN( ($A64+B$2)*deg2rad)</f>
        <v>-1</v>
      </c>
      <c r="C64" s="41">
        <f t="shared" si="37"/>
        <v>0.5</v>
      </c>
      <c r="D64" s="41">
        <f t="shared" si="37"/>
        <v>0.49999999999999978</v>
      </c>
      <c r="E64">
        <f t="shared" si="13"/>
        <v>5</v>
      </c>
      <c r="F64">
        <f t="shared" si="13"/>
        <v>4</v>
      </c>
      <c r="G64">
        <f t="shared" si="13"/>
        <v>2</v>
      </c>
      <c r="I64" s="41">
        <f t="shared" si="29"/>
        <v>-1</v>
      </c>
      <c r="J64" s="41">
        <f t="shared" si="29"/>
        <v>0.5</v>
      </c>
      <c r="K64" s="41">
        <f t="shared" si="29"/>
        <v>0.49999999999999978</v>
      </c>
      <c r="L64">
        <f t="shared" si="14"/>
        <v>-1</v>
      </c>
      <c r="M64">
        <f t="shared" si="15"/>
        <v>0</v>
      </c>
      <c r="N64">
        <f t="shared" si="16"/>
        <v>0</v>
      </c>
      <c r="O64" s="41">
        <f t="shared" si="17"/>
        <v>-4</v>
      </c>
      <c r="P64" s="41">
        <f t="shared" si="18"/>
        <v>-6</v>
      </c>
      <c r="Q64" s="41">
        <f t="shared" si="19"/>
        <v>-9</v>
      </c>
      <c r="S64" s="41">
        <f t="shared" si="30"/>
        <v>-2.45029690981724E-16</v>
      </c>
      <c r="T64" s="41">
        <f t="shared" si="30"/>
        <v>0.86602540378443915</v>
      </c>
      <c r="U64" s="41">
        <f t="shared" si="30"/>
        <v>-0.86602540378443871</v>
      </c>
      <c r="V64">
        <f t="shared" si="20"/>
        <v>0</v>
      </c>
      <c r="W64">
        <f t="shared" si="8"/>
        <v>1</v>
      </c>
      <c r="X64">
        <f t="shared" si="9"/>
        <v>-1</v>
      </c>
      <c r="Y64" s="41">
        <f t="shared" si="21"/>
        <v>-14</v>
      </c>
      <c r="Z64" s="41">
        <f t="shared" si="10"/>
        <v>-16</v>
      </c>
      <c r="AA64" s="41">
        <f t="shared" si="11"/>
        <v>-21</v>
      </c>
    </row>
    <row r="65" spans="1:27" x14ac:dyDescent="0.25">
      <c r="A65">
        <f t="shared" si="23"/>
        <v>275</v>
      </c>
      <c r="B65" s="41">
        <f t="shared" si="37"/>
        <v>-0.99619469809174555</v>
      </c>
      <c r="C65" s="41">
        <f t="shared" si="37"/>
        <v>0.57357643635104605</v>
      </c>
      <c r="D65" s="41">
        <f t="shared" si="37"/>
        <v>0.42261826174069933</v>
      </c>
      <c r="E65">
        <f t="shared" si="13"/>
        <v>5</v>
      </c>
      <c r="F65">
        <f t="shared" si="13"/>
        <v>4</v>
      </c>
      <c r="G65">
        <f t="shared" si="13"/>
        <v>2</v>
      </c>
      <c r="I65" s="41">
        <f t="shared" si="29"/>
        <v>-0.99619469809174555</v>
      </c>
      <c r="J65" s="41">
        <f t="shared" si="29"/>
        <v>0.57357643635104605</v>
      </c>
      <c r="K65" s="41">
        <f t="shared" si="29"/>
        <v>0.42261826174069933</v>
      </c>
      <c r="L65">
        <f t="shared" si="14"/>
        <v>-1</v>
      </c>
      <c r="M65">
        <f t="shared" si="15"/>
        <v>1</v>
      </c>
      <c r="N65">
        <f t="shared" si="16"/>
        <v>0</v>
      </c>
      <c r="O65" s="41">
        <f t="shared" si="17"/>
        <v>-4</v>
      </c>
      <c r="P65" s="41">
        <f t="shared" si="18"/>
        <v>-5</v>
      </c>
      <c r="Q65" s="41">
        <f t="shared" si="19"/>
        <v>-9</v>
      </c>
      <c r="S65" s="41">
        <f t="shared" si="30"/>
        <v>8.7155742747657833E-2</v>
      </c>
      <c r="T65" s="41">
        <f t="shared" si="30"/>
        <v>0.81915204428899235</v>
      </c>
      <c r="U65" s="41">
        <f t="shared" si="30"/>
        <v>-0.90630778703665005</v>
      </c>
      <c r="V65">
        <f t="shared" si="20"/>
        <v>0</v>
      </c>
      <c r="W65">
        <f t="shared" si="8"/>
        <v>1</v>
      </c>
      <c r="X65">
        <f t="shared" si="9"/>
        <v>-1</v>
      </c>
      <c r="Y65" s="41">
        <f t="shared" si="21"/>
        <v>-14</v>
      </c>
      <c r="Z65" s="41">
        <f t="shared" si="10"/>
        <v>-16</v>
      </c>
      <c r="AA65" s="41">
        <f t="shared" si="11"/>
        <v>-21</v>
      </c>
    </row>
    <row r="66" spans="1:27" x14ac:dyDescent="0.25">
      <c r="A66">
        <f t="shared" si="23"/>
        <v>280</v>
      </c>
      <c r="B66" s="41">
        <f t="shared" si="37"/>
        <v>-0.98480775301220813</v>
      </c>
      <c r="C66" s="41">
        <f t="shared" si="37"/>
        <v>0.64278760968653914</v>
      </c>
      <c r="D66" s="41">
        <f t="shared" si="37"/>
        <v>0.34202014332566871</v>
      </c>
      <c r="E66">
        <f t="shared" si="13"/>
        <v>5</v>
      </c>
      <c r="F66">
        <f t="shared" si="13"/>
        <v>4</v>
      </c>
      <c r="G66">
        <f t="shared" si="13"/>
        <v>2</v>
      </c>
      <c r="I66" s="41">
        <f t="shared" si="29"/>
        <v>-0.98480775301220813</v>
      </c>
      <c r="J66" s="41">
        <f t="shared" si="29"/>
        <v>0.64278760968653914</v>
      </c>
      <c r="K66" s="41">
        <f t="shared" si="29"/>
        <v>0.34202014332566871</v>
      </c>
      <c r="L66">
        <f t="shared" si="14"/>
        <v>-1</v>
      </c>
      <c r="M66">
        <f t="shared" si="15"/>
        <v>1</v>
      </c>
      <c r="N66">
        <f t="shared" si="16"/>
        <v>0</v>
      </c>
      <c r="O66" s="41">
        <f t="shared" si="17"/>
        <v>-4</v>
      </c>
      <c r="P66" s="41">
        <f t="shared" si="18"/>
        <v>-5</v>
      </c>
      <c r="Q66" s="41">
        <f t="shared" si="19"/>
        <v>-9</v>
      </c>
      <c r="S66" s="41">
        <f t="shared" si="30"/>
        <v>0.17364817766692991</v>
      </c>
      <c r="T66" s="41">
        <f t="shared" si="30"/>
        <v>0.76604444311897757</v>
      </c>
      <c r="U66" s="41">
        <f t="shared" si="30"/>
        <v>-0.93969262078590843</v>
      </c>
      <c r="V66">
        <f t="shared" si="20"/>
        <v>0</v>
      </c>
      <c r="W66">
        <f t="shared" si="8"/>
        <v>1</v>
      </c>
      <c r="X66">
        <f t="shared" si="9"/>
        <v>-1</v>
      </c>
      <c r="Y66" s="41">
        <f t="shared" si="21"/>
        <v>-14</v>
      </c>
      <c r="Z66" s="41">
        <f t="shared" si="10"/>
        <v>-16</v>
      </c>
      <c r="AA66" s="41">
        <f t="shared" si="11"/>
        <v>-21</v>
      </c>
    </row>
    <row r="67" spans="1:27" x14ac:dyDescent="0.25">
      <c r="A67">
        <f t="shared" si="23"/>
        <v>285</v>
      </c>
      <c r="B67" s="41">
        <f t="shared" si="37"/>
        <v>-0.96592582628906842</v>
      </c>
      <c r="C67" s="41">
        <f t="shared" si="37"/>
        <v>0.70710678118654735</v>
      </c>
      <c r="D67" s="41">
        <f t="shared" si="37"/>
        <v>0.25881904510252079</v>
      </c>
      <c r="E67">
        <f t="shared" si="13"/>
        <v>5</v>
      </c>
      <c r="F67">
        <f t="shared" si="13"/>
        <v>4</v>
      </c>
      <c r="G67">
        <f t="shared" si="13"/>
        <v>2</v>
      </c>
      <c r="I67" s="41">
        <f t="shared" si="29"/>
        <v>-0.96592582628906842</v>
      </c>
      <c r="J67" s="41">
        <f t="shared" si="29"/>
        <v>0.70710678118654735</v>
      </c>
      <c r="K67" s="41">
        <f t="shared" si="29"/>
        <v>0.25881904510252079</v>
      </c>
      <c r="L67">
        <f t="shared" si="14"/>
        <v>-1</v>
      </c>
      <c r="M67">
        <f t="shared" si="15"/>
        <v>1</v>
      </c>
      <c r="N67">
        <f t="shared" si="16"/>
        <v>0</v>
      </c>
      <c r="O67" s="41">
        <f t="shared" si="17"/>
        <v>-4</v>
      </c>
      <c r="P67" s="41">
        <f t="shared" si="18"/>
        <v>-5</v>
      </c>
      <c r="Q67" s="41">
        <f t="shared" si="19"/>
        <v>-9</v>
      </c>
      <c r="S67" s="41">
        <f t="shared" si="30"/>
        <v>0.25881904510252024</v>
      </c>
      <c r="T67" s="41">
        <f t="shared" si="30"/>
        <v>0.70710678118654713</v>
      </c>
      <c r="U67" s="41">
        <f t="shared" si="30"/>
        <v>-0.9659258262890682</v>
      </c>
      <c r="V67">
        <f t="shared" si="20"/>
        <v>0</v>
      </c>
      <c r="W67">
        <f t="shared" si="8"/>
        <v>1</v>
      </c>
      <c r="X67">
        <f t="shared" si="9"/>
        <v>-1</v>
      </c>
      <c r="Y67" s="41">
        <f t="shared" si="21"/>
        <v>-14</v>
      </c>
      <c r="Z67" s="41">
        <f t="shared" si="10"/>
        <v>-16</v>
      </c>
      <c r="AA67" s="41">
        <f t="shared" si="11"/>
        <v>-21</v>
      </c>
    </row>
    <row r="68" spans="1:27" x14ac:dyDescent="0.25">
      <c r="A68">
        <f t="shared" si="23"/>
        <v>290</v>
      </c>
      <c r="B68" s="41">
        <f t="shared" si="37"/>
        <v>-0.93969262078590832</v>
      </c>
      <c r="C68" s="41">
        <f t="shared" si="37"/>
        <v>0.76604444311897779</v>
      </c>
      <c r="D68" s="41">
        <f t="shared" si="37"/>
        <v>0.1736481776669305</v>
      </c>
      <c r="E68">
        <f t="shared" si="13"/>
        <v>5</v>
      </c>
      <c r="F68">
        <f t="shared" si="13"/>
        <v>4</v>
      </c>
      <c r="G68">
        <f t="shared" si="13"/>
        <v>2</v>
      </c>
      <c r="I68" s="41">
        <f t="shared" si="29"/>
        <v>-0.93969262078590832</v>
      </c>
      <c r="J68" s="41">
        <f t="shared" si="29"/>
        <v>0.76604444311897779</v>
      </c>
      <c r="K68" s="41">
        <f t="shared" si="29"/>
        <v>0.1736481776669305</v>
      </c>
      <c r="L68">
        <f t="shared" si="14"/>
        <v>-1</v>
      </c>
      <c r="M68">
        <f t="shared" si="15"/>
        <v>1</v>
      </c>
      <c r="N68">
        <f t="shared" si="16"/>
        <v>0</v>
      </c>
      <c r="O68" s="41">
        <f t="shared" si="17"/>
        <v>-4</v>
      </c>
      <c r="P68" s="41">
        <f t="shared" si="18"/>
        <v>-5</v>
      </c>
      <c r="Q68" s="41">
        <f t="shared" si="19"/>
        <v>-9</v>
      </c>
      <c r="S68" s="41">
        <f t="shared" si="30"/>
        <v>0.34202014332566893</v>
      </c>
      <c r="T68" s="41">
        <f t="shared" si="30"/>
        <v>0.64278760968653903</v>
      </c>
      <c r="U68" s="41">
        <f t="shared" si="30"/>
        <v>-0.98480775301220802</v>
      </c>
      <c r="V68">
        <f t="shared" si="20"/>
        <v>0</v>
      </c>
      <c r="W68">
        <f t="shared" ref="W68:W88" si="38">IF(ABS(T68)&gt;0.5,1,0)*SIGN(T68)</f>
        <v>1</v>
      </c>
      <c r="X68">
        <f t="shared" ref="X68:X88" si="39">IF(ABS(U68)&gt;0.5,1,0)*SIGN(U68)</f>
        <v>-1</v>
      </c>
      <c r="Y68" s="41">
        <f t="shared" si="21"/>
        <v>-14</v>
      </c>
      <c r="Z68" s="41">
        <f t="shared" ref="Z68:Z88" si="40">W68+Z$2</f>
        <v>-16</v>
      </c>
      <c r="AA68" s="41">
        <f t="shared" ref="AA68:AA88" si="41">X68+AA$2</f>
        <v>-21</v>
      </c>
    </row>
    <row r="69" spans="1:27" x14ac:dyDescent="0.25">
      <c r="A69">
        <f t="shared" si="23"/>
        <v>295</v>
      </c>
      <c r="B69" s="41">
        <f t="shared" si="37"/>
        <v>-0.90630778703664994</v>
      </c>
      <c r="C69" s="41">
        <f t="shared" si="37"/>
        <v>0.81915204428899147</v>
      </c>
      <c r="D69" s="41">
        <f t="shared" si="37"/>
        <v>8.7155742747658443E-2</v>
      </c>
      <c r="E69">
        <f t="shared" ref="E69:G88" si="42">IF(B69&gt;0,E$2,E$2-1)</f>
        <v>5</v>
      </c>
      <c r="F69">
        <f t="shared" si="42"/>
        <v>4</v>
      </c>
      <c r="G69">
        <f t="shared" si="42"/>
        <v>2</v>
      </c>
      <c r="I69" s="41">
        <f t="shared" si="29"/>
        <v>-0.90630778703664994</v>
      </c>
      <c r="J69" s="41">
        <f t="shared" si="29"/>
        <v>0.81915204428899147</v>
      </c>
      <c r="K69" s="41">
        <f t="shared" si="29"/>
        <v>8.7155742747658443E-2</v>
      </c>
      <c r="L69">
        <f t="shared" ref="L69:L88" si="43">IF(ABS(I69)&gt;0.5,1,0)*SIGN(I69)</f>
        <v>-1</v>
      </c>
      <c r="M69">
        <f t="shared" ref="M69:M88" si="44">IF(ABS(J69)&gt;0.5,1,0)*SIGN(J69)</f>
        <v>1</v>
      </c>
      <c r="N69">
        <f t="shared" ref="N69:N88" si="45">IF(ABS(K69)&gt;0.5,1,0)*SIGN(K69)</f>
        <v>0</v>
      </c>
      <c r="O69" s="41">
        <f t="shared" ref="O69:O88" si="46">L69+O$2</f>
        <v>-4</v>
      </c>
      <c r="P69" s="41">
        <f t="shared" ref="P69:P88" si="47">M69+P$2</f>
        <v>-5</v>
      </c>
      <c r="Q69" s="41">
        <f t="shared" ref="Q69:Q88" si="48">N69+Q$2</f>
        <v>-9</v>
      </c>
      <c r="S69" s="41">
        <f t="shared" si="30"/>
        <v>0.42261826174069955</v>
      </c>
      <c r="T69" s="41">
        <f t="shared" si="30"/>
        <v>0.57357643635104583</v>
      </c>
      <c r="U69" s="41">
        <f t="shared" si="30"/>
        <v>-0.99619469809174555</v>
      </c>
      <c r="V69">
        <f t="shared" ref="V69:V88" si="49">IF(ABS(S69)&gt;0.5,1,0)*SIGN(S69)</f>
        <v>0</v>
      </c>
      <c r="W69">
        <f t="shared" si="38"/>
        <v>1</v>
      </c>
      <c r="X69">
        <f t="shared" si="39"/>
        <v>-1</v>
      </c>
      <c r="Y69" s="41">
        <f t="shared" ref="Y69:Y88" si="50">V69+Y$2</f>
        <v>-14</v>
      </c>
      <c r="Z69" s="41">
        <f t="shared" si="40"/>
        <v>-16</v>
      </c>
      <c r="AA69" s="41">
        <f t="shared" si="41"/>
        <v>-21</v>
      </c>
    </row>
    <row r="70" spans="1:27" x14ac:dyDescent="0.25">
      <c r="A70">
        <f t="shared" ref="A70:A73" si="51">A69+5</f>
        <v>300</v>
      </c>
      <c r="B70" s="41">
        <f t="shared" si="37"/>
        <v>-0.8660254037844386</v>
      </c>
      <c r="C70" s="41">
        <f t="shared" si="37"/>
        <v>0.86602540378443882</v>
      </c>
      <c r="D70" s="41">
        <f t="shared" si="37"/>
        <v>3.67544536472586E-16</v>
      </c>
      <c r="E70">
        <f t="shared" si="42"/>
        <v>5</v>
      </c>
      <c r="F70">
        <f t="shared" si="42"/>
        <v>4</v>
      </c>
      <c r="G70">
        <f t="shared" si="42"/>
        <v>2</v>
      </c>
      <c r="I70" s="41">
        <f t="shared" si="29"/>
        <v>-0.8660254037844386</v>
      </c>
      <c r="J70" s="41">
        <f t="shared" si="29"/>
        <v>0.86602540378443882</v>
      </c>
      <c r="K70" s="41">
        <f t="shared" si="29"/>
        <v>3.67544536472586E-16</v>
      </c>
      <c r="L70">
        <f t="shared" si="43"/>
        <v>-1</v>
      </c>
      <c r="M70">
        <f t="shared" si="44"/>
        <v>1</v>
      </c>
      <c r="N70">
        <f t="shared" si="45"/>
        <v>0</v>
      </c>
      <c r="O70" s="41">
        <f t="shared" si="46"/>
        <v>-4</v>
      </c>
      <c r="P70" s="41">
        <f t="shared" si="47"/>
        <v>-5</v>
      </c>
      <c r="Q70" s="41">
        <f t="shared" si="48"/>
        <v>-9</v>
      </c>
      <c r="S70" s="41">
        <f t="shared" si="30"/>
        <v>0.5</v>
      </c>
      <c r="T70" s="41">
        <f t="shared" si="30"/>
        <v>0.49999999999999978</v>
      </c>
      <c r="U70" s="41">
        <f t="shared" si="30"/>
        <v>-1</v>
      </c>
      <c r="V70">
        <f t="shared" si="49"/>
        <v>0</v>
      </c>
      <c r="W70">
        <f t="shared" si="38"/>
        <v>0</v>
      </c>
      <c r="X70">
        <f t="shared" si="39"/>
        <v>-1</v>
      </c>
      <c r="Y70" s="41">
        <f t="shared" si="50"/>
        <v>-14</v>
      </c>
      <c r="Z70" s="41">
        <f t="shared" si="40"/>
        <v>-17</v>
      </c>
      <c r="AA70" s="41">
        <f t="shared" si="41"/>
        <v>-21</v>
      </c>
    </row>
    <row r="71" spans="1:27" x14ac:dyDescent="0.25">
      <c r="A71">
        <f t="shared" si="51"/>
        <v>305</v>
      </c>
      <c r="B71" s="41">
        <f t="shared" si="37"/>
        <v>-0.8191520442889918</v>
      </c>
      <c r="C71" s="41">
        <f t="shared" si="37"/>
        <v>0.90630778703665005</v>
      </c>
      <c r="D71" s="41">
        <f t="shared" si="37"/>
        <v>-8.7155742747657708E-2</v>
      </c>
      <c r="E71">
        <f t="shared" si="42"/>
        <v>5</v>
      </c>
      <c r="F71">
        <f t="shared" si="42"/>
        <v>4</v>
      </c>
      <c r="G71">
        <f t="shared" si="42"/>
        <v>1</v>
      </c>
      <c r="I71" s="41">
        <f t="shared" si="29"/>
        <v>-0.8191520442889918</v>
      </c>
      <c r="J71" s="41">
        <f t="shared" si="29"/>
        <v>0.90630778703665005</v>
      </c>
      <c r="K71" s="41">
        <f t="shared" si="29"/>
        <v>-8.7155742747657708E-2</v>
      </c>
      <c r="L71">
        <f t="shared" si="43"/>
        <v>-1</v>
      </c>
      <c r="M71">
        <f t="shared" si="44"/>
        <v>1</v>
      </c>
      <c r="N71">
        <f t="shared" si="45"/>
        <v>0</v>
      </c>
      <c r="O71" s="41">
        <f t="shared" si="46"/>
        <v>-4</v>
      </c>
      <c r="P71" s="41">
        <f t="shared" si="47"/>
        <v>-5</v>
      </c>
      <c r="Q71" s="41">
        <f t="shared" si="48"/>
        <v>-9</v>
      </c>
      <c r="S71" s="41">
        <f t="shared" si="30"/>
        <v>0.57357643635104605</v>
      </c>
      <c r="T71" s="41">
        <f t="shared" si="30"/>
        <v>0.42261826174069933</v>
      </c>
      <c r="U71" s="41">
        <f t="shared" si="30"/>
        <v>-0.99619469809174555</v>
      </c>
      <c r="V71">
        <f t="shared" si="49"/>
        <v>1</v>
      </c>
      <c r="W71">
        <f t="shared" si="38"/>
        <v>0</v>
      </c>
      <c r="X71">
        <f t="shared" si="39"/>
        <v>-1</v>
      </c>
      <c r="Y71" s="41">
        <f t="shared" si="50"/>
        <v>-13</v>
      </c>
      <c r="Z71" s="41">
        <f t="shared" si="40"/>
        <v>-17</v>
      </c>
      <c r="AA71" s="41">
        <f t="shared" si="41"/>
        <v>-21</v>
      </c>
    </row>
    <row r="72" spans="1:27" x14ac:dyDescent="0.25">
      <c r="A72">
        <f t="shared" si="51"/>
        <v>310</v>
      </c>
      <c r="B72" s="41">
        <f t="shared" si="37"/>
        <v>-0.76604444311897812</v>
      </c>
      <c r="C72" s="41">
        <f t="shared" si="37"/>
        <v>0.93969262078590843</v>
      </c>
      <c r="D72" s="41">
        <f t="shared" si="37"/>
        <v>-0.17364817766692978</v>
      </c>
      <c r="E72">
        <f t="shared" si="42"/>
        <v>5</v>
      </c>
      <c r="F72">
        <f t="shared" si="42"/>
        <v>4</v>
      </c>
      <c r="G72">
        <f t="shared" si="42"/>
        <v>1</v>
      </c>
      <c r="I72" s="41">
        <f t="shared" si="29"/>
        <v>-0.76604444311897812</v>
      </c>
      <c r="J72" s="41">
        <f t="shared" si="29"/>
        <v>0.93969262078590843</v>
      </c>
      <c r="K72" s="41">
        <f t="shared" si="29"/>
        <v>-0.17364817766692978</v>
      </c>
      <c r="L72">
        <f t="shared" si="43"/>
        <v>-1</v>
      </c>
      <c r="M72">
        <f t="shared" si="44"/>
        <v>1</v>
      </c>
      <c r="N72">
        <f t="shared" si="45"/>
        <v>0</v>
      </c>
      <c r="O72" s="41">
        <f t="shared" si="46"/>
        <v>-4</v>
      </c>
      <c r="P72" s="41">
        <f t="shared" si="47"/>
        <v>-5</v>
      </c>
      <c r="Q72" s="41">
        <f t="shared" si="48"/>
        <v>-9</v>
      </c>
      <c r="S72" s="41">
        <f t="shared" si="30"/>
        <v>0.64278760968653914</v>
      </c>
      <c r="T72" s="41">
        <f t="shared" si="30"/>
        <v>0.34202014332566871</v>
      </c>
      <c r="U72" s="41">
        <f t="shared" si="30"/>
        <v>-0.98480775301220813</v>
      </c>
      <c r="V72">
        <f t="shared" si="49"/>
        <v>1</v>
      </c>
      <c r="W72">
        <f t="shared" si="38"/>
        <v>0</v>
      </c>
      <c r="X72">
        <f t="shared" si="39"/>
        <v>-1</v>
      </c>
      <c r="Y72" s="41">
        <f t="shared" si="50"/>
        <v>-13</v>
      </c>
      <c r="Z72" s="41">
        <f t="shared" si="40"/>
        <v>-17</v>
      </c>
      <c r="AA72" s="41">
        <f t="shared" si="41"/>
        <v>-21</v>
      </c>
    </row>
    <row r="73" spans="1:27" x14ac:dyDescent="0.25">
      <c r="A73">
        <f t="shared" si="51"/>
        <v>315</v>
      </c>
      <c r="B73" s="41">
        <f t="shared" si="37"/>
        <v>-0.70710678118654768</v>
      </c>
      <c r="C73" s="41">
        <f t="shared" si="37"/>
        <v>0.96592582628906831</v>
      </c>
      <c r="D73" s="41">
        <f t="shared" si="37"/>
        <v>-0.25881904510252013</v>
      </c>
      <c r="E73">
        <f t="shared" si="42"/>
        <v>5</v>
      </c>
      <c r="F73">
        <f t="shared" si="42"/>
        <v>4</v>
      </c>
      <c r="G73">
        <f t="shared" si="42"/>
        <v>1</v>
      </c>
      <c r="I73" s="41">
        <f t="shared" si="29"/>
        <v>-0.70710678118654768</v>
      </c>
      <c r="J73" s="41">
        <f t="shared" si="29"/>
        <v>0.96592582628906831</v>
      </c>
      <c r="K73" s="41">
        <f t="shared" si="29"/>
        <v>-0.25881904510252013</v>
      </c>
      <c r="L73">
        <f t="shared" si="43"/>
        <v>-1</v>
      </c>
      <c r="M73">
        <f t="shared" si="44"/>
        <v>1</v>
      </c>
      <c r="N73">
        <f t="shared" si="45"/>
        <v>0</v>
      </c>
      <c r="O73" s="41">
        <f t="shared" si="46"/>
        <v>-4</v>
      </c>
      <c r="P73" s="41">
        <f t="shared" si="47"/>
        <v>-5</v>
      </c>
      <c r="Q73" s="41">
        <f t="shared" si="48"/>
        <v>-9</v>
      </c>
      <c r="S73" s="41">
        <f t="shared" si="30"/>
        <v>0.70710678118654735</v>
      </c>
      <c r="T73" s="41">
        <f t="shared" si="30"/>
        <v>0.25881904510252079</v>
      </c>
      <c r="U73" s="41">
        <f t="shared" si="30"/>
        <v>-0.96592582628906842</v>
      </c>
      <c r="V73">
        <f t="shared" si="49"/>
        <v>1</v>
      </c>
      <c r="W73">
        <f t="shared" si="38"/>
        <v>0</v>
      </c>
      <c r="X73">
        <f t="shared" si="39"/>
        <v>-1</v>
      </c>
      <c r="Y73" s="41">
        <f t="shared" si="50"/>
        <v>-13</v>
      </c>
      <c r="Z73" s="41">
        <f t="shared" si="40"/>
        <v>-17</v>
      </c>
      <c r="AA73" s="41">
        <f t="shared" si="41"/>
        <v>-21</v>
      </c>
    </row>
    <row r="74" spans="1:27" x14ac:dyDescent="0.25">
      <c r="A74">
        <f>A73+5</f>
        <v>320</v>
      </c>
      <c r="B74" s="41">
        <f t="shared" si="37"/>
        <v>-0.64278760968653958</v>
      </c>
      <c r="C74" s="41">
        <f t="shared" si="37"/>
        <v>0.98480775301220802</v>
      </c>
      <c r="D74" s="41">
        <f t="shared" si="37"/>
        <v>-0.34202014332566799</v>
      </c>
      <c r="E74">
        <f t="shared" si="42"/>
        <v>5</v>
      </c>
      <c r="F74">
        <f t="shared" si="42"/>
        <v>4</v>
      </c>
      <c r="G74">
        <f t="shared" si="42"/>
        <v>1</v>
      </c>
      <c r="I74" s="41">
        <f t="shared" si="29"/>
        <v>-0.64278760968653958</v>
      </c>
      <c r="J74" s="41">
        <f t="shared" si="29"/>
        <v>0.98480775301220802</v>
      </c>
      <c r="K74" s="41">
        <f t="shared" si="29"/>
        <v>-0.34202014332566799</v>
      </c>
      <c r="L74">
        <f t="shared" si="43"/>
        <v>-1</v>
      </c>
      <c r="M74">
        <f t="shared" si="44"/>
        <v>1</v>
      </c>
      <c r="N74">
        <f t="shared" si="45"/>
        <v>0</v>
      </c>
      <c r="O74" s="41">
        <f t="shared" si="46"/>
        <v>-4</v>
      </c>
      <c r="P74" s="41">
        <f t="shared" si="47"/>
        <v>-5</v>
      </c>
      <c r="Q74" s="41">
        <f t="shared" si="48"/>
        <v>-9</v>
      </c>
      <c r="S74" s="41">
        <f t="shared" si="30"/>
        <v>0.76604444311897779</v>
      </c>
      <c r="T74" s="41">
        <f t="shared" si="30"/>
        <v>0.1736481776669305</v>
      </c>
      <c r="U74" s="41">
        <f t="shared" si="30"/>
        <v>-0.93969262078590865</v>
      </c>
      <c r="V74">
        <f t="shared" si="49"/>
        <v>1</v>
      </c>
      <c r="W74">
        <f t="shared" si="38"/>
        <v>0</v>
      </c>
      <c r="X74">
        <f t="shared" si="39"/>
        <v>-1</v>
      </c>
      <c r="Y74" s="41">
        <f t="shared" si="50"/>
        <v>-13</v>
      </c>
      <c r="Z74" s="41">
        <f t="shared" si="40"/>
        <v>-17</v>
      </c>
      <c r="AA74" s="41">
        <f t="shared" si="41"/>
        <v>-21</v>
      </c>
    </row>
    <row r="75" spans="1:27" x14ac:dyDescent="0.25">
      <c r="A75">
        <f t="shared" ref="A75:A88" si="52">A74+5</f>
        <v>325</v>
      </c>
      <c r="B75" s="41">
        <f t="shared" si="37"/>
        <v>-0.57357643635104649</v>
      </c>
      <c r="C75" s="41">
        <f t="shared" si="37"/>
        <v>0.99619469809174555</v>
      </c>
      <c r="D75" s="41">
        <f t="shared" si="37"/>
        <v>-0.42261826174069866</v>
      </c>
      <c r="E75">
        <f t="shared" si="42"/>
        <v>5</v>
      </c>
      <c r="F75">
        <f t="shared" si="42"/>
        <v>4</v>
      </c>
      <c r="G75">
        <f t="shared" si="42"/>
        <v>1</v>
      </c>
      <c r="I75" s="41">
        <f t="shared" si="29"/>
        <v>-0.57357643635104649</v>
      </c>
      <c r="J75" s="41">
        <f t="shared" si="29"/>
        <v>0.99619469809174555</v>
      </c>
      <c r="K75" s="41">
        <f t="shared" si="29"/>
        <v>-0.42261826174069866</v>
      </c>
      <c r="L75">
        <f t="shared" si="43"/>
        <v>-1</v>
      </c>
      <c r="M75">
        <f t="shared" si="44"/>
        <v>1</v>
      </c>
      <c r="N75">
        <f t="shared" si="45"/>
        <v>0</v>
      </c>
      <c r="O75" s="41">
        <f t="shared" si="46"/>
        <v>-4</v>
      </c>
      <c r="P75" s="41">
        <f t="shared" si="47"/>
        <v>-5</v>
      </c>
      <c r="Q75" s="41">
        <f t="shared" si="48"/>
        <v>-9</v>
      </c>
      <c r="S75" s="41">
        <f t="shared" si="30"/>
        <v>0.81915204428899147</v>
      </c>
      <c r="T75" s="41">
        <f t="shared" si="30"/>
        <v>8.7155742747658443E-2</v>
      </c>
      <c r="U75" s="41">
        <f t="shared" si="30"/>
        <v>-0.90630778703665038</v>
      </c>
      <c r="V75">
        <f t="shared" si="49"/>
        <v>1</v>
      </c>
      <c r="W75">
        <f t="shared" si="38"/>
        <v>0</v>
      </c>
      <c r="X75">
        <f t="shared" si="39"/>
        <v>-1</v>
      </c>
      <c r="Y75" s="41">
        <f t="shared" si="50"/>
        <v>-13</v>
      </c>
      <c r="Z75" s="41">
        <f t="shared" si="40"/>
        <v>-17</v>
      </c>
      <c r="AA75" s="41">
        <f t="shared" si="41"/>
        <v>-21</v>
      </c>
    </row>
    <row r="76" spans="1:27" x14ac:dyDescent="0.25">
      <c r="A76">
        <f t="shared" si="52"/>
        <v>330</v>
      </c>
      <c r="B76" s="41">
        <f t="shared" si="37"/>
        <v>-0.50000000000000044</v>
      </c>
      <c r="C76" s="41">
        <f t="shared" si="37"/>
        <v>1</v>
      </c>
      <c r="D76" s="41">
        <f t="shared" si="37"/>
        <v>-0.49999999999999917</v>
      </c>
      <c r="E76">
        <f t="shared" si="42"/>
        <v>5</v>
      </c>
      <c r="F76">
        <f t="shared" si="42"/>
        <v>4</v>
      </c>
      <c r="G76">
        <f t="shared" si="42"/>
        <v>1</v>
      </c>
      <c r="I76" s="41">
        <f t="shared" si="29"/>
        <v>-0.50000000000000044</v>
      </c>
      <c r="J76" s="41">
        <f t="shared" si="29"/>
        <v>1</v>
      </c>
      <c r="K76" s="41">
        <f t="shared" si="29"/>
        <v>-0.49999999999999917</v>
      </c>
      <c r="L76">
        <f t="shared" si="43"/>
        <v>0</v>
      </c>
      <c r="M76">
        <f t="shared" si="44"/>
        <v>1</v>
      </c>
      <c r="N76">
        <f t="shared" si="45"/>
        <v>0</v>
      </c>
      <c r="O76" s="41">
        <f t="shared" si="46"/>
        <v>-3</v>
      </c>
      <c r="P76" s="41">
        <f t="shared" si="47"/>
        <v>-5</v>
      </c>
      <c r="Q76" s="41">
        <f t="shared" si="48"/>
        <v>-9</v>
      </c>
      <c r="S76" s="41">
        <f t="shared" si="30"/>
        <v>0.86602540378443882</v>
      </c>
      <c r="T76" s="41">
        <f t="shared" si="30"/>
        <v>3.67544536472586E-16</v>
      </c>
      <c r="U76" s="41">
        <f t="shared" si="30"/>
        <v>-0.86602540378443915</v>
      </c>
      <c r="V76">
        <f t="shared" si="49"/>
        <v>1</v>
      </c>
      <c r="W76">
        <f t="shared" si="38"/>
        <v>0</v>
      </c>
      <c r="X76">
        <f t="shared" si="39"/>
        <v>-1</v>
      </c>
      <c r="Y76" s="41">
        <f t="shared" si="50"/>
        <v>-13</v>
      </c>
      <c r="Z76" s="41">
        <f t="shared" si="40"/>
        <v>-17</v>
      </c>
      <c r="AA76" s="41">
        <f t="shared" si="41"/>
        <v>-21</v>
      </c>
    </row>
    <row r="77" spans="1:27" x14ac:dyDescent="0.25">
      <c r="A77">
        <f t="shared" si="52"/>
        <v>335</v>
      </c>
      <c r="B77" s="41">
        <f t="shared" si="37"/>
        <v>-0.42261826174069922</v>
      </c>
      <c r="C77" s="41">
        <f t="shared" si="37"/>
        <v>0.99619469809174555</v>
      </c>
      <c r="D77" s="41">
        <f t="shared" si="37"/>
        <v>-0.57357643635104671</v>
      </c>
      <c r="E77">
        <f t="shared" si="42"/>
        <v>5</v>
      </c>
      <c r="F77">
        <f t="shared" si="42"/>
        <v>4</v>
      </c>
      <c r="G77">
        <f t="shared" si="42"/>
        <v>1</v>
      </c>
      <c r="I77" s="41">
        <f t="shared" si="29"/>
        <v>-0.42261826174069922</v>
      </c>
      <c r="J77" s="41">
        <f t="shared" si="29"/>
        <v>0.99619469809174555</v>
      </c>
      <c r="K77" s="41">
        <f t="shared" si="29"/>
        <v>-0.57357643635104671</v>
      </c>
      <c r="L77">
        <f t="shared" si="43"/>
        <v>0</v>
      </c>
      <c r="M77">
        <f t="shared" si="44"/>
        <v>1</v>
      </c>
      <c r="N77">
        <f t="shared" si="45"/>
        <v>-1</v>
      </c>
      <c r="O77" s="41">
        <f t="shared" si="46"/>
        <v>-3</v>
      </c>
      <c r="P77" s="41">
        <f t="shared" si="47"/>
        <v>-5</v>
      </c>
      <c r="Q77" s="41">
        <f t="shared" si="48"/>
        <v>-10</v>
      </c>
      <c r="S77" s="41">
        <f t="shared" si="30"/>
        <v>0.90630778703665005</v>
      </c>
      <c r="T77" s="41">
        <f t="shared" si="30"/>
        <v>-8.7155742747657708E-2</v>
      </c>
      <c r="U77" s="41">
        <f t="shared" si="30"/>
        <v>-0.81915204428899147</v>
      </c>
      <c r="V77">
        <f t="shared" si="49"/>
        <v>1</v>
      </c>
      <c r="W77">
        <f t="shared" si="38"/>
        <v>0</v>
      </c>
      <c r="X77">
        <f t="shared" si="39"/>
        <v>-1</v>
      </c>
      <c r="Y77" s="41">
        <f t="shared" si="50"/>
        <v>-13</v>
      </c>
      <c r="Z77" s="41">
        <f t="shared" si="40"/>
        <v>-17</v>
      </c>
      <c r="AA77" s="41">
        <f t="shared" si="41"/>
        <v>-21</v>
      </c>
    </row>
    <row r="78" spans="1:27" x14ac:dyDescent="0.25">
      <c r="A78">
        <f t="shared" si="52"/>
        <v>340</v>
      </c>
      <c r="B78" s="41">
        <f t="shared" si="37"/>
        <v>-0.3420201433256686</v>
      </c>
      <c r="C78" s="41">
        <f t="shared" si="37"/>
        <v>0.98480775301220813</v>
      </c>
      <c r="D78" s="41">
        <f t="shared" si="37"/>
        <v>-0.64278760968653981</v>
      </c>
      <c r="E78">
        <f t="shared" si="42"/>
        <v>5</v>
      </c>
      <c r="F78">
        <f t="shared" si="42"/>
        <v>4</v>
      </c>
      <c r="G78">
        <f t="shared" si="42"/>
        <v>1</v>
      </c>
      <c r="I78" s="41">
        <f t="shared" si="29"/>
        <v>-0.3420201433256686</v>
      </c>
      <c r="J78" s="41">
        <f t="shared" si="29"/>
        <v>0.98480775301220813</v>
      </c>
      <c r="K78" s="41">
        <f t="shared" si="29"/>
        <v>-0.64278760968653981</v>
      </c>
      <c r="L78">
        <f t="shared" si="43"/>
        <v>0</v>
      </c>
      <c r="M78">
        <f t="shared" si="44"/>
        <v>1</v>
      </c>
      <c r="N78">
        <f t="shared" si="45"/>
        <v>-1</v>
      </c>
      <c r="O78" s="41">
        <f t="shared" si="46"/>
        <v>-3</v>
      </c>
      <c r="P78" s="41">
        <f t="shared" si="47"/>
        <v>-5</v>
      </c>
      <c r="Q78" s="41">
        <f t="shared" si="48"/>
        <v>-10</v>
      </c>
      <c r="S78" s="41">
        <f t="shared" si="30"/>
        <v>0.93969262078590843</v>
      </c>
      <c r="T78" s="41">
        <f t="shared" si="30"/>
        <v>-0.17364817766692978</v>
      </c>
      <c r="U78" s="41">
        <f t="shared" si="30"/>
        <v>-0.76604444311897768</v>
      </c>
      <c r="V78">
        <f t="shared" si="49"/>
        <v>1</v>
      </c>
      <c r="W78">
        <f t="shared" si="38"/>
        <v>0</v>
      </c>
      <c r="X78">
        <f t="shared" si="39"/>
        <v>-1</v>
      </c>
      <c r="Y78" s="41">
        <f t="shared" si="50"/>
        <v>-13</v>
      </c>
      <c r="Z78" s="41">
        <f t="shared" si="40"/>
        <v>-17</v>
      </c>
      <c r="AA78" s="41">
        <f t="shared" si="41"/>
        <v>-21</v>
      </c>
    </row>
    <row r="79" spans="1:27" x14ac:dyDescent="0.25">
      <c r="A79">
        <f t="shared" si="52"/>
        <v>345</v>
      </c>
      <c r="B79" s="41">
        <f t="shared" si="37"/>
        <v>-0.25881904510252068</v>
      </c>
      <c r="C79" s="41">
        <f t="shared" si="37"/>
        <v>0.96592582628906842</v>
      </c>
      <c r="D79" s="41">
        <f t="shared" si="37"/>
        <v>-0.70710678118654791</v>
      </c>
      <c r="E79">
        <f t="shared" si="42"/>
        <v>5</v>
      </c>
      <c r="F79">
        <f t="shared" si="42"/>
        <v>4</v>
      </c>
      <c r="G79">
        <f t="shared" si="42"/>
        <v>1</v>
      </c>
      <c r="I79" s="41">
        <f t="shared" si="29"/>
        <v>-0.25881904510252068</v>
      </c>
      <c r="J79" s="41">
        <f t="shared" si="29"/>
        <v>0.96592582628906842</v>
      </c>
      <c r="K79" s="41">
        <f t="shared" si="29"/>
        <v>-0.70710678118654791</v>
      </c>
      <c r="L79">
        <f t="shared" si="43"/>
        <v>0</v>
      </c>
      <c r="M79">
        <f t="shared" si="44"/>
        <v>1</v>
      </c>
      <c r="N79">
        <f t="shared" si="45"/>
        <v>-1</v>
      </c>
      <c r="O79" s="41">
        <f t="shared" si="46"/>
        <v>-3</v>
      </c>
      <c r="P79" s="41">
        <f t="shared" si="47"/>
        <v>-5</v>
      </c>
      <c r="Q79" s="41">
        <f t="shared" si="48"/>
        <v>-10</v>
      </c>
      <c r="S79" s="41">
        <f t="shared" si="30"/>
        <v>0.96592582628906831</v>
      </c>
      <c r="T79" s="41">
        <f t="shared" si="30"/>
        <v>-0.25881904510252013</v>
      </c>
      <c r="U79" s="41">
        <f t="shared" si="30"/>
        <v>-0.70710678118654724</v>
      </c>
      <c r="V79">
        <f t="shared" si="49"/>
        <v>1</v>
      </c>
      <c r="W79">
        <f t="shared" si="38"/>
        <v>0</v>
      </c>
      <c r="X79">
        <f t="shared" si="39"/>
        <v>-1</v>
      </c>
      <c r="Y79" s="41">
        <f t="shared" si="50"/>
        <v>-13</v>
      </c>
      <c r="Z79" s="41">
        <f t="shared" si="40"/>
        <v>-17</v>
      </c>
      <c r="AA79" s="41">
        <f t="shared" si="41"/>
        <v>-21</v>
      </c>
    </row>
    <row r="80" spans="1:27" x14ac:dyDescent="0.25">
      <c r="A80">
        <f t="shared" si="52"/>
        <v>350</v>
      </c>
      <c r="B80" s="41">
        <f t="shared" si="37"/>
        <v>-0.17364817766693039</v>
      </c>
      <c r="C80" s="41">
        <f t="shared" si="37"/>
        <v>0.93969262078590865</v>
      </c>
      <c r="D80" s="41">
        <f t="shared" si="37"/>
        <v>-0.76604444311897824</v>
      </c>
      <c r="E80">
        <f t="shared" si="42"/>
        <v>5</v>
      </c>
      <c r="F80">
        <f t="shared" si="42"/>
        <v>4</v>
      </c>
      <c r="G80">
        <f t="shared" si="42"/>
        <v>1</v>
      </c>
      <c r="I80" s="41">
        <f t="shared" si="29"/>
        <v>-0.17364817766693039</v>
      </c>
      <c r="J80" s="41">
        <f t="shared" si="29"/>
        <v>0.93969262078590865</v>
      </c>
      <c r="K80" s="41">
        <f t="shared" si="29"/>
        <v>-0.76604444311897824</v>
      </c>
      <c r="L80">
        <f t="shared" si="43"/>
        <v>0</v>
      </c>
      <c r="M80">
        <f t="shared" si="44"/>
        <v>1</v>
      </c>
      <c r="N80">
        <f t="shared" si="45"/>
        <v>-1</v>
      </c>
      <c r="O80" s="41">
        <f t="shared" si="46"/>
        <v>-3</v>
      </c>
      <c r="P80" s="41">
        <f t="shared" si="47"/>
        <v>-5</v>
      </c>
      <c r="Q80" s="41">
        <f t="shared" si="48"/>
        <v>-10</v>
      </c>
      <c r="S80" s="41">
        <f t="shared" si="30"/>
        <v>0.98480775301220802</v>
      </c>
      <c r="T80" s="41">
        <f t="shared" si="30"/>
        <v>-0.34202014332566799</v>
      </c>
      <c r="U80" s="41">
        <f t="shared" si="30"/>
        <v>-0.64278760968653903</v>
      </c>
      <c r="V80">
        <f t="shared" si="49"/>
        <v>1</v>
      </c>
      <c r="W80">
        <f t="shared" si="38"/>
        <v>0</v>
      </c>
      <c r="X80">
        <f t="shared" si="39"/>
        <v>-1</v>
      </c>
      <c r="Y80" s="41">
        <f t="shared" si="50"/>
        <v>-13</v>
      </c>
      <c r="Z80" s="41">
        <f t="shared" si="40"/>
        <v>-17</v>
      </c>
      <c r="AA80" s="41">
        <f t="shared" si="41"/>
        <v>-21</v>
      </c>
    </row>
    <row r="81" spans="1:27" x14ac:dyDescent="0.25">
      <c r="A81">
        <f t="shared" si="52"/>
        <v>355</v>
      </c>
      <c r="B81" s="41">
        <f t="shared" si="37"/>
        <v>-8.7155742747658319E-2</v>
      </c>
      <c r="C81" s="41">
        <f t="shared" si="37"/>
        <v>0.90630778703665027</v>
      </c>
      <c r="D81" s="41">
        <f t="shared" si="37"/>
        <v>-0.81915204428899191</v>
      </c>
      <c r="E81">
        <f t="shared" si="42"/>
        <v>5</v>
      </c>
      <c r="F81">
        <f t="shared" si="42"/>
        <v>4</v>
      </c>
      <c r="G81">
        <f t="shared" si="42"/>
        <v>1</v>
      </c>
      <c r="I81" s="41">
        <f t="shared" si="29"/>
        <v>-8.7155742747658319E-2</v>
      </c>
      <c r="J81" s="41">
        <f t="shared" si="29"/>
        <v>0.90630778703665027</v>
      </c>
      <c r="K81" s="41">
        <f t="shared" si="29"/>
        <v>-0.81915204428899191</v>
      </c>
      <c r="L81">
        <f t="shared" si="43"/>
        <v>0</v>
      </c>
      <c r="M81">
        <f t="shared" si="44"/>
        <v>1</v>
      </c>
      <c r="N81">
        <f t="shared" si="45"/>
        <v>-1</v>
      </c>
      <c r="O81" s="41">
        <f t="shared" si="46"/>
        <v>-3</v>
      </c>
      <c r="P81" s="41">
        <f t="shared" si="47"/>
        <v>-5</v>
      </c>
      <c r="Q81" s="41">
        <f t="shared" si="48"/>
        <v>-10</v>
      </c>
      <c r="S81" s="41">
        <f t="shared" si="30"/>
        <v>0.99619469809174555</v>
      </c>
      <c r="T81" s="41">
        <f t="shared" si="30"/>
        <v>-0.42261826174069866</v>
      </c>
      <c r="U81" s="41">
        <f t="shared" si="30"/>
        <v>-0.57357643635104594</v>
      </c>
      <c r="V81">
        <f t="shared" si="49"/>
        <v>1</v>
      </c>
      <c r="W81">
        <f t="shared" si="38"/>
        <v>0</v>
      </c>
      <c r="X81">
        <f t="shared" si="39"/>
        <v>-1</v>
      </c>
      <c r="Y81" s="41">
        <f t="shared" si="50"/>
        <v>-13</v>
      </c>
      <c r="Z81" s="41">
        <f t="shared" si="40"/>
        <v>-17</v>
      </c>
      <c r="AA81" s="41">
        <f t="shared" si="41"/>
        <v>-21</v>
      </c>
    </row>
    <row r="82" spans="1:27" x14ac:dyDescent="0.25">
      <c r="A82">
        <f t="shared" si="52"/>
        <v>360</v>
      </c>
      <c r="B82" s="41">
        <f t="shared" si="37"/>
        <v>-2.45029690981724E-16</v>
      </c>
      <c r="C82" s="41">
        <f t="shared" si="37"/>
        <v>0.86602540378443915</v>
      </c>
      <c r="D82" s="41">
        <f t="shared" si="37"/>
        <v>-0.86602540378443871</v>
      </c>
      <c r="E82">
        <f t="shared" si="42"/>
        <v>5</v>
      </c>
      <c r="F82">
        <f t="shared" si="42"/>
        <v>4</v>
      </c>
      <c r="G82">
        <f t="shared" si="42"/>
        <v>1</v>
      </c>
      <c r="I82" s="41">
        <f t="shared" si="29"/>
        <v>-2.45029690981724E-16</v>
      </c>
      <c r="J82" s="41">
        <f t="shared" si="29"/>
        <v>0.86602540378443915</v>
      </c>
      <c r="K82" s="41">
        <f t="shared" si="29"/>
        <v>-0.86602540378443871</v>
      </c>
      <c r="L82">
        <f t="shared" si="43"/>
        <v>0</v>
      </c>
      <c r="M82">
        <f t="shared" si="44"/>
        <v>1</v>
      </c>
      <c r="N82">
        <f t="shared" si="45"/>
        <v>-1</v>
      </c>
      <c r="O82" s="41">
        <f t="shared" si="46"/>
        <v>-3</v>
      </c>
      <c r="P82" s="41">
        <f t="shared" si="47"/>
        <v>-5</v>
      </c>
      <c r="Q82" s="41">
        <f t="shared" si="48"/>
        <v>-10</v>
      </c>
      <c r="S82" s="41">
        <f t="shared" si="30"/>
        <v>1</v>
      </c>
      <c r="T82" s="41">
        <f t="shared" si="30"/>
        <v>-0.49999999999999917</v>
      </c>
      <c r="U82" s="41">
        <f t="shared" si="30"/>
        <v>-0.49999999999999989</v>
      </c>
      <c r="V82">
        <f t="shared" si="49"/>
        <v>1</v>
      </c>
      <c r="W82">
        <f t="shared" si="38"/>
        <v>0</v>
      </c>
      <c r="X82">
        <f t="shared" si="39"/>
        <v>0</v>
      </c>
      <c r="Y82" s="41">
        <f t="shared" si="50"/>
        <v>-13</v>
      </c>
      <c r="Z82" s="41">
        <f t="shared" si="40"/>
        <v>-17</v>
      </c>
      <c r="AA82" s="41">
        <f t="shared" si="41"/>
        <v>-20</v>
      </c>
    </row>
    <row r="83" spans="1:27" x14ac:dyDescent="0.25">
      <c r="A83">
        <f t="shared" si="52"/>
        <v>365</v>
      </c>
      <c r="B83" s="41">
        <f t="shared" si="37"/>
        <v>8.7155742747657833E-2</v>
      </c>
      <c r="C83" s="41">
        <f t="shared" si="37"/>
        <v>0.81915204428899235</v>
      </c>
      <c r="D83" s="41">
        <f t="shared" si="37"/>
        <v>-0.90630778703665005</v>
      </c>
      <c r="E83">
        <f t="shared" si="42"/>
        <v>6</v>
      </c>
      <c r="F83">
        <f t="shared" si="42"/>
        <v>4</v>
      </c>
      <c r="G83">
        <f t="shared" si="42"/>
        <v>1</v>
      </c>
      <c r="I83" s="41">
        <f t="shared" si="29"/>
        <v>8.7155742747657833E-2</v>
      </c>
      <c r="J83" s="41">
        <f t="shared" si="29"/>
        <v>0.81915204428899235</v>
      </c>
      <c r="K83" s="41">
        <f t="shared" si="29"/>
        <v>-0.90630778703665005</v>
      </c>
      <c r="L83">
        <f t="shared" si="43"/>
        <v>0</v>
      </c>
      <c r="M83">
        <f t="shared" si="44"/>
        <v>1</v>
      </c>
      <c r="N83">
        <f t="shared" si="45"/>
        <v>-1</v>
      </c>
      <c r="O83" s="41">
        <f t="shared" si="46"/>
        <v>-3</v>
      </c>
      <c r="P83" s="41">
        <f t="shared" si="47"/>
        <v>-5</v>
      </c>
      <c r="Q83" s="41">
        <f t="shared" si="48"/>
        <v>-10</v>
      </c>
      <c r="S83" s="41">
        <f t="shared" si="30"/>
        <v>0.99619469809174555</v>
      </c>
      <c r="T83" s="41">
        <f t="shared" si="30"/>
        <v>-0.57357643635104671</v>
      </c>
      <c r="U83" s="41">
        <f t="shared" si="30"/>
        <v>-0.42261826174069944</v>
      </c>
      <c r="V83">
        <f t="shared" si="49"/>
        <v>1</v>
      </c>
      <c r="W83">
        <f t="shared" si="38"/>
        <v>-1</v>
      </c>
      <c r="X83">
        <f t="shared" si="39"/>
        <v>0</v>
      </c>
      <c r="Y83" s="41">
        <f t="shared" si="50"/>
        <v>-13</v>
      </c>
      <c r="Z83" s="41">
        <f t="shared" si="40"/>
        <v>-18</v>
      </c>
      <c r="AA83" s="41">
        <f t="shared" si="41"/>
        <v>-20</v>
      </c>
    </row>
    <row r="84" spans="1:27" x14ac:dyDescent="0.25">
      <c r="A84">
        <f t="shared" si="52"/>
        <v>370</v>
      </c>
      <c r="B84" s="41">
        <f t="shared" si="37"/>
        <v>0.17364817766692991</v>
      </c>
      <c r="C84" s="41">
        <f t="shared" si="37"/>
        <v>0.76604444311897757</v>
      </c>
      <c r="D84" s="41">
        <f t="shared" si="37"/>
        <v>-0.93969262078590843</v>
      </c>
      <c r="E84">
        <f t="shared" si="42"/>
        <v>6</v>
      </c>
      <c r="F84">
        <f t="shared" si="42"/>
        <v>4</v>
      </c>
      <c r="G84">
        <f t="shared" si="42"/>
        <v>1</v>
      </c>
      <c r="I84" s="41">
        <f t="shared" ref="I84:K88" si="53">SIN( ($A84+I$2)*deg2rad)</f>
        <v>0.17364817766692991</v>
      </c>
      <c r="J84" s="41">
        <f t="shared" si="53"/>
        <v>0.76604444311897757</v>
      </c>
      <c r="K84" s="41">
        <f t="shared" si="53"/>
        <v>-0.93969262078590843</v>
      </c>
      <c r="L84">
        <f t="shared" si="43"/>
        <v>0</v>
      </c>
      <c r="M84">
        <f t="shared" si="44"/>
        <v>1</v>
      </c>
      <c r="N84">
        <f t="shared" si="45"/>
        <v>-1</v>
      </c>
      <c r="O84" s="41">
        <f t="shared" si="46"/>
        <v>-3</v>
      </c>
      <c r="P84" s="41">
        <f t="shared" si="47"/>
        <v>-5</v>
      </c>
      <c r="Q84" s="41">
        <f t="shared" si="48"/>
        <v>-10</v>
      </c>
      <c r="S84" s="41">
        <f t="shared" ref="S84:U88" si="54">SIN( ($A84+S$2)*deg2rad)</f>
        <v>0.98480775301220813</v>
      </c>
      <c r="T84" s="41">
        <f t="shared" si="54"/>
        <v>-0.64278760968653981</v>
      </c>
      <c r="U84" s="41">
        <f t="shared" si="54"/>
        <v>-0.34202014332566882</v>
      </c>
      <c r="V84">
        <f t="shared" si="49"/>
        <v>1</v>
      </c>
      <c r="W84">
        <f t="shared" si="38"/>
        <v>-1</v>
      </c>
      <c r="X84">
        <f t="shared" si="39"/>
        <v>0</v>
      </c>
      <c r="Y84" s="41">
        <f t="shared" si="50"/>
        <v>-13</v>
      </c>
      <c r="Z84" s="41">
        <f t="shared" si="40"/>
        <v>-18</v>
      </c>
      <c r="AA84" s="41">
        <f t="shared" si="41"/>
        <v>-20</v>
      </c>
    </row>
    <row r="85" spans="1:27" x14ac:dyDescent="0.25">
      <c r="A85">
        <f t="shared" si="52"/>
        <v>375</v>
      </c>
      <c r="B85" s="41">
        <f t="shared" si="37"/>
        <v>0.25881904510252024</v>
      </c>
      <c r="C85" s="41">
        <f t="shared" si="37"/>
        <v>0.70710678118654713</v>
      </c>
      <c r="D85" s="41">
        <f t="shared" si="37"/>
        <v>-0.9659258262890682</v>
      </c>
      <c r="E85">
        <f t="shared" si="42"/>
        <v>6</v>
      </c>
      <c r="F85">
        <f t="shared" si="42"/>
        <v>4</v>
      </c>
      <c r="G85">
        <f t="shared" si="42"/>
        <v>1</v>
      </c>
      <c r="I85" s="41">
        <f t="shared" si="53"/>
        <v>0.25881904510252024</v>
      </c>
      <c r="J85" s="41">
        <f t="shared" si="53"/>
        <v>0.70710678118654713</v>
      </c>
      <c r="K85" s="41">
        <f t="shared" si="53"/>
        <v>-0.9659258262890682</v>
      </c>
      <c r="L85">
        <f t="shared" si="43"/>
        <v>0</v>
      </c>
      <c r="M85">
        <f t="shared" si="44"/>
        <v>1</v>
      </c>
      <c r="N85">
        <f t="shared" si="45"/>
        <v>-1</v>
      </c>
      <c r="O85" s="41">
        <f t="shared" si="46"/>
        <v>-3</v>
      </c>
      <c r="P85" s="41">
        <f t="shared" si="47"/>
        <v>-5</v>
      </c>
      <c r="Q85" s="41">
        <f t="shared" si="48"/>
        <v>-10</v>
      </c>
      <c r="S85" s="41">
        <f t="shared" si="54"/>
        <v>0.96592582628906842</v>
      </c>
      <c r="T85" s="41">
        <f t="shared" si="54"/>
        <v>-0.70710678118654791</v>
      </c>
      <c r="U85" s="41">
        <f t="shared" si="54"/>
        <v>-0.25881904510252096</v>
      </c>
      <c r="V85">
        <f t="shared" si="49"/>
        <v>1</v>
      </c>
      <c r="W85">
        <f t="shared" si="38"/>
        <v>-1</v>
      </c>
      <c r="X85">
        <f t="shared" si="39"/>
        <v>0</v>
      </c>
      <c r="Y85" s="41">
        <f t="shared" si="50"/>
        <v>-13</v>
      </c>
      <c r="Z85" s="41">
        <f t="shared" si="40"/>
        <v>-18</v>
      </c>
      <c r="AA85" s="41">
        <f t="shared" si="41"/>
        <v>-20</v>
      </c>
    </row>
    <row r="86" spans="1:27" x14ac:dyDescent="0.25">
      <c r="A86">
        <f t="shared" si="52"/>
        <v>380</v>
      </c>
      <c r="B86" s="41">
        <f t="shared" si="37"/>
        <v>0.34202014332566893</v>
      </c>
      <c r="C86" s="41">
        <f t="shared" si="37"/>
        <v>0.64278760968653903</v>
      </c>
      <c r="D86" s="41">
        <f t="shared" si="37"/>
        <v>-0.98480775301220802</v>
      </c>
      <c r="E86">
        <f t="shared" si="42"/>
        <v>6</v>
      </c>
      <c r="F86">
        <f t="shared" si="42"/>
        <v>4</v>
      </c>
      <c r="G86">
        <f t="shared" si="42"/>
        <v>1</v>
      </c>
      <c r="I86" s="41">
        <f t="shared" si="53"/>
        <v>0.34202014332566893</v>
      </c>
      <c r="J86" s="41">
        <f t="shared" si="53"/>
        <v>0.64278760968653903</v>
      </c>
      <c r="K86" s="41">
        <f t="shared" si="53"/>
        <v>-0.98480775301220802</v>
      </c>
      <c r="L86">
        <f t="shared" si="43"/>
        <v>0</v>
      </c>
      <c r="M86">
        <f t="shared" si="44"/>
        <v>1</v>
      </c>
      <c r="N86">
        <f t="shared" si="45"/>
        <v>-1</v>
      </c>
      <c r="O86" s="41">
        <f t="shared" si="46"/>
        <v>-3</v>
      </c>
      <c r="P86" s="41">
        <f t="shared" si="47"/>
        <v>-5</v>
      </c>
      <c r="Q86" s="41">
        <f t="shared" si="48"/>
        <v>-10</v>
      </c>
      <c r="S86" s="41">
        <f t="shared" si="54"/>
        <v>0.93969262078590865</v>
      </c>
      <c r="T86" s="41">
        <f t="shared" si="54"/>
        <v>-0.76604444311897824</v>
      </c>
      <c r="U86" s="41">
        <f t="shared" si="54"/>
        <v>-0.17364817766693064</v>
      </c>
      <c r="V86">
        <f t="shared" si="49"/>
        <v>1</v>
      </c>
      <c r="W86">
        <f t="shared" si="38"/>
        <v>-1</v>
      </c>
      <c r="X86">
        <f t="shared" si="39"/>
        <v>0</v>
      </c>
      <c r="Y86" s="41">
        <f t="shared" si="50"/>
        <v>-13</v>
      </c>
      <c r="Z86" s="41">
        <f t="shared" si="40"/>
        <v>-18</v>
      </c>
      <c r="AA86" s="41">
        <f t="shared" si="41"/>
        <v>-20</v>
      </c>
    </row>
    <row r="87" spans="1:27" x14ac:dyDescent="0.25">
      <c r="A87">
        <f t="shared" si="52"/>
        <v>385</v>
      </c>
      <c r="B87" s="41">
        <f t="shared" si="37"/>
        <v>0.42261826174069955</v>
      </c>
      <c r="C87" s="41">
        <f t="shared" si="37"/>
        <v>0.57357643635104583</v>
      </c>
      <c r="D87" s="41">
        <f t="shared" si="37"/>
        <v>-0.99619469809174555</v>
      </c>
      <c r="E87">
        <f t="shared" si="42"/>
        <v>6</v>
      </c>
      <c r="F87">
        <f t="shared" si="42"/>
        <v>4</v>
      </c>
      <c r="G87">
        <f t="shared" si="42"/>
        <v>1</v>
      </c>
      <c r="I87" s="41">
        <f t="shared" si="53"/>
        <v>0.42261826174069955</v>
      </c>
      <c r="J87" s="41">
        <f t="shared" si="53"/>
        <v>0.57357643635104583</v>
      </c>
      <c r="K87" s="41">
        <f t="shared" si="53"/>
        <v>-0.99619469809174555</v>
      </c>
      <c r="L87">
        <f t="shared" si="43"/>
        <v>0</v>
      </c>
      <c r="M87">
        <f t="shared" si="44"/>
        <v>1</v>
      </c>
      <c r="N87">
        <f t="shared" si="45"/>
        <v>-1</v>
      </c>
      <c r="O87" s="41">
        <f t="shared" si="46"/>
        <v>-3</v>
      </c>
      <c r="P87" s="41">
        <f t="shared" si="47"/>
        <v>-5</v>
      </c>
      <c r="Q87" s="41">
        <f t="shared" si="48"/>
        <v>-10</v>
      </c>
      <c r="S87" s="41">
        <f t="shared" si="54"/>
        <v>0.90630778703665027</v>
      </c>
      <c r="T87" s="41">
        <f t="shared" si="54"/>
        <v>-0.81915204428899191</v>
      </c>
      <c r="U87" s="41">
        <f t="shared" si="54"/>
        <v>-8.7155742747658554E-2</v>
      </c>
      <c r="V87">
        <f t="shared" si="49"/>
        <v>1</v>
      </c>
      <c r="W87">
        <f t="shared" si="38"/>
        <v>-1</v>
      </c>
      <c r="X87">
        <f t="shared" si="39"/>
        <v>0</v>
      </c>
      <c r="Y87" s="41">
        <f t="shared" si="50"/>
        <v>-13</v>
      </c>
      <c r="Z87" s="41">
        <f t="shared" si="40"/>
        <v>-18</v>
      </c>
      <c r="AA87" s="41">
        <f t="shared" si="41"/>
        <v>-20</v>
      </c>
    </row>
    <row r="88" spans="1:27" x14ac:dyDescent="0.25">
      <c r="A88">
        <f t="shared" si="52"/>
        <v>390</v>
      </c>
      <c r="B88" s="41">
        <f t="shared" si="37"/>
        <v>0.5</v>
      </c>
      <c r="C88" s="41">
        <f t="shared" si="37"/>
        <v>0.49999999999999978</v>
      </c>
      <c r="D88" s="41">
        <f t="shared" si="37"/>
        <v>-1</v>
      </c>
      <c r="E88">
        <f t="shared" si="42"/>
        <v>6</v>
      </c>
      <c r="F88">
        <f t="shared" si="42"/>
        <v>4</v>
      </c>
      <c r="G88">
        <f t="shared" si="42"/>
        <v>1</v>
      </c>
      <c r="I88" s="41">
        <f t="shared" si="53"/>
        <v>0.5</v>
      </c>
      <c r="J88" s="41">
        <f t="shared" si="53"/>
        <v>0.49999999999999978</v>
      </c>
      <c r="K88" s="41">
        <f t="shared" si="53"/>
        <v>-1</v>
      </c>
      <c r="L88">
        <f t="shared" si="43"/>
        <v>0</v>
      </c>
      <c r="M88">
        <f t="shared" si="44"/>
        <v>0</v>
      </c>
      <c r="N88">
        <f t="shared" si="45"/>
        <v>-1</v>
      </c>
      <c r="O88" s="41">
        <f t="shared" si="46"/>
        <v>-3</v>
      </c>
      <c r="P88" s="41">
        <f t="shared" si="47"/>
        <v>-6</v>
      </c>
      <c r="Q88" s="41">
        <f t="shared" si="48"/>
        <v>-10</v>
      </c>
      <c r="S88" s="41">
        <f t="shared" si="54"/>
        <v>0.86602540378443915</v>
      </c>
      <c r="T88" s="41">
        <f t="shared" si="54"/>
        <v>-0.86602540378443871</v>
      </c>
      <c r="U88" s="41">
        <f t="shared" si="54"/>
        <v>-4.90059381963448E-16</v>
      </c>
      <c r="V88">
        <f t="shared" si="49"/>
        <v>1</v>
      </c>
      <c r="W88">
        <f t="shared" si="38"/>
        <v>-1</v>
      </c>
      <c r="X88">
        <f t="shared" si="39"/>
        <v>0</v>
      </c>
      <c r="Y88" s="41">
        <f t="shared" si="50"/>
        <v>-13</v>
      </c>
      <c r="Z88" s="41">
        <f t="shared" si="40"/>
        <v>-18</v>
      </c>
      <c r="AA88" s="41">
        <f t="shared" si="41"/>
        <v>-20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068D-F33F-44A4-9DEF-2D0781A661B6}">
  <dimension ref="A1:G37"/>
  <sheetViews>
    <sheetView workbookViewId="0">
      <selection activeCell="K50" sqref="K50"/>
    </sheetView>
  </sheetViews>
  <sheetFormatPr defaultRowHeight="15" x14ac:dyDescent="0.25"/>
  <cols>
    <col min="4" max="4" width="13" customWidth="1"/>
    <col min="5" max="5" width="27.140625" customWidth="1"/>
  </cols>
  <sheetData>
    <row r="1" spans="1:7" x14ac:dyDescent="0.25">
      <c r="A1" t="s">
        <v>135</v>
      </c>
      <c r="F1" t="s">
        <v>138</v>
      </c>
      <c r="G1">
        <v>80.87</v>
      </c>
    </row>
    <row r="3" spans="1:7" x14ac:dyDescent="0.25">
      <c r="A3" t="s">
        <v>137</v>
      </c>
      <c r="B3" t="s">
        <v>136</v>
      </c>
      <c r="C3" t="s">
        <v>139</v>
      </c>
      <c r="D3" t="s">
        <v>140</v>
      </c>
      <c r="E3" t="s">
        <v>141</v>
      </c>
    </row>
    <row r="4" spans="1:7" x14ac:dyDescent="0.25">
      <c r="A4" s="44">
        <v>3.4</v>
      </c>
      <c r="B4" s="45">
        <v>1.9</v>
      </c>
      <c r="C4" s="45">
        <f>9.8*B4</f>
        <v>18.62</v>
      </c>
      <c r="D4" s="44">
        <f t="shared" ref="D4:D15" si="0">C4*$G$1/1000</f>
        <v>1.5057994000000001</v>
      </c>
      <c r="E4" s="44">
        <f>D4/A4</f>
        <v>0.44288217647058831</v>
      </c>
    </row>
    <row r="5" spans="1:7" x14ac:dyDescent="0.25">
      <c r="A5" s="44">
        <v>2.17</v>
      </c>
      <c r="B5" s="45">
        <v>1.4</v>
      </c>
      <c r="C5" s="45">
        <f t="shared" ref="C5:C15" si="1">9.8*B5</f>
        <v>13.72</v>
      </c>
      <c r="D5" s="44">
        <f t="shared" si="0"/>
        <v>1.1095364000000001</v>
      </c>
      <c r="E5" s="44">
        <f t="shared" ref="E5:E15" si="2">D5/A5</f>
        <v>0.51130709677419361</v>
      </c>
    </row>
    <row r="6" spans="1:7" x14ac:dyDescent="0.25">
      <c r="A6" s="44">
        <v>1.76</v>
      </c>
      <c r="B6" s="45">
        <v>1.2</v>
      </c>
      <c r="C6" s="45">
        <f t="shared" si="1"/>
        <v>11.76</v>
      </c>
      <c r="D6" s="44">
        <f t="shared" si="0"/>
        <v>0.95103119999999997</v>
      </c>
      <c r="E6" s="44">
        <f t="shared" si="2"/>
        <v>0.54035863636363635</v>
      </c>
    </row>
    <row r="7" spans="1:7" x14ac:dyDescent="0.25">
      <c r="A7" s="44">
        <v>0.98</v>
      </c>
      <c r="B7" s="45">
        <v>0.8</v>
      </c>
      <c r="C7" s="45">
        <f t="shared" si="1"/>
        <v>7.8400000000000007</v>
      </c>
      <c r="D7" s="44">
        <f t="shared" si="0"/>
        <v>0.63402080000000016</v>
      </c>
      <c r="E7" s="44">
        <f t="shared" si="2"/>
        <v>0.6469600000000002</v>
      </c>
    </row>
    <row r="8" spans="1:7" x14ac:dyDescent="0.25">
      <c r="A8" s="46">
        <v>0.33</v>
      </c>
      <c r="B8" s="47">
        <v>0.5</v>
      </c>
      <c r="C8" s="47">
        <f t="shared" si="1"/>
        <v>4.9000000000000004</v>
      </c>
      <c r="D8" s="46">
        <f t="shared" si="0"/>
        <v>0.39626300000000003</v>
      </c>
      <c r="E8" s="46">
        <f t="shared" si="2"/>
        <v>1.2007969696969698</v>
      </c>
    </row>
    <row r="9" spans="1:7" x14ac:dyDescent="0.25">
      <c r="A9" s="46">
        <v>0.79</v>
      </c>
      <c r="B9" s="47">
        <v>0.5</v>
      </c>
      <c r="C9" s="47">
        <f t="shared" si="1"/>
        <v>4.9000000000000004</v>
      </c>
      <c r="D9" s="46">
        <f t="shared" si="0"/>
        <v>0.39626300000000003</v>
      </c>
      <c r="E9" s="46">
        <f t="shared" si="2"/>
        <v>0.50159873417721523</v>
      </c>
    </row>
    <row r="10" spans="1:7" x14ac:dyDescent="0.25">
      <c r="A10" s="46">
        <v>1.1299999999999999</v>
      </c>
      <c r="B10" s="47">
        <v>0.6</v>
      </c>
      <c r="C10" s="47">
        <f t="shared" si="1"/>
        <v>5.88</v>
      </c>
      <c r="D10" s="46">
        <f t="shared" si="0"/>
        <v>0.47551559999999998</v>
      </c>
      <c r="E10" s="46">
        <f t="shared" si="2"/>
        <v>0.42081026548672568</v>
      </c>
    </row>
    <row r="11" spans="1:7" x14ac:dyDescent="0.25">
      <c r="A11" s="46">
        <v>1.79</v>
      </c>
      <c r="B11" s="47">
        <v>0.9</v>
      </c>
      <c r="C11" s="47">
        <f t="shared" si="1"/>
        <v>8.82</v>
      </c>
      <c r="D11" s="46">
        <f t="shared" si="0"/>
        <v>0.71327340000000006</v>
      </c>
      <c r="E11" s="46">
        <f t="shared" si="2"/>
        <v>0.39847675977653635</v>
      </c>
    </row>
    <row r="12" spans="1:7" x14ac:dyDescent="0.25">
      <c r="A12" s="46">
        <v>2.3199999999999998</v>
      </c>
      <c r="B12" s="47">
        <v>1.2</v>
      </c>
      <c r="C12" s="47">
        <f t="shared" si="1"/>
        <v>11.76</v>
      </c>
      <c r="D12" s="46">
        <f t="shared" si="0"/>
        <v>0.95103119999999997</v>
      </c>
      <c r="E12" s="46">
        <f t="shared" si="2"/>
        <v>0.40992724137931036</v>
      </c>
    </row>
    <row r="13" spans="1:7" x14ac:dyDescent="0.25">
      <c r="A13" s="46">
        <v>3</v>
      </c>
      <c r="B13" s="47">
        <v>1.7</v>
      </c>
      <c r="C13" s="47">
        <f t="shared" si="1"/>
        <v>16.66</v>
      </c>
      <c r="D13" s="46">
        <f t="shared" si="0"/>
        <v>1.3472942000000001</v>
      </c>
      <c r="E13" s="46">
        <f t="shared" si="2"/>
        <v>0.44909806666666668</v>
      </c>
    </row>
    <row r="14" spans="1:7" x14ac:dyDescent="0.25">
      <c r="A14" s="46">
        <v>3.44</v>
      </c>
      <c r="B14" s="47">
        <v>2</v>
      </c>
      <c r="C14" s="47">
        <f t="shared" si="1"/>
        <v>19.600000000000001</v>
      </c>
      <c r="D14" s="46">
        <f t="shared" si="0"/>
        <v>1.5850520000000001</v>
      </c>
      <c r="E14" s="46">
        <f t="shared" si="2"/>
        <v>0.46077093023255816</v>
      </c>
    </row>
    <row r="15" spans="1:7" x14ac:dyDescent="0.25">
      <c r="A15" s="46">
        <v>3.49</v>
      </c>
      <c r="B15" s="47">
        <v>2</v>
      </c>
      <c r="C15" s="47">
        <f t="shared" si="1"/>
        <v>19.600000000000001</v>
      </c>
      <c r="D15" s="46">
        <f t="shared" si="0"/>
        <v>1.5850520000000001</v>
      </c>
      <c r="E15" s="46">
        <f t="shared" si="2"/>
        <v>0.45416962750716333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E66D-154B-4C32-935A-061D0922E860}">
  <dimension ref="A1:I52"/>
  <sheetViews>
    <sheetView workbookViewId="0">
      <selection activeCell="U31" sqref="U31"/>
    </sheetView>
  </sheetViews>
  <sheetFormatPr defaultRowHeight="15" x14ac:dyDescent="0.25"/>
  <cols>
    <col min="7" max="7" width="11.42578125" customWidth="1"/>
  </cols>
  <sheetData>
    <row r="1" spans="1:9" x14ac:dyDescent="0.25">
      <c r="A1" t="s">
        <v>272</v>
      </c>
      <c r="B1" t="s">
        <v>273</v>
      </c>
      <c r="C1" t="s">
        <v>274</v>
      </c>
      <c r="G1" t="s">
        <v>275</v>
      </c>
      <c r="H1">
        <v>0.5</v>
      </c>
      <c r="I1" t="s">
        <v>276</v>
      </c>
    </row>
    <row r="2" spans="1:9" x14ac:dyDescent="0.25">
      <c r="A2">
        <v>0</v>
      </c>
      <c r="B2">
        <f>A2/1000</f>
        <v>0</v>
      </c>
      <c r="C2">
        <f t="shared" ref="C2:C33" si="0">amplitude*SIN(A2  /omegaTerm)</f>
        <v>0</v>
      </c>
      <c r="G2" t="s">
        <v>277</v>
      </c>
      <c r="H2">
        <v>255</v>
      </c>
      <c r="I2" t="s">
        <v>278</v>
      </c>
    </row>
    <row r="3" spans="1:9" x14ac:dyDescent="0.25">
      <c r="A3">
        <f t="shared" ref="A3:A52" si="1">A2+$H$6</f>
        <v>40</v>
      </c>
      <c r="B3">
        <f t="shared" ref="B3:B52" si="2">A3/1000</f>
        <v>0.04</v>
      </c>
      <c r="C3">
        <f t="shared" si="0"/>
        <v>31.959974558897578</v>
      </c>
      <c r="G3" t="s">
        <v>279</v>
      </c>
      <c r="H3">
        <f>2*PI()*frequency</f>
        <v>3.1415926535897931</v>
      </c>
    </row>
    <row r="4" spans="1:9" x14ac:dyDescent="0.25">
      <c r="A4">
        <f t="shared" si="1"/>
        <v>80</v>
      </c>
      <c r="B4">
        <f t="shared" si="2"/>
        <v>0.08</v>
      </c>
      <c r="C4">
        <f t="shared" si="0"/>
        <v>63.415921227037956</v>
      </c>
      <c r="G4" t="s">
        <v>280</v>
      </c>
      <c r="H4">
        <f>1000/omega</f>
        <v>318.3098861837907</v>
      </c>
      <c r="I4">
        <f>1000 / (2*PI()*frequency)</f>
        <v>318.3098861837907</v>
      </c>
    </row>
    <row r="5" spans="1:9" x14ac:dyDescent="0.25">
      <c r="A5">
        <f t="shared" si="1"/>
        <v>120</v>
      </c>
      <c r="B5">
        <f t="shared" si="2"/>
        <v>0.12</v>
      </c>
      <c r="C5">
        <f t="shared" si="0"/>
        <v>93.871760934592871</v>
      </c>
    </row>
    <row r="6" spans="1:9" x14ac:dyDescent="0.25">
      <c r="A6">
        <f t="shared" si="1"/>
        <v>160</v>
      </c>
      <c r="B6">
        <f t="shared" si="2"/>
        <v>0.16</v>
      </c>
      <c r="C6">
        <f t="shared" si="0"/>
        <v>122.84718689593738</v>
      </c>
      <c r="G6" t="s">
        <v>281</v>
      </c>
      <c r="H6">
        <v>40</v>
      </c>
    </row>
    <row r="7" spans="1:9" x14ac:dyDescent="0.25">
      <c r="A7">
        <f t="shared" si="1"/>
        <v>200</v>
      </c>
      <c r="B7">
        <f t="shared" si="2"/>
        <v>0.2</v>
      </c>
      <c r="C7">
        <f t="shared" si="0"/>
        <v>149.88523933458066</v>
      </c>
    </row>
    <row r="8" spans="1:9" x14ac:dyDescent="0.25">
      <c r="A8">
        <f t="shared" si="1"/>
        <v>240</v>
      </c>
      <c r="B8">
        <f t="shared" si="2"/>
        <v>0.24</v>
      </c>
      <c r="C8">
        <f t="shared" si="0"/>
        <v>174.5595120118156</v>
      </c>
    </row>
    <row r="9" spans="1:9" x14ac:dyDescent="0.25">
      <c r="A9">
        <f t="shared" si="1"/>
        <v>280</v>
      </c>
      <c r="B9">
        <f t="shared" si="2"/>
        <v>0.28000000000000003</v>
      </c>
      <c r="C9">
        <f t="shared" si="0"/>
        <v>196.48087690782626</v>
      </c>
    </row>
    <row r="10" spans="1:9" x14ac:dyDescent="0.25">
      <c r="A10">
        <f t="shared" si="1"/>
        <v>320</v>
      </c>
      <c r="B10">
        <f t="shared" si="2"/>
        <v>0.32</v>
      </c>
      <c r="C10">
        <f t="shared" si="0"/>
        <v>215.3036210030138</v>
      </c>
    </row>
    <row r="11" spans="1:9" x14ac:dyDescent="0.25">
      <c r="A11">
        <f t="shared" si="1"/>
        <v>360</v>
      </c>
      <c r="B11">
        <f t="shared" si="2"/>
        <v>0.36</v>
      </c>
      <c r="C11">
        <f t="shared" si="0"/>
        <v>230.73089837883498</v>
      </c>
    </row>
    <row r="12" spans="1:9" x14ac:dyDescent="0.25">
      <c r="A12">
        <f t="shared" si="1"/>
        <v>400</v>
      </c>
      <c r="B12">
        <f t="shared" si="2"/>
        <v>0.4</v>
      </c>
      <c r="C12">
        <f t="shared" si="0"/>
        <v>242.51941165526415</v>
      </c>
    </row>
    <row r="13" spans="1:9" x14ac:dyDescent="0.25">
      <c r="A13">
        <f t="shared" si="1"/>
        <v>440</v>
      </c>
      <c r="B13">
        <f t="shared" si="2"/>
        <v>0.44</v>
      </c>
      <c r="C13">
        <f t="shared" si="0"/>
        <v>250.4832489358156</v>
      </c>
    </row>
    <row r="14" spans="1:9" x14ac:dyDescent="0.25">
      <c r="A14">
        <f t="shared" si="1"/>
        <v>480</v>
      </c>
      <c r="B14">
        <f t="shared" si="2"/>
        <v>0.48</v>
      </c>
      <c r="C14">
        <f t="shared" si="0"/>
        <v>254.49681574920925</v>
      </c>
    </row>
    <row r="15" spans="1:9" x14ac:dyDescent="0.25">
      <c r="A15">
        <f t="shared" si="1"/>
        <v>520</v>
      </c>
      <c r="B15">
        <f t="shared" si="2"/>
        <v>0.52</v>
      </c>
      <c r="C15">
        <f t="shared" si="0"/>
        <v>254.49681574920925</v>
      </c>
    </row>
    <row r="16" spans="1:9" x14ac:dyDescent="0.25">
      <c r="A16">
        <f t="shared" si="1"/>
        <v>560</v>
      </c>
      <c r="B16">
        <f t="shared" si="2"/>
        <v>0.56000000000000005</v>
      </c>
      <c r="C16">
        <f t="shared" si="0"/>
        <v>250.48324893581562</v>
      </c>
    </row>
    <row r="17" spans="1:3" x14ac:dyDescent="0.25">
      <c r="A17">
        <f t="shared" si="1"/>
        <v>600</v>
      </c>
      <c r="B17">
        <f t="shared" si="2"/>
        <v>0.6</v>
      </c>
      <c r="C17">
        <f t="shared" si="0"/>
        <v>242.51941165526418</v>
      </c>
    </row>
    <row r="18" spans="1:3" x14ac:dyDescent="0.25">
      <c r="A18">
        <f t="shared" si="1"/>
        <v>640</v>
      </c>
      <c r="B18">
        <f t="shared" si="2"/>
        <v>0.64</v>
      </c>
      <c r="C18">
        <f t="shared" si="0"/>
        <v>230.73089837883501</v>
      </c>
    </row>
    <row r="19" spans="1:3" x14ac:dyDescent="0.25">
      <c r="A19">
        <f t="shared" si="1"/>
        <v>680</v>
      </c>
      <c r="B19">
        <f t="shared" si="2"/>
        <v>0.68</v>
      </c>
      <c r="C19">
        <f t="shared" si="0"/>
        <v>215.30362100301386</v>
      </c>
    </row>
    <row r="20" spans="1:3" x14ac:dyDescent="0.25">
      <c r="A20">
        <f t="shared" si="1"/>
        <v>720</v>
      </c>
      <c r="B20">
        <f t="shared" si="2"/>
        <v>0.72</v>
      </c>
      <c r="C20">
        <f t="shared" si="0"/>
        <v>196.48087690782626</v>
      </c>
    </row>
    <row r="21" spans="1:3" x14ac:dyDescent="0.25">
      <c r="A21">
        <f t="shared" si="1"/>
        <v>760</v>
      </c>
      <c r="B21">
        <f t="shared" si="2"/>
        <v>0.76</v>
      </c>
      <c r="C21">
        <f t="shared" si="0"/>
        <v>174.55951201181566</v>
      </c>
    </row>
    <row r="22" spans="1:3" x14ac:dyDescent="0.25">
      <c r="A22">
        <f t="shared" si="1"/>
        <v>800</v>
      </c>
      <c r="B22">
        <f t="shared" si="2"/>
        <v>0.8</v>
      </c>
      <c r="C22">
        <f t="shared" si="0"/>
        <v>149.88523933458069</v>
      </c>
    </row>
    <row r="23" spans="1:3" x14ac:dyDescent="0.25">
      <c r="A23">
        <f t="shared" si="1"/>
        <v>840</v>
      </c>
      <c r="B23">
        <f t="shared" si="2"/>
        <v>0.84</v>
      </c>
      <c r="C23">
        <f t="shared" si="0"/>
        <v>122.84718689593748</v>
      </c>
    </row>
    <row r="24" spans="1:3" x14ac:dyDescent="0.25">
      <c r="A24">
        <f t="shared" si="1"/>
        <v>880</v>
      </c>
      <c r="B24">
        <f t="shared" si="2"/>
        <v>0.88</v>
      </c>
      <c r="C24">
        <f t="shared" si="0"/>
        <v>93.871760934592928</v>
      </c>
    </row>
    <row r="25" spans="1:3" x14ac:dyDescent="0.25">
      <c r="A25">
        <f t="shared" si="1"/>
        <v>920</v>
      </c>
      <c r="B25">
        <f t="shared" si="2"/>
        <v>0.92</v>
      </c>
      <c r="C25">
        <f t="shared" si="0"/>
        <v>63.415921227037977</v>
      </c>
    </row>
    <row r="26" spans="1:3" x14ac:dyDescent="0.25">
      <c r="A26">
        <f t="shared" si="1"/>
        <v>960</v>
      </c>
      <c r="B26">
        <f t="shared" si="2"/>
        <v>0.96</v>
      </c>
      <c r="C26">
        <f t="shared" si="0"/>
        <v>31.959974558897656</v>
      </c>
    </row>
    <row r="27" spans="1:3" x14ac:dyDescent="0.25">
      <c r="A27">
        <f t="shared" si="1"/>
        <v>1000</v>
      </c>
      <c r="B27">
        <f t="shared" si="2"/>
        <v>1</v>
      </c>
      <c r="C27">
        <f t="shared" si="0"/>
        <v>3.124128560016981E-14</v>
      </c>
    </row>
    <row r="28" spans="1:3" x14ac:dyDescent="0.25">
      <c r="A28">
        <f t="shared" si="1"/>
        <v>1040</v>
      </c>
      <c r="B28">
        <f t="shared" si="2"/>
        <v>1.04</v>
      </c>
      <c r="C28">
        <f t="shared" si="0"/>
        <v>-31.959974558897478</v>
      </c>
    </row>
    <row r="29" spans="1:3" x14ac:dyDescent="0.25">
      <c r="A29">
        <f t="shared" si="1"/>
        <v>1080</v>
      </c>
      <c r="B29">
        <f t="shared" si="2"/>
        <v>1.08</v>
      </c>
      <c r="C29">
        <f t="shared" si="0"/>
        <v>-63.415921227037913</v>
      </c>
    </row>
    <row r="30" spans="1:3" x14ac:dyDescent="0.25">
      <c r="A30">
        <f t="shared" si="1"/>
        <v>1120</v>
      </c>
      <c r="B30">
        <f t="shared" si="2"/>
        <v>1.1200000000000001</v>
      </c>
      <c r="C30">
        <f t="shared" si="0"/>
        <v>-93.871760934592871</v>
      </c>
    </row>
    <row r="31" spans="1:3" x14ac:dyDescent="0.25">
      <c r="A31">
        <f t="shared" si="1"/>
        <v>1160</v>
      </c>
      <c r="B31">
        <f t="shared" si="2"/>
        <v>1.1599999999999999</v>
      </c>
      <c r="C31">
        <f t="shared" si="0"/>
        <v>-122.84718689593733</v>
      </c>
    </row>
    <row r="32" spans="1:3" x14ac:dyDescent="0.25">
      <c r="A32">
        <f t="shared" si="1"/>
        <v>1200</v>
      </c>
      <c r="B32">
        <f t="shared" si="2"/>
        <v>1.2</v>
      </c>
      <c r="C32">
        <f t="shared" si="0"/>
        <v>-149.88523933458063</v>
      </c>
    </row>
    <row r="33" spans="1:3" x14ac:dyDescent="0.25">
      <c r="A33">
        <f t="shared" si="1"/>
        <v>1240</v>
      </c>
      <c r="B33">
        <f t="shared" si="2"/>
        <v>1.24</v>
      </c>
      <c r="C33">
        <f t="shared" si="0"/>
        <v>-174.55951201181554</v>
      </c>
    </row>
    <row r="34" spans="1:3" x14ac:dyDescent="0.25">
      <c r="A34">
        <f t="shared" si="1"/>
        <v>1280</v>
      </c>
      <c r="B34">
        <f t="shared" si="2"/>
        <v>1.28</v>
      </c>
      <c r="C34">
        <f t="shared" ref="C34:C52" si="3">amplitude*SIN(A34  /omegaTerm)</f>
        <v>-196.48087690782614</v>
      </c>
    </row>
    <row r="35" spans="1:3" x14ac:dyDescent="0.25">
      <c r="A35">
        <f t="shared" si="1"/>
        <v>1320</v>
      </c>
      <c r="B35">
        <f t="shared" si="2"/>
        <v>1.32</v>
      </c>
      <c r="C35">
        <f t="shared" si="3"/>
        <v>-215.30362100301377</v>
      </c>
    </row>
    <row r="36" spans="1:3" x14ac:dyDescent="0.25">
      <c r="A36">
        <f t="shared" si="1"/>
        <v>1360</v>
      </c>
      <c r="B36">
        <f t="shared" si="2"/>
        <v>1.36</v>
      </c>
      <c r="C36">
        <f t="shared" si="3"/>
        <v>-230.73089837883492</v>
      </c>
    </row>
    <row r="37" spans="1:3" x14ac:dyDescent="0.25">
      <c r="A37">
        <f t="shared" si="1"/>
        <v>1400</v>
      </c>
      <c r="B37">
        <f t="shared" si="2"/>
        <v>1.4</v>
      </c>
      <c r="C37">
        <f t="shared" si="3"/>
        <v>-242.51941165526415</v>
      </c>
    </row>
    <row r="38" spans="1:3" x14ac:dyDescent="0.25">
      <c r="A38">
        <f t="shared" si="1"/>
        <v>1440</v>
      </c>
      <c r="B38">
        <f t="shared" si="2"/>
        <v>1.44</v>
      </c>
      <c r="C38">
        <f t="shared" si="3"/>
        <v>-250.48324893581562</v>
      </c>
    </row>
    <row r="39" spans="1:3" x14ac:dyDescent="0.25">
      <c r="A39">
        <f t="shared" si="1"/>
        <v>1480</v>
      </c>
      <c r="B39">
        <f t="shared" si="2"/>
        <v>1.48</v>
      </c>
      <c r="C39">
        <f t="shared" si="3"/>
        <v>-254.49681574920925</v>
      </c>
    </row>
    <row r="40" spans="1:3" x14ac:dyDescent="0.25">
      <c r="A40">
        <f t="shared" si="1"/>
        <v>1520</v>
      </c>
      <c r="B40">
        <f t="shared" si="2"/>
        <v>1.52</v>
      </c>
      <c r="C40">
        <f t="shared" si="3"/>
        <v>-254.49681574920925</v>
      </c>
    </row>
    <row r="41" spans="1:3" x14ac:dyDescent="0.25">
      <c r="A41">
        <f t="shared" si="1"/>
        <v>1560</v>
      </c>
      <c r="B41">
        <f t="shared" si="2"/>
        <v>1.56</v>
      </c>
      <c r="C41">
        <f t="shared" si="3"/>
        <v>-250.48324893581562</v>
      </c>
    </row>
    <row r="42" spans="1:3" x14ac:dyDescent="0.25">
      <c r="A42">
        <f t="shared" si="1"/>
        <v>1600</v>
      </c>
      <c r="B42">
        <f t="shared" si="2"/>
        <v>1.6</v>
      </c>
      <c r="C42">
        <f t="shared" si="3"/>
        <v>-242.51941165526418</v>
      </c>
    </row>
    <row r="43" spans="1:3" x14ac:dyDescent="0.25">
      <c r="A43">
        <f t="shared" si="1"/>
        <v>1640</v>
      </c>
      <c r="B43">
        <f t="shared" si="2"/>
        <v>1.64</v>
      </c>
      <c r="C43">
        <f t="shared" si="3"/>
        <v>-230.73089837883498</v>
      </c>
    </row>
    <row r="44" spans="1:3" x14ac:dyDescent="0.25">
      <c r="A44">
        <f t="shared" si="1"/>
        <v>1680</v>
      </c>
      <c r="B44">
        <f t="shared" si="2"/>
        <v>1.68</v>
      </c>
      <c r="C44">
        <f t="shared" si="3"/>
        <v>-215.30362100301394</v>
      </c>
    </row>
    <row r="45" spans="1:3" x14ac:dyDescent="0.25">
      <c r="A45">
        <f t="shared" si="1"/>
        <v>1720</v>
      </c>
      <c r="B45">
        <f t="shared" si="2"/>
        <v>1.72</v>
      </c>
      <c r="C45">
        <f t="shared" si="3"/>
        <v>-196.48087690782634</v>
      </c>
    </row>
    <row r="46" spans="1:3" x14ac:dyDescent="0.25">
      <c r="A46">
        <f t="shared" si="1"/>
        <v>1760</v>
      </c>
      <c r="B46">
        <f t="shared" si="2"/>
        <v>1.76</v>
      </c>
      <c r="C46">
        <f t="shared" si="3"/>
        <v>-174.55951201181568</v>
      </c>
    </row>
    <row r="47" spans="1:3" x14ac:dyDescent="0.25">
      <c r="A47">
        <f t="shared" si="1"/>
        <v>1800</v>
      </c>
      <c r="B47">
        <f t="shared" si="2"/>
        <v>1.8</v>
      </c>
      <c r="C47">
        <f t="shared" si="3"/>
        <v>-149.88523933458072</v>
      </c>
    </row>
    <row r="48" spans="1:3" x14ac:dyDescent="0.25">
      <c r="A48">
        <f t="shared" si="1"/>
        <v>1840</v>
      </c>
      <c r="B48">
        <f t="shared" si="2"/>
        <v>1.84</v>
      </c>
      <c r="C48">
        <f t="shared" si="3"/>
        <v>-122.84718689593741</v>
      </c>
    </row>
    <row r="49" spans="1:3" x14ac:dyDescent="0.25">
      <c r="A49">
        <f t="shared" si="1"/>
        <v>1880</v>
      </c>
      <c r="B49">
        <f t="shared" si="2"/>
        <v>1.88</v>
      </c>
      <c r="C49">
        <f t="shared" si="3"/>
        <v>-93.87176093459307</v>
      </c>
    </row>
    <row r="50" spans="1:3" x14ac:dyDescent="0.25">
      <c r="A50">
        <f t="shared" si="1"/>
        <v>1920</v>
      </c>
      <c r="B50">
        <f t="shared" si="2"/>
        <v>1.92</v>
      </c>
      <c r="C50">
        <f t="shared" si="3"/>
        <v>-63.415921227038112</v>
      </c>
    </row>
    <row r="51" spans="1:3" x14ac:dyDescent="0.25">
      <c r="A51">
        <f t="shared" si="1"/>
        <v>1960</v>
      </c>
      <c r="B51">
        <f t="shared" si="2"/>
        <v>1.96</v>
      </c>
      <c r="C51">
        <f t="shared" si="3"/>
        <v>-31.959974558897684</v>
      </c>
    </row>
    <row r="52" spans="1:3" x14ac:dyDescent="0.25">
      <c r="A52">
        <f t="shared" si="1"/>
        <v>2000</v>
      </c>
      <c r="B52">
        <f t="shared" si="2"/>
        <v>2</v>
      </c>
      <c r="C52">
        <f t="shared" si="3"/>
        <v>-6.2482571200339621E-14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00C5-F2DC-491C-A496-777CBE6FE60C}">
  <dimension ref="A1"/>
  <sheetViews>
    <sheetView tabSelected="1" workbookViewId="0">
      <selection activeCell="P46" sqref="P4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Cables</vt:lpstr>
      <vt:lpstr>Atmel Controler</vt:lpstr>
      <vt:lpstr>Truth Table</vt:lpstr>
      <vt:lpstr>Explore states</vt:lpstr>
      <vt:lpstr>Sketch</vt:lpstr>
      <vt:lpstr>3 Hall Synthesis</vt:lpstr>
      <vt:lpstr>motor test</vt:lpstr>
      <vt:lpstr>sin Pulse syntesis</vt:lpstr>
      <vt:lpstr>Sheet2</vt:lpstr>
      <vt:lpstr>amplitude</vt:lpstr>
      <vt:lpstr>deg2rad</vt:lpstr>
      <vt:lpstr>frequency</vt:lpstr>
      <vt:lpstr>omega</vt:lpstr>
      <vt:lpstr>omegaTerm</vt:lpstr>
    </vt:vector>
  </TitlesOfParts>
  <Company>Twill Tech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Tacklind</dc:creator>
  <cp:lastModifiedBy>Chris Tacklind</cp:lastModifiedBy>
  <cp:lastPrinted>2017-07-24T17:56:25Z</cp:lastPrinted>
  <dcterms:created xsi:type="dcterms:W3CDTF">2017-03-05T01:35:45Z</dcterms:created>
  <dcterms:modified xsi:type="dcterms:W3CDTF">2018-01-26T18:08:15Z</dcterms:modified>
</cp:coreProperties>
</file>